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coAvellaneda\Desktop\"/>
    </mc:Choice>
  </mc:AlternateContent>
  <bookViews>
    <workbookView xWindow="0" yWindow="0" windowWidth="28800" windowHeight="12375" activeTab="2"/>
  </bookViews>
  <sheets>
    <sheet name="Optimization " sheetId="1" r:id="rId1"/>
    <sheet name="Optimization  (2)" sheetId="7" r:id="rId2"/>
    <sheet name="OptimizationLast" sheetId="10" r:id="rId3"/>
    <sheet name="Sheet2" sheetId="2" r:id="rId4"/>
    <sheet name="Sheet3" sheetId="3" r:id="rId5"/>
    <sheet name="Bootstrap" sheetId="5" r:id="rId6"/>
    <sheet name="Sheet1" sheetId="8" r:id="rId7"/>
    <sheet name="Sheet4" sheetId="4" r:id="rId8"/>
    <sheet name="Sheet5" sheetId="6" r:id="rId9"/>
    <sheet name="Sheet1 (2)" sheetId="9" r:id="rId10"/>
  </sheets>
  <definedNames>
    <definedName name="_xlnm._FilterDatabase" localSheetId="3" hidden="1">Sheet2!$N$1:$O$1</definedName>
    <definedName name="_xlnm._FilterDatabase" localSheetId="4" hidden="1">Sheet3!$A$1:$K$1</definedName>
    <definedName name="_xlnm._FilterDatabase" localSheetId="7" hidden="1">Sheet4!$A$1</definedName>
    <definedName name="_xlnm._FilterDatabase" localSheetId="8" hidden="1">Sheet5!$A$1:$C$1</definedName>
    <definedName name="solver_adj" localSheetId="0" hidden="1">'Optimization '!$B$17:$B$136</definedName>
    <definedName name="solver_adj" localSheetId="1" hidden="1">'Optimization  (2)'!$B$19:$B$136</definedName>
    <definedName name="solver_adj" localSheetId="9" hidden="1">'Sheet1 (2)'!$B$5:$B$6</definedName>
    <definedName name="solver_cvg" localSheetId="0" hidden="1">0.0001</definedName>
    <definedName name="solver_cvg" localSheetId="1" hidden="1">0.0001</definedName>
    <definedName name="solver_cvg" localSheetId="9" hidden="1">0.0001</definedName>
    <definedName name="solver_drv" localSheetId="0" hidden="1">1</definedName>
    <definedName name="solver_drv" localSheetId="1" hidden="1">1</definedName>
    <definedName name="solver_drv" localSheetId="9" hidden="1">1</definedName>
    <definedName name="solver_eng" localSheetId="0" hidden="1">1</definedName>
    <definedName name="solver_eng" localSheetId="1" hidden="1">1</definedName>
    <definedName name="solver_eng" localSheetId="9" hidden="1">1</definedName>
    <definedName name="solver_est" localSheetId="0" hidden="1">1</definedName>
    <definedName name="solver_est" localSheetId="1" hidden="1">1</definedName>
    <definedName name="solver_est" localSheetId="9" hidden="1">1</definedName>
    <definedName name="solver_itr" localSheetId="0" hidden="1">2147483647</definedName>
    <definedName name="solver_itr" localSheetId="1" hidden="1">2147483647</definedName>
    <definedName name="solver_itr" localSheetId="9" hidden="1">2147483647</definedName>
    <definedName name="solver_lhs1" localSheetId="9" hidden="1">'Sheet1 (2)'!$B$5</definedName>
    <definedName name="solver_lhs2" localSheetId="9" hidden="1">'Sheet1 (2)'!$B$6</definedName>
    <definedName name="solver_mip" localSheetId="0" hidden="1">2147483647</definedName>
    <definedName name="solver_mip" localSheetId="1" hidden="1">2147483647</definedName>
    <definedName name="solver_mip" localSheetId="9" hidden="1">2147483647</definedName>
    <definedName name="solver_mni" localSheetId="0" hidden="1">30</definedName>
    <definedName name="solver_mni" localSheetId="1" hidden="1">30</definedName>
    <definedName name="solver_mni" localSheetId="9" hidden="1">30</definedName>
    <definedName name="solver_mrt" localSheetId="0" hidden="1">0.075</definedName>
    <definedName name="solver_mrt" localSheetId="1" hidden="1">0.075</definedName>
    <definedName name="solver_mrt" localSheetId="9" hidden="1">0.075</definedName>
    <definedName name="solver_msl" localSheetId="0" hidden="1">2</definedName>
    <definedName name="solver_msl" localSheetId="1" hidden="1">2</definedName>
    <definedName name="solver_msl" localSheetId="9" hidden="1">2</definedName>
    <definedName name="solver_neg" localSheetId="0" hidden="1">1</definedName>
    <definedName name="solver_neg" localSheetId="1" hidden="1">1</definedName>
    <definedName name="solver_neg" localSheetId="9" hidden="1">2</definedName>
    <definedName name="solver_nod" localSheetId="0" hidden="1">2147483647</definedName>
    <definedName name="solver_nod" localSheetId="1" hidden="1">2147483647</definedName>
    <definedName name="solver_nod" localSheetId="9" hidden="1">2147483647</definedName>
    <definedName name="solver_num" localSheetId="0" hidden="1">0</definedName>
    <definedName name="solver_num" localSheetId="1" hidden="1">0</definedName>
    <definedName name="solver_num" localSheetId="9" hidden="1">2</definedName>
    <definedName name="solver_nwt" localSheetId="0" hidden="1">1</definedName>
    <definedName name="solver_nwt" localSheetId="1" hidden="1">1</definedName>
    <definedName name="solver_nwt" localSheetId="9" hidden="1">1</definedName>
    <definedName name="solver_opt" localSheetId="0" hidden="1">'Optimization '!$K$15</definedName>
    <definedName name="solver_opt" localSheetId="1" hidden="1">'Optimization  (2)'!$I$6</definedName>
    <definedName name="solver_opt" localSheetId="9" hidden="1">'Sheet1 (2)'!$B$14</definedName>
    <definedName name="solver_pre" localSheetId="0" hidden="1">0.000001</definedName>
    <definedName name="solver_pre" localSheetId="1" hidden="1">0.000001</definedName>
    <definedName name="solver_pre" localSheetId="9" hidden="1">0.000001</definedName>
    <definedName name="solver_rbv" localSheetId="0" hidden="1">1</definedName>
    <definedName name="solver_rbv" localSheetId="1" hidden="1">1</definedName>
    <definedName name="solver_rbv" localSheetId="9" hidden="1">1</definedName>
    <definedName name="solver_rel1" localSheetId="9" hidden="1">1</definedName>
    <definedName name="solver_rel2" localSheetId="9" hidden="1">3</definedName>
    <definedName name="solver_rhs1" localSheetId="9" hidden="1">0</definedName>
    <definedName name="solver_rhs2" localSheetId="9" hidden="1">0</definedName>
    <definedName name="solver_rlx" localSheetId="0" hidden="1">2</definedName>
    <definedName name="solver_rlx" localSheetId="1" hidden="1">2</definedName>
    <definedName name="solver_rlx" localSheetId="9" hidden="1">2</definedName>
    <definedName name="solver_rsd" localSheetId="0" hidden="1">0</definedName>
    <definedName name="solver_rsd" localSheetId="1" hidden="1">0</definedName>
    <definedName name="solver_rsd" localSheetId="9" hidden="1">0</definedName>
    <definedName name="solver_scl" localSheetId="0" hidden="1">1</definedName>
    <definedName name="solver_scl" localSheetId="1" hidden="1">1</definedName>
    <definedName name="solver_scl" localSheetId="9" hidden="1">1</definedName>
    <definedName name="solver_sho" localSheetId="0" hidden="1">2</definedName>
    <definedName name="solver_sho" localSheetId="1" hidden="1">2</definedName>
    <definedName name="solver_sho" localSheetId="9" hidden="1">2</definedName>
    <definedName name="solver_ssz" localSheetId="0" hidden="1">100</definedName>
    <definedName name="solver_ssz" localSheetId="1" hidden="1">100</definedName>
    <definedName name="solver_ssz" localSheetId="9" hidden="1">100</definedName>
    <definedName name="solver_tim" localSheetId="0" hidden="1">2147483647</definedName>
    <definedName name="solver_tim" localSheetId="1" hidden="1">2147483647</definedName>
    <definedName name="solver_tim" localSheetId="9" hidden="1">2147483647</definedName>
    <definedName name="solver_tol" localSheetId="0" hidden="1">0.01</definedName>
    <definedName name="solver_tol" localSheetId="1" hidden="1">0.01</definedName>
    <definedName name="solver_tol" localSheetId="9" hidden="1">0.01</definedName>
    <definedName name="solver_typ" localSheetId="0" hidden="1">2</definedName>
    <definedName name="solver_typ" localSheetId="1" hidden="1">2</definedName>
    <definedName name="solver_typ" localSheetId="9" hidden="1">1</definedName>
    <definedName name="solver_val" localSheetId="0" hidden="1">0</definedName>
    <definedName name="solver_val" localSheetId="1" hidden="1">0</definedName>
    <definedName name="solver_val" localSheetId="9" hidden="1">0</definedName>
    <definedName name="solver_ver" localSheetId="0" hidden="1">3</definedName>
    <definedName name="solver_ver" localSheetId="1" hidden="1">3</definedName>
    <definedName name="solver_ver" localSheetId="9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0" l="1"/>
  <c r="T7" i="10"/>
  <c r="T6" i="10"/>
  <c r="T22" i="10"/>
  <c r="S22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6" i="10"/>
  <c r="Q17" i="10"/>
  <c r="Q18" i="10" s="1"/>
  <c r="Q19" i="10" s="1"/>
  <c r="Q20" i="10" s="1"/>
  <c r="Q8" i="10"/>
  <c r="Q9" i="10"/>
  <c r="Q10" i="10" s="1"/>
  <c r="Q11" i="10" s="1"/>
  <c r="Q12" i="10" s="1"/>
  <c r="Q13" i="10" s="1"/>
  <c r="Q14" i="10" s="1"/>
  <c r="Q15" i="10" s="1"/>
  <c r="Q16" i="10" s="1"/>
  <c r="Q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F7" i="10"/>
  <c r="G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7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C9" i="10"/>
  <c r="B9" i="10"/>
  <c r="B10" i="10"/>
  <c r="A366" i="10"/>
  <c r="A364" i="10"/>
  <c r="A365" i="10"/>
  <c r="A361" i="10"/>
  <c r="A362" i="10"/>
  <c r="A363" i="10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8" i="10"/>
  <c r="B17" i="7"/>
  <c r="B18" i="7"/>
  <c r="G19" i="7" s="1"/>
  <c r="H24" i="7"/>
  <c r="H25" i="7"/>
  <c r="F22" i="7"/>
  <c r="G28" i="7"/>
  <c r="G27" i="7"/>
  <c r="E3" i="7"/>
  <c r="D6" i="7"/>
  <c r="E6" i="7" s="1"/>
  <c r="D3" i="7"/>
  <c r="C17" i="7"/>
  <c r="J18" i="7" s="1"/>
  <c r="K18" i="7" s="1"/>
  <c r="C18" i="7"/>
  <c r="B16" i="7"/>
  <c r="H26" i="7"/>
  <c r="G20" i="7"/>
  <c r="G21" i="7"/>
  <c r="G25" i="7"/>
  <c r="G26" i="7"/>
  <c r="F23" i="7"/>
  <c r="F24" i="7"/>
  <c r="F26" i="7"/>
  <c r="F29" i="7"/>
  <c r="F19" i="7"/>
  <c r="C3" i="7"/>
  <c r="S23" i="10" l="1"/>
  <c r="J17" i="7"/>
  <c r="K17" i="7" s="1"/>
  <c r="G30" i="7"/>
  <c r="F30" i="7"/>
  <c r="G29" i="7"/>
  <c r="F28" i="7"/>
  <c r="F27" i="7"/>
  <c r="G24" i="7"/>
  <c r="G23" i="7"/>
  <c r="H23" i="7"/>
  <c r="F25" i="7"/>
  <c r="G22" i="7"/>
  <c r="F21" i="7"/>
  <c r="F20" i="7"/>
  <c r="B7" i="9"/>
  <c r="B13" i="9" s="1"/>
  <c r="B11" i="9"/>
  <c r="A21" i="7" l="1"/>
  <c r="A20" i="7"/>
  <c r="C16" i="7"/>
  <c r="C4" i="7" s="1"/>
  <c r="D4" i="7" s="1"/>
  <c r="E4" i="7" s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3" i="6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16" i="5"/>
  <c r="F75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16" i="5"/>
  <c r="E17" i="5"/>
  <c r="E18" i="5" s="1"/>
  <c r="E16" i="5"/>
  <c r="D75" i="5"/>
  <c r="D37" i="5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36" i="5"/>
  <c r="D35" i="5"/>
  <c r="D31" i="5"/>
  <c r="D32" i="5" s="1"/>
  <c r="D33" i="5" s="1"/>
  <c r="D34" i="5" s="1"/>
  <c r="D30" i="5"/>
  <c r="D29" i="5"/>
  <c r="D27" i="5"/>
  <c r="D28" i="5" s="1"/>
  <c r="D26" i="5"/>
  <c r="D25" i="5"/>
  <c r="D24" i="5"/>
  <c r="D22" i="5"/>
  <c r="D20" i="5"/>
  <c r="D18" i="5"/>
  <c r="C37" i="5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36" i="5"/>
  <c r="C31" i="5"/>
  <c r="C32" i="5"/>
  <c r="C33" i="5"/>
  <c r="C34" i="5" s="1"/>
  <c r="C30" i="5"/>
  <c r="C27" i="5"/>
  <c r="C28" i="5" s="1"/>
  <c r="C26" i="5"/>
  <c r="C24" i="5"/>
  <c r="C22" i="5"/>
  <c r="C20" i="5"/>
  <c r="C18" i="5"/>
  <c r="C35" i="5"/>
  <c r="C29" i="5"/>
  <c r="C25" i="5"/>
  <c r="C23" i="5"/>
  <c r="C21" i="5"/>
  <c r="C19" i="5"/>
  <c r="C17" i="5"/>
  <c r="A34" i="5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18" i="5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17" i="5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7" i="1"/>
  <c r="C16" i="1"/>
  <c r="B12" i="9" l="1"/>
  <c r="A22" i="7"/>
  <c r="E19" i="5"/>
  <c r="K16" i="1"/>
  <c r="I19" i="1"/>
  <c r="I21" i="1"/>
  <c r="I22" i="1"/>
  <c r="I23" i="1"/>
  <c r="I25" i="1"/>
  <c r="I26" i="1"/>
  <c r="I27" i="1"/>
  <c r="I29" i="1"/>
  <c r="I30" i="1"/>
  <c r="I31" i="1"/>
  <c r="I33" i="1"/>
  <c r="I34" i="1"/>
  <c r="I35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52" i="1"/>
  <c r="I53" i="1"/>
  <c r="I54" i="1"/>
  <c r="I55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E4" i="1"/>
  <c r="E5" i="1"/>
  <c r="E6" i="1"/>
  <c r="E7" i="1"/>
  <c r="E8" i="1"/>
  <c r="E9" i="1"/>
  <c r="E10" i="1"/>
  <c r="E11" i="1"/>
  <c r="E12" i="1"/>
  <c r="E13" i="1"/>
  <c r="E14" i="1"/>
  <c r="E3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16" i="1"/>
  <c r="F16" i="1"/>
  <c r="A21" i="1"/>
  <c r="A22" i="1"/>
  <c r="A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D136" i="1" s="1"/>
  <c r="A20" i="1"/>
  <c r="D18" i="7" l="1"/>
  <c r="C5" i="7"/>
  <c r="D5" i="7" s="1"/>
  <c r="E5" i="7" s="1"/>
  <c r="B14" i="9"/>
  <c r="A23" i="7"/>
  <c r="C19" i="7"/>
  <c r="E21" i="5"/>
  <c r="E20" i="5"/>
  <c r="G16" i="1"/>
  <c r="H16" i="1" s="1"/>
  <c r="J15" i="1"/>
  <c r="E16" i="1"/>
  <c r="C17" i="1"/>
  <c r="D112" i="1"/>
  <c r="D135" i="1"/>
  <c r="D98" i="1"/>
  <c r="D133" i="1"/>
  <c r="D95" i="1"/>
  <c r="D124" i="1"/>
  <c r="D111" i="1"/>
  <c r="D110" i="1"/>
  <c r="D85" i="1"/>
  <c r="D132" i="1"/>
  <c r="D130" i="1"/>
  <c r="D128" i="1"/>
  <c r="D116" i="1"/>
  <c r="D104" i="1"/>
  <c r="D92" i="1"/>
  <c r="D99" i="1"/>
  <c r="D122" i="1"/>
  <c r="D121" i="1"/>
  <c r="D120" i="1"/>
  <c r="D119" i="1"/>
  <c r="D94" i="1"/>
  <c r="D105" i="1"/>
  <c r="D127" i="1"/>
  <c r="D115" i="1"/>
  <c r="D103" i="1"/>
  <c r="D91" i="1"/>
  <c r="D100" i="1"/>
  <c r="D87" i="1"/>
  <c r="D134" i="1"/>
  <c r="D97" i="1"/>
  <c r="D108" i="1"/>
  <c r="D131" i="1"/>
  <c r="D118" i="1"/>
  <c r="D129" i="1"/>
  <c r="D93" i="1"/>
  <c r="D126" i="1"/>
  <c r="D114" i="1"/>
  <c r="D102" i="1"/>
  <c r="D90" i="1"/>
  <c r="D88" i="1"/>
  <c r="D123" i="1"/>
  <c r="D86" i="1"/>
  <c r="D109" i="1"/>
  <c r="D96" i="1"/>
  <c r="D107" i="1"/>
  <c r="D106" i="1"/>
  <c r="D117" i="1"/>
  <c r="D125" i="1"/>
  <c r="D113" i="1"/>
  <c r="D101" i="1"/>
  <c r="D89" i="1"/>
  <c r="J19" i="7" l="1"/>
  <c r="K19" i="7" s="1"/>
  <c r="E18" i="7"/>
  <c r="D19" i="7"/>
  <c r="E19" i="7" s="1"/>
  <c r="A24" i="7"/>
  <c r="C20" i="7"/>
  <c r="E22" i="5"/>
  <c r="I16" i="1"/>
  <c r="F17" i="1"/>
  <c r="C18" i="1"/>
  <c r="E17" i="1"/>
  <c r="G17" i="1"/>
  <c r="H17" i="1" s="1"/>
  <c r="H27" i="7" l="1"/>
  <c r="G31" i="7"/>
  <c r="H28" i="7"/>
  <c r="F31" i="7"/>
  <c r="J20" i="7"/>
  <c r="K20" i="7" s="1"/>
  <c r="C7" i="7"/>
  <c r="D7" i="7" s="1"/>
  <c r="E7" i="7" s="1"/>
  <c r="D20" i="7"/>
  <c r="C21" i="7"/>
  <c r="A25" i="7"/>
  <c r="E24" i="5"/>
  <c r="E23" i="5"/>
  <c r="K17" i="1"/>
  <c r="I17" i="1"/>
  <c r="F18" i="1"/>
  <c r="E18" i="1"/>
  <c r="G18" i="1"/>
  <c r="H18" i="1" s="1"/>
  <c r="C19" i="1"/>
  <c r="G32" i="7" l="1"/>
  <c r="F32" i="7"/>
  <c r="J21" i="7"/>
  <c r="K21" i="7" s="1"/>
  <c r="D21" i="7"/>
  <c r="E21" i="7" s="1"/>
  <c r="E20" i="7"/>
  <c r="C22" i="7"/>
  <c r="A26" i="7"/>
  <c r="E25" i="5"/>
  <c r="K18" i="1"/>
  <c r="I18" i="1"/>
  <c r="C20" i="1"/>
  <c r="F19" i="1"/>
  <c r="G33" i="7" l="1"/>
  <c r="F33" i="7"/>
  <c r="H30" i="7"/>
  <c r="H29" i="7"/>
  <c r="J22" i="7"/>
  <c r="K22" i="7" s="1"/>
  <c r="D22" i="7"/>
  <c r="A27" i="7"/>
  <c r="C23" i="7"/>
  <c r="E26" i="5"/>
  <c r="C21" i="1"/>
  <c r="F20" i="1"/>
  <c r="E20" i="1"/>
  <c r="G34" i="7" l="1"/>
  <c r="F34" i="7"/>
  <c r="J23" i="7"/>
  <c r="K23" i="7" s="1"/>
  <c r="D23" i="7"/>
  <c r="E23" i="7" s="1"/>
  <c r="E22" i="7"/>
  <c r="A28" i="7"/>
  <c r="C24" i="7"/>
  <c r="E27" i="5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G20" i="1"/>
  <c r="H20" i="1" s="1"/>
  <c r="I20" i="1" s="1"/>
  <c r="C22" i="1"/>
  <c r="F21" i="1"/>
  <c r="G21" i="1" s="1"/>
  <c r="G35" i="7" l="1"/>
  <c r="F35" i="7"/>
  <c r="H32" i="7"/>
  <c r="H31" i="7"/>
  <c r="C8" i="7"/>
  <c r="D8" i="7" s="1"/>
  <c r="E8" i="7" s="1"/>
  <c r="J24" i="7"/>
  <c r="K24" i="7" s="1"/>
  <c r="D24" i="7"/>
  <c r="C25" i="7"/>
  <c r="A29" i="7"/>
  <c r="K20" i="1"/>
  <c r="C23" i="1"/>
  <c r="F22" i="1"/>
  <c r="G36" i="7" l="1"/>
  <c r="F36" i="7"/>
  <c r="J25" i="7"/>
  <c r="K25" i="7" s="1"/>
  <c r="D25" i="7"/>
  <c r="E25" i="7" s="1"/>
  <c r="E24" i="7"/>
  <c r="C26" i="7"/>
  <c r="A30" i="7"/>
  <c r="G22" i="1"/>
  <c r="C24" i="1"/>
  <c r="F23" i="1"/>
  <c r="G23" i="1" s="1"/>
  <c r="G37" i="7" l="1"/>
  <c r="F37" i="7"/>
  <c r="H33" i="7"/>
  <c r="J26" i="7"/>
  <c r="K26" i="7" s="1"/>
  <c r="D26" i="7"/>
  <c r="A31" i="7"/>
  <c r="C27" i="7"/>
  <c r="C25" i="1"/>
  <c r="F24" i="1"/>
  <c r="E24" i="1"/>
  <c r="K24" i="1" s="1"/>
  <c r="G38" i="7" l="1"/>
  <c r="F38" i="7"/>
  <c r="H34" i="7"/>
  <c r="J27" i="7"/>
  <c r="K27" i="7" s="1"/>
  <c r="D27" i="7"/>
  <c r="E27" i="7" s="1"/>
  <c r="E26" i="7"/>
  <c r="C28" i="7"/>
  <c r="A32" i="7"/>
  <c r="C26" i="1"/>
  <c r="F25" i="1"/>
  <c r="G25" i="1" s="1"/>
  <c r="G24" i="1"/>
  <c r="H24" i="1" s="1"/>
  <c r="I24" i="1" s="1"/>
  <c r="G39" i="7" l="1"/>
  <c r="F39" i="7"/>
  <c r="H35" i="7"/>
  <c r="C9" i="7"/>
  <c r="D9" i="7" s="1"/>
  <c r="E9" i="7" s="1"/>
  <c r="J28" i="7"/>
  <c r="K28" i="7" s="1"/>
  <c r="H41" i="7" s="1"/>
  <c r="D28" i="7"/>
  <c r="A33" i="7"/>
  <c r="C29" i="7"/>
  <c r="C27" i="1"/>
  <c r="F26" i="1"/>
  <c r="G26" i="1" s="1"/>
  <c r="H43" i="7" l="1"/>
  <c r="H45" i="7"/>
  <c r="G40" i="7"/>
  <c r="H36" i="7"/>
  <c r="F40" i="7"/>
  <c r="H44" i="7"/>
  <c r="H42" i="7"/>
  <c r="J29" i="7"/>
  <c r="K29" i="7" s="1"/>
  <c r="D29" i="7"/>
  <c r="E28" i="7"/>
  <c r="C30" i="7"/>
  <c r="A34" i="7"/>
  <c r="C28" i="1"/>
  <c r="F27" i="1"/>
  <c r="G27" i="1" s="1"/>
  <c r="H46" i="7" l="1"/>
  <c r="G41" i="7"/>
  <c r="H37" i="7"/>
  <c r="F41" i="7"/>
  <c r="J30" i="7"/>
  <c r="K30" i="7" s="1"/>
  <c r="D30" i="7"/>
  <c r="E29" i="7"/>
  <c r="A35" i="7"/>
  <c r="C31" i="7"/>
  <c r="C29" i="1"/>
  <c r="E28" i="1"/>
  <c r="F28" i="1"/>
  <c r="G28" i="1" s="1"/>
  <c r="H28" i="1" s="1"/>
  <c r="H47" i="7" l="1"/>
  <c r="G42" i="7"/>
  <c r="H38" i="7"/>
  <c r="F42" i="7"/>
  <c r="J31" i="7"/>
  <c r="K31" i="7" s="1"/>
  <c r="D31" i="7"/>
  <c r="E30" i="7"/>
  <c r="C32" i="7"/>
  <c r="A36" i="7"/>
  <c r="I28" i="1"/>
  <c r="K28" i="1"/>
  <c r="C30" i="1"/>
  <c r="F29" i="1"/>
  <c r="G29" i="1" s="1"/>
  <c r="H48" i="7" l="1"/>
  <c r="G43" i="7"/>
  <c r="H39" i="7"/>
  <c r="F43" i="7"/>
  <c r="C10" i="7"/>
  <c r="D10" i="7" s="1"/>
  <c r="E10" i="7" s="1"/>
  <c r="J32" i="7"/>
  <c r="K32" i="7" s="1"/>
  <c r="D32" i="7"/>
  <c r="E31" i="7"/>
  <c r="A37" i="7"/>
  <c r="C33" i="7"/>
  <c r="C31" i="1"/>
  <c r="F30" i="1"/>
  <c r="G30" i="1" s="1"/>
  <c r="H49" i="7" l="1"/>
  <c r="G44" i="7"/>
  <c r="H40" i="7"/>
  <c r="F44" i="7"/>
  <c r="J33" i="7"/>
  <c r="K33" i="7" s="1"/>
  <c r="D33" i="7"/>
  <c r="E32" i="7"/>
  <c r="C34" i="7"/>
  <c r="A38" i="7"/>
  <c r="C32" i="1"/>
  <c r="F31" i="1"/>
  <c r="G31" i="1" s="1"/>
  <c r="G45" i="7" l="1"/>
  <c r="H50" i="7"/>
  <c r="F45" i="7"/>
  <c r="J34" i="7"/>
  <c r="K34" i="7" s="1"/>
  <c r="D34" i="7"/>
  <c r="E33" i="7"/>
  <c r="A39" i="7"/>
  <c r="C35" i="7"/>
  <c r="C33" i="1"/>
  <c r="F32" i="1"/>
  <c r="G32" i="1" s="1"/>
  <c r="H32" i="1" s="1"/>
  <c r="E32" i="1"/>
  <c r="H51" i="7" l="1"/>
  <c r="G46" i="7"/>
  <c r="F46" i="7"/>
  <c r="J35" i="7"/>
  <c r="K35" i="7" s="1"/>
  <c r="D35" i="7"/>
  <c r="E34" i="7"/>
  <c r="C36" i="7"/>
  <c r="A40" i="7"/>
  <c r="K32" i="1"/>
  <c r="I32" i="1"/>
  <c r="C34" i="1"/>
  <c r="F33" i="1"/>
  <c r="G33" i="1" s="1"/>
  <c r="G47" i="7" l="1"/>
  <c r="H52" i="7"/>
  <c r="F47" i="7"/>
  <c r="C11" i="7"/>
  <c r="D11" i="7" s="1"/>
  <c r="E11" i="7" s="1"/>
  <c r="J36" i="7"/>
  <c r="K36" i="7" s="1"/>
  <c r="D36" i="7"/>
  <c r="E35" i="7"/>
  <c r="A41" i="7"/>
  <c r="C37" i="7"/>
  <c r="C35" i="1"/>
  <c r="F34" i="1"/>
  <c r="G34" i="1" s="1"/>
  <c r="G48" i="7" l="1"/>
  <c r="H53" i="7"/>
  <c r="F48" i="7"/>
  <c r="J37" i="7"/>
  <c r="K37" i="7" s="1"/>
  <c r="D37" i="7"/>
  <c r="E36" i="7"/>
  <c r="A42" i="7"/>
  <c r="C38" i="7"/>
  <c r="C36" i="1"/>
  <c r="F35" i="1"/>
  <c r="G35" i="1" s="1"/>
  <c r="G49" i="7" l="1"/>
  <c r="H54" i="7"/>
  <c r="F49" i="7"/>
  <c r="J38" i="7"/>
  <c r="K38" i="7" s="1"/>
  <c r="D38" i="7"/>
  <c r="E37" i="7"/>
  <c r="C39" i="7"/>
  <c r="A43" i="7"/>
  <c r="C37" i="1"/>
  <c r="F36" i="1"/>
  <c r="G36" i="1" s="1"/>
  <c r="H36" i="1" s="1"/>
  <c r="E36" i="1"/>
  <c r="G50" i="7" l="1"/>
  <c r="H55" i="7"/>
  <c r="F50" i="7"/>
  <c r="J39" i="7"/>
  <c r="K39" i="7" s="1"/>
  <c r="D39" i="7"/>
  <c r="E38" i="7"/>
  <c r="A44" i="7"/>
  <c r="C40" i="7"/>
  <c r="K36" i="1"/>
  <c r="I36" i="1"/>
  <c r="C38" i="1"/>
  <c r="F37" i="1"/>
  <c r="G37" i="1" s="1"/>
  <c r="G51" i="7" l="1"/>
  <c r="H56" i="7"/>
  <c r="F51" i="7"/>
  <c r="J40" i="7"/>
  <c r="K40" i="7" s="1"/>
  <c r="D40" i="7"/>
  <c r="E39" i="7"/>
  <c r="C41" i="7"/>
  <c r="A45" i="7"/>
  <c r="C39" i="1"/>
  <c r="F38" i="1"/>
  <c r="G38" i="1" s="1"/>
  <c r="H57" i="7" l="1"/>
  <c r="G52" i="7"/>
  <c r="F52" i="7"/>
  <c r="J41" i="7"/>
  <c r="K41" i="7" s="1"/>
  <c r="D41" i="7"/>
  <c r="E40" i="7"/>
  <c r="A46" i="7"/>
  <c r="C42" i="7"/>
  <c r="C40" i="1"/>
  <c r="F39" i="1"/>
  <c r="G39" i="1" s="1"/>
  <c r="H58" i="7" l="1"/>
  <c r="G53" i="7"/>
  <c r="F53" i="7"/>
  <c r="J42" i="7"/>
  <c r="K42" i="7" s="1"/>
  <c r="D42" i="7"/>
  <c r="E41" i="7"/>
  <c r="A47" i="7"/>
  <c r="C43" i="7"/>
  <c r="C41" i="1"/>
  <c r="F40" i="1"/>
  <c r="G40" i="1" s="1"/>
  <c r="G54" i="7" l="1"/>
  <c r="H59" i="7"/>
  <c r="F54" i="7"/>
  <c r="J43" i="7"/>
  <c r="K43" i="7" s="1"/>
  <c r="D43" i="7"/>
  <c r="E42" i="7"/>
  <c r="C44" i="7"/>
  <c r="A48" i="7"/>
  <c r="C42" i="1"/>
  <c r="F41" i="1"/>
  <c r="G41" i="1" s="1"/>
  <c r="H60" i="7" l="1"/>
  <c r="G55" i="7"/>
  <c r="F55" i="7"/>
  <c r="C12" i="7"/>
  <c r="D12" i="7" s="1"/>
  <c r="E12" i="7" s="1"/>
  <c r="J44" i="7"/>
  <c r="K44" i="7" s="1"/>
  <c r="D44" i="7"/>
  <c r="E43" i="7"/>
  <c r="A49" i="7"/>
  <c r="C45" i="7"/>
  <c r="C43" i="1"/>
  <c r="F42" i="1"/>
  <c r="G42" i="1" s="1"/>
  <c r="H61" i="7" l="1"/>
  <c r="G56" i="7"/>
  <c r="F56" i="7"/>
  <c r="J45" i="7"/>
  <c r="K45" i="7" s="1"/>
  <c r="D45" i="7"/>
  <c r="E44" i="7"/>
  <c r="C46" i="7"/>
  <c r="A50" i="7"/>
  <c r="C44" i="1"/>
  <c r="F43" i="1"/>
  <c r="G43" i="1" s="1"/>
  <c r="G57" i="7" l="1"/>
  <c r="H62" i="7"/>
  <c r="F57" i="7"/>
  <c r="J46" i="7"/>
  <c r="K46" i="7" s="1"/>
  <c r="D46" i="7"/>
  <c r="E45" i="7"/>
  <c r="A51" i="7"/>
  <c r="C47" i="7"/>
  <c r="C45" i="1"/>
  <c r="F44" i="1"/>
  <c r="G44" i="1" s="1"/>
  <c r="H44" i="1" s="1"/>
  <c r="E44" i="1"/>
  <c r="G58" i="7" l="1"/>
  <c r="H63" i="7"/>
  <c r="F58" i="7"/>
  <c r="J47" i="7"/>
  <c r="K47" i="7" s="1"/>
  <c r="D47" i="7"/>
  <c r="E46" i="7"/>
  <c r="C48" i="7"/>
  <c r="A52" i="7"/>
  <c r="K44" i="1"/>
  <c r="I44" i="1"/>
  <c r="C46" i="1"/>
  <c r="F45" i="1"/>
  <c r="G45" i="1" s="1"/>
  <c r="H64" i="7" l="1"/>
  <c r="G59" i="7"/>
  <c r="F59" i="7"/>
  <c r="J48" i="7"/>
  <c r="K48" i="7" s="1"/>
  <c r="D48" i="7"/>
  <c r="E47" i="7"/>
  <c r="A53" i="7"/>
  <c r="C49" i="7"/>
  <c r="C47" i="1"/>
  <c r="F46" i="1"/>
  <c r="G46" i="1" s="1"/>
  <c r="H65" i="7" l="1"/>
  <c r="G60" i="7"/>
  <c r="F60" i="7"/>
  <c r="J49" i="7"/>
  <c r="K49" i="7" s="1"/>
  <c r="D49" i="7"/>
  <c r="E48" i="7"/>
  <c r="C50" i="7"/>
  <c r="A54" i="7"/>
  <c r="C48" i="1"/>
  <c r="F47" i="1"/>
  <c r="G47" i="1" s="1"/>
  <c r="H66" i="7" l="1"/>
  <c r="G61" i="7"/>
  <c r="F61" i="7"/>
  <c r="J50" i="7"/>
  <c r="K50" i="7" s="1"/>
  <c r="D50" i="7"/>
  <c r="E49" i="7"/>
  <c r="A55" i="7"/>
  <c r="C51" i="7"/>
  <c r="C49" i="1"/>
  <c r="F48" i="1"/>
  <c r="G48" i="1" s="1"/>
  <c r="H67" i="7" l="1"/>
  <c r="G62" i="7"/>
  <c r="F62" i="7"/>
  <c r="J51" i="7"/>
  <c r="K51" i="7" s="1"/>
  <c r="D51" i="7"/>
  <c r="E50" i="7"/>
  <c r="C52" i="7"/>
  <c r="A56" i="7"/>
  <c r="C50" i="1"/>
  <c r="F49" i="1"/>
  <c r="G49" i="1" s="1"/>
  <c r="G63" i="7" l="1"/>
  <c r="H68" i="7"/>
  <c r="F63" i="7"/>
  <c r="J52" i="7"/>
  <c r="K52" i="7" s="1"/>
  <c r="D52" i="7"/>
  <c r="E51" i="7"/>
  <c r="A57" i="7"/>
  <c r="C53" i="7"/>
  <c r="C51" i="1"/>
  <c r="F50" i="1"/>
  <c r="G50" i="1" s="1"/>
  <c r="H69" i="7" l="1"/>
  <c r="G64" i="7"/>
  <c r="F64" i="7"/>
  <c r="J53" i="7"/>
  <c r="K53" i="7" s="1"/>
  <c r="D53" i="7"/>
  <c r="E52" i="7"/>
  <c r="C54" i="7"/>
  <c r="A58" i="7"/>
  <c r="C52" i="1"/>
  <c r="F51" i="1"/>
  <c r="G51" i="1" s="1"/>
  <c r="H70" i="7" l="1"/>
  <c r="G65" i="7"/>
  <c r="F65" i="7"/>
  <c r="J54" i="7"/>
  <c r="K54" i="7" s="1"/>
  <c r="D54" i="7"/>
  <c r="E53" i="7"/>
  <c r="A59" i="7"/>
  <c r="C55" i="7"/>
  <c r="C53" i="1"/>
  <c r="F52" i="1"/>
  <c r="G52" i="1" s="1"/>
  <c r="H71" i="7" l="1"/>
  <c r="G66" i="7"/>
  <c r="F66" i="7"/>
  <c r="J55" i="7"/>
  <c r="K55" i="7" s="1"/>
  <c r="D55" i="7"/>
  <c r="E54" i="7"/>
  <c r="C56" i="7"/>
  <c r="A60" i="7"/>
  <c r="C54" i="1"/>
  <c r="F53" i="1"/>
  <c r="G53" i="1" s="1"/>
  <c r="H72" i="7" l="1"/>
  <c r="G67" i="7"/>
  <c r="F67" i="7"/>
  <c r="J56" i="7"/>
  <c r="K56" i="7" s="1"/>
  <c r="D56" i="7"/>
  <c r="E55" i="7"/>
  <c r="A61" i="7"/>
  <c r="C57" i="7"/>
  <c r="C55" i="1"/>
  <c r="F54" i="1"/>
  <c r="G54" i="1" s="1"/>
  <c r="H73" i="7" l="1"/>
  <c r="G68" i="7"/>
  <c r="F68" i="7"/>
  <c r="J57" i="7"/>
  <c r="K57" i="7" s="1"/>
  <c r="D57" i="7"/>
  <c r="E56" i="7"/>
  <c r="C13" i="7" s="1"/>
  <c r="D13" i="7" s="1"/>
  <c r="E13" i="7" s="1"/>
  <c r="C58" i="7"/>
  <c r="A62" i="7"/>
  <c r="C56" i="1"/>
  <c r="F55" i="1"/>
  <c r="G55" i="1" s="1"/>
  <c r="G69" i="7" l="1"/>
  <c r="H74" i="7"/>
  <c r="F69" i="7"/>
  <c r="J58" i="7"/>
  <c r="K58" i="7" s="1"/>
  <c r="D58" i="7"/>
  <c r="E57" i="7"/>
  <c r="A63" i="7"/>
  <c r="C59" i="7"/>
  <c r="C57" i="1"/>
  <c r="E56" i="1"/>
  <c r="F56" i="1"/>
  <c r="G56" i="1" s="1"/>
  <c r="H56" i="1" s="1"/>
  <c r="G70" i="7" l="1"/>
  <c r="H75" i="7"/>
  <c r="F70" i="7"/>
  <c r="J59" i="7"/>
  <c r="K59" i="7" s="1"/>
  <c r="D59" i="7"/>
  <c r="E58" i="7"/>
  <c r="C60" i="7"/>
  <c r="A64" i="7"/>
  <c r="K56" i="1"/>
  <c r="I56" i="1"/>
  <c r="C58" i="1"/>
  <c r="F57" i="1"/>
  <c r="G57" i="1" s="1"/>
  <c r="G71" i="7" l="1"/>
  <c r="H76" i="7"/>
  <c r="F71" i="7"/>
  <c r="J60" i="7"/>
  <c r="K60" i="7" s="1"/>
  <c r="D60" i="7"/>
  <c r="E59" i="7"/>
  <c r="A65" i="7"/>
  <c r="C61" i="7"/>
  <c r="C59" i="1"/>
  <c r="F58" i="1"/>
  <c r="G58" i="1" s="1"/>
  <c r="H77" i="7" l="1"/>
  <c r="G72" i="7"/>
  <c r="F72" i="7"/>
  <c r="J61" i="7"/>
  <c r="K61" i="7" s="1"/>
  <c r="D61" i="7"/>
  <c r="E60" i="7"/>
  <c r="C62" i="7"/>
  <c r="A66" i="7"/>
  <c r="C60" i="1"/>
  <c r="F59" i="1"/>
  <c r="G59" i="1" s="1"/>
  <c r="H78" i="7" l="1"/>
  <c r="G73" i="7"/>
  <c r="F73" i="7"/>
  <c r="J62" i="7"/>
  <c r="K62" i="7" s="1"/>
  <c r="D62" i="7"/>
  <c r="E61" i="7"/>
  <c r="A67" i="7"/>
  <c r="C63" i="7"/>
  <c r="C61" i="1"/>
  <c r="F60" i="1"/>
  <c r="G60" i="1" s="1"/>
  <c r="G74" i="7" l="1"/>
  <c r="H79" i="7"/>
  <c r="F74" i="7"/>
  <c r="J63" i="7"/>
  <c r="K63" i="7" s="1"/>
  <c r="D63" i="7"/>
  <c r="E62" i="7"/>
  <c r="C64" i="7"/>
  <c r="A68" i="7"/>
  <c r="C62" i="1"/>
  <c r="F61" i="1"/>
  <c r="G61" i="1" s="1"/>
  <c r="G75" i="7" l="1"/>
  <c r="H80" i="7"/>
  <c r="F75" i="7"/>
  <c r="J64" i="7"/>
  <c r="K64" i="7" s="1"/>
  <c r="D64" i="7"/>
  <c r="E63" i="7"/>
  <c r="A69" i="7"/>
  <c r="C65" i="7"/>
  <c r="C63" i="1"/>
  <c r="F62" i="1"/>
  <c r="G62" i="1" s="1"/>
  <c r="H81" i="7" l="1"/>
  <c r="G76" i="7"/>
  <c r="F76" i="7"/>
  <c r="J65" i="7"/>
  <c r="K65" i="7" s="1"/>
  <c r="D65" i="7"/>
  <c r="E64" i="7"/>
  <c r="C66" i="7"/>
  <c r="A70" i="7"/>
  <c r="C64" i="1"/>
  <c r="F63" i="1"/>
  <c r="G63" i="1" s="1"/>
  <c r="H82" i="7" l="1"/>
  <c r="G77" i="7"/>
  <c r="F77" i="7"/>
  <c r="J66" i="7"/>
  <c r="K66" i="7" s="1"/>
  <c r="D66" i="7"/>
  <c r="E65" i="7"/>
  <c r="A71" i="7"/>
  <c r="C67" i="7"/>
  <c r="C65" i="1"/>
  <c r="F64" i="1"/>
  <c r="G64" i="1" s="1"/>
  <c r="H83" i="7" l="1"/>
  <c r="G78" i="7"/>
  <c r="F78" i="7"/>
  <c r="J67" i="7"/>
  <c r="K67" i="7" s="1"/>
  <c r="D67" i="7"/>
  <c r="E66" i="7"/>
  <c r="C68" i="7"/>
  <c r="A72" i="7"/>
  <c r="C66" i="1"/>
  <c r="F65" i="1"/>
  <c r="G65" i="1" s="1"/>
  <c r="H84" i="7" l="1"/>
  <c r="G79" i="7"/>
  <c r="F79" i="7"/>
  <c r="J68" i="7"/>
  <c r="K68" i="7" s="1"/>
  <c r="D68" i="7"/>
  <c r="E67" i="7"/>
  <c r="A73" i="7"/>
  <c r="C69" i="7"/>
  <c r="C67" i="1"/>
  <c r="F66" i="1"/>
  <c r="G66" i="1" s="1"/>
  <c r="H85" i="7" l="1"/>
  <c r="G80" i="7"/>
  <c r="F80" i="7"/>
  <c r="J69" i="7"/>
  <c r="K69" i="7" s="1"/>
  <c r="D69" i="7"/>
  <c r="E68" i="7"/>
  <c r="C70" i="7"/>
  <c r="A74" i="7"/>
  <c r="C68" i="1"/>
  <c r="F67" i="1"/>
  <c r="G67" i="1" s="1"/>
  <c r="G81" i="7" l="1"/>
  <c r="H86" i="7"/>
  <c r="F81" i="7"/>
  <c r="J70" i="7"/>
  <c r="K70" i="7" s="1"/>
  <c r="D70" i="7"/>
  <c r="E69" i="7"/>
  <c r="A75" i="7"/>
  <c r="C71" i="7"/>
  <c r="C69" i="1"/>
  <c r="F68" i="1"/>
  <c r="G68" i="1" s="1"/>
  <c r="G82" i="7" l="1"/>
  <c r="H87" i="7"/>
  <c r="F82" i="7"/>
  <c r="J71" i="7"/>
  <c r="K71" i="7" s="1"/>
  <c r="D71" i="7"/>
  <c r="E70" i="7"/>
  <c r="C72" i="7"/>
  <c r="A76" i="7"/>
  <c r="C70" i="1"/>
  <c r="F69" i="1"/>
  <c r="G69" i="1" s="1"/>
  <c r="G83" i="7" l="1"/>
  <c r="H88" i="7"/>
  <c r="F83" i="7"/>
  <c r="J72" i="7"/>
  <c r="K72" i="7" s="1"/>
  <c r="D72" i="7"/>
  <c r="E71" i="7"/>
  <c r="A77" i="7"/>
  <c r="C73" i="7"/>
  <c r="C71" i="1"/>
  <c r="F70" i="1"/>
  <c r="G70" i="1" s="1"/>
  <c r="G84" i="7" l="1"/>
  <c r="H89" i="7"/>
  <c r="F84" i="7"/>
  <c r="J73" i="7"/>
  <c r="K73" i="7" s="1"/>
  <c r="D73" i="7"/>
  <c r="E72" i="7"/>
  <c r="C74" i="7"/>
  <c r="A78" i="7"/>
  <c r="C72" i="1"/>
  <c r="F71" i="1"/>
  <c r="G71" i="1" s="1"/>
  <c r="G85" i="7" l="1"/>
  <c r="H90" i="7"/>
  <c r="F85" i="7"/>
  <c r="J74" i="7"/>
  <c r="K74" i="7" s="1"/>
  <c r="D74" i="7"/>
  <c r="E73" i="7"/>
  <c r="A79" i="7"/>
  <c r="C75" i="7"/>
  <c r="C73" i="1"/>
  <c r="F72" i="1"/>
  <c r="G72" i="1" s="1"/>
  <c r="G86" i="7" l="1"/>
  <c r="H91" i="7"/>
  <c r="F86" i="7"/>
  <c r="J75" i="7"/>
  <c r="K75" i="7" s="1"/>
  <c r="D75" i="7"/>
  <c r="E74" i="7"/>
  <c r="C76" i="7"/>
  <c r="A80" i="7"/>
  <c r="C74" i="1"/>
  <c r="F73" i="1"/>
  <c r="G73" i="1" s="1"/>
  <c r="G87" i="7" l="1"/>
  <c r="H92" i="7"/>
  <c r="F87" i="7"/>
  <c r="J76" i="7"/>
  <c r="K76" i="7" s="1"/>
  <c r="D76" i="7"/>
  <c r="E75" i="7"/>
  <c r="A81" i="7"/>
  <c r="C77" i="7"/>
  <c r="C75" i="1"/>
  <c r="F74" i="1"/>
  <c r="G74" i="1" s="1"/>
  <c r="H93" i="7" l="1"/>
  <c r="G88" i="7"/>
  <c r="F88" i="7"/>
  <c r="J77" i="7"/>
  <c r="K77" i="7" s="1"/>
  <c r="D77" i="7"/>
  <c r="E76" i="7"/>
  <c r="C78" i="7"/>
  <c r="A82" i="7"/>
  <c r="C76" i="1"/>
  <c r="F75" i="1"/>
  <c r="G75" i="1" s="1"/>
  <c r="H94" i="7" l="1"/>
  <c r="G89" i="7"/>
  <c r="F89" i="7"/>
  <c r="J78" i="7"/>
  <c r="K78" i="7" s="1"/>
  <c r="D78" i="7"/>
  <c r="E77" i="7"/>
  <c r="A83" i="7"/>
  <c r="C79" i="7"/>
  <c r="C77" i="1"/>
  <c r="F76" i="1"/>
  <c r="G76" i="1" s="1"/>
  <c r="H95" i="7" l="1"/>
  <c r="G90" i="7"/>
  <c r="F90" i="7"/>
  <c r="J79" i="7"/>
  <c r="K79" i="7" s="1"/>
  <c r="D79" i="7"/>
  <c r="E78" i="7"/>
  <c r="C80" i="7"/>
  <c r="A84" i="7"/>
  <c r="C78" i="1"/>
  <c r="F77" i="1"/>
  <c r="G77" i="1" s="1"/>
  <c r="H96" i="7" l="1"/>
  <c r="G91" i="7"/>
  <c r="F91" i="7"/>
  <c r="J80" i="7"/>
  <c r="K80" i="7" s="1"/>
  <c r="D80" i="7"/>
  <c r="E79" i="7"/>
  <c r="A85" i="7"/>
  <c r="C81" i="7"/>
  <c r="C79" i="1"/>
  <c r="F78" i="1"/>
  <c r="G78" i="1" s="1"/>
  <c r="H97" i="7" l="1"/>
  <c r="G92" i="7"/>
  <c r="F92" i="7"/>
  <c r="J81" i="7"/>
  <c r="K81" i="7" s="1"/>
  <c r="D81" i="7"/>
  <c r="E80" i="7"/>
  <c r="C82" i="7"/>
  <c r="A86" i="7"/>
  <c r="C80" i="1"/>
  <c r="F79" i="1"/>
  <c r="G79" i="1" s="1"/>
  <c r="H98" i="7" l="1"/>
  <c r="G93" i="7"/>
  <c r="F93" i="7"/>
  <c r="J82" i="7"/>
  <c r="K82" i="7" s="1"/>
  <c r="D82" i="7"/>
  <c r="E81" i="7"/>
  <c r="A87" i="7"/>
  <c r="C83" i="7"/>
  <c r="C81" i="1"/>
  <c r="F80" i="1"/>
  <c r="G80" i="1" s="1"/>
  <c r="G94" i="7" l="1"/>
  <c r="H99" i="7"/>
  <c r="F94" i="7"/>
  <c r="J83" i="7"/>
  <c r="K83" i="7" s="1"/>
  <c r="D83" i="7"/>
  <c r="E82" i="7"/>
  <c r="C84" i="7"/>
  <c r="A88" i="7"/>
  <c r="C82" i="1"/>
  <c r="F81" i="1"/>
  <c r="G81" i="1" s="1"/>
  <c r="H100" i="7" l="1"/>
  <c r="G95" i="7"/>
  <c r="F95" i="7"/>
  <c r="J84" i="7"/>
  <c r="K84" i="7" s="1"/>
  <c r="D84" i="7"/>
  <c r="E83" i="7"/>
  <c r="A89" i="7"/>
  <c r="C85" i="7"/>
  <c r="C83" i="1"/>
  <c r="F82" i="1"/>
  <c r="G82" i="1" s="1"/>
  <c r="H101" i="7" l="1"/>
  <c r="G96" i="7"/>
  <c r="F96" i="7"/>
  <c r="J85" i="7"/>
  <c r="K85" i="7" s="1"/>
  <c r="D85" i="7"/>
  <c r="E84" i="7"/>
  <c r="C86" i="7"/>
  <c r="A90" i="7"/>
  <c r="C84" i="1"/>
  <c r="F83" i="1"/>
  <c r="G83" i="1" s="1"/>
  <c r="H102" i="7" l="1"/>
  <c r="G97" i="7"/>
  <c r="F97" i="7"/>
  <c r="J86" i="7"/>
  <c r="K86" i="7" s="1"/>
  <c r="D86" i="7"/>
  <c r="E85" i="7"/>
  <c r="A91" i="7"/>
  <c r="C87" i="7"/>
  <c r="C85" i="1"/>
  <c r="F84" i="1"/>
  <c r="G84" i="1" s="1"/>
  <c r="H103" i="7" l="1"/>
  <c r="G98" i="7"/>
  <c r="F98" i="7"/>
  <c r="J87" i="7"/>
  <c r="K87" i="7" s="1"/>
  <c r="D87" i="7"/>
  <c r="E86" i="7"/>
  <c r="C88" i="7"/>
  <c r="A92" i="7"/>
  <c r="C86" i="1"/>
  <c r="F85" i="1"/>
  <c r="G85" i="1" s="1"/>
  <c r="G99" i="7" l="1"/>
  <c r="H104" i="7"/>
  <c r="F99" i="7"/>
  <c r="J88" i="7"/>
  <c r="K88" i="7" s="1"/>
  <c r="D88" i="7"/>
  <c r="E87" i="7"/>
  <c r="A93" i="7"/>
  <c r="C89" i="7"/>
  <c r="C87" i="1"/>
  <c r="F86" i="1"/>
  <c r="G86" i="1" s="1"/>
  <c r="H105" i="7" l="1"/>
  <c r="G100" i="7"/>
  <c r="F100" i="7"/>
  <c r="J89" i="7"/>
  <c r="K89" i="7" s="1"/>
  <c r="D89" i="7"/>
  <c r="E88" i="7"/>
  <c r="A94" i="7"/>
  <c r="C90" i="7"/>
  <c r="C88" i="1"/>
  <c r="F87" i="1"/>
  <c r="G87" i="1" s="1"/>
  <c r="H106" i="7" l="1"/>
  <c r="G101" i="7"/>
  <c r="F101" i="7"/>
  <c r="J90" i="7"/>
  <c r="K90" i="7" s="1"/>
  <c r="D90" i="7"/>
  <c r="E89" i="7"/>
  <c r="C91" i="7"/>
  <c r="A95" i="7"/>
  <c r="C89" i="1"/>
  <c r="F88" i="1"/>
  <c r="G88" i="1" s="1"/>
  <c r="G102" i="7" l="1"/>
  <c r="H107" i="7"/>
  <c r="F102" i="7"/>
  <c r="J91" i="7"/>
  <c r="K91" i="7" s="1"/>
  <c r="D91" i="7"/>
  <c r="E90" i="7"/>
  <c r="A96" i="7"/>
  <c r="C92" i="7"/>
  <c r="C90" i="1"/>
  <c r="F89" i="1"/>
  <c r="G89" i="1" s="1"/>
  <c r="H108" i="7" l="1"/>
  <c r="G103" i="7"/>
  <c r="F103" i="7"/>
  <c r="J92" i="7"/>
  <c r="K92" i="7" s="1"/>
  <c r="D92" i="7"/>
  <c r="E91" i="7"/>
  <c r="C93" i="7"/>
  <c r="A97" i="7"/>
  <c r="C91" i="1"/>
  <c r="F90" i="1"/>
  <c r="G90" i="1" s="1"/>
  <c r="H109" i="7" l="1"/>
  <c r="G104" i="7"/>
  <c r="F104" i="7"/>
  <c r="J93" i="7"/>
  <c r="K93" i="7" s="1"/>
  <c r="D93" i="7"/>
  <c r="E92" i="7"/>
  <c r="A98" i="7"/>
  <c r="C94" i="7"/>
  <c r="C92" i="1"/>
  <c r="F91" i="1"/>
  <c r="G91" i="1" s="1"/>
  <c r="G105" i="7" l="1"/>
  <c r="H110" i="7"/>
  <c r="F105" i="7"/>
  <c r="J94" i="7"/>
  <c r="K94" i="7" s="1"/>
  <c r="D94" i="7"/>
  <c r="E93" i="7"/>
  <c r="A99" i="7"/>
  <c r="C95" i="7"/>
  <c r="C93" i="1"/>
  <c r="F92" i="1"/>
  <c r="G92" i="1" s="1"/>
  <c r="G106" i="7" l="1"/>
  <c r="H111" i="7"/>
  <c r="F106" i="7"/>
  <c r="J95" i="7"/>
  <c r="K95" i="7" s="1"/>
  <c r="D95" i="7"/>
  <c r="E94" i="7"/>
  <c r="C96" i="7"/>
  <c r="A100" i="7"/>
  <c r="C94" i="1"/>
  <c r="F93" i="1"/>
  <c r="G93" i="1" s="1"/>
  <c r="G107" i="7" l="1"/>
  <c r="H112" i="7"/>
  <c r="F107" i="7"/>
  <c r="J96" i="7"/>
  <c r="K96" i="7" s="1"/>
  <c r="D96" i="7"/>
  <c r="E95" i="7"/>
  <c r="A101" i="7"/>
  <c r="C97" i="7"/>
  <c r="C95" i="1"/>
  <c r="F94" i="1"/>
  <c r="G94" i="1" s="1"/>
  <c r="H113" i="7" l="1"/>
  <c r="G108" i="7"/>
  <c r="F108" i="7"/>
  <c r="J97" i="7"/>
  <c r="K97" i="7" s="1"/>
  <c r="D97" i="7"/>
  <c r="E96" i="7"/>
  <c r="C98" i="7"/>
  <c r="A102" i="7"/>
  <c r="C96" i="1"/>
  <c r="F95" i="1"/>
  <c r="G95" i="1" s="1"/>
  <c r="H114" i="7" l="1"/>
  <c r="G109" i="7"/>
  <c r="F109" i="7"/>
  <c r="J98" i="7"/>
  <c r="K98" i="7" s="1"/>
  <c r="D98" i="7"/>
  <c r="E97" i="7"/>
  <c r="A103" i="7"/>
  <c r="C99" i="7"/>
  <c r="C97" i="1"/>
  <c r="F96" i="1"/>
  <c r="G96" i="1" s="1"/>
  <c r="G110" i="7" l="1"/>
  <c r="H115" i="7"/>
  <c r="F110" i="7"/>
  <c r="J99" i="7"/>
  <c r="K99" i="7" s="1"/>
  <c r="D99" i="7"/>
  <c r="E98" i="7"/>
  <c r="C100" i="7"/>
  <c r="A104" i="7"/>
  <c r="C98" i="1"/>
  <c r="F97" i="1"/>
  <c r="G97" i="1" s="1"/>
  <c r="G111" i="7" l="1"/>
  <c r="H116" i="7"/>
  <c r="F111" i="7"/>
  <c r="J100" i="7"/>
  <c r="K100" i="7" s="1"/>
  <c r="D100" i="7"/>
  <c r="E99" i="7"/>
  <c r="A105" i="7"/>
  <c r="C101" i="7"/>
  <c r="C99" i="1"/>
  <c r="F98" i="1"/>
  <c r="G98" i="1" s="1"/>
  <c r="H117" i="7" l="1"/>
  <c r="G112" i="7"/>
  <c r="F112" i="7"/>
  <c r="J101" i="7"/>
  <c r="K101" i="7" s="1"/>
  <c r="D101" i="7"/>
  <c r="E100" i="7"/>
  <c r="C102" i="7"/>
  <c r="A106" i="7"/>
  <c r="C100" i="1"/>
  <c r="F99" i="1"/>
  <c r="G99" i="1" s="1"/>
  <c r="H118" i="7" l="1"/>
  <c r="G113" i="7"/>
  <c r="F113" i="7"/>
  <c r="J102" i="7"/>
  <c r="K102" i="7" s="1"/>
  <c r="D102" i="7"/>
  <c r="E101" i="7"/>
  <c r="A107" i="7"/>
  <c r="C103" i="7"/>
  <c r="C101" i="1"/>
  <c r="F100" i="1"/>
  <c r="G100" i="1" s="1"/>
  <c r="H119" i="7" l="1"/>
  <c r="G114" i="7"/>
  <c r="F114" i="7"/>
  <c r="J103" i="7"/>
  <c r="K103" i="7" s="1"/>
  <c r="D103" i="7"/>
  <c r="E102" i="7"/>
  <c r="C104" i="7"/>
  <c r="A108" i="7"/>
  <c r="C102" i="1"/>
  <c r="F101" i="1"/>
  <c r="G101" i="1" s="1"/>
  <c r="H120" i="7" l="1"/>
  <c r="G115" i="7"/>
  <c r="F115" i="7"/>
  <c r="J104" i="7"/>
  <c r="K104" i="7" s="1"/>
  <c r="D104" i="7"/>
  <c r="E103" i="7"/>
  <c r="A109" i="7"/>
  <c r="C105" i="7"/>
  <c r="C103" i="1"/>
  <c r="F102" i="1"/>
  <c r="G102" i="1" s="1"/>
  <c r="H121" i="7" l="1"/>
  <c r="G116" i="7"/>
  <c r="F116" i="7"/>
  <c r="J105" i="7"/>
  <c r="K105" i="7" s="1"/>
  <c r="D105" i="7"/>
  <c r="E104" i="7"/>
  <c r="C106" i="7"/>
  <c r="A110" i="7"/>
  <c r="C104" i="1"/>
  <c r="F103" i="1"/>
  <c r="G103" i="1" s="1"/>
  <c r="G117" i="7" l="1"/>
  <c r="H122" i="7"/>
  <c r="F117" i="7"/>
  <c r="J106" i="7"/>
  <c r="K106" i="7" s="1"/>
  <c r="D106" i="7"/>
  <c r="E105" i="7"/>
  <c r="A111" i="7"/>
  <c r="C107" i="7"/>
  <c r="C105" i="1"/>
  <c r="F104" i="1"/>
  <c r="G104" i="1" s="1"/>
  <c r="G118" i="7" l="1"/>
  <c r="H123" i="7"/>
  <c r="F118" i="7"/>
  <c r="J107" i="7"/>
  <c r="K107" i="7" s="1"/>
  <c r="D107" i="7"/>
  <c r="E106" i="7"/>
  <c r="C108" i="7"/>
  <c r="A112" i="7"/>
  <c r="C106" i="1"/>
  <c r="F105" i="1"/>
  <c r="G105" i="1" s="1"/>
  <c r="G119" i="7" l="1"/>
  <c r="H124" i="7"/>
  <c r="F119" i="7"/>
  <c r="J108" i="7"/>
  <c r="K108" i="7" s="1"/>
  <c r="D108" i="7"/>
  <c r="E107" i="7"/>
  <c r="A113" i="7"/>
  <c r="C109" i="7"/>
  <c r="C107" i="1"/>
  <c r="F106" i="1"/>
  <c r="G106" i="1" s="1"/>
  <c r="G120" i="7" l="1"/>
  <c r="H125" i="7"/>
  <c r="F120" i="7"/>
  <c r="J109" i="7"/>
  <c r="K109" i="7" s="1"/>
  <c r="D109" i="7"/>
  <c r="E108" i="7"/>
  <c r="C110" i="7"/>
  <c r="A114" i="7"/>
  <c r="C108" i="1"/>
  <c r="F107" i="1"/>
  <c r="G107" i="1" s="1"/>
  <c r="G121" i="7" l="1"/>
  <c r="H126" i="7"/>
  <c r="F121" i="7"/>
  <c r="J110" i="7"/>
  <c r="K110" i="7" s="1"/>
  <c r="D110" i="7"/>
  <c r="E109" i="7"/>
  <c r="A115" i="7"/>
  <c r="C111" i="7"/>
  <c r="C109" i="1"/>
  <c r="F108" i="1"/>
  <c r="G108" i="1" s="1"/>
  <c r="G122" i="7" l="1"/>
  <c r="H127" i="7"/>
  <c r="F122" i="7"/>
  <c r="J111" i="7"/>
  <c r="K111" i="7" s="1"/>
  <c r="D111" i="7"/>
  <c r="E110" i="7"/>
  <c r="C112" i="7"/>
  <c r="A116" i="7"/>
  <c r="C110" i="1"/>
  <c r="F109" i="1"/>
  <c r="G109" i="1" s="1"/>
  <c r="G123" i="7" l="1"/>
  <c r="H128" i="7"/>
  <c r="F123" i="7"/>
  <c r="J112" i="7"/>
  <c r="K112" i="7" s="1"/>
  <c r="D112" i="7"/>
  <c r="E111" i="7"/>
  <c r="A117" i="7"/>
  <c r="C113" i="7"/>
  <c r="C111" i="1"/>
  <c r="F110" i="1"/>
  <c r="G110" i="1" s="1"/>
  <c r="H129" i="7" l="1"/>
  <c r="G124" i="7"/>
  <c r="F124" i="7"/>
  <c r="J113" i="7"/>
  <c r="K113" i="7" s="1"/>
  <c r="D113" i="7"/>
  <c r="E112" i="7"/>
  <c r="C114" i="7"/>
  <c r="A118" i="7"/>
  <c r="C112" i="1"/>
  <c r="F111" i="1"/>
  <c r="G111" i="1" s="1"/>
  <c r="G125" i="7" l="1"/>
  <c r="H130" i="7"/>
  <c r="F125" i="7"/>
  <c r="J114" i="7"/>
  <c r="K114" i="7" s="1"/>
  <c r="D114" i="7"/>
  <c r="E113" i="7"/>
  <c r="A119" i="7"/>
  <c r="C115" i="7"/>
  <c r="C113" i="1"/>
  <c r="F112" i="1"/>
  <c r="G112" i="1" s="1"/>
  <c r="G126" i="7" l="1"/>
  <c r="H131" i="7"/>
  <c r="F126" i="7"/>
  <c r="J115" i="7"/>
  <c r="K115" i="7" s="1"/>
  <c r="D115" i="7"/>
  <c r="E114" i="7"/>
  <c r="C116" i="7"/>
  <c r="A120" i="7"/>
  <c r="C114" i="1"/>
  <c r="F113" i="1"/>
  <c r="G113" i="1" s="1"/>
  <c r="H132" i="7" l="1"/>
  <c r="G127" i="7"/>
  <c r="F127" i="7"/>
  <c r="J116" i="7"/>
  <c r="K116" i="7" s="1"/>
  <c r="D116" i="7"/>
  <c r="E115" i="7"/>
  <c r="A121" i="7"/>
  <c r="C117" i="7"/>
  <c r="C115" i="1"/>
  <c r="F114" i="1"/>
  <c r="G114" i="1" s="1"/>
  <c r="H133" i="7" l="1"/>
  <c r="G128" i="7"/>
  <c r="F128" i="7"/>
  <c r="J117" i="7"/>
  <c r="K117" i="7" s="1"/>
  <c r="D117" i="7"/>
  <c r="E116" i="7"/>
  <c r="C118" i="7"/>
  <c r="A122" i="7"/>
  <c r="C116" i="1"/>
  <c r="F115" i="1"/>
  <c r="G115" i="1" s="1"/>
  <c r="G129" i="7" l="1"/>
  <c r="H134" i="7"/>
  <c r="F129" i="7"/>
  <c r="J118" i="7"/>
  <c r="K118" i="7" s="1"/>
  <c r="D118" i="7"/>
  <c r="E117" i="7"/>
  <c r="A123" i="7"/>
  <c r="C119" i="7"/>
  <c r="C117" i="1"/>
  <c r="F116" i="1"/>
  <c r="G116" i="1" s="1"/>
  <c r="G130" i="7" l="1"/>
  <c r="H135" i="7"/>
  <c r="F130" i="7"/>
  <c r="J119" i="7"/>
  <c r="K119" i="7" s="1"/>
  <c r="D119" i="7"/>
  <c r="E118" i="7"/>
  <c r="C120" i="7"/>
  <c r="A124" i="7"/>
  <c r="C118" i="1"/>
  <c r="F117" i="1"/>
  <c r="G117" i="1" s="1"/>
  <c r="H136" i="7" l="1"/>
  <c r="G131" i="7"/>
  <c r="F131" i="7"/>
  <c r="J120" i="7"/>
  <c r="K120" i="7" s="1"/>
  <c r="D120" i="7"/>
  <c r="E119" i="7"/>
  <c r="A125" i="7"/>
  <c r="C121" i="7"/>
  <c r="C119" i="1"/>
  <c r="F118" i="1"/>
  <c r="G118" i="1" s="1"/>
  <c r="G132" i="7" l="1"/>
  <c r="F132" i="7"/>
  <c r="J121" i="7"/>
  <c r="K121" i="7" s="1"/>
  <c r="D121" i="7"/>
  <c r="E120" i="7"/>
  <c r="C122" i="7"/>
  <c r="A126" i="7"/>
  <c r="C120" i="1"/>
  <c r="F119" i="1"/>
  <c r="G119" i="1" s="1"/>
  <c r="G133" i="7" l="1"/>
  <c r="F133" i="7"/>
  <c r="J122" i="7"/>
  <c r="K122" i="7" s="1"/>
  <c r="D122" i="7"/>
  <c r="E121" i="7"/>
  <c r="A127" i="7"/>
  <c r="C123" i="7"/>
  <c r="C121" i="1"/>
  <c r="F120" i="1"/>
  <c r="G120" i="1" s="1"/>
  <c r="G134" i="7" l="1"/>
  <c r="F134" i="7"/>
  <c r="J123" i="7"/>
  <c r="K123" i="7" s="1"/>
  <c r="D123" i="7"/>
  <c r="E122" i="7"/>
  <c r="C124" i="7"/>
  <c r="A128" i="7"/>
  <c r="C122" i="1"/>
  <c r="F121" i="1"/>
  <c r="G121" i="1" s="1"/>
  <c r="G135" i="7" l="1"/>
  <c r="G136" i="7"/>
  <c r="F136" i="7"/>
  <c r="F135" i="7"/>
  <c r="J124" i="7"/>
  <c r="K124" i="7" s="1"/>
  <c r="D124" i="7"/>
  <c r="E123" i="7"/>
  <c r="A129" i="7"/>
  <c r="C125" i="7"/>
  <c r="C123" i="1"/>
  <c r="F122" i="1"/>
  <c r="G122" i="1" s="1"/>
  <c r="H4" i="7" l="1"/>
  <c r="G4" i="7"/>
  <c r="J125" i="7"/>
  <c r="K125" i="7" s="1"/>
  <c r="D125" i="7"/>
  <c r="E124" i="7"/>
  <c r="C126" i="7"/>
  <c r="A130" i="7"/>
  <c r="C124" i="1"/>
  <c r="F123" i="1"/>
  <c r="G123" i="1" s="1"/>
  <c r="I4" i="7" l="1"/>
  <c r="J126" i="7"/>
  <c r="K126" i="7" s="1"/>
  <c r="D126" i="7"/>
  <c r="E125" i="7"/>
  <c r="A131" i="7"/>
  <c r="C127" i="7"/>
  <c r="C125" i="1"/>
  <c r="F124" i="1"/>
  <c r="G124" i="1" s="1"/>
  <c r="J127" i="7" l="1"/>
  <c r="K127" i="7" s="1"/>
  <c r="D127" i="7"/>
  <c r="E126" i="7"/>
  <c r="C128" i="7"/>
  <c r="A132" i="7"/>
  <c r="C126" i="1"/>
  <c r="F125" i="1"/>
  <c r="G125" i="1" s="1"/>
  <c r="J128" i="7" l="1"/>
  <c r="K128" i="7" s="1"/>
  <c r="D128" i="7"/>
  <c r="E127" i="7"/>
  <c r="A133" i="7"/>
  <c r="C129" i="7"/>
  <c r="C127" i="1"/>
  <c r="F126" i="1"/>
  <c r="G126" i="1" s="1"/>
  <c r="J129" i="7" l="1"/>
  <c r="K129" i="7" s="1"/>
  <c r="D129" i="7"/>
  <c r="E128" i="7"/>
  <c r="C130" i="7"/>
  <c r="A134" i="7"/>
  <c r="C128" i="1"/>
  <c r="F127" i="1"/>
  <c r="G127" i="1" s="1"/>
  <c r="J130" i="7" l="1"/>
  <c r="K130" i="7" s="1"/>
  <c r="D130" i="7"/>
  <c r="E129" i="7"/>
  <c r="A135" i="7"/>
  <c r="C131" i="7"/>
  <c r="C129" i="1"/>
  <c r="F128" i="1"/>
  <c r="G128" i="1" s="1"/>
  <c r="J131" i="7" l="1"/>
  <c r="K131" i="7" s="1"/>
  <c r="D131" i="7"/>
  <c r="E130" i="7"/>
  <c r="C132" i="7"/>
  <c r="A136" i="7"/>
  <c r="C130" i="1"/>
  <c r="F129" i="1"/>
  <c r="G129" i="1" s="1"/>
  <c r="J132" i="7" l="1"/>
  <c r="K132" i="7" s="1"/>
  <c r="D132" i="7"/>
  <c r="E131" i="7"/>
  <c r="C133" i="7"/>
  <c r="C131" i="1"/>
  <c r="F130" i="1"/>
  <c r="G130" i="1" s="1"/>
  <c r="J133" i="7" l="1"/>
  <c r="K133" i="7" s="1"/>
  <c r="D133" i="7"/>
  <c r="E132" i="7"/>
  <c r="C134" i="7"/>
  <c r="C132" i="1"/>
  <c r="F131" i="1"/>
  <c r="G131" i="1" s="1"/>
  <c r="J134" i="7" l="1"/>
  <c r="K134" i="7" s="1"/>
  <c r="D134" i="7"/>
  <c r="E133" i="7"/>
  <c r="C135" i="7"/>
  <c r="C133" i="1"/>
  <c r="F132" i="1"/>
  <c r="G132" i="1" s="1"/>
  <c r="C136" i="7" l="1"/>
  <c r="J135" i="7"/>
  <c r="K135" i="7" s="1"/>
  <c r="D135" i="7"/>
  <c r="E134" i="7"/>
  <c r="C134" i="1"/>
  <c r="F133" i="1"/>
  <c r="G133" i="1" s="1"/>
  <c r="J136" i="7" l="1"/>
  <c r="K136" i="7" s="1"/>
  <c r="D136" i="7"/>
  <c r="E135" i="7"/>
  <c r="C135" i="1"/>
  <c r="F134" i="1"/>
  <c r="G134" i="1" s="1"/>
  <c r="E136" i="7" l="1"/>
  <c r="C14" i="7" s="1"/>
  <c r="D14" i="7" s="1"/>
  <c r="E14" i="7" s="1"/>
  <c r="I5" i="7" s="1"/>
  <c r="C136" i="1"/>
  <c r="F135" i="1"/>
  <c r="G135" i="1" s="1"/>
  <c r="I6" i="7" l="1"/>
  <c r="E136" i="1"/>
  <c r="F136" i="1"/>
  <c r="G136" i="1" s="1"/>
  <c r="H136" i="1" s="1"/>
  <c r="K136" i="1" l="1"/>
  <c r="I136" i="1"/>
  <c r="I15" i="1" s="1"/>
  <c r="K15" i="1" s="1"/>
</calcChain>
</file>

<file path=xl/sharedStrings.xml><?xml version="1.0" encoding="utf-8"?>
<sst xmlns="http://schemas.openxmlformats.org/spreadsheetml/2006/main" count="156" uniqueCount="87">
  <si>
    <t>1-year</t>
  </si>
  <si>
    <t>2-year</t>
  </si>
  <si>
    <t>3-year</t>
  </si>
  <si>
    <t>4-year</t>
  </si>
  <si>
    <t>5-year</t>
  </si>
  <si>
    <t>7-year</t>
  </si>
  <si>
    <t>10-year</t>
  </si>
  <si>
    <t>30-year</t>
  </si>
  <si>
    <t>1-month</t>
  </si>
  <si>
    <t> 0.19 </t>
  </si>
  <si>
    <t>3-month</t>
  </si>
  <si>
    <t> 0.33 </t>
  </si>
  <si>
    <t>6-month</t>
  </si>
  <si>
    <t> 0.46 </t>
  </si>
  <si>
    <t> 0.64 </t>
  </si>
  <si>
    <t> 0.97 </t>
  </si>
  <si>
    <t> 1.26 </t>
  </si>
  <si>
    <t> 1.48 </t>
  </si>
  <si>
    <t> 1.66 </t>
  </si>
  <si>
    <t> 1.94 </t>
  </si>
  <si>
    <t> 2.21 </t>
  </si>
  <si>
    <t> 2.67 </t>
  </si>
  <si>
    <t>ED</t>
  </si>
  <si>
    <t>SWAPS</t>
  </si>
  <si>
    <t>H.15 Rates</t>
  </si>
  <si>
    <t>F</t>
  </si>
  <si>
    <t>D</t>
  </si>
  <si>
    <t>Floating</t>
  </si>
  <si>
    <t>Fixed</t>
  </si>
  <si>
    <t>Annuity</t>
  </si>
  <si>
    <t>sa</t>
  </si>
  <si>
    <t>0.19</t>
  </si>
  <si>
    <t>date</t>
  </si>
  <si>
    <t>err</t>
  </si>
  <si>
    <t>dat</t>
  </si>
  <si>
    <t>diff</t>
  </si>
  <si>
    <t>data</t>
  </si>
  <si>
    <t>quarter</t>
  </si>
  <si>
    <t>disc</t>
  </si>
  <si>
    <t>a</t>
  </si>
  <si>
    <t>b</t>
  </si>
  <si>
    <t>S2-S1</t>
  </si>
  <si>
    <t>x</t>
  </si>
  <si>
    <t>y</t>
  </si>
  <si>
    <t>x'</t>
  </si>
  <si>
    <t>y'</t>
  </si>
  <si>
    <t>IM1</t>
  </si>
  <si>
    <t>IM2</t>
  </si>
  <si>
    <t>Y</t>
  </si>
  <si>
    <t>OBJ</t>
  </si>
  <si>
    <t>eps1</t>
  </si>
  <si>
    <t>eps2</t>
  </si>
  <si>
    <t>p</t>
  </si>
  <si>
    <t>r</t>
  </si>
  <si>
    <t>Smoothness Penalty</t>
  </si>
  <si>
    <t>Error penalty</t>
  </si>
  <si>
    <t>Objective Function</t>
  </si>
  <si>
    <t>SLOPE</t>
  </si>
  <si>
    <t>s/a Annuity</t>
  </si>
  <si>
    <t>3m Z</t>
  </si>
  <si>
    <t>6m Z</t>
  </si>
  <si>
    <t>Smooth F</t>
  </si>
  <si>
    <t>CUBIC SPLINE SMOOTHING</t>
  </si>
  <si>
    <t>OLD Data</t>
  </si>
  <si>
    <t>3M annuity</t>
  </si>
  <si>
    <t>SWAP</t>
  </si>
  <si>
    <t>CURVATURE</t>
  </si>
  <si>
    <t>LIBOR</t>
  </si>
  <si>
    <t>Rate</t>
  </si>
  <si>
    <t>DATA</t>
  </si>
  <si>
    <t>COMUPUTED AFTER FITTING</t>
  </si>
  <si>
    <t>ERROR</t>
  </si>
  <si>
    <t>Months</t>
  </si>
  <si>
    <t>ERROR^2</t>
  </si>
  <si>
    <t xml:space="preserve">SWAP </t>
  </si>
  <si>
    <t>6-month LIBOR</t>
  </si>
  <si>
    <t>Coupon</t>
  </si>
  <si>
    <t>86 months</t>
  </si>
  <si>
    <t>Month</t>
  </si>
  <si>
    <t>1M zeros</t>
  </si>
  <si>
    <t>Fixed leg</t>
  </si>
  <si>
    <t>Notioanal</t>
  </si>
  <si>
    <t>Floating Leg</t>
  </si>
  <si>
    <t xml:space="preserve">Value </t>
  </si>
  <si>
    <t>7 yrs + 2two months</t>
  </si>
  <si>
    <t>month (cash-flow dates)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</si>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</sst>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199999999999999"/>
      <color rgb="FF000000"/>
      <name val="Verdana"/>
      <family val="2"/>
    </font>
    <font>
      <sz val="10.199999999999999"/>
      <color rgb="FF000000"/>
      <name val="Verdana"/>
      <family val="2"/>
    </font>
    <font>
      <b/>
      <sz val="12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ED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D6C278"/>
      </right>
      <top/>
      <bottom style="medium">
        <color rgb="FFD6C278"/>
      </bottom>
      <diagonal/>
    </border>
    <border>
      <left/>
      <right style="medium">
        <color rgb="FFCCCCCC"/>
      </right>
      <top/>
      <bottom style="medium">
        <color rgb="FFCFC67E"/>
      </bottom>
      <diagonal/>
    </border>
    <border>
      <left style="medium">
        <color rgb="FFCCCCCC"/>
      </left>
      <right style="medium">
        <color rgb="FFD6C278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 style="medium">
        <color rgb="FFD6C278"/>
      </right>
      <top/>
      <bottom/>
      <diagonal/>
    </border>
    <border>
      <left style="medium">
        <color rgb="FFCCCCCC"/>
      </left>
      <right style="medium">
        <color rgb="FFD6C278"/>
      </right>
      <top style="medium">
        <color rgb="FFCCCCCC"/>
      </top>
      <bottom style="medium">
        <color rgb="FFD6C278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FC67E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D6C278"/>
      </right>
      <top/>
      <bottom style="thin">
        <color indexed="64"/>
      </bottom>
      <diagonal/>
    </border>
    <border>
      <left/>
      <right/>
      <top/>
      <bottom style="medium">
        <color rgb="FFCFC67E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5" xfId="0" applyFont="1" applyFill="1" applyBorder="1" applyAlignment="1">
      <alignment horizontal="right" vertical="center"/>
    </xf>
    <xf numFmtId="2" fontId="0" fillId="0" borderId="0" xfId="0" applyNumberFormat="1"/>
    <xf numFmtId="0" fontId="0" fillId="4" borderId="0" xfId="0" applyFill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2" fontId="0" fillId="6" borderId="0" xfId="0" applyNumberFormat="1" applyFill="1"/>
    <xf numFmtId="164" fontId="0" fillId="0" borderId="0" xfId="0" applyNumberFormat="1"/>
    <xf numFmtId="3" fontId="0" fillId="0" borderId="0" xfId="0" applyNumberFormat="1"/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4" fillId="0" borderId="0" xfId="0" applyFont="1" applyAlignment="1">
      <alignment horizontal="center"/>
    </xf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0" fillId="0" borderId="0" xfId="0" applyFill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 applyAlignment="1">
      <alignment horizontal="center"/>
    </xf>
    <xf numFmtId="0" fontId="0" fillId="6" borderId="18" xfId="0" applyFill="1" applyBorder="1"/>
    <xf numFmtId="2" fontId="0" fillId="6" borderId="19" xfId="0" applyNumberFormat="1" applyFill="1" applyBorder="1" applyAlignment="1">
      <alignment horizontal="center"/>
    </xf>
    <xf numFmtId="0" fontId="1" fillId="0" borderId="0" xfId="0" applyFont="1" applyFill="1"/>
    <xf numFmtId="0" fontId="1" fillId="0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2" fontId="1" fillId="0" borderId="7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/>
    <xf numFmtId="2" fontId="3" fillId="0" borderId="21" xfId="0" applyNumberFormat="1" applyFont="1" applyFill="1" applyBorder="1" applyAlignment="1">
      <alignment horizontal="center" vertical="center"/>
    </xf>
    <xf numFmtId="2" fontId="3" fillId="0" borderId="2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0" fillId="0" borderId="23" xfId="0" applyBorder="1"/>
    <xf numFmtId="3" fontId="0" fillId="0" borderId="24" xfId="0" applyNumberFormat="1" applyBorder="1"/>
    <xf numFmtId="3" fontId="1" fillId="0" borderId="0" xfId="0" applyNumberFormat="1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99999999999999"/>
        <color rgb="FF000000"/>
        <name val="Verdana"/>
        <scheme val="none"/>
      </font>
      <fill>
        <patternFill patternType="solid">
          <fgColor indexed="64"/>
          <bgColor rgb="FFF0EDD7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rgb="FFCCCCCC"/>
        </right>
        <top/>
        <bottom style="medium">
          <color rgb="FFCFC67E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199999999999999"/>
        <color rgb="FF000000"/>
        <name val="Verdana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D6C278"/>
        </right>
        <top/>
        <bottom style="medium">
          <color rgb="FFD6C278"/>
        </bottom>
        <vertical/>
        <horizontal/>
      </border>
    </dxf>
    <dxf>
      <border outline="0"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LIBOR</a:t>
            </a:r>
            <a:r>
              <a:rPr lang="en-US" baseline="0"/>
              <a:t> SWAP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'Optimization '!$A$16:$A$136</c:f>
              <c:numCache>
                <c:formatCode>General</c:formatCode>
                <c:ptCount val="12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</c:numCache>
            </c:numRef>
          </c:cat>
          <c:val>
            <c:numRef>
              <c:f>'Optimization '!$B$16:$B$136</c:f>
              <c:numCache>
                <c:formatCode>General</c:formatCode>
                <c:ptCount val="121"/>
                <c:pt idx="0">
                  <c:v>0.19</c:v>
                </c:pt>
                <c:pt idx="1">
                  <c:v>0.38567615347238993</c:v>
                </c:pt>
                <c:pt idx="2">
                  <c:v>0.57363945580685027</c:v>
                </c:pt>
                <c:pt idx="3">
                  <c:v>0.75123151744111694</c:v>
                </c:pt>
                <c:pt idx="4">
                  <c:v>0.92170189927220325</c:v>
                </c:pt>
                <c:pt idx="5">
                  <c:v>1.0850070176029936</c:v>
                </c:pt>
                <c:pt idx="6">
                  <c:v>1.2403418708460781</c:v>
                </c:pt>
                <c:pt idx="7">
                  <c:v>1.3876838038560022</c:v>
                </c:pt>
                <c:pt idx="8">
                  <c:v>1.5271026273992323</c:v>
                </c:pt>
                <c:pt idx="9">
                  <c:v>1.6586113205194664</c:v>
                </c:pt>
                <c:pt idx="10">
                  <c:v>1.7775888836488525</c:v>
                </c:pt>
                <c:pt idx="11">
                  <c:v>1.8840354611019297</c:v>
                </c:pt>
                <c:pt idx="12">
                  <c:v>1.9780537125239106</c:v>
                </c:pt>
                <c:pt idx="13">
                  <c:v>2.0596435659094046</c:v>
                </c:pt>
                <c:pt idx="14">
                  <c:v>2.1359697534506537</c:v>
                </c:pt>
                <c:pt idx="15">
                  <c:v>2.2070119150382759</c:v>
                </c:pt>
                <c:pt idx="16">
                  <c:v>2.2728345460244053</c:v>
                </c:pt>
                <c:pt idx="17">
                  <c:v>2.333425525594961</c:v>
                </c:pt>
                <c:pt idx="18">
                  <c:v>2.3912695758592535</c:v>
                </c:pt>
                <c:pt idx="19">
                  <c:v>2.4463671547575228</c:v>
                </c:pt>
                <c:pt idx="20">
                  <c:v>2.4987423937545112</c:v>
                </c:pt>
                <c:pt idx="21">
                  <c:v>2.5483987620238113</c:v>
                </c:pt>
                <c:pt idx="22">
                  <c:v>2.5947981562123354</c:v>
                </c:pt>
                <c:pt idx="23">
                  <c:v>2.6379332931665624</c:v>
                </c:pt>
                <c:pt idx="24">
                  <c:v>2.6778277890550433</c:v>
                </c:pt>
                <c:pt idx="25">
                  <c:v>2.7145009090235996</c:v>
                </c:pt>
                <c:pt idx="26">
                  <c:v>2.7479760740468646</c:v>
                </c:pt>
                <c:pt idx="27">
                  <c:v>2.7782611529538075</c:v>
                </c:pt>
                <c:pt idx="28">
                  <c:v>2.805386969151805</c:v>
                </c:pt>
                <c:pt idx="29">
                  <c:v>2.8293507177538086</c:v>
                </c:pt>
                <c:pt idx="30">
                  <c:v>2.85140282918332</c:v>
                </c:pt>
                <c:pt idx="31">
                  <c:v>2.8715484653476322</c:v>
                </c:pt>
                <c:pt idx="32">
                  <c:v>2.8898195265032252</c:v>
                </c:pt>
                <c:pt idx="33">
                  <c:v>2.906208333922832</c:v>
                </c:pt>
                <c:pt idx="34">
                  <c:v>2.9207286084899144</c:v>
                </c:pt>
                <c:pt idx="35">
                  <c:v>2.9333820287733636</c:v>
                </c:pt>
                <c:pt idx="36">
                  <c:v>2.9441880943752055</c:v>
                </c:pt>
                <c:pt idx="37">
                  <c:v>2.953143173565639</c:v>
                </c:pt>
                <c:pt idx="38">
                  <c:v>2.9602740787192965</c:v>
                </c:pt>
                <c:pt idx="39">
                  <c:v>2.965581905834497</c:v>
                </c:pt>
                <c:pt idx="40">
                  <c:v>2.9690930042138803</c:v>
                </c:pt>
                <c:pt idx="41">
                  <c:v>2.9708044134555065</c:v>
                </c:pt>
                <c:pt idx="42">
                  <c:v>2.9724859085761253</c:v>
                </c:pt>
                <c:pt idx="43">
                  <c:v>2.9741364229624803</c:v>
                </c:pt>
                <c:pt idx="44">
                  <c:v>2.9757569643984807</c:v>
                </c:pt>
                <c:pt idx="45">
                  <c:v>2.9773543704130505</c:v>
                </c:pt>
                <c:pt idx="46">
                  <c:v>2.9789313544662819</c:v>
                </c:pt>
                <c:pt idx="47">
                  <c:v>2.9804794889088626</c:v>
                </c:pt>
                <c:pt idx="48">
                  <c:v>2.9820078465942097</c:v>
                </c:pt>
                <c:pt idx="49">
                  <c:v>2.9835006396302943</c:v>
                </c:pt>
                <c:pt idx="50">
                  <c:v>2.9849694340521848</c:v>
                </c:pt>
                <c:pt idx="51">
                  <c:v>2.9864258075752099</c:v>
                </c:pt>
                <c:pt idx="52">
                  <c:v>2.9878548912539165</c:v>
                </c:pt>
                <c:pt idx="53">
                  <c:v>2.9892659765881846</c:v>
                </c:pt>
                <c:pt idx="54">
                  <c:v>2.9906548849455241</c:v>
                </c:pt>
                <c:pt idx="55">
                  <c:v>2.992017132007061</c:v>
                </c:pt>
                <c:pt idx="56">
                  <c:v>2.9933421692195825</c:v>
                </c:pt>
                <c:pt idx="57">
                  <c:v>2.9946441366562571</c:v>
                </c:pt>
                <c:pt idx="58">
                  <c:v>2.9959306978425086</c:v>
                </c:pt>
                <c:pt idx="59">
                  <c:v>2.99718230053361</c:v>
                </c:pt>
                <c:pt idx="60">
                  <c:v>2.9984102315939904</c:v>
                </c:pt>
                <c:pt idx="61">
                  <c:v>2.9996189883104556</c:v>
                </c:pt>
                <c:pt idx="62">
                  <c:v>3.000802355565074</c:v>
                </c:pt>
                <c:pt idx="63">
                  <c:v>3.0019575816665416</c:v>
                </c:pt>
                <c:pt idx="64">
                  <c:v>3.0030919451937774</c:v>
                </c:pt>
                <c:pt idx="65">
                  <c:v>3.0041984064423088</c:v>
                </c:pt>
                <c:pt idx="66">
                  <c:v>3.0052798922676223</c:v>
                </c:pt>
                <c:pt idx="67">
                  <c:v>3.0063375413413782</c:v>
                </c:pt>
                <c:pt idx="68">
                  <c:v>3.0073584103647986</c:v>
                </c:pt>
                <c:pt idx="69">
                  <c:v>3.0083441241675928</c:v>
                </c:pt>
                <c:pt idx="70">
                  <c:v>3.009301810304732</c:v>
                </c:pt>
                <c:pt idx="71">
                  <c:v>3.0102324566963756</c:v>
                </c:pt>
                <c:pt idx="72">
                  <c:v>3.0111463141531609</c:v>
                </c:pt>
                <c:pt idx="73">
                  <c:v>3.0120379063015159</c:v>
                </c:pt>
                <c:pt idx="74">
                  <c:v>3.0129056578298061</c:v>
                </c:pt>
                <c:pt idx="75">
                  <c:v>3.0137468771739311</c:v>
                </c:pt>
                <c:pt idx="76">
                  <c:v>3.014564670997391</c:v>
                </c:pt>
                <c:pt idx="77">
                  <c:v>3.0153547530761249</c:v>
                </c:pt>
                <c:pt idx="78">
                  <c:v>3.0161245496035032</c:v>
                </c:pt>
                <c:pt idx="79">
                  <c:v>3.0168730022304824</c:v>
                </c:pt>
                <c:pt idx="80">
                  <c:v>3.0175958706444028</c:v>
                </c:pt>
                <c:pt idx="81">
                  <c:v>3.0182863740126793</c:v>
                </c:pt>
                <c:pt idx="82">
                  <c:v>3.0189535712201527</c:v>
                </c:pt>
                <c:pt idx="83">
                  <c:v>3.0195967058168978</c:v>
                </c:pt>
                <c:pt idx="84">
                  <c:v>3.0202208921538514</c:v>
                </c:pt>
                <c:pt idx="85">
                  <c:v>3.020839689761484</c:v>
                </c:pt>
                <c:pt idx="86">
                  <c:v>3.0214396319500465</c:v>
                </c:pt>
                <c:pt idx="87">
                  <c:v>3.0220211209320782</c:v>
                </c:pt>
                <c:pt idx="88">
                  <c:v>3.0225958369973314</c:v>
                </c:pt>
                <c:pt idx="89">
                  <c:v>3.0231656618225009</c:v>
                </c:pt>
                <c:pt idx="90">
                  <c:v>3.0237080874058644</c:v>
                </c:pt>
                <c:pt idx="91">
                  <c:v>3.0242241223647088</c:v>
                </c:pt>
                <c:pt idx="92">
                  <c:v>3.0247295733756383</c:v>
                </c:pt>
                <c:pt idx="93">
                  <c:v>3.0252233186496351</c:v>
                </c:pt>
                <c:pt idx="94">
                  <c:v>3.025696831260015</c:v>
                </c:pt>
                <c:pt idx="95">
                  <c:v>3.0261527063998916</c:v>
                </c:pt>
                <c:pt idx="96">
                  <c:v>3.0265993351525271</c:v>
                </c:pt>
                <c:pt idx="97">
                  <c:v>3.0270265838485173</c:v>
                </c:pt>
                <c:pt idx="98">
                  <c:v>3.0274371988578697</c:v>
                </c:pt>
                <c:pt idx="99">
                  <c:v>3.0278163420937609</c:v>
                </c:pt>
                <c:pt idx="100">
                  <c:v>3.0281780800860139</c:v>
                </c:pt>
                <c:pt idx="101">
                  <c:v>3.0285310027105545</c:v>
                </c:pt>
                <c:pt idx="102">
                  <c:v>3.0288625859304092</c:v>
                </c:pt>
                <c:pt idx="103">
                  <c:v>3.0291840962239633</c:v>
                </c:pt>
                <c:pt idx="104">
                  <c:v>3.0294833023554335</c:v>
                </c:pt>
                <c:pt idx="105">
                  <c:v>3.0297728498991798</c:v>
                </c:pt>
                <c:pt idx="106">
                  <c:v>3.0300390870138973</c:v>
                </c:pt>
                <c:pt idx="107">
                  <c:v>3.030286811166909</c:v>
                </c:pt>
                <c:pt idx="108">
                  <c:v>3.0305222643100991</c:v>
                </c:pt>
                <c:pt idx="109">
                  <c:v>3.0307338931231471</c:v>
                </c:pt>
                <c:pt idx="110">
                  <c:v>3.0309248208025732</c:v>
                </c:pt>
                <c:pt idx="111">
                  <c:v>3.0311070975048358</c:v>
                </c:pt>
                <c:pt idx="112">
                  <c:v>3.0312711508358077</c:v>
                </c:pt>
                <c:pt idx="113">
                  <c:v>3.0314078035232788</c:v>
                </c:pt>
                <c:pt idx="114">
                  <c:v>3.0315311387372872</c:v>
                </c:pt>
                <c:pt idx="115">
                  <c:v>3.0316320512736281</c:v>
                </c:pt>
                <c:pt idx="116">
                  <c:v>3.0317056132629649</c:v>
                </c:pt>
                <c:pt idx="117">
                  <c:v>3.0317694283040955</c:v>
                </c:pt>
                <c:pt idx="118">
                  <c:v>3.0318166172581371</c:v>
                </c:pt>
                <c:pt idx="119">
                  <c:v>3.0318469356734266</c:v>
                </c:pt>
                <c:pt idx="120">
                  <c:v>3.0318662389869391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'Optimization '!$A$16:$A$136</c:f>
              <c:numCache>
                <c:formatCode>General</c:formatCode>
                <c:ptCount val="12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</c:numCache>
            </c:numRef>
          </c:cat>
          <c:val>
            <c:numRef>
              <c:f>'Optimization '!$B$16:$B$136</c:f>
              <c:numCache>
                <c:formatCode>General</c:formatCode>
                <c:ptCount val="121"/>
                <c:pt idx="0">
                  <c:v>0.19</c:v>
                </c:pt>
                <c:pt idx="1">
                  <c:v>0.38567615347238993</c:v>
                </c:pt>
                <c:pt idx="2">
                  <c:v>0.57363945580685027</c:v>
                </c:pt>
                <c:pt idx="3">
                  <c:v>0.75123151744111694</c:v>
                </c:pt>
                <c:pt idx="4">
                  <c:v>0.92170189927220325</c:v>
                </c:pt>
                <c:pt idx="5">
                  <c:v>1.0850070176029936</c:v>
                </c:pt>
                <c:pt idx="6">
                  <c:v>1.2403418708460781</c:v>
                </c:pt>
                <c:pt idx="7">
                  <c:v>1.3876838038560022</c:v>
                </c:pt>
                <c:pt idx="8">
                  <c:v>1.5271026273992323</c:v>
                </c:pt>
                <c:pt idx="9">
                  <c:v>1.6586113205194664</c:v>
                </c:pt>
                <c:pt idx="10">
                  <c:v>1.7775888836488525</c:v>
                </c:pt>
                <c:pt idx="11">
                  <c:v>1.8840354611019297</c:v>
                </c:pt>
                <c:pt idx="12">
                  <c:v>1.9780537125239106</c:v>
                </c:pt>
                <c:pt idx="13">
                  <c:v>2.0596435659094046</c:v>
                </c:pt>
                <c:pt idx="14">
                  <c:v>2.1359697534506537</c:v>
                </c:pt>
                <c:pt idx="15">
                  <c:v>2.2070119150382759</c:v>
                </c:pt>
                <c:pt idx="16">
                  <c:v>2.2728345460244053</c:v>
                </c:pt>
                <c:pt idx="17">
                  <c:v>2.333425525594961</c:v>
                </c:pt>
                <c:pt idx="18">
                  <c:v>2.3912695758592535</c:v>
                </c:pt>
                <c:pt idx="19">
                  <c:v>2.4463671547575228</c:v>
                </c:pt>
                <c:pt idx="20">
                  <c:v>2.4987423937545112</c:v>
                </c:pt>
                <c:pt idx="21">
                  <c:v>2.5483987620238113</c:v>
                </c:pt>
                <c:pt idx="22">
                  <c:v>2.5947981562123354</c:v>
                </c:pt>
                <c:pt idx="23">
                  <c:v>2.6379332931665624</c:v>
                </c:pt>
                <c:pt idx="24">
                  <c:v>2.6778277890550433</c:v>
                </c:pt>
                <c:pt idx="25">
                  <c:v>2.7145009090235996</c:v>
                </c:pt>
                <c:pt idx="26">
                  <c:v>2.7479760740468646</c:v>
                </c:pt>
                <c:pt idx="27">
                  <c:v>2.7782611529538075</c:v>
                </c:pt>
                <c:pt idx="28">
                  <c:v>2.805386969151805</c:v>
                </c:pt>
                <c:pt idx="29">
                  <c:v>2.8293507177538086</c:v>
                </c:pt>
                <c:pt idx="30">
                  <c:v>2.85140282918332</c:v>
                </c:pt>
                <c:pt idx="31">
                  <c:v>2.8715484653476322</c:v>
                </c:pt>
                <c:pt idx="32">
                  <c:v>2.8898195265032252</c:v>
                </c:pt>
                <c:pt idx="33">
                  <c:v>2.906208333922832</c:v>
                </c:pt>
                <c:pt idx="34">
                  <c:v>2.9207286084899144</c:v>
                </c:pt>
                <c:pt idx="35">
                  <c:v>2.9333820287733636</c:v>
                </c:pt>
                <c:pt idx="36">
                  <c:v>2.9441880943752055</c:v>
                </c:pt>
                <c:pt idx="37">
                  <c:v>2.953143173565639</c:v>
                </c:pt>
                <c:pt idx="38">
                  <c:v>2.9602740787192965</c:v>
                </c:pt>
                <c:pt idx="39">
                  <c:v>2.965581905834497</c:v>
                </c:pt>
                <c:pt idx="40">
                  <c:v>2.9690930042138803</c:v>
                </c:pt>
                <c:pt idx="41">
                  <c:v>2.9708044134555065</c:v>
                </c:pt>
                <c:pt idx="42">
                  <c:v>2.9724859085761253</c:v>
                </c:pt>
                <c:pt idx="43">
                  <c:v>2.9741364229624803</c:v>
                </c:pt>
                <c:pt idx="44">
                  <c:v>2.9757569643984807</c:v>
                </c:pt>
                <c:pt idx="45">
                  <c:v>2.9773543704130505</c:v>
                </c:pt>
                <c:pt idx="46">
                  <c:v>2.9789313544662819</c:v>
                </c:pt>
                <c:pt idx="47">
                  <c:v>2.9804794889088626</c:v>
                </c:pt>
                <c:pt idx="48">
                  <c:v>2.9820078465942097</c:v>
                </c:pt>
                <c:pt idx="49">
                  <c:v>2.9835006396302943</c:v>
                </c:pt>
                <c:pt idx="50">
                  <c:v>2.9849694340521848</c:v>
                </c:pt>
                <c:pt idx="51">
                  <c:v>2.9864258075752099</c:v>
                </c:pt>
                <c:pt idx="52">
                  <c:v>2.9878548912539165</c:v>
                </c:pt>
                <c:pt idx="53">
                  <c:v>2.9892659765881846</c:v>
                </c:pt>
                <c:pt idx="54">
                  <c:v>2.9906548849455241</c:v>
                </c:pt>
                <c:pt idx="55">
                  <c:v>2.992017132007061</c:v>
                </c:pt>
                <c:pt idx="56">
                  <c:v>2.9933421692195825</c:v>
                </c:pt>
                <c:pt idx="57">
                  <c:v>2.9946441366562571</c:v>
                </c:pt>
                <c:pt idx="58">
                  <c:v>2.9959306978425086</c:v>
                </c:pt>
                <c:pt idx="59">
                  <c:v>2.99718230053361</c:v>
                </c:pt>
                <c:pt idx="60">
                  <c:v>2.9984102315939904</c:v>
                </c:pt>
                <c:pt idx="61">
                  <c:v>2.9996189883104556</c:v>
                </c:pt>
                <c:pt idx="62">
                  <c:v>3.000802355565074</c:v>
                </c:pt>
                <c:pt idx="63">
                  <c:v>3.0019575816665416</c:v>
                </c:pt>
                <c:pt idx="64">
                  <c:v>3.0030919451937774</c:v>
                </c:pt>
                <c:pt idx="65">
                  <c:v>3.0041984064423088</c:v>
                </c:pt>
                <c:pt idx="66">
                  <c:v>3.0052798922676223</c:v>
                </c:pt>
                <c:pt idx="67">
                  <c:v>3.0063375413413782</c:v>
                </c:pt>
                <c:pt idx="68">
                  <c:v>3.0073584103647986</c:v>
                </c:pt>
                <c:pt idx="69">
                  <c:v>3.0083441241675928</c:v>
                </c:pt>
                <c:pt idx="70">
                  <c:v>3.009301810304732</c:v>
                </c:pt>
                <c:pt idx="71">
                  <c:v>3.0102324566963756</c:v>
                </c:pt>
                <c:pt idx="72">
                  <c:v>3.0111463141531609</c:v>
                </c:pt>
                <c:pt idx="73">
                  <c:v>3.0120379063015159</c:v>
                </c:pt>
                <c:pt idx="74">
                  <c:v>3.0129056578298061</c:v>
                </c:pt>
                <c:pt idx="75">
                  <c:v>3.0137468771739311</c:v>
                </c:pt>
                <c:pt idx="76">
                  <c:v>3.014564670997391</c:v>
                </c:pt>
                <c:pt idx="77">
                  <c:v>3.0153547530761249</c:v>
                </c:pt>
                <c:pt idx="78">
                  <c:v>3.0161245496035032</c:v>
                </c:pt>
                <c:pt idx="79">
                  <c:v>3.0168730022304824</c:v>
                </c:pt>
                <c:pt idx="80">
                  <c:v>3.0175958706444028</c:v>
                </c:pt>
                <c:pt idx="81">
                  <c:v>3.0182863740126793</c:v>
                </c:pt>
                <c:pt idx="82">
                  <c:v>3.0189535712201527</c:v>
                </c:pt>
                <c:pt idx="83">
                  <c:v>3.0195967058168978</c:v>
                </c:pt>
                <c:pt idx="84">
                  <c:v>3.0202208921538514</c:v>
                </c:pt>
                <c:pt idx="85">
                  <c:v>3.020839689761484</c:v>
                </c:pt>
                <c:pt idx="86">
                  <c:v>3.0214396319500465</c:v>
                </c:pt>
                <c:pt idx="87">
                  <c:v>3.0220211209320782</c:v>
                </c:pt>
                <c:pt idx="88">
                  <c:v>3.0225958369973314</c:v>
                </c:pt>
                <c:pt idx="89">
                  <c:v>3.0231656618225009</c:v>
                </c:pt>
                <c:pt idx="90">
                  <c:v>3.0237080874058644</c:v>
                </c:pt>
                <c:pt idx="91">
                  <c:v>3.0242241223647088</c:v>
                </c:pt>
                <c:pt idx="92">
                  <c:v>3.0247295733756383</c:v>
                </c:pt>
                <c:pt idx="93">
                  <c:v>3.0252233186496351</c:v>
                </c:pt>
                <c:pt idx="94">
                  <c:v>3.025696831260015</c:v>
                </c:pt>
                <c:pt idx="95">
                  <c:v>3.0261527063998916</c:v>
                </c:pt>
                <c:pt idx="96">
                  <c:v>3.0265993351525271</c:v>
                </c:pt>
                <c:pt idx="97">
                  <c:v>3.0270265838485173</c:v>
                </c:pt>
                <c:pt idx="98">
                  <c:v>3.0274371988578697</c:v>
                </c:pt>
                <c:pt idx="99">
                  <c:v>3.0278163420937609</c:v>
                </c:pt>
                <c:pt idx="100">
                  <c:v>3.0281780800860139</c:v>
                </c:pt>
                <c:pt idx="101">
                  <c:v>3.0285310027105545</c:v>
                </c:pt>
                <c:pt idx="102">
                  <c:v>3.0288625859304092</c:v>
                </c:pt>
                <c:pt idx="103">
                  <c:v>3.0291840962239633</c:v>
                </c:pt>
                <c:pt idx="104">
                  <c:v>3.0294833023554335</c:v>
                </c:pt>
                <c:pt idx="105">
                  <c:v>3.0297728498991798</c:v>
                </c:pt>
                <c:pt idx="106">
                  <c:v>3.0300390870138973</c:v>
                </c:pt>
                <c:pt idx="107">
                  <c:v>3.030286811166909</c:v>
                </c:pt>
                <c:pt idx="108">
                  <c:v>3.0305222643100991</c:v>
                </c:pt>
                <c:pt idx="109">
                  <c:v>3.0307338931231471</c:v>
                </c:pt>
                <c:pt idx="110">
                  <c:v>3.0309248208025732</c:v>
                </c:pt>
                <c:pt idx="111">
                  <c:v>3.0311070975048358</c:v>
                </c:pt>
                <c:pt idx="112">
                  <c:v>3.0312711508358077</c:v>
                </c:pt>
                <c:pt idx="113">
                  <c:v>3.0314078035232788</c:v>
                </c:pt>
                <c:pt idx="114">
                  <c:v>3.0315311387372872</c:v>
                </c:pt>
                <c:pt idx="115">
                  <c:v>3.0316320512736281</c:v>
                </c:pt>
                <c:pt idx="116">
                  <c:v>3.0317056132629649</c:v>
                </c:pt>
                <c:pt idx="117">
                  <c:v>3.0317694283040955</c:v>
                </c:pt>
                <c:pt idx="118">
                  <c:v>3.0318166172581371</c:v>
                </c:pt>
                <c:pt idx="119">
                  <c:v>3.0318469356734266</c:v>
                </c:pt>
                <c:pt idx="120">
                  <c:v>3.0318662389869391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23128"/>
        <c:axId val="649223520"/>
      </c:lineChart>
      <c:catAx>
        <c:axId val="64922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23520"/>
        <c:crosses val="autoZero"/>
        <c:auto val="1"/>
        <c:lblAlgn val="ctr"/>
        <c:lblOffset val="100"/>
        <c:noMultiLvlLbl val="0"/>
      </c:catAx>
      <c:valAx>
        <c:axId val="6492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2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Sheet4!$A$2:$A$13</c:f>
              <c:numCache>
                <c:formatCode>General</c:formatCode>
                <c:ptCount val="12"/>
                <c:pt idx="0">
                  <c:v>3.4405553808529059E-6</c:v>
                </c:pt>
                <c:pt idx="1">
                  <c:v>-2.3852447794681098E-17</c:v>
                </c:pt>
                <c:pt idx="2">
                  <c:v>-2.3466294430943258E-5</c:v>
                </c:pt>
                <c:pt idx="3">
                  <c:v>-4.3401794542272457E-5</c:v>
                </c:pt>
                <c:pt idx="4">
                  <c:v>5.3866313430719383E-5</c:v>
                </c:pt>
                <c:pt idx="5">
                  <c:v>-9.8907296989404411E-4</c:v>
                </c:pt>
                <c:pt idx="6">
                  <c:v>-5.4907638925592861E-5</c:v>
                </c:pt>
                <c:pt idx="7">
                  <c:v>-1.2312961443980419E-6</c:v>
                </c:pt>
                <c:pt idx="8">
                  <c:v>-1.4048109756817362E-5</c:v>
                </c:pt>
                <c:pt idx="9">
                  <c:v>8.2221626742928766E-6</c:v>
                </c:pt>
                <c:pt idx="10">
                  <c:v>-2.8787325522361407E-5</c:v>
                </c:pt>
                <c:pt idx="11">
                  <c:v>3.3731540296288998E-5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226464"/>
        <c:axId val="653226856"/>
      </c:barChart>
      <c:catAx>
        <c:axId val="65322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26856"/>
        <c:crosses val="autoZero"/>
        <c:auto val="1"/>
        <c:lblAlgn val="ctr"/>
        <c:lblOffset val="100"/>
        <c:noMultiLvlLbl val="0"/>
      </c:catAx>
      <c:valAx>
        <c:axId val="6532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2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Sheet5!$C$3:$C$120</c:f>
              <c:numCache>
                <c:formatCode>General</c:formatCode>
                <c:ptCount val="118"/>
                <c:pt idx="0">
                  <c:v>0.99541055572183978</c:v>
                </c:pt>
                <c:pt idx="1">
                  <c:v>0.99292480483043721</c:v>
                </c:pt>
                <c:pt idx="2">
                  <c:v>0.99044526138525724</c:v>
                </c:pt>
                <c:pt idx="3">
                  <c:v>0.98722802788416453</c:v>
                </c:pt>
                <c:pt idx="4">
                  <c:v>0.9840212448257204</c:v>
                </c:pt>
                <c:pt idx="5">
                  <c:v>0.9800086592344357</c:v>
                </c:pt>
                <c:pt idx="6">
                  <c:v>0.97601243593533937</c:v>
                </c:pt>
                <c:pt idx="7">
                  <c:v>0.97151357108356107</c:v>
                </c:pt>
                <c:pt idx="8">
                  <c:v>0.96703544345213921</c:v>
                </c:pt>
                <c:pt idx="9">
                  <c:v>0.96186451128426509</c:v>
                </c:pt>
                <c:pt idx="10">
                  <c:v>0.95672122912618718</c:v>
                </c:pt>
                <c:pt idx="11">
                  <c:v>0.95157661990252784</c:v>
                </c:pt>
                <c:pt idx="12">
                  <c:v>0.94645967495897265</c:v>
                </c:pt>
                <c:pt idx="13">
                  <c:v>0.9408331332855554</c:v>
                </c:pt>
                <c:pt idx="14">
                  <c:v>0.93524004044470876</c:v>
                </c:pt>
                <c:pt idx="15">
                  <c:v>0.92962725621949904</c:v>
                </c:pt>
                <c:pt idx="16">
                  <c:v>0.92404815676546737</c:v>
                </c:pt>
                <c:pt idx="17">
                  <c:v>0.91806651969809872</c:v>
                </c:pt>
                <c:pt idx="18">
                  <c:v>0.91212360353693367</c:v>
                </c:pt>
                <c:pt idx="19">
                  <c:v>0.9063573472825236</c:v>
                </c:pt>
                <c:pt idx="20">
                  <c:v>0.90062754410427837</c:v>
                </c:pt>
                <c:pt idx="21">
                  <c:v>0.8945981951835793</c:v>
                </c:pt>
                <c:pt idx="22">
                  <c:v>0.8886092103941412</c:v>
                </c:pt>
                <c:pt idx="23">
                  <c:v>0.8823253582772036</c:v>
                </c:pt>
                <c:pt idx="24">
                  <c:v>0.87608594278883767</c:v>
                </c:pt>
                <c:pt idx="25">
                  <c:v>0.86955644672533117</c:v>
                </c:pt>
                <c:pt idx="26">
                  <c:v>0.86307561520118214</c:v>
                </c:pt>
                <c:pt idx="27">
                  <c:v>0.85724254817905232</c:v>
                </c:pt>
                <c:pt idx="28">
                  <c:v>0.85144890374086002</c:v>
                </c:pt>
                <c:pt idx="29">
                  <c:v>0.84548341167437591</c:v>
                </c:pt>
                <c:pt idx="30">
                  <c:v>0.83955971553415232</c:v>
                </c:pt>
                <c:pt idx="31">
                  <c:v>0.83346709523344753</c:v>
                </c:pt>
                <c:pt idx="32">
                  <c:v>0.82741868860979473</c:v>
                </c:pt>
                <c:pt idx="33">
                  <c:v>0.82120429429870834</c:v>
                </c:pt>
                <c:pt idx="34">
                  <c:v>0.81503657369367355</c:v>
                </c:pt>
                <c:pt idx="35">
                  <c:v>0.80870581039258627</c:v>
                </c:pt>
                <c:pt idx="36">
                  <c:v>0.80242422103689959</c:v>
                </c:pt>
                <c:pt idx="37">
                  <c:v>0.7959825379467057</c:v>
                </c:pt>
                <c:pt idx="38">
                  <c:v>0.78959256725494975</c:v>
                </c:pt>
                <c:pt idx="39">
                  <c:v>0.7846989503342684</c:v>
                </c:pt>
                <c:pt idx="40">
                  <c:v>0.77983566232948553</c:v>
                </c:pt>
                <c:pt idx="41">
                  <c:v>0.77495143561609581</c:v>
                </c:pt>
                <c:pt idx="42">
                  <c:v>0.77009779954088819</c:v>
                </c:pt>
                <c:pt idx="43">
                  <c:v>0.76522368948924135</c:v>
                </c:pt>
                <c:pt idx="44">
                  <c:v>0.76038042869960998</c:v>
                </c:pt>
                <c:pt idx="45">
                  <c:v>0.75551715135144037</c:v>
                </c:pt>
                <c:pt idx="46">
                  <c:v>0.75068497878407836</c:v>
                </c:pt>
                <c:pt idx="47">
                  <c:v>0.74583323968049664</c:v>
                </c:pt>
                <c:pt idx="48">
                  <c:v>0.74101285776800629</c:v>
                </c:pt>
                <c:pt idx="49">
                  <c:v>0.73617335186613031</c:v>
                </c:pt>
                <c:pt idx="50">
                  <c:v>0.73136545245681206</c:v>
                </c:pt>
                <c:pt idx="51">
                  <c:v>0.72653886405091495</c:v>
                </c:pt>
                <c:pt idx="52">
                  <c:v>0.72174412833311186</c:v>
                </c:pt>
                <c:pt idx="53">
                  <c:v>0.71693113098026662</c:v>
                </c:pt>
                <c:pt idx="54">
                  <c:v>0.71215022941124428</c:v>
                </c:pt>
                <c:pt idx="55">
                  <c:v>0.70735148586143937</c:v>
                </c:pt>
                <c:pt idx="56">
                  <c:v>0.70258507810077808</c:v>
                </c:pt>
                <c:pt idx="57">
                  <c:v>0.6978012402314806</c:v>
                </c:pt>
                <c:pt idx="58">
                  <c:v>0.69304997507895882</c:v>
                </c:pt>
                <c:pt idx="59">
                  <c:v>0.68828168383409571</c:v>
                </c:pt>
                <c:pt idx="60">
                  <c:v>0.68354619917203818</c:v>
                </c:pt>
                <c:pt idx="61">
                  <c:v>0.67879408450536649</c:v>
                </c:pt>
                <c:pt idx="62">
                  <c:v>0.67407500724543123</c:v>
                </c:pt>
                <c:pt idx="63">
                  <c:v>0.66933968806826727</c:v>
                </c:pt>
                <c:pt idx="64">
                  <c:v>0.66463763410264298</c:v>
                </c:pt>
                <c:pt idx="65">
                  <c:v>0.65991971823591677</c:v>
                </c:pt>
                <c:pt idx="66">
                  <c:v>0.6552352923929019</c:v>
                </c:pt>
                <c:pt idx="67">
                  <c:v>0.6505353765235018</c:v>
                </c:pt>
                <c:pt idx="68">
                  <c:v>0.64586917252743303</c:v>
                </c:pt>
                <c:pt idx="69">
                  <c:v>0.64118784216880431</c:v>
                </c:pt>
                <c:pt idx="70">
                  <c:v>0.63654044260430342</c:v>
                </c:pt>
                <c:pt idx="71">
                  <c:v>0.63187827206126301</c:v>
                </c:pt>
                <c:pt idx="72">
                  <c:v>0.6272502483417669</c:v>
                </c:pt>
                <c:pt idx="73">
                  <c:v>0.62260780067949451</c:v>
                </c:pt>
                <c:pt idx="74">
                  <c:v>0.61799971302003431</c:v>
                </c:pt>
                <c:pt idx="75">
                  <c:v>0.61337754003719713</c:v>
                </c:pt>
                <c:pt idx="76">
                  <c:v>0.60878993743138954</c:v>
                </c:pt>
                <c:pt idx="77">
                  <c:v>0.60418857963735895</c:v>
                </c:pt>
                <c:pt idx="78">
                  <c:v>0.59962199983857245</c:v>
                </c:pt>
                <c:pt idx="79">
                  <c:v>0.59504198643468698</c:v>
                </c:pt>
                <c:pt idx="80">
                  <c:v>0.59049695594134421</c:v>
                </c:pt>
                <c:pt idx="81">
                  <c:v>0.58593880480617277</c:v>
                </c:pt>
                <c:pt idx="82">
                  <c:v>0.58141583885114845</c:v>
                </c:pt>
                <c:pt idx="83">
                  <c:v>0.57688005652970564</c:v>
                </c:pt>
                <c:pt idx="84">
                  <c:v>0.57237965907378041</c:v>
                </c:pt>
                <c:pt idx="85">
                  <c:v>0.56786674077064392</c:v>
                </c:pt>
                <c:pt idx="86">
                  <c:v>0.56338940449997121</c:v>
                </c:pt>
                <c:pt idx="87">
                  <c:v>0.55889983407625143</c:v>
                </c:pt>
                <c:pt idx="88">
                  <c:v>0.55444604040379553</c:v>
                </c:pt>
                <c:pt idx="89">
                  <c:v>0.54998029037790319</c:v>
                </c:pt>
                <c:pt idx="90">
                  <c:v>0.5455505094488039</c:v>
                </c:pt>
                <c:pt idx="91">
                  <c:v>0.54110904100096269</c:v>
                </c:pt>
                <c:pt idx="92">
                  <c:v>0.53670373170178232</c:v>
                </c:pt>
                <c:pt idx="93">
                  <c:v>0.53228699468223029</c:v>
                </c:pt>
                <c:pt idx="94">
                  <c:v>0.52790660465403971</c:v>
                </c:pt>
                <c:pt idx="95">
                  <c:v>0.52351503759486118</c:v>
                </c:pt>
                <c:pt idx="96">
                  <c:v>0.51916000325011602</c:v>
                </c:pt>
                <c:pt idx="97">
                  <c:v>0.51479403338064833</c:v>
                </c:pt>
                <c:pt idx="98">
                  <c:v>0.51046477992381212</c:v>
                </c:pt>
                <c:pt idx="99">
                  <c:v>0.50612482318956231</c:v>
                </c:pt>
                <c:pt idx="100">
                  <c:v>0.50182176464142825</c:v>
                </c:pt>
                <c:pt idx="101">
                  <c:v>0.4975082257264416</c:v>
                </c:pt>
                <c:pt idx="102">
                  <c:v>0.49323176495210597</c:v>
                </c:pt>
                <c:pt idx="103">
                  <c:v>0.48894503730472133</c:v>
                </c:pt>
                <c:pt idx="104">
                  <c:v>0.48469556604516201</c:v>
                </c:pt>
                <c:pt idx="105">
                  <c:v>0.48043603190708828</c:v>
                </c:pt>
                <c:pt idx="106">
                  <c:v>0.47621393081430002</c:v>
                </c:pt>
                <c:pt idx="107">
                  <c:v>0.47198196125294928</c:v>
                </c:pt>
                <c:pt idx="108">
                  <c:v>0.46778759992858898</c:v>
                </c:pt>
                <c:pt idx="109">
                  <c:v>0.46358355487259517</c:v>
                </c:pt>
                <c:pt idx="110">
                  <c:v>0.45941729191008895</c:v>
                </c:pt>
                <c:pt idx="111">
                  <c:v>0.455241520187944</c:v>
                </c:pt>
                <c:pt idx="112">
                  <c:v>0.45110370321800919</c:v>
                </c:pt>
                <c:pt idx="113">
                  <c:v>0.44695654259974443</c:v>
                </c:pt>
                <c:pt idx="114">
                  <c:v>0.44284750833927933</c:v>
                </c:pt>
                <c:pt idx="115">
                  <c:v>0.4387292855811179</c:v>
                </c:pt>
                <c:pt idx="116">
                  <c:v>0.43464935988541348</c:v>
                </c:pt>
                <c:pt idx="117">
                  <c:v>0.42650988869554413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'Optimization '!$C$17:$C$136</c:f>
              <c:numCache>
                <c:formatCode>General</c:formatCode>
                <c:ptCount val="120"/>
                <c:pt idx="0">
                  <c:v>0.99919941275537016</c:v>
                </c:pt>
                <c:pt idx="1">
                  <c:v>0.99776851428647884</c:v>
                </c:pt>
                <c:pt idx="2">
                  <c:v>0.99589813911082625</c:v>
                </c:pt>
                <c:pt idx="3">
                  <c:v>0.99360861174936987</c:v>
                </c:pt>
                <c:pt idx="4">
                  <c:v>0.99092072190647795</c:v>
                </c:pt>
                <c:pt idx="5">
                  <c:v>0.98785751929744103</c:v>
                </c:pt>
                <c:pt idx="6">
                  <c:v>0.98444228276836931</c:v>
                </c:pt>
                <c:pt idx="7">
                  <c:v>0.98069821571361437</c:v>
                </c:pt>
                <c:pt idx="8">
                  <c:v>0.97664851500572181</c:v>
                </c:pt>
                <c:pt idx="9">
                  <c:v>0.97232751853518684</c:v>
                </c:pt>
                <c:pt idx="10">
                  <c:v>0.96776923962116201</c:v>
                </c:pt>
                <c:pt idx="11">
                  <c:v>0.96300704049208186</c:v>
                </c:pt>
                <c:pt idx="12">
                  <c:v>0.95807381407501713</c:v>
                </c:pt>
                <c:pt idx="13">
                  <c:v>0.95298494652185584</c:v>
                </c:pt>
                <c:pt idx="14">
                  <c:v>0.94775567634625235</c:v>
                </c:pt>
                <c:pt idx="15">
                  <c:v>0.94240087319425359</c:v>
                </c:pt>
                <c:pt idx="16">
                  <c:v>0.93693520190437318</c:v>
                </c:pt>
                <c:pt idx="17">
                  <c:v>0.9313673260276748</c:v>
                </c:pt>
                <c:pt idx="18">
                  <c:v>0.92570578545640081</c:v>
                </c:pt>
                <c:pt idx="19">
                  <c:v>0.91995893448114763</c:v>
                </c:pt>
                <c:pt idx="20">
                  <c:v>0.91413498333153576</c:v>
                </c:pt>
                <c:pt idx="21">
                  <c:v>0.90824321379019779</c:v>
                </c:pt>
                <c:pt idx="22">
                  <c:v>0.90229274361876144</c:v>
                </c:pt>
                <c:pt idx="23">
                  <c:v>0.89629245153416526</c:v>
                </c:pt>
                <c:pt idx="24">
                  <c:v>0.89025098377239198</c:v>
                </c:pt>
                <c:pt idx="25">
                  <c:v>0.88417674243876598</c:v>
                </c:pt>
                <c:pt idx="26">
                  <c:v>0.87807791801653623</c:v>
                </c:pt>
                <c:pt idx="27">
                  <c:v>0.87196243786459837</c:v>
                </c:pt>
                <c:pt idx="28">
                  <c:v>0.86583803917063351</c:v>
                </c:pt>
                <c:pt idx="29">
                  <c:v>0.85970959325442919</c:v>
                </c:pt>
                <c:pt idx="30">
                  <c:v>0.85358183920339636</c:v>
                </c:pt>
                <c:pt idx="31">
                  <c:v>0.84745932791905187</c:v>
                </c:pt>
                <c:pt idx="32">
                  <c:v>0.84134650734067595</c:v>
                </c:pt>
                <c:pt idx="33">
                  <c:v>0.83524767787084553</c:v>
                </c:pt>
                <c:pt idx="34">
                  <c:v>0.82916701879140964</c:v>
                </c:pt>
                <c:pt idx="35">
                  <c:v>0.82310855278767003</c:v>
                </c:pt>
                <c:pt idx="36">
                  <c:v>0.81707619531646547</c:v>
                </c:pt>
                <c:pt idx="37">
                  <c:v>0.81107369423403519</c:v>
                </c:pt>
                <c:pt idx="38">
                  <c:v>0.80510468452223094</c:v>
                </c:pt>
                <c:pt idx="39">
                  <c:v>0.79917263978735154</c:v>
                </c:pt>
                <c:pt idx="40">
                  <c:v>0.79328093354116602</c:v>
                </c:pt>
                <c:pt idx="41">
                  <c:v>0.78742937672537827</c:v>
                </c:pt>
                <c:pt idx="42">
                  <c:v>0.7816177819401201</c:v>
                </c:pt>
                <c:pt idx="43">
                  <c:v>0.77584595939767509</c:v>
                </c:pt>
                <c:pt idx="44">
                  <c:v>0.77011370587789874</c:v>
                </c:pt>
                <c:pt idx="45">
                  <c:v>0.76442081305783716</c:v>
                </c:pt>
                <c:pt idx="46">
                  <c:v>0.75876708869604315</c:v>
                </c:pt>
                <c:pt idx="47">
                  <c:v>0.75315232335125781</c:v>
                </c:pt>
                <c:pt idx="48">
                  <c:v>0.74757633715110083</c:v>
                </c:pt>
                <c:pt idx="49">
                  <c:v>0.74203892835108876</c:v>
                </c:pt>
                <c:pt idx="50">
                  <c:v>0.73653987413006328</c:v>
                </c:pt>
                <c:pt idx="51">
                  <c:v>0.7310789793690613</c:v>
                </c:pt>
                <c:pt idx="52">
                  <c:v>0.72565603215003105</c:v>
                </c:pt>
                <c:pt idx="53">
                  <c:v>0.7202708284709054</c:v>
                </c:pt>
                <c:pt idx="54">
                  <c:v>0.71492317252028159</c:v>
                </c:pt>
                <c:pt idx="55">
                  <c:v>0.70961288707353443</c:v>
                </c:pt>
                <c:pt idx="56">
                  <c:v>0.70433976966989498</c:v>
                </c:pt>
                <c:pt idx="57">
                  <c:v>0.69910360479346234</c:v>
                </c:pt>
                <c:pt idx="58">
                  <c:v>0.69390421124295443</c:v>
                </c:pt>
                <c:pt idx="59">
                  <c:v>0.68874138817985275</c:v>
                </c:pt>
                <c:pt idx="60">
                  <c:v>0.68361492738764162</c:v>
                </c:pt>
                <c:pt idx="61">
                  <c:v>0.67852463160556442</c:v>
                </c:pt>
                <c:pt idx="62">
                  <c:v>0.67347030836004251</c:v>
                </c:pt>
                <c:pt idx="63">
                  <c:v>0.66845175317079786</c:v>
                </c:pt>
                <c:pt idx="64">
                  <c:v>0.66346877358993994</c:v>
                </c:pt>
                <c:pt idx="65">
                  <c:v>0.65852117249411735</c:v>
                </c:pt>
                <c:pt idx="66">
                  <c:v>0.65360875117907014</c:v>
                </c:pt>
                <c:pt idx="67">
                  <c:v>0.6487313321098509</c:v>
                </c:pt>
                <c:pt idx="68">
                  <c:v>0.64388873487937082</c:v>
                </c:pt>
                <c:pt idx="69">
                  <c:v>0.63908076760218047</c:v>
                </c:pt>
                <c:pt idx="70">
                  <c:v>0.63430723702118408</c:v>
                </c:pt>
                <c:pt idx="71">
                  <c:v>0.62956793411042</c:v>
                </c:pt>
                <c:pt idx="72">
                  <c:v>0.62486265907202676</c:v>
                </c:pt>
                <c:pt idx="73">
                  <c:v>0.62019121502034891</c:v>
                </c:pt>
                <c:pt idx="74">
                  <c:v>0.61555340960551785</c:v>
                </c:pt>
                <c:pt idx="75">
                  <c:v>0.61094904608028489</c:v>
                </c:pt>
                <c:pt idx="76">
                  <c:v>0.60637793461205247</c:v>
                </c:pt>
                <c:pt idx="77">
                  <c:v>0.60183987456057142</c:v>
                </c:pt>
                <c:pt idx="78">
                  <c:v>0.5973346674815182</c:v>
                </c:pt>
                <c:pt idx="79">
                  <c:v>0.59286212175534225</c:v>
                </c:pt>
                <c:pt idx="80">
                  <c:v>0.58842205607032827</c:v>
                </c:pt>
                <c:pt idx="81">
                  <c:v>0.58401427610907064</c:v>
                </c:pt>
                <c:pt idx="82">
                  <c:v>0.57963858917299294</c:v>
                </c:pt>
                <c:pt idx="83">
                  <c:v>0.57529479576966558</c:v>
                </c:pt>
                <c:pt idx="84">
                  <c:v>0.57098267793051849</c:v>
                </c:pt>
                <c:pt idx="85">
                  <c:v>0.56670203793818519</c:v>
                </c:pt>
                <c:pt idx="86">
                  <c:v>0.56245267825515544</c:v>
                </c:pt>
                <c:pt idx="87">
                  <c:v>0.55823438592772068</c:v>
                </c:pt>
                <c:pt idx="88">
                  <c:v>0.55404694666721577</c:v>
                </c:pt>
                <c:pt idx="89">
                  <c:v>0.549890178219547</c:v>
                </c:pt>
                <c:pt idx="90">
                  <c:v>0.54576389736076159</c:v>
                </c:pt>
                <c:pt idx="91">
                  <c:v>0.54166790007003629</c:v>
                </c:pt>
                <c:pt idx="92">
                  <c:v>0.53760198491772271</c:v>
                </c:pt>
                <c:pt idx="93">
                  <c:v>0.53356596281036384</c:v>
                </c:pt>
                <c:pt idx="94">
                  <c:v>0.52955964195113736</c:v>
                </c:pt>
                <c:pt idx="95">
                  <c:v>0.52558282041405546</c:v>
                </c:pt>
                <c:pt idx="96">
                  <c:v>0.52163531053390488</c:v>
                </c:pt>
                <c:pt idx="97">
                  <c:v>0.5177169218645773</c:v>
                </c:pt>
                <c:pt idx="98">
                  <c:v>0.51382748373391118</c:v>
                </c:pt>
                <c:pt idx="99">
                  <c:v>0.50996680796031901</c:v>
                </c:pt>
                <c:pt idx="100">
                  <c:v>0.50613469641124664</c:v>
                </c:pt>
                <c:pt idx="101">
                  <c:v>0.5023309677264941</c:v>
                </c:pt>
                <c:pt idx="102">
                  <c:v>0.49855542729785213</c:v>
                </c:pt>
                <c:pt idx="103">
                  <c:v>0.49480789664594582</c:v>
                </c:pt>
                <c:pt idx="104">
                  <c:v>0.4910881825400305</c:v>
                </c:pt>
                <c:pt idx="105">
                  <c:v>0.48739610938429817</c:v>
                </c:pt>
                <c:pt idx="106">
                  <c:v>0.4837314964497042</c:v>
                </c:pt>
                <c:pt idx="107">
                  <c:v>0.48009415637505481</c:v>
                </c:pt>
                <c:pt idx="108">
                  <c:v>0.4764839164869919</c:v>
                </c:pt>
                <c:pt idx="109">
                  <c:v>0.47290060106315496</c:v>
                </c:pt>
                <c:pt idx="110">
                  <c:v>0.46934402107949119</c:v>
                </c:pt>
                <c:pt idx="111">
                  <c:v>0.46581399973188442</c:v>
                </c:pt>
                <c:pt idx="112">
                  <c:v>0.46231037156187832</c:v>
                </c:pt>
                <c:pt idx="113">
                  <c:v>0.45883295558107112</c:v>
                </c:pt>
                <c:pt idx="114">
                  <c:v>0.45538158208157564</c:v>
                </c:pt>
                <c:pt idx="115">
                  <c:v>0.45195608756254635</c:v>
                </c:pt>
                <c:pt idx="116">
                  <c:v>0.44855628944948023</c:v>
                </c:pt>
                <c:pt idx="117">
                  <c:v>0.44518201388100798</c:v>
                </c:pt>
                <c:pt idx="118">
                  <c:v>0.44183308814507855</c:v>
                </c:pt>
                <c:pt idx="119">
                  <c:v>0.43850933403174974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227640"/>
        <c:axId val="653228032"/>
      </c:lineChart>
      <c:catAx>
        <c:axId val="653227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28032"/>
        <c:crosses val="autoZero"/>
        <c:auto val="1"/>
        <c:lblAlgn val="ctr"/>
        <c:lblOffset val="100"/>
        <c:noMultiLvlLbl val="0"/>
      </c:catAx>
      <c:valAx>
        <c:axId val="6532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2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Sheet5!$D$4:$D$120</c:f>
              <c:numCache>
                <c:formatCode>General</c:formatCode>
                <c:ptCount val="117"/>
                <c:pt idx="0">
                  <c:v>0.50069267668804152</c:v>
                </c:pt>
                <c:pt idx="1">
                  <c:v>0.50069267668808592</c:v>
                </c:pt>
                <c:pt idx="2">
                  <c:v>0.65177110256642301</c:v>
                </c:pt>
                <c:pt idx="3">
                  <c:v>0.65177110256642301</c:v>
                </c:pt>
                <c:pt idx="4">
                  <c:v>0.81888778297516396</c:v>
                </c:pt>
                <c:pt idx="5">
                  <c:v>0.81888778297516396</c:v>
                </c:pt>
                <c:pt idx="6">
                  <c:v>0.92615584294115649</c:v>
                </c:pt>
                <c:pt idx="7">
                  <c:v>0.92615584294115649</c:v>
                </c:pt>
                <c:pt idx="8">
                  <c:v>1.0751893031109017</c:v>
                </c:pt>
                <c:pt idx="9">
                  <c:v>1.0751893031109017</c:v>
                </c:pt>
                <c:pt idx="10">
                  <c:v>1.0812811319778515</c:v>
                </c:pt>
                <c:pt idx="11">
                  <c:v>1.0812811319778515</c:v>
                </c:pt>
                <c:pt idx="12">
                  <c:v>1.1960764293596604</c:v>
                </c:pt>
                <c:pt idx="13">
                  <c:v>1.1960764293597048</c:v>
                </c:pt>
                <c:pt idx="14">
                  <c:v>1.2075343504954983</c:v>
                </c:pt>
                <c:pt idx="15">
                  <c:v>1.2075343504954983</c:v>
                </c:pt>
                <c:pt idx="16">
                  <c:v>1.3030944793272159</c:v>
                </c:pt>
                <c:pt idx="17">
                  <c:v>1.3030944793272159</c:v>
                </c:pt>
                <c:pt idx="18">
                  <c:v>1.2724023855930078</c:v>
                </c:pt>
                <c:pt idx="19">
                  <c:v>1.2724023855930078</c:v>
                </c:pt>
                <c:pt idx="20">
                  <c:v>1.3479456929737843</c:v>
                </c:pt>
                <c:pt idx="21">
                  <c:v>1.3479456929737843</c:v>
                </c:pt>
                <c:pt idx="22">
                  <c:v>1.4243843403089151</c:v>
                </c:pt>
                <c:pt idx="23">
                  <c:v>1.4243843403089151</c:v>
                </c:pt>
                <c:pt idx="24">
                  <c:v>1.5017992421529236</c:v>
                </c:pt>
                <c:pt idx="25">
                  <c:v>1.5017992421529236</c:v>
                </c:pt>
                <c:pt idx="26">
                  <c:v>1.3608906917931929</c:v>
                </c:pt>
                <c:pt idx="27">
                  <c:v>1.3608906917931929</c:v>
                </c:pt>
                <c:pt idx="28">
                  <c:v>1.4111434911940446</c:v>
                </c:pt>
                <c:pt idx="29">
                  <c:v>1.4111434911940002</c:v>
                </c:pt>
                <c:pt idx="30">
                  <c:v>1.4619942012223941</c:v>
                </c:pt>
                <c:pt idx="31">
                  <c:v>1.4619942012223941</c:v>
                </c:pt>
                <c:pt idx="32">
                  <c:v>1.5134831501078416</c:v>
                </c:pt>
                <c:pt idx="33">
                  <c:v>1.5134831501077972</c:v>
                </c:pt>
                <c:pt idx="34">
                  <c:v>1.565652977815013</c:v>
                </c:pt>
                <c:pt idx="35">
                  <c:v>1.5656529778150574</c:v>
                </c:pt>
                <c:pt idx="36">
                  <c:v>1.6185488457600261</c:v>
                </c:pt>
                <c:pt idx="37">
                  <c:v>1.6185488457600261</c:v>
                </c:pt>
                <c:pt idx="38">
                  <c:v>1.24725970860462</c:v>
                </c:pt>
                <c:pt idx="39">
                  <c:v>1.24725970860462</c:v>
                </c:pt>
                <c:pt idx="40">
                  <c:v>1.2605245926170294</c:v>
                </c:pt>
                <c:pt idx="41">
                  <c:v>1.260524592616985</c:v>
                </c:pt>
                <c:pt idx="42">
                  <c:v>1.2739046421576639</c:v>
                </c:pt>
                <c:pt idx="43">
                  <c:v>1.2739046421576639</c:v>
                </c:pt>
                <c:pt idx="44">
                  <c:v>1.2874035591304178</c:v>
                </c:pt>
                <c:pt idx="45">
                  <c:v>1.2874035591304622</c:v>
                </c:pt>
                <c:pt idx="46">
                  <c:v>1.3010251743835077</c:v>
                </c:pt>
                <c:pt idx="47">
                  <c:v>1.3010251743835521</c:v>
                </c:pt>
                <c:pt idx="48">
                  <c:v>1.3147734537275024</c:v>
                </c:pt>
                <c:pt idx="49">
                  <c:v>1.3147734537275468</c:v>
                </c:pt>
                <c:pt idx="50">
                  <c:v>1.3286525042819797</c:v>
                </c:pt>
                <c:pt idx="51">
                  <c:v>1.3286525042819797</c:v>
                </c:pt>
                <c:pt idx="52">
                  <c:v>1.3426665811719918</c:v>
                </c:pt>
                <c:pt idx="53">
                  <c:v>1.3426665811720362</c:v>
                </c:pt>
                <c:pt idx="54">
                  <c:v>1.3568200945985875</c:v>
                </c:pt>
                <c:pt idx="55">
                  <c:v>1.3568200945985875</c:v>
                </c:pt>
                <c:pt idx="56">
                  <c:v>1.3711176173062167</c:v>
                </c:pt>
                <c:pt idx="57">
                  <c:v>1.3711176173061723</c:v>
                </c:pt>
                <c:pt idx="58">
                  <c:v>1.3855638924753055</c:v>
                </c:pt>
                <c:pt idx="59">
                  <c:v>1.3855638924753055</c:v>
                </c:pt>
                <c:pt idx="60">
                  <c:v>1.4001638420684248</c:v>
                </c:pt>
                <c:pt idx="61">
                  <c:v>1.4001638420684248</c:v>
                </c:pt>
                <c:pt idx="62">
                  <c:v>1.4149225756596717</c:v>
                </c:pt>
                <c:pt idx="63">
                  <c:v>1.4149225756596717</c:v>
                </c:pt>
                <c:pt idx="64">
                  <c:v>1.4298453997822591</c:v>
                </c:pt>
                <c:pt idx="65">
                  <c:v>1.4298453997822591</c:v>
                </c:pt>
                <c:pt idx="66">
                  <c:v>1.4449378278293512</c:v>
                </c:pt>
                <c:pt idx="67">
                  <c:v>1.4449378278293956</c:v>
                </c:pt>
                <c:pt idx="68">
                  <c:v>1.4602055905471367</c:v>
                </c:pt>
                <c:pt idx="69">
                  <c:v>1.4602055905471811</c:v>
                </c:pt>
                <c:pt idx="70">
                  <c:v>1.4756546471622833</c:v>
                </c:pt>
                <c:pt idx="71">
                  <c:v>1.4756546471622833</c:v>
                </c:pt>
                <c:pt idx="72">
                  <c:v>1.4912911971888931</c:v>
                </c:pt>
                <c:pt idx="73">
                  <c:v>1.4912911971888931</c:v>
                </c:pt>
                <c:pt idx="74">
                  <c:v>1.5071216929647857</c:v>
                </c:pt>
                <c:pt idx="75">
                  <c:v>1.5071216929647857</c:v>
                </c:pt>
                <c:pt idx="76">
                  <c:v>1.5231528529692895</c:v>
                </c:pt>
                <c:pt idx="77">
                  <c:v>1.5231528529693339</c:v>
                </c:pt>
                <c:pt idx="78">
                  <c:v>1.5393916759815607</c:v>
                </c:pt>
                <c:pt idx="79">
                  <c:v>1.5393916759815607</c:v>
                </c:pt>
                <c:pt idx="80">
                  <c:v>1.5558454561408475</c:v>
                </c:pt>
                <c:pt idx="81">
                  <c:v>1.5558454561408031</c:v>
                </c:pt>
                <c:pt idx="82">
                  <c:v>1.5725217989778884</c:v>
                </c:pt>
                <c:pt idx="83">
                  <c:v>1.5725217989778884</c:v>
                </c:pt>
                <c:pt idx="84">
                  <c:v>1.5894286384908085</c:v>
                </c:pt>
                <c:pt idx="85">
                  <c:v>1.5894286384908085</c:v>
                </c:pt>
                <c:pt idx="86">
                  <c:v>1.6065742553458051</c:v>
                </c:pt>
                <c:pt idx="87">
                  <c:v>1.6065742553458495</c:v>
                </c:pt>
                <c:pt idx="88">
                  <c:v>1.6239672962912177</c:v>
                </c:pt>
                <c:pt idx="89">
                  <c:v>1.6239672962911733</c:v>
                </c:pt>
                <c:pt idx="90">
                  <c:v>1.6416167948793525</c:v>
                </c:pt>
                <c:pt idx="91">
                  <c:v>1.6416167948793525</c:v>
                </c:pt>
                <c:pt idx="92">
                  <c:v>1.6595321936012208</c:v>
                </c:pt>
                <c:pt idx="93">
                  <c:v>1.6595321936012652</c:v>
                </c:pt>
                <c:pt idx="94">
                  <c:v>1.6777233675480563</c:v>
                </c:pt>
                <c:pt idx="95">
                  <c:v>1.6777233675480119</c:v>
                </c:pt>
                <c:pt idx="96">
                  <c:v>1.6962006497225346</c:v>
                </c:pt>
                <c:pt idx="97">
                  <c:v>1.6962006497225346</c:v>
                </c:pt>
                <c:pt idx="98">
                  <c:v>1.7149748581386515</c:v>
                </c:pt>
                <c:pt idx="99">
                  <c:v>1.7149748581386515</c:v>
                </c:pt>
                <c:pt idx="100">
                  <c:v>1.734057324856586</c:v>
                </c:pt>
                <c:pt idx="101">
                  <c:v>1.7340573248565416</c:v>
                </c:pt>
                <c:pt idx="102">
                  <c:v>1.7534599271177509</c:v>
                </c:pt>
                <c:pt idx="103">
                  <c:v>1.7534599271177953</c:v>
                </c:pt>
                <c:pt idx="104">
                  <c:v>1.7731951207595742</c:v>
                </c:pt>
                <c:pt idx="105">
                  <c:v>1.7731951207595742</c:v>
                </c:pt>
                <c:pt idx="106">
                  <c:v>1.7932759761056793</c:v>
                </c:pt>
                <c:pt idx="107">
                  <c:v>1.7932759761056349</c:v>
                </c:pt>
                <c:pt idx="108">
                  <c:v>1.8137162165509313</c:v>
                </c:pt>
                <c:pt idx="109">
                  <c:v>1.8137162165509313</c:v>
                </c:pt>
                <c:pt idx="110">
                  <c:v>1.8345302600786706</c:v>
                </c:pt>
                <c:pt idx="111">
                  <c:v>1.8345302600786262</c:v>
                </c:pt>
                <c:pt idx="112">
                  <c:v>1.8557332639735247</c:v>
                </c:pt>
                <c:pt idx="113">
                  <c:v>1.8557332639735691</c:v>
                </c:pt>
                <c:pt idx="114">
                  <c:v>1.8773411730227618</c:v>
                </c:pt>
                <c:pt idx="115">
                  <c:v>1.8773411730228062</c:v>
                </c:pt>
                <c:pt idx="116">
                  <c:v>3.8167795896894674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228816"/>
        <c:axId val="653229208"/>
      </c:lineChart>
      <c:catAx>
        <c:axId val="65322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29208"/>
        <c:crosses val="autoZero"/>
        <c:auto val="1"/>
        <c:lblAlgn val="ctr"/>
        <c:lblOffset val="100"/>
        <c:noMultiLvlLbl val="0"/>
      </c:catAx>
      <c:valAx>
        <c:axId val="65322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2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'Optimization '!$K$16:$K$136</c:f>
              <c:numCache>
                <c:formatCode>General</c:formatCode>
                <c:ptCount val="121"/>
                <c:pt idx="0">
                  <c:v>-2.3852447794681098E-17</c:v>
                </c:pt>
                <c:pt idx="1">
                  <c:v>-2.3752270893344796E-5</c:v>
                </c:pt>
                <c:pt idx="2">
                  <c:v>-6.3381869337737155E-5</c:v>
                </c:pt>
                <c:pt idx="4">
                  <c:v>1.8981447315409052E-5</c:v>
                </c:pt>
                <c:pt idx="8">
                  <c:v>-1.3582407179270339E-4</c:v>
                </c:pt>
                <c:pt idx="12">
                  <c:v>-1.4722523854914654E-4</c:v>
                </c:pt>
                <c:pt idx="16">
                  <c:v>-5.1707168701675688E-5</c:v>
                </c:pt>
                <c:pt idx="20">
                  <c:v>1.2635666369803511E-5</c:v>
                </c:pt>
                <c:pt idx="28">
                  <c:v>-2.8185020088666857E-5</c:v>
                </c:pt>
                <c:pt idx="40">
                  <c:v>-4.4245228522948876E-5</c:v>
                </c:pt>
                <c:pt idx="120">
                  <c:v>-1.0020897385221161E-6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24304"/>
        <c:axId val="649224696"/>
      </c:lineChart>
      <c:catAx>
        <c:axId val="64922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24696"/>
        <c:crosses val="autoZero"/>
        <c:auto val="1"/>
        <c:lblAlgn val="ctr"/>
        <c:lblOffset val="100"/>
        <c:noMultiLvlLbl val="0"/>
      </c:catAx>
      <c:valAx>
        <c:axId val="64922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2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'Optimization '!$C$16:$C$136</c:f>
              <c:numCache>
                <c:formatCode>General</c:formatCode>
                <c:ptCount val="121"/>
                <c:pt idx="0">
                  <c:v>0.99984169173214243</c:v>
                </c:pt>
                <c:pt idx="1">
                  <c:v>0.99919941275537016</c:v>
                </c:pt>
                <c:pt idx="2">
                  <c:v>0.99776851428647884</c:v>
                </c:pt>
                <c:pt idx="3">
                  <c:v>0.99589813911082625</c:v>
                </c:pt>
                <c:pt idx="4">
                  <c:v>0.99360861174936987</c:v>
                </c:pt>
                <c:pt idx="5">
                  <c:v>0.99092072190647795</c:v>
                </c:pt>
                <c:pt idx="6">
                  <c:v>0.98785751929744103</c:v>
                </c:pt>
                <c:pt idx="7">
                  <c:v>0.98444228276836931</c:v>
                </c:pt>
                <c:pt idx="8">
                  <c:v>0.98069821571361437</c:v>
                </c:pt>
                <c:pt idx="9">
                  <c:v>0.97664851500572181</c:v>
                </c:pt>
                <c:pt idx="10">
                  <c:v>0.97232751853518684</c:v>
                </c:pt>
                <c:pt idx="11">
                  <c:v>0.96776923962116201</c:v>
                </c:pt>
                <c:pt idx="12">
                  <c:v>0.96300704049208186</c:v>
                </c:pt>
                <c:pt idx="13">
                  <c:v>0.95807381407501713</c:v>
                </c:pt>
                <c:pt idx="14">
                  <c:v>0.95298494652185584</c:v>
                </c:pt>
                <c:pt idx="15">
                  <c:v>0.94775567634625235</c:v>
                </c:pt>
                <c:pt idx="16">
                  <c:v>0.94240087319425359</c:v>
                </c:pt>
                <c:pt idx="17">
                  <c:v>0.93693520190437318</c:v>
                </c:pt>
                <c:pt idx="18">
                  <c:v>0.9313673260276748</c:v>
                </c:pt>
                <c:pt idx="19">
                  <c:v>0.92570578545640081</c:v>
                </c:pt>
                <c:pt idx="20">
                  <c:v>0.91995893448114763</c:v>
                </c:pt>
                <c:pt idx="21">
                  <c:v>0.91413498333153576</c:v>
                </c:pt>
                <c:pt idx="22">
                  <c:v>0.90824321379019779</c:v>
                </c:pt>
                <c:pt idx="23">
                  <c:v>0.90229274361876144</c:v>
                </c:pt>
                <c:pt idx="24">
                  <c:v>0.89629245153416526</c:v>
                </c:pt>
                <c:pt idx="25">
                  <c:v>0.89025098377239198</c:v>
                </c:pt>
                <c:pt idx="26">
                  <c:v>0.88417674243876598</c:v>
                </c:pt>
                <c:pt idx="27">
                  <c:v>0.87807791801653623</c:v>
                </c:pt>
                <c:pt idx="28">
                  <c:v>0.87196243786459837</c:v>
                </c:pt>
                <c:pt idx="29">
                  <c:v>0.86583803917063351</c:v>
                </c:pt>
                <c:pt idx="30">
                  <c:v>0.85970959325442919</c:v>
                </c:pt>
                <c:pt idx="31">
                  <c:v>0.85358183920339636</c:v>
                </c:pt>
                <c:pt idx="32">
                  <c:v>0.84745932791905187</c:v>
                </c:pt>
                <c:pt idx="33">
                  <c:v>0.84134650734067595</c:v>
                </c:pt>
                <c:pt idx="34">
                  <c:v>0.83524767787084553</c:v>
                </c:pt>
                <c:pt idx="35">
                  <c:v>0.82916701879140964</c:v>
                </c:pt>
                <c:pt idx="36">
                  <c:v>0.82310855278767003</c:v>
                </c:pt>
                <c:pt idx="37">
                  <c:v>0.81707619531646547</c:v>
                </c:pt>
                <c:pt idx="38">
                  <c:v>0.81107369423403519</c:v>
                </c:pt>
                <c:pt idx="39">
                  <c:v>0.80510468452223094</c:v>
                </c:pt>
                <c:pt idx="40">
                  <c:v>0.79917263978735154</c:v>
                </c:pt>
                <c:pt idx="41">
                  <c:v>0.79328093354116602</c:v>
                </c:pt>
                <c:pt idx="42">
                  <c:v>0.78742937672537827</c:v>
                </c:pt>
                <c:pt idx="43">
                  <c:v>0.7816177819401201</c:v>
                </c:pt>
                <c:pt idx="44">
                  <c:v>0.77584595939767509</c:v>
                </c:pt>
                <c:pt idx="45">
                  <c:v>0.77011370587789874</c:v>
                </c:pt>
                <c:pt idx="46">
                  <c:v>0.76442081305783716</c:v>
                </c:pt>
                <c:pt idx="47">
                  <c:v>0.75876708869604315</c:v>
                </c:pt>
                <c:pt idx="48">
                  <c:v>0.75315232335125781</c:v>
                </c:pt>
                <c:pt idx="49">
                  <c:v>0.74757633715110083</c:v>
                </c:pt>
                <c:pt idx="50">
                  <c:v>0.74203892835108876</c:v>
                </c:pt>
                <c:pt idx="51">
                  <c:v>0.73653987413006328</c:v>
                </c:pt>
                <c:pt idx="52">
                  <c:v>0.7310789793690613</c:v>
                </c:pt>
                <c:pt idx="53">
                  <c:v>0.72565603215003105</c:v>
                </c:pt>
                <c:pt idx="54">
                  <c:v>0.7202708284709054</c:v>
                </c:pt>
                <c:pt idx="55">
                  <c:v>0.71492317252028159</c:v>
                </c:pt>
                <c:pt idx="56">
                  <c:v>0.70961288707353443</c:v>
                </c:pt>
                <c:pt idx="57">
                  <c:v>0.70433976966989498</c:v>
                </c:pt>
                <c:pt idx="58">
                  <c:v>0.69910360479346234</c:v>
                </c:pt>
                <c:pt idx="59">
                  <c:v>0.69390421124295443</c:v>
                </c:pt>
                <c:pt idx="60">
                  <c:v>0.68874138817985275</c:v>
                </c:pt>
                <c:pt idx="61">
                  <c:v>0.68361492738764162</c:v>
                </c:pt>
                <c:pt idx="62">
                  <c:v>0.67852463160556442</c:v>
                </c:pt>
                <c:pt idx="63">
                  <c:v>0.67347030836004251</c:v>
                </c:pt>
                <c:pt idx="64">
                  <c:v>0.66845175317079786</c:v>
                </c:pt>
                <c:pt idx="65">
                  <c:v>0.66346877358993994</c:v>
                </c:pt>
                <c:pt idx="66">
                  <c:v>0.65852117249411735</c:v>
                </c:pt>
                <c:pt idx="67">
                  <c:v>0.65360875117907014</c:v>
                </c:pt>
                <c:pt idx="68">
                  <c:v>0.6487313321098509</c:v>
                </c:pt>
                <c:pt idx="69">
                  <c:v>0.64388873487937082</c:v>
                </c:pt>
                <c:pt idx="70">
                  <c:v>0.63908076760218047</c:v>
                </c:pt>
                <c:pt idx="71">
                  <c:v>0.63430723702118408</c:v>
                </c:pt>
                <c:pt idx="72">
                  <c:v>0.62956793411042</c:v>
                </c:pt>
                <c:pt idx="73">
                  <c:v>0.62486265907202676</c:v>
                </c:pt>
                <c:pt idx="74">
                  <c:v>0.62019121502034891</c:v>
                </c:pt>
                <c:pt idx="75">
                  <c:v>0.61555340960551785</c:v>
                </c:pt>
                <c:pt idx="76">
                  <c:v>0.61094904608028489</c:v>
                </c:pt>
                <c:pt idx="77">
                  <c:v>0.60637793461205247</c:v>
                </c:pt>
                <c:pt idx="78">
                  <c:v>0.60183987456057142</c:v>
                </c:pt>
                <c:pt idx="79">
                  <c:v>0.5973346674815182</c:v>
                </c:pt>
                <c:pt idx="80">
                  <c:v>0.59286212175534225</c:v>
                </c:pt>
                <c:pt idx="81">
                  <c:v>0.58842205607032827</c:v>
                </c:pt>
                <c:pt idx="82">
                  <c:v>0.58401427610907064</c:v>
                </c:pt>
                <c:pt idx="83">
                  <c:v>0.57963858917299294</c:v>
                </c:pt>
                <c:pt idx="84">
                  <c:v>0.57529479576966558</c:v>
                </c:pt>
                <c:pt idx="85">
                  <c:v>0.57098267793051849</c:v>
                </c:pt>
                <c:pt idx="86">
                  <c:v>0.56670203793818519</c:v>
                </c:pt>
                <c:pt idx="87">
                  <c:v>0.56245267825515544</c:v>
                </c:pt>
                <c:pt idx="88">
                  <c:v>0.55823438592772068</c:v>
                </c:pt>
                <c:pt idx="89">
                  <c:v>0.55404694666721577</c:v>
                </c:pt>
                <c:pt idx="90">
                  <c:v>0.549890178219547</c:v>
                </c:pt>
                <c:pt idx="91">
                  <c:v>0.54576389736076159</c:v>
                </c:pt>
                <c:pt idx="92">
                  <c:v>0.54166790007003629</c:v>
                </c:pt>
                <c:pt idx="93">
                  <c:v>0.53760198491772271</c:v>
                </c:pt>
                <c:pt idx="94">
                  <c:v>0.53356596281036384</c:v>
                </c:pt>
                <c:pt idx="95">
                  <c:v>0.52955964195113736</c:v>
                </c:pt>
                <c:pt idx="96">
                  <c:v>0.52558282041405546</c:v>
                </c:pt>
                <c:pt idx="97">
                  <c:v>0.52163531053390488</c:v>
                </c:pt>
                <c:pt idx="98">
                  <c:v>0.5177169218645773</c:v>
                </c:pt>
                <c:pt idx="99">
                  <c:v>0.51382748373391118</c:v>
                </c:pt>
                <c:pt idx="100">
                  <c:v>0.50996680796031901</c:v>
                </c:pt>
                <c:pt idx="101">
                  <c:v>0.50613469641124664</c:v>
                </c:pt>
                <c:pt idx="102">
                  <c:v>0.5023309677264941</c:v>
                </c:pt>
                <c:pt idx="103">
                  <c:v>0.49855542729785213</c:v>
                </c:pt>
                <c:pt idx="104">
                  <c:v>0.49480789664594582</c:v>
                </c:pt>
                <c:pt idx="105">
                  <c:v>0.4910881825400305</c:v>
                </c:pt>
                <c:pt idx="106">
                  <c:v>0.48739610938429817</c:v>
                </c:pt>
                <c:pt idx="107">
                  <c:v>0.4837314964497042</c:v>
                </c:pt>
                <c:pt idx="108">
                  <c:v>0.48009415637505481</c:v>
                </c:pt>
                <c:pt idx="109">
                  <c:v>0.4764839164869919</c:v>
                </c:pt>
                <c:pt idx="110">
                  <c:v>0.47290060106315496</c:v>
                </c:pt>
                <c:pt idx="111">
                  <c:v>0.46934402107949119</c:v>
                </c:pt>
                <c:pt idx="112">
                  <c:v>0.46581399973188442</c:v>
                </c:pt>
                <c:pt idx="113">
                  <c:v>0.46231037156187832</c:v>
                </c:pt>
                <c:pt idx="114">
                  <c:v>0.45883295558107112</c:v>
                </c:pt>
                <c:pt idx="115">
                  <c:v>0.45538158208157564</c:v>
                </c:pt>
                <c:pt idx="116">
                  <c:v>0.45195608756254635</c:v>
                </c:pt>
                <c:pt idx="117">
                  <c:v>0.44855628944948023</c:v>
                </c:pt>
                <c:pt idx="118">
                  <c:v>0.44518201388100798</c:v>
                </c:pt>
                <c:pt idx="119">
                  <c:v>0.44183308814507855</c:v>
                </c:pt>
                <c:pt idx="120">
                  <c:v>0.43850933403174974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'Optimization '!$C$16:$C$136</c:f>
              <c:numCache>
                <c:formatCode>General</c:formatCode>
                <c:ptCount val="121"/>
                <c:pt idx="0">
                  <c:v>0.99984169173214243</c:v>
                </c:pt>
                <c:pt idx="1">
                  <c:v>0.99919941275537016</c:v>
                </c:pt>
                <c:pt idx="2">
                  <c:v>0.99776851428647884</c:v>
                </c:pt>
                <c:pt idx="3">
                  <c:v>0.99589813911082625</c:v>
                </c:pt>
                <c:pt idx="4">
                  <c:v>0.99360861174936987</c:v>
                </c:pt>
                <c:pt idx="5">
                  <c:v>0.99092072190647795</c:v>
                </c:pt>
                <c:pt idx="6">
                  <c:v>0.98785751929744103</c:v>
                </c:pt>
                <c:pt idx="7">
                  <c:v>0.98444228276836931</c:v>
                </c:pt>
                <c:pt idx="8">
                  <c:v>0.98069821571361437</c:v>
                </c:pt>
                <c:pt idx="9">
                  <c:v>0.97664851500572181</c:v>
                </c:pt>
                <c:pt idx="10">
                  <c:v>0.97232751853518684</c:v>
                </c:pt>
                <c:pt idx="11">
                  <c:v>0.96776923962116201</c:v>
                </c:pt>
                <c:pt idx="12">
                  <c:v>0.96300704049208186</c:v>
                </c:pt>
                <c:pt idx="13">
                  <c:v>0.95807381407501713</c:v>
                </c:pt>
                <c:pt idx="14">
                  <c:v>0.95298494652185584</c:v>
                </c:pt>
                <c:pt idx="15">
                  <c:v>0.94775567634625235</c:v>
                </c:pt>
                <c:pt idx="16">
                  <c:v>0.94240087319425359</c:v>
                </c:pt>
                <c:pt idx="17">
                  <c:v>0.93693520190437318</c:v>
                </c:pt>
                <c:pt idx="18">
                  <c:v>0.9313673260276748</c:v>
                </c:pt>
                <c:pt idx="19">
                  <c:v>0.92570578545640081</c:v>
                </c:pt>
                <c:pt idx="20">
                  <c:v>0.91995893448114763</c:v>
                </c:pt>
                <c:pt idx="21">
                  <c:v>0.91413498333153576</c:v>
                </c:pt>
                <c:pt idx="22">
                  <c:v>0.90824321379019779</c:v>
                </c:pt>
                <c:pt idx="23">
                  <c:v>0.90229274361876144</c:v>
                </c:pt>
                <c:pt idx="24">
                  <c:v>0.89629245153416526</c:v>
                </c:pt>
                <c:pt idx="25">
                  <c:v>0.89025098377239198</c:v>
                </c:pt>
                <c:pt idx="26">
                  <c:v>0.88417674243876598</c:v>
                </c:pt>
                <c:pt idx="27">
                  <c:v>0.87807791801653623</c:v>
                </c:pt>
                <c:pt idx="28">
                  <c:v>0.87196243786459837</c:v>
                </c:pt>
                <c:pt idx="29">
                  <c:v>0.86583803917063351</c:v>
                </c:pt>
                <c:pt idx="30">
                  <c:v>0.85970959325442919</c:v>
                </c:pt>
                <c:pt idx="31">
                  <c:v>0.85358183920339636</c:v>
                </c:pt>
                <c:pt idx="32">
                  <c:v>0.84745932791905187</c:v>
                </c:pt>
                <c:pt idx="33">
                  <c:v>0.84134650734067595</c:v>
                </c:pt>
                <c:pt idx="34">
                  <c:v>0.83524767787084553</c:v>
                </c:pt>
                <c:pt idx="35">
                  <c:v>0.82916701879140964</c:v>
                </c:pt>
                <c:pt idx="36">
                  <c:v>0.82310855278767003</c:v>
                </c:pt>
                <c:pt idx="37">
                  <c:v>0.81707619531646547</c:v>
                </c:pt>
                <c:pt idx="38">
                  <c:v>0.81107369423403519</c:v>
                </c:pt>
                <c:pt idx="39">
                  <c:v>0.80510468452223094</c:v>
                </c:pt>
                <c:pt idx="40">
                  <c:v>0.79917263978735154</c:v>
                </c:pt>
                <c:pt idx="41">
                  <c:v>0.79328093354116602</c:v>
                </c:pt>
                <c:pt idx="42">
                  <c:v>0.78742937672537827</c:v>
                </c:pt>
                <c:pt idx="43">
                  <c:v>0.7816177819401201</c:v>
                </c:pt>
                <c:pt idx="44">
                  <c:v>0.77584595939767509</c:v>
                </c:pt>
                <c:pt idx="45">
                  <c:v>0.77011370587789874</c:v>
                </c:pt>
                <c:pt idx="46">
                  <c:v>0.76442081305783716</c:v>
                </c:pt>
                <c:pt idx="47">
                  <c:v>0.75876708869604315</c:v>
                </c:pt>
                <c:pt idx="48">
                  <c:v>0.75315232335125781</c:v>
                </c:pt>
                <c:pt idx="49">
                  <c:v>0.74757633715110083</c:v>
                </c:pt>
                <c:pt idx="50">
                  <c:v>0.74203892835108876</c:v>
                </c:pt>
                <c:pt idx="51">
                  <c:v>0.73653987413006328</c:v>
                </c:pt>
                <c:pt idx="52">
                  <c:v>0.7310789793690613</c:v>
                </c:pt>
                <c:pt idx="53">
                  <c:v>0.72565603215003105</c:v>
                </c:pt>
                <c:pt idx="54">
                  <c:v>0.7202708284709054</c:v>
                </c:pt>
                <c:pt idx="55">
                  <c:v>0.71492317252028159</c:v>
                </c:pt>
                <c:pt idx="56">
                  <c:v>0.70961288707353443</c:v>
                </c:pt>
                <c:pt idx="57">
                  <c:v>0.70433976966989498</c:v>
                </c:pt>
                <c:pt idx="58">
                  <c:v>0.69910360479346234</c:v>
                </c:pt>
                <c:pt idx="59">
                  <c:v>0.69390421124295443</c:v>
                </c:pt>
                <c:pt idx="60">
                  <c:v>0.68874138817985275</c:v>
                </c:pt>
                <c:pt idx="61">
                  <c:v>0.68361492738764162</c:v>
                </c:pt>
                <c:pt idx="62">
                  <c:v>0.67852463160556442</c:v>
                </c:pt>
                <c:pt idx="63">
                  <c:v>0.67347030836004251</c:v>
                </c:pt>
                <c:pt idx="64">
                  <c:v>0.66845175317079786</c:v>
                </c:pt>
                <c:pt idx="65">
                  <c:v>0.66346877358993994</c:v>
                </c:pt>
                <c:pt idx="66">
                  <c:v>0.65852117249411735</c:v>
                </c:pt>
                <c:pt idx="67">
                  <c:v>0.65360875117907014</c:v>
                </c:pt>
                <c:pt idx="68">
                  <c:v>0.6487313321098509</c:v>
                </c:pt>
                <c:pt idx="69">
                  <c:v>0.64388873487937082</c:v>
                </c:pt>
                <c:pt idx="70">
                  <c:v>0.63908076760218047</c:v>
                </c:pt>
                <c:pt idx="71">
                  <c:v>0.63430723702118408</c:v>
                </c:pt>
                <c:pt idx="72">
                  <c:v>0.62956793411042</c:v>
                </c:pt>
                <c:pt idx="73">
                  <c:v>0.62486265907202676</c:v>
                </c:pt>
                <c:pt idx="74">
                  <c:v>0.62019121502034891</c:v>
                </c:pt>
                <c:pt idx="75">
                  <c:v>0.61555340960551785</c:v>
                </c:pt>
                <c:pt idx="76">
                  <c:v>0.61094904608028489</c:v>
                </c:pt>
                <c:pt idx="77">
                  <c:v>0.60637793461205247</c:v>
                </c:pt>
                <c:pt idx="78">
                  <c:v>0.60183987456057142</c:v>
                </c:pt>
                <c:pt idx="79">
                  <c:v>0.5973346674815182</c:v>
                </c:pt>
                <c:pt idx="80">
                  <c:v>0.59286212175534225</c:v>
                </c:pt>
                <c:pt idx="81">
                  <c:v>0.58842205607032827</c:v>
                </c:pt>
                <c:pt idx="82">
                  <c:v>0.58401427610907064</c:v>
                </c:pt>
                <c:pt idx="83">
                  <c:v>0.57963858917299294</c:v>
                </c:pt>
                <c:pt idx="84">
                  <c:v>0.57529479576966558</c:v>
                </c:pt>
                <c:pt idx="85">
                  <c:v>0.57098267793051849</c:v>
                </c:pt>
                <c:pt idx="86">
                  <c:v>0.56670203793818519</c:v>
                </c:pt>
                <c:pt idx="87">
                  <c:v>0.56245267825515544</c:v>
                </c:pt>
                <c:pt idx="88">
                  <c:v>0.55823438592772068</c:v>
                </c:pt>
                <c:pt idx="89">
                  <c:v>0.55404694666721577</c:v>
                </c:pt>
                <c:pt idx="90">
                  <c:v>0.549890178219547</c:v>
                </c:pt>
                <c:pt idx="91">
                  <c:v>0.54576389736076159</c:v>
                </c:pt>
                <c:pt idx="92">
                  <c:v>0.54166790007003629</c:v>
                </c:pt>
                <c:pt idx="93">
                  <c:v>0.53760198491772271</c:v>
                </c:pt>
                <c:pt idx="94">
                  <c:v>0.53356596281036384</c:v>
                </c:pt>
                <c:pt idx="95">
                  <c:v>0.52955964195113736</c:v>
                </c:pt>
                <c:pt idx="96">
                  <c:v>0.52558282041405546</c:v>
                </c:pt>
                <c:pt idx="97">
                  <c:v>0.52163531053390488</c:v>
                </c:pt>
                <c:pt idx="98">
                  <c:v>0.5177169218645773</c:v>
                </c:pt>
                <c:pt idx="99">
                  <c:v>0.51382748373391118</c:v>
                </c:pt>
                <c:pt idx="100">
                  <c:v>0.50996680796031901</c:v>
                </c:pt>
                <c:pt idx="101">
                  <c:v>0.50613469641124664</c:v>
                </c:pt>
                <c:pt idx="102">
                  <c:v>0.5023309677264941</c:v>
                </c:pt>
                <c:pt idx="103">
                  <c:v>0.49855542729785213</c:v>
                </c:pt>
                <c:pt idx="104">
                  <c:v>0.49480789664594582</c:v>
                </c:pt>
                <c:pt idx="105">
                  <c:v>0.4910881825400305</c:v>
                </c:pt>
                <c:pt idx="106">
                  <c:v>0.48739610938429817</c:v>
                </c:pt>
                <c:pt idx="107">
                  <c:v>0.4837314964497042</c:v>
                </c:pt>
                <c:pt idx="108">
                  <c:v>0.48009415637505481</c:v>
                </c:pt>
                <c:pt idx="109">
                  <c:v>0.4764839164869919</c:v>
                </c:pt>
                <c:pt idx="110">
                  <c:v>0.47290060106315496</c:v>
                </c:pt>
                <c:pt idx="111">
                  <c:v>0.46934402107949119</c:v>
                </c:pt>
                <c:pt idx="112">
                  <c:v>0.46581399973188442</c:v>
                </c:pt>
                <c:pt idx="113">
                  <c:v>0.46231037156187832</c:v>
                </c:pt>
                <c:pt idx="114">
                  <c:v>0.45883295558107112</c:v>
                </c:pt>
                <c:pt idx="115">
                  <c:v>0.45538158208157564</c:v>
                </c:pt>
                <c:pt idx="116">
                  <c:v>0.45195608756254635</c:v>
                </c:pt>
                <c:pt idx="117">
                  <c:v>0.44855628944948023</c:v>
                </c:pt>
                <c:pt idx="118">
                  <c:v>0.44518201388100798</c:v>
                </c:pt>
                <c:pt idx="119">
                  <c:v>0.44183308814507855</c:v>
                </c:pt>
                <c:pt idx="120">
                  <c:v>0.43850933403174974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25480"/>
        <c:axId val="649225872"/>
      </c:lineChart>
      <c:catAx>
        <c:axId val="64922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25872"/>
        <c:crosses val="autoZero"/>
        <c:auto val="1"/>
        <c:lblAlgn val="ctr"/>
        <c:lblOffset val="100"/>
        <c:noMultiLvlLbl val="0"/>
      </c:catAx>
      <c:valAx>
        <c:axId val="6492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2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'Optimization '!$C$16:$C$136</c:f>
              <c:numCache>
                <c:formatCode>General</c:formatCode>
                <c:ptCount val="121"/>
                <c:pt idx="0">
                  <c:v>0.99984169173214243</c:v>
                </c:pt>
                <c:pt idx="1">
                  <c:v>0.99919941275537016</c:v>
                </c:pt>
                <c:pt idx="2">
                  <c:v>0.99776851428647884</c:v>
                </c:pt>
                <c:pt idx="3">
                  <c:v>0.99589813911082625</c:v>
                </c:pt>
                <c:pt idx="4">
                  <c:v>0.99360861174936987</c:v>
                </c:pt>
                <c:pt idx="5">
                  <c:v>0.99092072190647795</c:v>
                </c:pt>
                <c:pt idx="6">
                  <c:v>0.98785751929744103</c:v>
                </c:pt>
                <c:pt idx="7">
                  <c:v>0.98444228276836931</c:v>
                </c:pt>
                <c:pt idx="8">
                  <c:v>0.98069821571361437</c:v>
                </c:pt>
                <c:pt idx="9">
                  <c:v>0.97664851500572181</c:v>
                </c:pt>
                <c:pt idx="10">
                  <c:v>0.97232751853518684</c:v>
                </c:pt>
                <c:pt idx="11">
                  <c:v>0.96776923962116201</c:v>
                </c:pt>
                <c:pt idx="12">
                  <c:v>0.96300704049208186</c:v>
                </c:pt>
                <c:pt idx="13">
                  <c:v>0.95807381407501713</c:v>
                </c:pt>
                <c:pt idx="14">
                  <c:v>0.95298494652185584</c:v>
                </c:pt>
                <c:pt idx="15">
                  <c:v>0.94775567634625235</c:v>
                </c:pt>
                <c:pt idx="16">
                  <c:v>0.94240087319425359</c:v>
                </c:pt>
                <c:pt idx="17">
                  <c:v>0.93693520190437318</c:v>
                </c:pt>
                <c:pt idx="18">
                  <c:v>0.9313673260276748</c:v>
                </c:pt>
                <c:pt idx="19">
                  <c:v>0.92570578545640081</c:v>
                </c:pt>
                <c:pt idx="20">
                  <c:v>0.91995893448114763</c:v>
                </c:pt>
                <c:pt idx="21">
                  <c:v>0.91413498333153576</c:v>
                </c:pt>
                <c:pt idx="22">
                  <c:v>0.90824321379019779</c:v>
                </c:pt>
                <c:pt idx="23">
                  <c:v>0.90229274361876144</c:v>
                </c:pt>
                <c:pt idx="24">
                  <c:v>0.89629245153416526</c:v>
                </c:pt>
                <c:pt idx="25">
                  <c:v>0.89025098377239198</c:v>
                </c:pt>
                <c:pt idx="26">
                  <c:v>0.88417674243876598</c:v>
                </c:pt>
                <c:pt idx="27">
                  <c:v>0.87807791801653623</c:v>
                </c:pt>
                <c:pt idx="28">
                  <c:v>0.87196243786459837</c:v>
                </c:pt>
                <c:pt idx="29">
                  <c:v>0.86583803917063351</c:v>
                </c:pt>
                <c:pt idx="30">
                  <c:v>0.85970959325442919</c:v>
                </c:pt>
                <c:pt idx="31">
                  <c:v>0.85358183920339636</c:v>
                </c:pt>
                <c:pt idx="32">
                  <c:v>0.84745932791905187</c:v>
                </c:pt>
                <c:pt idx="33">
                  <c:v>0.84134650734067595</c:v>
                </c:pt>
                <c:pt idx="34">
                  <c:v>0.83524767787084553</c:v>
                </c:pt>
                <c:pt idx="35">
                  <c:v>0.82916701879140964</c:v>
                </c:pt>
                <c:pt idx="36">
                  <c:v>0.82310855278767003</c:v>
                </c:pt>
                <c:pt idx="37">
                  <c:v>0.81707619531646547</c:v>
                </c:pt>
                <c:pt idx="38">
                  <c:v>0.81107369423403519</c:v>
                </c:pt>
                <c:pt idx="39">
                  <c:v>0.80510468452223094</c:v>
                </c:pt>
                <c:pt idx="40">
                  <c:v>0.79917263978735154</c:v>
                </c:pt>
                <c:pt idx="41">
                  <c:v>0.79328093354116602</c:v>
                </c:pt>
                <c:pt idx="42">
                  <c:v>0.78742937672537827</c:v>
                </c:pt>
                <c:pt idx="43">
                  <c:v>0.7816177819401201</c:v>
                </c:pt>
                <c:pt idx="44">
                  <c:v>0.77584595939767509</c:v>
                </c:pt>
                <c:pt idx="45">
                  <c:v>0.77011370587789874</c:v>
                </c:pt>
                <c:pt idx="46">
                  <c:v>0.76442081305783716</c:v>
                </c:pt>
                <c:pt idx="47">
                  <c:v>0.75876708869604315</c:v>
                </c:pt>
                <c:pt idx="48">
                  <c:v>0.75315232335125781</c:v>
                </c:pt>
                <c:pt idx="49">
                  <c:v>0.74757633715110083</c:v>
                </c:pt>
                <c:pt idx="50">
                  <c:v>0.74203892835108876</c:v>
                </c:pt>
                <c:pt idx="51">
                  <c:v>0.73653987413006328</c:v>
                </c:pt>
                <c:pt idx="52">
                  <c:v>0.7310789793690613</c:v>
                </c:pt>
                <c:pt idx="53">
                  <c:v>0.72565603215003105</c:v>
                </c:pt>
                <c:pt idx="54">
                  <c:v>0.7202708284709054</c:v>
                </c:pt>
                <c:pt idx="55">
                  <c:v>0.71492317252028159</c:v>
                </c:pt>
                <c:pt idx="56">
                  <c:v>0.70961288707353443</c:v>
                </c:pt>
                <c:pt idx="57">
                  <c:v>0.70433976966989498</c:v>
                </c:pt>
                <c:pt idx="58">
                  <c:v>0.69910360479346234</c:v>
                </c:pt>
                <c:pt idx="59">
                  <c:v>0.69390421124295443</c:v>
                </c:pt>
                <c:pt idx="60">
                  <c:v>0.68874138817985275</c:v>
                </c:pt>
                <c:pt idx="61">
                  <c:v>0.68361492738764162</c:v>
                </c:pt>
                <c:pt idx="62">
                  <c:v>0.67852463160556442</c:v>
                </c:pt>
                <c:pt idx="63">
                  <c:v>0.67347030836004251</c:v>
                </c:pt>
                <c:pt idx="64">
                  <c:v>0.66845175317079786</c:v>
                </c:pt>
                <c:pt idx="65">
                  <c:v>0.66346877358993994</c:v>
                </c:pt>
                <c:pt idx="66">
                  <c:v>0.65852117249411735</c:v>
                </c:pt>
                <c:pt idx="67">
                  <c:v>0.65360875117907014</c:v>
                </c:pt>
                <c:pt idx="68">
                  <c:v>0.6487313321098509</c:v>
                </c:pt>
                <c:pt idx="69">
                  <c:v>0.64388873487937082</c:v>
                </c:pt>
                <c:pt idx="70">
                  <c:v>0.63908076760218047</c:v>
                </c:pt>
                <c:pt idx="71">
                  <c:v>0.63430723702118408</c:v>
                </c:pt>
                <c:pt idx="72">
                  <c:v>0.62956793411042</c:v>
                </c:pt>
                <c:pt idx="73">
                  <c:v>0.62486265907202676</c:v>
                </c:pt>
                <c:pt idx="74">
                  <c:v>0.62019121502034891</c:v>
                </c:pt>
                <c:pt idx="75">
                  <c:v>0.61555340960551785</c:v>
                </c:pt>
                <c:pt idx="76">
                  <c:v>0.61094904608028489</c:v>
                </c:pt>
                <c:pt idx="77">
                  <c:v>0.60637793461205247</c:v>
                </c:pt>
                <c:pt idx="78">
                  <c:v>0.60183987456057142</c:v>
                </c:pt>
                <c:pt idx="79">
                  <c:v>0.5973346674815182</c:v>
                </c:pt>
                <c:pt idx="80">
                  <c:v>0.59286212175534225</c:v>
                </c:pt>
                <c:pt idx="81">
                  <c:v>0.58842205607032827</c:v>
                </c:pt>
                <c:pt idx="82">
                  <c:v>0.58401427610907064</c:v>
                </c:pt>
                <c:pt idx="83">
                  <c:v>0.57963858917299294</c:v>
                </c:pt>
                <c:pt idx="84">
                  <c:v>0.57529479576966558</c:v>
                </c:pt>
                <c:pt idx="85">
                  <c:v>0.57098267793051849</c:v>
                </c:pt>
                <c:pt idx="86">
                  <c:v>0.56670203793818519</c:v>
                </c:pt>
                <c:pt idx="87">
                  <c:v>0.56245267825515544</c:v>
                </c:pt>
                <c:pt idx="88">
                  <c:v>0.55823438592772068</c:v>
                </c:pt>
                <c:pt idx="89">
                  <c:v>0.55404694666721577</c:v>
                </c:pt>
                <c:pt idx="90">
                  <c:v>0.549890178219547</c:v>
                </c:pt>
                <c:pt idx="91">
                  <c:v>0.54576389736076159</c:v>
                </c:pt>
                <c:pt idx="92">
                  <c:v>0.54166790007003629</c:v>
                </c:pt>
                <c:pt idx="93">
                  <c:v>0.53760198491772271</c:v>
                </c:pt>
                <c:pt idx="94">
                  <c:v>0.53356596281036384</c:v>
                </c:pt>
                <c:pt idx="95">
                  <c:v>0.52955964195113736</c:v>
                </c:pt>
                <c:pt idx="96">
                  <c:v>0.52558282041405546</c:v>
                </c:pt>
                <c:pt idx="97">
                  <c:v>0.52163531053390488</c:v>
                </c:pt>
                <c:pt idx="98">
                  <c:v>0.5177169218645773</c:v>
                </c:pt>
                <c:pt idx="99">
                  <c:v>0.51382748373391118</c:v>
                </c:pt>
                <c:pt idx="100">
                  <c:v>0.50996680796031901</c:v>
                </c:pt>
                <c:pt idx="101">
                  <c:v>0.50613469641124664</c:v>
                </c:pt>
                <c:pt idx="102">
                  <c:v>0.5023309677264941</c:v>
                </c:pt>
                <c:pt idx="103">
                  <c:v>0.49855542729785213</c:v>
                </c:pt>
                <c:pt idx="104">
                  <c:v>0.49480789664594582</c:v>
                </c:pt>
                <c:pt idx="105">
                  <c:v>0.4910881825400305</c:v>
                </c:pt>
                <c:pt idx="106">
                  <c:v>0.48739610938429817</c:v>
                </c:pt>
                <c:pt idx="107">
                  <c:v>0.4837314964497042</c:v>
                </c:pt>
                <c:pt idx="108">
                  <c:v>0.48009415637505481</c:v>
                </c:pt>
                <c:pt idx="109">
                  <c:v>0.4764839164869919</c:v>
                </c:pt>
                <c:pt idx="110">
                  <c:v>0.47290060106315496</c:v>
                </c:pt>
                <c:pt idx="111">
                  <c:v>0.46934402107949119</c:v>
                </c:pt>
                <c:pt idx="112">
                  <c:v>0.46581399973188442</c:v>
                </c:pt>
                <c:pt idx="113">
                  <c:v>0.46231037156187832</c:v>
                </c:pt>
                <c:pt idx="114">
                  <c:v>0.45883295558107112</c:v>
                </c:pt>
                <c:pt idx="115">
                  <c:v>0.45538158208157564</c:v>
                </c:pt>
                <c:pt idx="116">
                  <c:v>0.45195608756254635</c:v>
                </c:pt>
                <c:pt idx="117">
                  <c:v>0.44855628944948023</c:v>
                </c:pt>
                <c:pt idx="118">
                  <c:v>0.44518201388100798</c:v>
                </c:pt>
                <c:pt idx="119">
                  <c:v>0.44183308814507855</c:v>
                </c:pt>
                <c:pt idx="120">
                  <c:v>0.43850933403174974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26656"/>
        <c:axId val="649227048"/>
      </c:lineChart>
      <c:catAx>
        <c:axId val="64922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27048"/>
        <c:crosses val="autoZero"/>
        <c:auto val="1"/>
        <c:lblAlgn val="ctr"/>
        <c:lblOffset val="100"/>
        <c:noMultiLvlLbl val="0"/>
      </c:catAx>
      <c:valAx>
        <c:axId val="64922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2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 Factors Z(T)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111678674726564E-2"/>
          <c:y val="0.12861719916425568"/>
          <c:w val="0.92967113530072198"/>
          <c:h val="0.7815927089715822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'Optimization  (2)'!$A$16:$A$136</c:f>
              <c:numCache>
                <c:formatCode>General</c:formatCode>
                <c:ptCount val="12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</c:numCache>
            </c:numRef>
          </c:cat>
          <c:val>
            <c:numRef>
              <c:f>'Optimization  (2)'!$C$16:$C$136</c:f>
              <c:numCache>
                <c:formatCode>General</c:formatCode>
                <c:ptCount val="121"/>
                <c:pt idx="0">
                  <c:v>0.99832780093343643</c:v>
                </c:pt>
                <c:pt idx="1">
                  <c:v>0.99482690011937913</c:v>
                </c:pt>
                <c:pt idx="2">
                  <c:v>0.98985399653551087</c:v>
                </c:pt>
                <c:pt idx="3">
                  <c:v>0.98610631767277046</c:v>
                </c:pt>
                <c:pt idx="4">
                  <c:v>0.98272159309443896</c:v>
                </c:pt>
                <c:pt idx="5">
                  <c:v>0.9793962750371018</c:v>
                </c:pt>
                <c:pt idx="6">
                  <c:v>0.97611508039289852</c:v>
                </c:pt>
                <c:pt idx="7">
                  <c:v>0.97286290705038092</c:v>
                </c:pt>
                <c:pt idx="8">
                  <c:v>0.96962558453993553</c:v>
                </c:pt>
                <c:pt idx="9">
                  <c:v>0.96639048721041221</c:v>
                </c:pt>
                <c:pt idx="10">
                  <c:v>0.96317245155906284</c:v>
                </c:pt>
                <c:pt idx="11">
                  <c:v>0.95998585843209661</c:v>
                </c:pt>
                <c:pt idx="12">
                  <c:v>0.95684386425474555</c:v>
                </c:pt>
                <c:pt idx="13">
                  <c:v>0.95375857373262096</c:v>
                </c:pt>
                <c:pt idx="14">
                  <c:v>0.95066565709192319</c:v>
                </c:pt>
                <c:pt idx="15">
                  <c:v>0.94749957942058227</c:v>
                </c:pt>
                <c:pt idx="16">
                  <c:v>0.94419786136959971</c:v>
                </c:pt>
                <c:pt idx="17">
                  <c:v>0.94069893799491699</c:v>
                </c:pt>
                <c:pt idx="18">
                  <c:v>0.9370567478625339</c:v>
                </c:pt>
                <c:pt idx="19">
                  <c:v>0.93332300139274205</c:v>
                </c:pt>
                <c:pt idx="20">
                  <c:v>0.92954913783217474</c:v>
                </c:pt>
                <c:pt idx="21">
                  <c:v>0.92578498312072066</c:v>
                </c:pt>
                <c:pt idx="22">
                  <c:v>0.92201626019387994</c:v>
                </c:pt>
                <c:pt idx="23">
                  <c:v>0.91823192056346381</c:v>
                </c:pt>
                <c:pt idx="24">
                  <c:v>0.914420278249645</c:v>
                </c:pt>
                <c:pt idx="25">
                  <c:v>0.91056885151912093</c:v>
                </c:pt>
                <c:pt idx="26">
                  <c:v>0.90666618552741418</c:v>
                </c:pt>
                <c:pt idx="27">
                  <c:v>0.90269984919616342</c:v>
                </c:pt>
                <c:pt idx="28">
                  <c:v>0.89865940513778853</c:v>
                </c:pt>
                <c:pt idx="29">
                  <c:v>0.89453495705926511</c:v>
                </c:pt>
                <c:pt idx="30">
                  <c:v>0.89032947173089005</c:v>
                </c:pt>
                <c:pt idx="31">
                  <c:v>0.88604424303705498</c:v>
                </c:pt>
                <c:pt idx="32">
                  <c:v>0.88168093630027644</c:v>
                </c:pt>
                <c:pt idx="33">
                  <c:v>0.87724079846984671</c:v>
                </c:pt>
                <c:pt idx="34">
                  <c:v>0.87272465565141932</c:v>
                </c:pt>
                <c:pt idx="35">
                  <c:v>0.86813380220720682</c:v>
                </c:pt>
                <c:pt idx="36">
                  <c:v>0.8634703110723263</c:v>
                </c:pt>
                <c:pt idx="37">
                  <c:v>0.8587345949268872</c:v>
                </c:pt>
                <c:pt idx="38">
                  <c:v>0.85392776395241432</c:v>
                </c:pt>
                <c:pt idx="39">
                  <c:v>0.84905045929410594</c:v>
                </c:pt>
                <c:pt idx="40">
                  <c:v>0.84410394152926416</c:v>
                </c:pt>
                <c:pt idx="41">
                  <c:v>0.83908980488820817</c:v>
                </c:pt>
                <c:pt idx="42">
                  <c:v>0.83401105161266287</c:v>
                </c:pt>
                <c:pt idx="43">
                  <c:v>0.82887093187554939</c:v>
                </c:pt>
                <c:pt idx="44">
                  <c:v>0.82367300450637826</c:v>
                </c:pt>
                <c:pt idx="45">
                  <c:v>0.81842100498071924</c:v>
                </c:pt>
                <c:pt idx="46">
                  <c:v>0.81311741213592659</c:v>
                </c:pt>
                <c:pt idx="47">
                  <c:v>0.80776634628473731</c:v>
                </c:pt>
                <c:pt idx="48">
                  <c:v>0.80236982209604135</c:v>
                </c:pt>
                <c:pt idx="49">
                  <c:v>0.79693096935865815</c:v>
                </c:pt>
                <c:pt idx="50">
                  <c:v>0.79145311793931072</c:v>
                </c:pt>
                <c:pt idx="51">
                  <c:v>0.78593932183034998</c:v>
                </c:pt>
                <c:pt idx="52">
                  <c:v>0.78039189520259422</c:v>
                </c:pt>
                <c:pt idx="53">
                  <c:v>0.77481392761758772</c:v>
                </c:pt>
                <c:pt idx="54">
                  <c:v>0.76920795794631003</c:v>
                </c:pt>
                <c:pt idx="55">
                  <c:v>0.76357679296216918</c:v>
                </c:pt>
                <c:pt idx="56">
                  <c:v>0.75792267002434588</c:v>
                </c:pt>
                <c:pt idx="57">
                  <c:v>0.75224807470574151</c:v>
                </c:pt>
                <c:pt idx="58">
                  <c:v>0.74655520502554351</c:v>
                </c:pt>
                <c:pt idx="59">
                  <c:v>0.74084636246132052</c:v>
                </c:pt>
                <c:pt idx="60">
                  <c:v>0.73512372653984059</c:v>
                </c:pt>
                <c:pt idx="61">
                  <c:v>0.72938948265001413</c:v>
                </c:pt>
                <c:pt idx="62">
                  <c:v>0.72364569501953535</c:v>
                </c:pt>
                <c:pt idx="63">
                  <c:v>0.71789452949917676</c:v>
                </c:pt>
                <c:pt idx="64">
                  <c:v>0.71213785767788618</c:v>
                </c:pt>
                <c:pt idx="65">
                  <c:v>0.70637786554596327</c:v>
                </c:pt>
                <c:pt idx="66">
                  <c:v>0.70061621814764763</c:v>
                </c:pt>
                <c:pt idx="67">
                  <c:v>0.69485509711110638</c:v>
                </c:pt>
                <c:pt idx="68">
                  <c:v>0.68909601778510843</c:v>
                </c:pt>
                <c:pt idx="69">
                  <c:v>0.6833410588530231</c:v>
                </c:pt>
                <c:pt idx="70">
                  <c:v>0.67759170846114647</c:v>
                </c:pt>
                <c:pt idx="71">
                  <c:v>0.67184981160641166</c:v>
                </c:pt>
                <c:pt idx="72">
                  <c:v>0.6661169366117824</c:v>
                </c:pt>
                <c:pt idx="73">
                  <c:v>0.66039462309328101</c:v>
                </c:pt>
                <c:pt idx="74">
                  <c:v>0.65468453092876522</c:v>
                </c:pt>
                <c:pt idx="75">
                  <c:v>0.64898794488920275</c:v>
                </c:pt>
                <c:pt idx="76">
                  <c:v>0.64330653834935514</c:v>
                </c:pt>
                <c:pt idx="77">
                  <c:v>0.63764140810299197</c:v>
                </c:pt>
                <c:pt idx="78">
                  <c:v>0.63199418112450456</c:v>
                </c:pt>
                <c:pt idx="79">
                  <c:v>0.62636587318378889</c:v>
                </c:pt>
                <c:pt idx="80">
                  <c:v>0.62075792041031941</c:v>
                </c:pt>
                <c:pt idx="81">
                  <c:v>0.61517138659077442</c:v>
                </c:pt>
                <c:pt idx="82">
                  <c:v>0.60960747357333334</c:v>
                </c:pt>
                <c:pt idx="83">
                  <c:v>0.60406730354275362</c:v>
                </c:pt>
                <c:pt idx="84">
                  <c:v>0.59855182866981715</c:v>
                </c:pt>
                <c:pt idx="85">
                  <c:v>0.59306225225692033</c:v>
                </c:pt>
                <c:pt idx="86">
                  <c:v>0.58759931622716333</c:v>
                </c:pt>
                <c:pt idx="87">
                  <c:v>0.58216422615553953</c:v>
                </c:pt>
                <c:pt idx="88">
                  <c:v>0.57675761631175104</c:v>
                </c:pt>
                <c:pt idx="89">
                  <c:v>0.57138056848288066</c:v>
                </c:pt>
                <c:pt idx="90">
                  <c:v>0.56603377337941507</c:v>
                </c:pt>
                <c:pt idx="91">
                  <c:v>0.5607180972316067</c:v>
                </c:pt>
                <c:pt idx="92">
                  <c:v>0.55543428592085886</c:v>
                </c:pt>
                <c:pt idx="93">
                  <c:v>0.5501829953276266</c:v>
                </c:pt>
                <c:pt idx="94">
                  <c:v>0.54496510519109476</c:v>
                </c:pt>
                <c:pt idx="95">
                  <c:v>0.53978104929717685</c:v>
                </c:pt>
                <c:pt idx="96">
                  <c:v>0.53463168441900599</c:v>
                </c:pt>
                <c:pt idx="97">
                  <c:v>0.52951739057728009</c:v>
                </c:pt>
                <c:pt idx="98">
                  <c:v>0.52443903414842752</c:v>
                </c:pt>
                <c:pt idx="99">
                  <c:v>0.51939687316315464</c:v>
                </c:pt>
                <c:pt idx="100">
                  <c:v>0.51439157052444595</c:v>
                </c:pt>
                <c:pt idx="101">
                  <c:v>0.50942362524275353</c:v>
                </c:pt>
                <c:pt idx="102">
                  <c:v>0.50449343356875531</c:v>
                </c:pt>
                <c:pt idx="103">
                  <c:v>0.49960148302433788</c:v>
                </c:pt>
                <c:pt idx="104">
                  <c:v>0.49474805731452226</c:v>
                </c:pt>
                <c:pt idx="105">
                  <c:v>0.48993367810094268</c:v>
                </c:pt>
                <c:pt idx="106">
                  <c:v>0.48515859598039401</c:v>
                </c:pt>
                <c:pt idx="107">
                  <c:v>0.48042312826887029</c:v>
                </c:pt>
                <c:pt idx="108">
                  <c:v>0.47572749351925009</c:v>
                </c:pt>
                <c:pt idx="109">
                  <c:v>0.47107214784187224</c:v>
                </c:pt>
                <c:pt idx="110">
                  <c:v>0.46645710257525314</c:v>
                </c:pt>
                <c:pt idx="111">
                  <c:v>0.46188265676923834</c:v>
                </c:pt>
                <c:pt idx="112">
                  <c:v>0.45734900680359508</c:v>
                </c:pt>
                <c:pt idx="113">
                  <c:v>0.45285624588268952</c:v>
                </c:pt>
                <c:pt idx="114">
                  <c:v>0.44840460599818838</c:v>
                </c:pt>
                <c:pt idx="115">
                  <c:v>0.44399404180019708</c:v>
                </c:pt>
                <c:pt idx="116">
                  <c:v>0.43962480569181328</c:v>
                </c:pt>
                <c:pt idx="117">
                  <c:v>0.43529682944338471</c:v>
                </c:pt>
                <c:pt idx="118">
                  <c:v>0.43101027868745517</c:v>
                </c:pt>
                <c:pt idx="119">
                  <c:v>0.42676505731383374</c:v>
                </c:pt>
                <c:pt idx="120">
                  <c:v>0.422561288610458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30184"/>
        <c:axId val="649228224"/>
      </c:lineChart>
      <c:catAx>
        <c:axId val="64923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28224"/>
        <c:crosses val="autoZero"/>
        <c:auto val="1"/>
        <c:lblAlgn val="ctr"/>
        <c:lblOffset val="100"/>
        <c:noMultiLvlLbl val="0"/>
      </c:catAx>
      <c:valAx>
        <c:axId val="6492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3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Rates F(T,</a:t>
            </a:r>
            <a:r>
              <a:rPr lang="en-US" baseline="0"/>
              <a:t> T+dT)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'Optimization  (2)'!$A$16:$A$136</c:f>
              <c:numCache>
                <c:formatCode>General</c:formatCode>
                <c:ptCount val="12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</c:numCache>
            </c:numRef>
          </c:cat>
          <c:val>
            <c:numRef>
              <c:f>'Optimization  (2)'!$B$16:$B$136</c:f>
              <c:numCache>
                <c:formatCode>General</c:formatCode>
                <c:ptCount val="121"/>
                <c:pt idx="0">
                  <c:v>2.0099999999999998</c:v>
                </c:pt>
                <c:pt idx="1">
                  <c:v>2.08</c:v>
                </c:pt>
                <c:pt idx="2">
                  <c:v>2.0499999999999998</c:v>
                </c:pt>
                <c:pt idx="3">
                  <c:v>1.5201926184126393</c:v>
                </c:pt>
                <c:pt idx="4">
                  <c:v>1.3776941921764467</c:v>
                </c:pt>
                <c:pt idx="5">
                  <c:v>1.3581093341246984</c:v>
                </c:pt>
                <c:pt idx="6">
                  <c:v>1.3445933620378083</c:v>
                </c:pt>
                <c:pt idx="7">
                  <c:v>1.3371558598643007</c:v>
                </c:pt>
                <c:pt idx="8">
                  <c:v>1.3354938491981065</c:v>
                </c:pt>
                <c:pt idx="9">
                  <c:v>1.3390435325421295</c:v>
                </c:pt>
                <c:pt idx="10">
                  <c:v>1.3364317661454932</c:v>
                </c:pt>
                <c:pt idx="11">
                  <c:v>1.3277666953013749</c:v>
                </c:pt>
                <c:pt idx="12">
                  <c:v>1.3134825000098147</c:v>
                </c:pt>
                <c:pt idx="13">
                  <c:v>1.293950317028391</c:v>
                </c:pt>
                <c:pt idx="14">
                  <c:v>1.3013688325121349</c:v>
                </c:pt>
                <c:pt idx="15">
                  <c:v>1.3366033041521774</c:v>
                </c:pt>
                <c:pt idx="16">
                  <c:v>1.3987398980943988</c:v>
                </c:pt>
                <c:pt idx="17">
                  <c:v>1.4877973104298345</c:v>
                </c:pt>
                <c:pt idx="18">
                  <c:v>1.5547362059730239</c:v>
                </c:pt>
                <c:pt idx="19">
                  <c:v>1.6001947725365173</c:v>
                </c:pt>
                <c:pt idx="20">
                  <c:v>1.6239544127245602</c:v>
                </c:pt>
                <c:pt idx="21">
                  <c:v>1.6263623973530006</c:v>
                </c:pt>
                <c:pt idx="22">
                  <c:v>1.6349919581888208</c:v>
                </c:pt>
                <c:pt idx="23">
                  <c:v>1.6485332498979199</c:v>
                </c:pt>
                <c:pt idx="24">
                  <c:v>1.6673481131083256</c:v>
                </c:pt>
                <c:pt idx="25">
                  <c:v>1.6918772145999397</c:v>
                </c:pt>
                <c:pt idx="26">
                  <c:v>1.7217653217921993</c:v>
                </c:pt>
                <c:pt idx="27">
                  <c:v>1.7575438102854282</c:v>
                </c:pt>
                <c:pt idx="28">
                  <c:v>1.7984317685988795</c:v>
                </c:pt>
                <c:pt idx="29">
                  <c:v>1.8442870436644827</c:v>
                </c:pt>
                <c:pt idx="30">
                  <c:v>1.8894063206508036</c:v>
                </c:pt>
                <c:pt idx="31">
                  <c:v>1.9345438910123751</c:v>
                </c:pt>
                <c:pt idx="32">
                  <c:v>1.9795400159553911</c:v>
                </c:pt>
                <c:pt idx="33">
                  <c:v>2.0245924896218734</c:v>
                </c:pt>
                <c:pt idx="34">
                  <c:v>2.0699049988711304</c:v>
                </c:pt>
                <c:pt idx="35">
                  <c:v>2.1152745959391899</c:v>
                </c:pt>
                <c:pt idx="36">
                  <c:v>2.1603481092888859</c:v>
                </c:pt>
                <c:pt idx="37">
                  <c:v>2.2059044428470149</c:v>
                </c:pt>
                <c:pt idx="38">
                  <c:v>2.2516335350074419</c:v>
                </c:pt>
                <c:pt idx="39">
                  <c:v>2.2977690453702229</c:v>
                </c:pt>
                <c:pt idx="40">
                  <c:v>2.3440325398221042</c:v>
                </c:pt>
                <c:pt idx="41">
                  <c:v>2.3902741336365079</c:v>
                </c:pt>
                <c:pt idx="42">
                  <c:v>2.4358206120769421</c:v>
                </c:pt>
                <c:pt idx="43">
                  <c:v>2.4805404747310646</c:v>
                </c:pt>
                <c:pt idx="44">
                  <c:v>2.5242674414399779</c:v>
                </c:pt>
                <c:pt idx="45">
                  <c:v>2.5668938082950192</c:v>
                </c:pt>
                <c:pt idx="46">
                  <c:v>2.6090169835920682</c:v>
                </c:pt>
                <c:pt idx="47">
                  <c:v>2.6498087600708091</c:v>
                </c:pt>
                <c:pt idx="48">
                  <c:v>2.6902927004899486</c:v>
                </c:pt>
                <c:pt idx="49">
                  <c:v>2.7298990484759846</c:v>
                </c:pt>
                <c:pt idx="50">
                  <c:v>2.7685032986464599</c:v>
                </c:pt>
                <c:pt idx="51">
                  <c:v>2.8062197453715991</c:v>
                </c:pt>
                <c:pt idx="52">
                  <c:v>2.8434055565457412</c:v>
                </c:pt>
                <c:pt idx="53">
                  <c:v>2.8796423947399505</c:v>
                </c:pt>
                <c:pt idx="54">
                  <c:v>2.9151906780813661</c:v>
                </c:pt>
                <c:pt idx="55">
                  <c:v>2.9498879672838769</c:v>
                </c:pt>
                <c:pt idx="56">
                  <c:v>2.9840104598753459</c:v>
                </c:pt>
                <c:pt idx="57">
                  <c:v>3.0174063633591346</c:v>
                </c:pt>
                <c:pt idx="58">
                  <c:v>3.0502069461846628</c:v>
                </c:pt>
                <c:pt idx="59">
                  <c:v>3.0823354765522946</c:v>
                </c:pt>
                <c:pt idx="60">
                  <c:v>3.1138355163237028</c:v>
                </c:pt>
                <c:pt idx="61">
                  <c:v>3.1446814226017166</c:v>
                </c:pt>
                <c:pt idx="62">
                  <c:v>3.1749170457366747</c:v>
                </c:pt>
                <c:pt idx="63">
                  <c:v>3.2044626524015274</c:v>
                </c:pt>
                <c:pt idx="64">
                  <c:v>3.2334592294035915</c:v>
                </c:pt>
                <c:pt idx="65">
                  <c:v>3.2617059015409668</c:v>
                </c:pt>
                <c:pt idx="66">
                  <c:v>3.2894741794865801</c:v>
                </c:pt>
                <c:pt idx="67">
                  <c:v>3.3164445712456261</c:v>
                </c:pt>
                <c:pt idx="68">
                  <c:v>3.342976408140514</c:v>
                </c:pt>
                <c:pt idx="69">
                  <c:v>3.3687183625376353</c:v>
                </c:pt>
                <c:pt idx="70">
                  <c:v>3.3939909949215847</c:v>
                </c:pt>
                <c:pt idx="71">
                  <c:v>3.4185597766296945</c:v>
                </c:pt>
                <c:pt idx="72">
                  <c:v>3.4425637178899509</c:v>
                </c:pt>
                <c:pt idx="73">
                  <c:v>3.4659964320715155</c:v>
                </c:pt>
                <c:pt idx="74">
                  <c:v>3.4887594832370135</c:v>
                </c:pt>
                <c:pt idx="75">
                  <c:v>3.5110581541140644</c:v>
                </c:pt>
                <c:pt idx="76">
                  <c:v>3.532627884942928</c:v>
                </c:pt>
                <c:pt idx="77">
                  <c:v>3.553803234465025</c:v>
                </c:pt>
                <c:pt idx="78">
                  <c:v>3.5742271983829563</c:v>
                </c:pt>
                <c:pt idx="79">
                  <c:v>3.5942621919085567</c:v>
                </c:pt>
                <c:pt idx="80">
                  <c:v>3.6136165735993915</c:v>
                </c:pt>
                <c:pt idx="81">
                  <c:v>3.6325056342461517</c:v>
                </c:pt>
                <c:pt idx="82">
                  <c:v>3.6508168017213878</c:v>
                </c:pt>
                <c:pt idx="83">
                  <c:v>3.6685779866498596</c:v>
                </c:pt>
                <c:pt idx="84">
                  <c:v>3.6858795571261922</c:v>
                </c:pt>
                <c:pt idx="85">
                  <c:v>3.702529636311255</c:v>
                </c:pt>
                <c:pt idx="86">
                  <c:v>3.718817145556399</c:v>
                </c:pt>
                <c:pt idx="87">
                  <c:v>3.7344033366774747</c:v>
                </c:pt>
                <c:pt idx="88">
                  <c:v>3.7496582209786222</c:v>
                </c:pt>
                <c:pt idx="89">
                  <c:v>3.7642496965883701</c:v>
                </c:pt>
                <c:pt idx="90">
                  <c:v>3.7784283234856324</c:v>
                </c:pt>
                <c:pt idx="91">
                  <c:v>3.7920489272973685</c:v>
                </c:pt>
                <c:pt idx="92">
                  <c:v>3.8051747576135502</c:v>
                </c:pt>
                <c:pt idx="93">
                  <c:v>3.8178501610033346</c:v>
                </c:pt>
                <c:pt idx="94">
                  <c:v>3.8298893538896137</c:v>
                </c:pt>
                <c:pt idx="95">
                  <c:v>3.8415990340289272</c:v>
                </c:pt>
                <c:pt idx="96">
                  <c:v>3.8526447483311395</c:v>
                </c:pt>
                <c:pt idx="97">
                  <c:v>3.863362324059179</c:v>
                </c:pt>
                <c:pt idx="98">
                  <c:v>3.8733626585203811</c:v>
                </c:pt>
                <c:pt idx="99">
                  <c:v>3.8830892104266188</c:v>
                </c:pt>
                <c:pt idx="100">
                  <c:v>3.8922120233079038</c:v>
                </c:pt>
                <c:pt idx="101">
                  <c:v>3.9008361886044094</c:v>
                </c:pt>
                <c:pt idx="102">
                  <c:v>3.9090234646840867</c:v>
                </c:pt>
                <c:pt idx="103">
                  <c:v>3.9166821641953207</c:v>
                </c:pt>
                <c:pt idx="104">
                  <c:v>3.9239573662278415</c:v>
                </c:pt>
                <c:pt idx="105">
                  <c:v>3.9306374954592864</c:v>
                </c:pt>
                <c:pt idx="106">
                  <c:v>3.9369246758572745</c:v>
                </c:pt>
                <c:pt idx="107">
                  <c:v>3.9427474931003177</c:v>
                </c:pt>
                <c:pt idx="108">
                  <c:v>3.9481718534984798</c:v>
                </c:pt>
                <c:pt idx="109">
                  <c:v>3.9529789215562143</c:v>
                </c:pt>
                <c:pt idx="110">
                  <c:v>3.9575302776096701</c:v>
                </c:pt>
                <c:pt idx="111">
                  <c:v>3.9615653361067764</c:v>
                </c:pt>
                <c:pt idx="112">
                  <c:v>3.965155623561011</c:v>
                </c:pt>
                <c:pt idx="113">
                  <c:v>3.9683771278440982</c:v>
                </c:pt>
                <c:pt idx="114">
                  <c:v>3.9710920226534516</c:v>
                </c:pt>
                <c:pt idx="115">
                  <c:v>3.9735345817781131</c:v>
                </c:pt>
                <c:pt idx="116">
                  <c:v>3.9754227257564696</c:v>
                </c:pt>
                <c:pt idx="117">
                  <c:v>3.9770344791738603</c:v>
                </c:pt>
                <c:pt idx="118">
                  <c:v>3.9781424879084817</c:v>
                </c:pt>
                <c:pt idx="119">
                  <c:v>3.9789774733122809</c:v>
                </c:pt>
                <c:pt idx="120">
                  <c:v>3.9793221165141062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724656"/>
        <c:axId val="523725440"/>
      </c:lineChart>
      <c:catAx>
        <c:axId val="52372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25440"/>
        <c:crosses val="autoZero"/>
        <c:auto val="1"/>
        <c:lblAlgn val="ctr"/>
        <c:lblOffset val="100"/>
        <c:noMultiLvlLbl val="0"/>
      </c:catAx>
      <c:valAx>
        <c:axId val="5237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</a:t>
            </a:r>
            <a:r>
              <a:rPr lang="en-US" baseline="0"/>
              <a:t> Rate (3m/3m)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'Optimization  (2)'!$A$17:$A$136</c:f>
              <c:numCache>
                <c:formatCode>General</c:formatCode>
                <c:ptCount val="1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</c:numCache>
            </c:numRef>
          </c:cat>
          <c:val>
            <c:numRef>
              <c:f>'Optimization  (2)'!$K$17:$K$136</c:f>
              <c:numCache>
                <c:formatCode>General</c:formatCode>
                <c:ptCount val="120"/>
                <c:pt idx="0">
                  <c:v>2.0800000000000392</c:v>
                </c:pt>
                <c:pt idx="1">
                  <c:v>2.0448634300032538</c:v>
                </c:pt>
                <c:pt idx="2">
                  <c:v>1.8707071661305661</c:v>
                </c:pt>
                <c:pt idx="3">
                  <c:v>1.7481591919687658</c:v>
                </c:pt>
                <c:pt idx="4">
                  <c:v>1.6707173252664023</c:v>
                </c:pt>
                <c:pt idx="5">
                  <c:v>1.6168446848265943</c:v>
                </c:pt>
                <c:pt idx="6">
                  <c:v>1.5773062502791768</c:v>
                </c:pt>
                <c:pt idx="7">
                  <c:v>1.5474435192975815</c:v>
                </c:pt>
                <c:pt idx="8">
                  <c:v>1.5246040921846162</c:v>
                </c:pt>
                <c:pt idx="9">
                  <c:v>1.5060741797042219</c:v>
                </c:pt>
                <c:pt idx="10">
                  <c:v>1.4901378843953199</c:v>
                </c:pt>
                <c:pt idx="11">
                  <c:v>1.4756881454146145</c:v>
                </c:pt>
                <c:pt idx="12">
                  <c:v>1.4619876497083553</c:v>
                </c:pt>
                <c:pt idx="13">
                  <c:v>1.4507620109110291</c:v>
                </c:pt>
                <c:pt idx="14">
                  <c:v>1.4433278784933938</c:v>
                </c:pt>
                <c:pt idx="15">
                  <c:v>1.4406107097006609</c:v>
                </c:pt>
                <c:pt idx="16">
                  <c:v>1.4433116002538908</c:v>
                </c:pt>
                <c:pt idx="17">
                  <c:v>1.4493219910509547</c:v>
                </c:pt>
                <c:pt idx="18">
                  <c:v>1.4570145480083787</c:v>
                </c:pt>
                <c:pt idx="19">
                  <c:v>1.4650822175922307</c:v>
                </c:pt>
                <c:pt idx="20">
                  <c:v>1.4724883456149824</c:v>
                </c:pt>
                <c:pt idx="21">
                  <c:v>1.4795952501029395</c:v>
                </c:pt>
                <c:pt idx="22">
                  <c:v>1.4866461338015433</c:v>
                </c:pt>
                <c:pt idx="23">
                  <c:v>1.4938569914245845</c:v>
                </c:pt>
                <c:pt idx="24">
                  <c:v>1.501424922302772</c:v>
                </c:pt>
                <c:pt idx="25">
                  <c:v>1.5095024109368185</c:v>
                </c:pt>
                <c:pt idx="26">
                  <c:v>1.5182368206077044</c:v>
                </c:pt>
                <c:pt idx="27">
                  <c:v>1.5277266331510568</c:v>
                </c:pt>
                <c:pt idx="28">
                  <c:v>1.5380508253084786</c:v>
                </c:pt>
                <c:pt idx="29">
                  <c:v>1.549097365799788</c:v>
                </c:pt>
                <c:pt idx="30">
                  <c:v>1.5607915026910923</c:v>
                </c:pt>
                <c:pt idx="31">
                  <c:v>1.5730629593545586</c:v>
                </c:pt>
                <c:pt idx="32">
                  <c:v>1.5858554329214261</c:v>
                </c:pt>
                <c:pt idx="33">
                  <c:v>1.5991246446810292</c:v>
                </c:pt>
                <c:pt idx="34">
                  <c:v>1.6128257794575251</c:v>
                </c:pt>
                <c:pt idx="35">
                  <c:v>1.626909766597219</c:v>
                </c:pt>
                <c:pt idx="36">
                  <c:v>1.6413521707190766</c:v>
                </c:pt>
                <c:pt idx="37">
                  <c:v>1.6561233872317391</c:v>
                </c:pt>
                <c:pt idx="38">
                  <c:v>1.671202158792179</c:v>
                </c:pt>
                <c:pt idx="39">
                  <c:v>1.6865627845502367</c:v>
                </c:pt>
                <c:pt idx="40">
                  <c:v>1.7021785965583938</c:v>
                </c:pt>
                <c:pt idx="41">
                  <c:v>1.7180108501816569</c:v>
                </c:pt>
                <c:pt idx="42">
                  <c:v>1.7340216999132789</c:v>
                </c:pt>
                <c:pt idx="43">
                  <c:v>1.7501734388494263</c:v>
                </c:pt>
                <c:pt idx="44">
                  <c:v>1.7664297092818768</c:v>
                </c:pt>
                <c:pt idx="45">
                  <c:v>1.782769045553726</c:v>
                </c:pt>
                <c:pt idx="46">
                  <c:v>1.7991562250207762</c:v>
                </c:pt>
                <c:pt idx="47">
                  <c:v>1.8155780140499655</c:v>
                </c:pt>
                <c:pt idx="48">
                  <c:v>1.8320120431814415</c:v>
                </c:pt>
                <c:pt idx="49">
                  <c:v>1.8484356891029714</c:v>
                </c:pt>
                <c:pt idx="50">
                  <c:v>1.864830221394584</c:v>
                </c:pt>
                <c:pt idx="51">
                  <c:v>1.8811844490970537</c:v>
                </c:pt>
                <c:pt idx="52">
                  <c:v>1.8974812807315138</c:v>
                </c:pt>
                <c:pt idx="53">
                  <c:v>1.9137091939118998</c:v>
                </c:pt>
                <c:pt idx="54">
                  <c:v>1.9298550848637654</c:v>
                </c:pt>
                <c:pt idx="55">
                  <c:v>1.9459111238366578</c:v>
                </c:pt>
                <c:pt idx="56">
                  <c:v>1.9618678596135073</c:v>
                </c:pt>
                <c:pt idx="57">
                  <c:v>1.9777185165444831</c:v>
                </c:pt>
                <c:pt idx="58">
                  <c:v>1.9934557781888795</c:v>
                </c:pt>
                <c:pt idx="59">
                  <c:v>2.0090735282575189</c:v>
                </c:pt>
                <c:pt idx="60">
                  <c:v>2.0245658009676464</c:v>
                </c:pt>
                <c:pt idx="61">
                  <c:v>2.0399277033097634</c:v>
                </c:pt>
                <c:pt idx="62">
                  <c:v>2.0551537087470564</c:v>
                </c:pt>
                <c:pt idx="63">
                  <c:v>2.0702405476199846</c:v>
                </c:pt>
                <c:pt idx="64">
                  <c:v>2.0851827232059588</c:v>
                </c:pt>
                <c:pt idx="65">
                  <c:v>2.0999785208435311</c:v>
                </c:pt>
                <c:pt idx="66">
                  <c:v>2.1146225637036071</c:v>
                </c:pt>
                <c:pt idx="67">
                  <c:v>2.1291141490729517</c:v>
                </c:pt>
                <c:pt idx="68">
                  <c:v>2.143448627408675</c:v>
                </c:pt>
                <c:pt idx="69">
                  <c:v>2.1576253662364988</c:v>
                </c:pt>
                <c:pt idx="70">
                  <c:v>2.1716412383825849</c:v>
                </c:pt>
                <c:pt idx="71">
                  <c:v>2.1854949121492702</c:v>
                </c:pt>
                <c:pt idx="72">
                  <c:v>2.1991851461488832</c:v>
                </c:pt>
                <c:pt idx="73">
                  <c:v>2.2127098230895892</c:v>
                </c:pt>
                <c:pt idx="74">
                  <c:v>2.2260691470276863</c:v>
                </c:pt>
                <c:pt idx="75">
                  <c:v>2.2392607151731148</c:v>
                </c:pt>
                <c:pt idx="76">
                  <c:v>2.2522856652780874</c:v>
                </c:pt>
                <c:pt idx="77">
                  <c:v>2.2651416698934947</c:v>
                </c:pt>
                <c:pt idx="78">
                  <c:v>2.2778300811705812</c:v>
                </c:pt>
                <c:pt idx="79">
                  <c:v>2.290349511506546</c:v>
                </c:pt>
                <c:pt idx="80">
                  <c:v>2.3027007160119797</c:v>
                </c:pt>
                <c:pt idx="81">
                  <c:v>2.3148834628475128</c:v>
                </c:pt>
                <c:pt idx="82">
                  <c:v>2.326897859400531</c:v>
                </c:pt>
                <c:pt idx="83">
                  <c:v>2.3387448690516024</c:v>
                </c:pt>
                <c:pt idx="84">
                  <c:v>2.3504238333723988</c:v>
                </c:pt>
                <c:pt idx="85">
                  <c:v>2.3619366370643933</c:v>
                </c:pt>
                <c:pt idx="86">
                  <c:v>2.3732823326056161</c:v>
                </c:pt>
                <c:pt idx="87">
                  <c:v>2.3844631063320594</c:v>
                </c:pt>
                <c:pt idx="88">
                  <c:v>2.395478443792002</c:v>
                </c:pt>
                <c:pt idx="89">
                  <c:v>2.4063299001972749</c:v>
                </c:pt>
                <c:pt idx="90">
                  <c:v>2.4170178970305582</c:v>
                </c:pt>
                <c:pt idx="91">
                  <c:v>2.4275433857837534</c:v>
                </c:pt>
                <c:pt idx="92">
                  <c:v>2.4379076671642377</c:v>
                </c:pt>
                <c:pt idx="93">
                  <c:v>2.4481106832629611</c:v>
                </c:pt>
                <c:pt idx="94">
                  <c:v>2.4581546598202553</c:v>
                </c:pt>
                <c:pt idx="95">
                  <c:v>2.468039403488945</c:v>
                </c:pt>
                <c:pt idx="96">
                  <c:v>2.4777671418039278</c:v>
                </c:pt>
                <c:pt idx="97">
                  <c:v>2.4873373873471341</c:v>
                </c:pt>
                <c:pt idx="98">
                  <c:v>2.4967527377188996</c:v>
                </c:pt>
                <c:pt idx="99">
                  <c:v>2.5060135315637568</c:v>
                </c:pt>
                <c:pt idx="100">
                  <c:v>2.5151208455824463</c:v>
                </c:pt>
                <c:pt idx="101">
                  <c:v>2.5240761633755024</c:v>
                </c:pt>
                <c:pt idx="102">
                  <c:v>2.5328803787003791</c:v>
                </c:pt>
                <c:pt idx="103">
                  <c:v>2.5415353060660073</c:v>
                </c:pt>
                <c:pt idx="104">
                  <c:v>2.5500414374552371</c:v>
                </c:pt>
                <c:pt idx="105">
                  <c:v>2.5584005218045851</c:v>
                </c:pt>
                <c:pt idx="106">
                  <c:v>2.5666138578917055</c:v>
                </c:pt>
                <c:pt idx="107">
                  <c:v>2.574683124850297</c:v>
                </c:pt>
                <c:pt idx="108">
                  <c:v>2.5826087229282142</c:v>
                </c:pt>
                <c:pt idx="109">
                  <c:v>2.5903931378679408</c:v>
                </c:pt>
                <c:pt idx="110">
                  <c:v>2.5980373382303843</c:v>
                </c:pt>
                <c:pt idx="111">
                  <c:v>2.6055426965843869</c:v>
                </c:pt>
                <c:pt idx="112">
                  <c:v>2.6129109853345107</c:v>
                </c:pt>
                <c:pt idx="113">
                  <c:v>2.6201432137707283</c:v>
                </c:pt>
                <c:pt idx="114">
                  <c:v>2.6272416244789212</c:v>
                </c:pt>
                <c:pt idx="115">
                  <c:v>2.6342069500640544</c:v>
                </c:pt>
                <c:pt idx="116">
                  <c:v>2.6410413552719558</c:v>
                </c:pt>
                <c:pt idx="117">
                  <c:v>2.6477458146204484</c:v>
                </c:pt>
                <c:pt idx="118">
                  <c:v>2.6543224463408288</c:v>
                </c:pt>
                <c:pt idx="119">
                  <c:v>2.6607722619059611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473704"/>
        <c:axId val="757473312"/>
      </c:lineChart>
      <c:catAx>
        <c:axId val="75747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3312"/>
        <c:crosses val="autoZero"/>
        <c:auto val="1"/>
        <c:lblAlgn val="ctr"/>
        <c:lblOffset val="100"/>
        <c:noMultiLvlLbl val="0"/>
      </c:catAx>
      <c:valAx>
        <c:axId val="7574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Sheet2!$N$2:$N$12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84</c:v>
                </c:pt>
                <c:pt idx="9">
                  <c:v>120</c:v>
                </c:pt>
                <c:pt idx="10">
                  <c:v>360</c:v>
                </c:pt>
              </c:numCache>
            </c:numRef>
          </c:cat>
          <c:val>
            <c:numRef>
              <c:f>Sheet2!$O$2:$O$12</c:f>
              <c:numCache>
                <c:formatCode>General</c:formatCode>
                <c:ptCount val="11"/>
                <c:pt idx="0">
                  <c:v>-2.3852447794681098E-17</c:v>
                </c:pt>
                <c:pt idx="1">
                  <c:v>-2.4167647314451675E-5</c:v>
                </c:pt>
                <c:pt idx="2">
                  <c:v>-6.2829601938184116E-5</c:v>
                </c:pt>
                <c:pt idx="3">
                  <c:v>2.9300996421833397E-5</c:v>
                </c:pt>
                <c:pt idx="4">
                  <c:v>5.1349875062301278E-4</c:v>
                </c:pt>
                <c:pt idx="5">
                  <c:v>-2.0661699459666866E-4</c:v>
                </c:pt>
                <c:pt idx="6">
                  <c:v>-1.0595898236512996E-4</c:v>
                </c:pt>
                <c:pt idx="7">
                  <c:v>-4.1370730231859998E-6</c:v>
                </c:pt>
                <c:pt idx="8">
                  <c:v>-4.8857045801015131E-5</c:v>
                </c:pt>
                <c:pt idx="9">
                  <c:v>-8.8294848614334231E-5</c:v>
                </c:pt>
                <c:pt idx="10">
                  <c:v>-2.0062851884272703E-6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Sheet2!$N$2:$N$12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84</c:v>
                </c:pt>
                <c:pt idx="9">
                  <c:v>120</c:v>
                </c:pt>
                <c:pt idx="10">
                  <c:v>360</c:v>
                </c:pt>
              </c:numCache>
            </c:numRef>
          </c:cat>
          <c:val>
            <c:numRef>
              <c:f>Sheet3!$K$2:$K$12</c:f>
              <c:numCache>
                <c:formatCode>General</c:formatCode>
                <c:ptCount val="11"/>
                <c:pt idx="0">
                  <c:v>-2.3852447794681098E-17</c:v>
                </c:pt>
                <c:pt idx="1">
                  <c:v>-2.366334488233617E-5</c:v>
                </c:pt>
                <c:pt idx="2">
                  <c:v>-5.9869459346908755E-5</c:v>
                </c:pt>
                <c:pt idx="3">
                  <c:v>3.4639711178522693E-5</c:v>
                </c:pt>
                <c:pt idx="4">
                  <c:v>5.8287044194504922E-4</c:v>
                </c:pt>
                <c:pt idx="5">
                  <c:v>-7.9602325429514731E-5</c:v>
                </c:pt>
                <c:pt idx="6">
                  <c:v>-7.3870370770473537E-6</c:v>
                </c:pt>
                <c:pt idx="7">
                  <c:v>6.8800254406503614E-6</c:v>
                </c:pt>
                <c:pt idx="8">
                  <c:v>-3.2335981933862001E-5</c:v>
                </c:pt>
                <c:pt idx="9">
                  <c:v>2.3185493731620044E-5</c:v>
                </c:pt>
                <c:pt idx="10">
                  <c:v>2.2445170044793628E-6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224112"/>
        <c:axId val="653224504"/>
      </c:barChart>
      <c:catAx>
        <c:axId val="6532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24504"/>
        <c:crosses val="autoZero"/>
        <c:auto val="1"/>
        <c:lblAlgn val="ctr"/>
        <c:lblOffset val="100"/>
        <c:noMultiLvlLbl val="0"/>
      </c:catAx>
      <c:valAx>
        <c:axId val="65322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2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Bootstrap!$D$16:$D$75</c:f>
              <c:numCache>
                <c:formatCode>General</c:formatCode>
                <c:ptCount val="60"/>
                <c:pt idx="0">
                  <c:v>0.46</c:v>
                </c:pt>
                <c:pt idx="1">
                  <c:v>0.64</c:v>
                </c:pt>
                <c:pt idx="2">
                  <c:v>0.80499999999999994</c:v>
                </c:pt>
                <c:pt idx="3">
                  <c:v>0.97</c:v>
                </c:pt>
                <c:pt idx="4">
                  <c:v>1.115</c:v>
                </c:pt>
                <c:pt idx="5">
                  <c:v>1.26</c:v>
                </c:pt>
                <c:pt idx="6">
                  <c:v>1.37</c:v>
                </c:pt>
                <c:pt idx="7">
                  <c:v>1.48</c:v>
                </c:pt>
                <c:pt idx="8">
                  <c:v>1.5699999999999998</c:v>
                </c:pt>
                <c:pt idx="9">
                  <c:v>1.66</c:v>
                </c:pt>
                <c:pt idx="10">
                  <c:v>1.73</c:v>
                </c:pt>
                <c:pt idx="11">
                  <c:v>1.8</c:v>
                </c:pt>
                <c:pt idx="12">
                  <c:v>1.87</c:v>
                </c:pt>
                <c:pt idx="13">
                  <c:v>1.94</c:v>
                </c:pt>
                <c:pt idx="14">
                  <c:v>1.9849999999999999</c:v>
                </c:pt>
                <c:pt idx="15">
                  <c:v>2.0299999999999998</c:v>
                </c:pt>
                <c:pt idx="16">
                  <c:v>2.0749999999999997</c:v>
                </c:pt>
                <c:pt idx="17">
                  <c:v>2.1199999999999997</c:v>
                </c:pt>
                <c:pt idx="18">
                  <c:v>2.1649999999999996</c:v>
                </c:pt>
                <c:pt idx="19">
                  <c:v>2.21</c:v>
                </c:pt>
                <c:pt idx="20">
                  <c:v>2.2214999999999998</c:v>
                </c:pt>
                <c:pt idx="21">
                  <c:v>2.2329999999999997</c:v>
                </c:pt>
                <c:pt idx="22">
                  <c:v>2.2444999999999995</c:v>
                </c:pt>
                <c:pt idx="23">
                  <c:v>2.2559999999999993</c:v>
                </c:pt>
                <c:pt idx="24">
                  <c:v>2.2674999999999992</c:v>
                </c:pt>
                <c:pt idx="25">
                  <c:v>2.278999999999999</c:v>
                </c:pt>
                <c:pt idx="26">
                  <c:v>2.2904999999999989</c:v>
                </c:pt>
                <c:pt idx="27">
                  <c:v>2.3019999999999987</c:v>
                </c:pt>
                <c:pt idx="28">
                  <c:v>2.3134999999999986</c:v>
                </c:pt>
                <c:pt idx="29">
                  <c:v>2.3249999999999984</c:v>
                </c:pt>
                <c:pt idx="30">
                  <c:v>2.3364999999999982</c:v>
                </c:pt>
                <c:pt idx="31">
                  <c:v>2.3479999999999981</c:v>
                </c:pt>
                <c:pt idx="32">
                  <c:v>2.3594999999999979</c:v>
                </c:pt>
                <c:pt idx="33">
                  <c:v>2.3709999999999978</c:v>
                </c:pt>
                <c:pt idx="34">
                  <c:v>2.3824999999999976</c:v>
                </c:pt>
                <c:pt idx="35">
                  <c:v>2.3939999999999975</c:v>
                </c:pt>
                <c:pt idx="36">
                  <c:v>2.4054999999999973</c:v>
                </c:pt>
                <c:pt idx="37">
                  <c:v>2.4169999999999972</c:v>
                </c:pt>
                <c:pt idx="38">
                  <c:v>2.428499999999997</c:v>
                </c:pt>
                <c:pt idx="39">
                  <c:v>2.4399999999999968</c:v>
                </c:pt>
                <c:pt idx="40">
                  <c:v>2.4514999999999967</c:v>
                </c:pt>
                <c:pt idx="41">
                  <c:v>2.4629999999999965</c:v>
                </c:pt>
                <c:pt idx="42">
                  <c:v>2.4744999999999964</c:v>
                </c:pt>
                <c:pt idx="43">
                  <c:v>2.4859999999999962</c:v>
                </c:pt>
                <c:pt idx="44">
                  <c:v>2.4974999999999961</c:v>
                </c:pt>
                <c:pt idx="45">
                  <c:v>2.5089999999999959</c:v>
                </c:pt>
                <c:pt idx="46">
                  <c:v>2.5204999999999957</c:v>
                </c:pt>
                <c:pt idx="47">
                  <c:v>2.5319999999999956</c:v>
                </c:pt>
                <c:pt idx="48">
                  <c:v>2.5434999999999954</c:v>
                </c:pt>
                <c:pt idx="49">
                  <c:v>2.5549999999999953</c:v>
                </c:pt>
                <c:pt idx="50">
                  <c:v>2.5664999999999951</c:v>
                </c:pt>
                <c:pt idx="51">
                  <c:v>2.577999999999995</c:v>
                </c:pt>
                <c:pt idx="52">
                  <c:v>2.5894999999999948</c:v>
                </c:pt>
                <c:pt idx="53">
                  <c:v>2.6009999999999946</c:v>
                </c:pt>
                <c:pt idx="54">
                  <c:v>2.6124999999999945</c:v>
                </c:pt>
                <c:pt idx="55">
                  <c:v>2.6239999999999943</c:v>
                </c:pt>
                <c:pt idx="56">
                  <c:v>2.6354999999999942</c:v>
                </c:pt>
                <c:pt idx="57">
                  <c:v>2.646999999999994</c:v>
                </c:pt>
                <c:pt idx="58">
                  <c:v>2.6584999999999939</c:v>
                </c:pt>
                <c:pt idx="59">
                  <c:v>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225288"/>
        <c:axId val="653225680"/>
      </c:lineChart>
      <c:catAx>
        <c:axId val="65322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25680"/>
        <c:crosses val="autoZero"/>
        <c:auto val="1"/>
        <c:lblAlgn val="ctr"/>
        <c:lblOffset val="100"/>
        <c:noMultiLvlLbl val="0"/>
      </c:catAx>
      <c:valAx>
        <c:axId val="6532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2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12</xdr:row>
      <xdr:rowOff>180975</xdr:rowOff>
    </xdr:from>
    <xdr:to>
      <xdr:col>24</xdr:col>
      <xdr:colOff>552450</xdr:colOff>
      <xdr:row>40</xdr:row>
      <xdr:rowOff>147637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0</xdr:row>
      <xdr:rowOff>0</xdr:rowOff>
    </xdr:from>
    <xdr:to>
      <xdr:col>16</xdr:col>
      <xdr:colOff>447675</xdr:colOff>
      <xdr:row>13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361949</xdr:colOff>
      <xdr:row>123</xdr:row>
      <xdr:rowOff>71436</xdr:rowOff>
    </xdr:from>
    <xdr:to>
      <xdr:col>25</xdr:col>
      <xdr:colOff>504824</xdr:colOff>
      <xdr:row>145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342900</xdr:colOff>
      <xdr:row>8</xdr:row>
      <xdr:rowOff>200025</xdr:rowOff>
    </xdr:from>
    <xdr:to>
      <xdr:col>23</xdr:col>
      <xdr:colOff>114300</xdr:colOff>
      <xdr:row>22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266701</xdr:colOff>
      <xdr:row>0</xdr:row>
      <xdr:rowOff>133350</xdr:rowOff>
    </xdr:from>
    <xdr:to>
      <xdr:col>22</xdr:col>
      <xdr:colOff>57150</xdr:colOff>
      <xdr:row>13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228599</xdr:colOff>
      <xdr:row>13</xdr:row>
      <xdr:rowOff>95249</xdr:rowOff>
    </xdr:from>
    <xdr:to>
      <xdr:col>22</xdr:col>
      <xdr:colOff>47624</xdr:colOff>
      <xdr:row>26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228600</xdr:colOff>
      <xdr:row>25</xdr:row>
      <xdr:rowOff>200024</xdr:rowOff>
    </xdr:from>
    <xdr:to>
      <xdr:col>22</xdr:col>
      <xdr:colOff>0</xdr:colOff>
      <xdr:row>40</xdr:row>
      <xdr:rowOff>161924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10</xdr:row>
      <xdr:rowOff>104775</xdr:rowOff>
    </xdr:from>
    <xdr:to>
      <xdr:col>21</xdr:col>
      <xdr:colOff>304800</xdr:colOff>
      <xdr:row>28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42</xdr:row>
      <xdr:rowOff>161925</xdr:rowOff>
    </xdr:from>
    <xdr:to>
      <xdr:col>20</xdr:col>
      <xdr:colOff>323849</xdr:colOff>
      <xdr:row>63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12</xdr:row>
      <xdr:rowOff>33337</xdr:rowOff>
    </xdr:from>
    <xdr:to>
      <xdr:col>16</xdr:col>
      <xdr:colOff>352425</xdr:colOff>
      <xdr:row>25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85</xdr:row>
      <xdr:rowOff>114301</xdr:rowOff>
    </xdr:from>
    <xdr:to>
      <xdr:col>23</xdr:col>
      <xdr:colOff>190500</xdr:colOff>
      <xdr:row>114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581024</xdr:colOff>
      <xdr:row>1</xdr:row>
      <xdr:rowOff>28575</xdr:rowOff>
    </xdr:from>
    <xdr:to>
      <xdr:col>20</xdr:col>
      <xdr:colOff>95249</xdr:colOff>
      <xdr:row>25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14" totalsRowShown="0" tableBorderDxfId="2">
  <autoFilter ref="A3:B14"/>
  <tableColumns count="2">
    <tableColumn id="1" name="1-month" dataDxfId="1"/>
    <tableColumn id="2" name="0.19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36"/>
  <sheetViews>
    <sheetView workbookViewId="0">
      <selection activeCell="R3" sqref="R3"/>
    </sheetView>
  </sheetViews>
  <sheetFormatPr defaultRowHeight="15.75" x14ac:dyDescent="0.25"/>
  <cols>
    <col min="1" max="1" width="13.5" bestFit="1" customWidth="1"/>
    <col min="2" max="2" width="8.375" customWidth="1"/>
    <col min="9" max="10" width="11.875" bestFit="1" customWidth="1"/>
    <col min="11" max="11" width="12.5" bestFit="1" customWidth="1"/>
  </cols>
  <sheetData>
    <row r="1" spans="1:11" x14ac:dyDescent="0.25">
      <c r="A1" s="10" t="s">
        <v>24</v>
      </c>
      <c r="B1" s="10"/>
    </row>
    <row r="2" spans="1:11" ht="16.5" thickBot="1" x14ac:dyDescent="0.3">
      <c r="A2" s="19" t="s">
        <v>22</v>
      </c>
      <c r="B2" s="19"/>
      <c r="I2" s="20" t="s">
        <v>22</v>
      </c>
      <c r="J2" s="20"/>
    </row>
    <row r="3" spans="1:11" ht="16.5" thickBot="1" x14ac:dyDescent="0.3">
      <c r="A3" s="5" t="s">
        <v>8</v>
      </c>
      <c r="B3" s="9" t="s">
        <v>31</v>
      </c>
      <c r="C3" s="2" t="s">
        <v>9</v>
      </c>
      <c r="D3">
        <v>0.19</v>
      </c>
      <c r="E3">
        <f>D3*0.01</f>
        <v>1.9E-3</v>
      </c>
      <c r="I3" s="4" t="s">
        <v>8</v>
      </c>
      <c r="J3" s="4" t="s">
        <v>31</v>
      </c>
    </row>
    <row r="4" spans="1:11" ht="16.5" thickBot="1" x14ac:dyDescent="0.3">
      <c r="A4" s="5" t="s">
        <v>10</v>
      </c>
      <c r="B4" s="6">
        <v>0.33</v>
      </c>
      <c r="C4" s="2" t="s">
        <v>11</v>
      </c>
      <c r="D4">
        <v>0.33</v>
      </c>
      <c r="E4">
        <f t="shared" ref="E4:E14" si="0">D4*0.01</f>
        <v>3.3000000000000004E-3</v>
      </c>
      <c r="I4" s="4" t="s">
        <v>10</v>
      </c>
      <c r="J4" s="4">
        <v>0.33</v>
      </c>
    </row>
    <row r="5" spans="1:11" ht="16.5" thickBot="1" x14ac:dyDescent="0.3">
      <c r="A5" s="7" t="s">
        <v>12</v>
      </c>
      <c r="B5" s="8">
        <v>0.46</v>
      </c>
      <c r="C5" s="2" t="s">
        <v>13</v>
      </c>
      <c r="D5">
        <v>0.46</v>
      </c>
      <c r="E5">
        <f t="shared" si="0"/>
        <v>4.5999999999999999E-3</v>
      </c>
      <c r="I5" s="4" t="s">
        <v>12</v>
      </c>
      <c r="J5" s="4">
        <v>0.46</v>
      </c>
    </row>
    <row r="6" spans="1:11" x14ac:dyDescent="0.25">
      <c r="A6" s="11" t="s">
        <v>23</v>
      </c>
      <c r="B6" s="11"/>
      <c r="C6" s="2"/>
      <c r="E6">
        <f t="shared" si="0"/>
        <v>0</v>
      </c>
      <c r="I6" s="20" t="s">
        <v>23</v>
      </c>
      <c r="J6" s="20"/>
    </row>
    <row r="7" spans="1:11" ht="16.5" thickBot="1" x14ac:dyDescent="0.3">
      <c r="A7" s="5" t="s">
        <v>0</v>
      </c>
      <c r="B7" s="9">
        <v>0.64</v>
      </c>
      <c r="C7" s="2" t="s">
        <v>14</v>
      </c>
      <c r="D7">
        <v>0.64</v>
      </c>
      <c r="E7">
        <f t="shared" si="0"/>
        <v>6.4000000000000003E-3</v>
      </c>
      <c r="I7" s="4" t="s">
        <v>0</v>
      </c>
      <c r="J7" s="4">
        <v>0.64</v>
      </c>
    </row>
    <row r="8" spans="1:11" ht="16.5" thickBot="1" x14ac:dyDescent="0.3">
      <c r="A8" s="5" t="s">
        <v>1</v>
      </c>
      <c r="B8" s="6">
        <v>0.97</v>
      </c>
      <c r="C8" s="2" t="s">
        <v>15</v>
      </c>
      <c r="D8">
        <v>0.97</v>
      </c>
      <c r="E8">
        <f t="shared" si="0"/>
        <v>9.7000000000000003E-3</v>
      </c>
      <c r="I8" s="4" t="s">
        <v>1</v>
      </c>
      <c r="J8" s="4">
        <v>0.97</v>
      </c>
    </row>
    <row r="9" spans="1:11" ht="16.5" thickBot="1" x14ac:dyDescent="0.3">
      <c r="A9" s="5" t="s">
        <v>2</v>
      </c>
      <c r="B9" s="9">
        <v>1.26</v>
      </c>
      <c r="C9" s="2" t="s">
        <v>16</v>
      </c>
      <c r="D9">
        <v>1.26</v>
      </c>
      <c r="E9">
        <f t="shared" si="0"/>
        <v>1.26E-2</v>
      </c>
      <c r="I9" s="4" t="s">
        <v>2</v>
      </c>
      <c r="J9" s="4">
        <v>1.26</v>
      </c>
    </row>
    <row r="10" spans="1:11" ht="16.5" thickBot="1" x14ac:dyDescent="0.3">
      <c r="A10" s="5" t="s">
        <v>3</v>
      </c>
      <c r="B10" s="6">
        <v>1.48</v>
      </c>
      <c r="C10" s="2" t="s">
        <v>17</v>
      </c>
      <c r="D10">
        <v>1.48</v>
      </c>
      <c r="E10">
        <f t="shared" si="0"/>
        <v>1.4800000000000001E-2</v>
      </c>
      <c r="I10" s="4" t="s">
        <v>3</v>
      </c>
      <c r="J10" s="4">
        <v>1.48</v>
      </c>
    </row>
    <row r="11" spans="1:11" ht="16.5" thickBot="1" x14ac:dyDescent="0.3">
      <c r="A11" s="5" t="s">
        <v>4</v>
      </c>
      <c r="B11" s="9">
        <v>1.66</v>
      </c>
      <c r="C11" s="2" t="s">
        <v>18</v>
      </c>
      <c r="D11">
        <v>1.66</v>
      </c>
      <c r="E11">
        <f t="shared" si="0"/>
        <v>1.66E-2</v>
      </c>
      <c r="I11" s="4" t="s">
        <v>4</v>
      </c>
      <c r="J11" s="4">
        <v>1.66</v>
      </c>
    </row>
    <row r="12" spans="1:11" ht="16.5" thickBot="1" x14ac:dyDescent="0.3">
      <c r="A12" s="5" t="s">
        <v>5</v>
      </c>
      <c r="B12" s="6">
        <v>1.94</v>
      </c>
      <c r="C12" s="2" t="s">
        <v>19</v>
      </c>
      <c r="D12">
        <v>1.94</v>
      </c>
      <c r="E12">
        <f t="shared" si="0"/>
        <v>1.9400000000000001E-2</v>
      </c>
      <c r="I12" s="4" t="s">
        <v>5</v>
      </c>
      <c r="J12" s="4">
        <v>1.94</v>
      </c>
    </row>
    <row r="13" spans="1:11" ht="16.5" thickBot="1" x14ac:dyDescent="0.3">
      <c r="A13" s="5" t="s">
        <v>6</v>
      </c>
      <c r="B13" s="9">
        <v>2.21</v>
      </c>
      <c r="C13" s="2" t="s">
        <v>20</v>
      </c>
      <c r="D13">
        <v>2.21</v>
      </c>
      <c r="E13">
        <f t="shared" si="0"/>
        <v>2.2100000000000002E-2</v>
      </c>
      <c r="I13" s="4" t="s">
        <v>6</v>
      </c>
      <c r="J13" s="4">
        <v>2.21</v>
      </c>
    </row>
    <row r="14" spans="1:11" x14ac:dyDescent="0.25">
      <c r="A14" s="12" t="s">
        <v>7</v>
      </c>
      <c r="B14" s="13">
        <v>2.67</v>
      </c>
      <c r="C14" s="2" t="s">
        <v>21</v>
      </c>
      <c r="D14">
        <v>2.67</v>
      </c>
      <c r="E14">
        <f t="shared" si="0"/>
        <v>2.6700000000000002E-2</v>
      </c>
      <c r="I14" s="4" t="s">
        <v>7</v>
      </c>
      <c r="J14" s="4">
        <v>2.67</v>
      </c>
      <c r="K14" s="14">
        <v>5.0000000000000002E-5</v>
      </c>
    </row>
    <row r="15" spans="1:11" x14ac:dyDescent="0.25">
      <c r="B15" s="1" t="s">
        <v>25</v>
      </c>
      <c r="C15" t="s">
        <v>26</v>
      </c>
      <c r="D15" t="s">
        <v>30</v>
      </c>
      <c r="E15" t="s">
        <v>27</v>
      </c>
      <c r="G15" t="s">
        <v>29</v>
      </c>
      <c r="H15" t="s">
        <v>28</v>
      </c>
      <c r="I15">
        <f>SUM(I16:I136)</f>
        <v>4.1440443948859077E-8</v>
      </c>
      <c r="J15">
        <f>SUM(J17:J136)</f>
        <v>0.32742836498234484</v>
      </c>
      <c r="K15">
        <f>I15+K14*J15</f>
        <v>1.64128586930661E-5</v>
      </c>
    </row>
    <row r="16" spans="1:11" s="3" customFormat="1" x14ac:dyDescent="0.25">
      <c r="A16" s="3">
        <v>1</v>
      </c>
      <c r="B16" s="3">
        <v>0.19</v>
      </c>
      <c r="C16" s="3">
        <f>1/(1+B16*0.01/12)</f>
        <v>0.99984169173214243</v>
      </c>
      <c r="D16" s="3">
        <f>IF(6*FLOOR(A16/6,1)=A16,1,0)</f>
        <v>0</v>
      </c>
      <c r="E16" s="3">
        <f>1-C16</f>
        <v>1.5830826785756535E-4</v>
      </c>
      <c r="F16" s="3">
        <f>D16*C16</f>
        <v>0</v>
      </c>
      <c r="G16" s="3">
        <f>C16*1/12</f>
        <v>8.3320140977678536E-2</v>
      </c>
      <c r="H16" s="3">
        <f>E3*G16</f>
        <v>1.5830826785758921E-4</v>
      </c>
      <c r="I16" s="3">
        <f>IF(H16&lt;&gt;0,(E16-H16)^2,0)</f>
        <v>5.6893926579798715E-34</v>
      </c>
      <c r="K16" s="3">
        <f>E16-H16</f>
        <v>-2.3852447794681098E-17</v>
      </c>
    </row>
    <row r="17" spans="1:11" s="3" customFormat="1" x14ac:dyDescent="0.25">
      <c r="A17" s="3">
        <v>3</v>
      </c>
      <c r="B17" s="3">
        <v>0.38567615347238993</v>
      </c>
      <c r="C17" s="3">
        <f>C16/(1+B17*0.01/6)</f>
        <v>0.99919941275537016</v>
      </c>
      <c r="D17" s="3">
        <f t="shared" ref="D17:D80" si="1">IF(6*FLOOR(A17/6,1)=A17,1,0)</f>
        <v>0</v>
      </c>
      <c r="E17" s="3">
        <f>1-C17</f>
        <v>8.0058724462983566E-4</v>
      </c>
      <c r="F17" s="3">
        <f t="shared" ref="F17:F80" si="2">D17*C17</f>
        <v>0</v>
      </c>
      <c r="G17" s="3">
        <f>C17/4</f>
        <v>0.24979985318884254</v>
      </c>
      <c r="H17" s="3">
        <f>E4*G17</f>
        <v>8.2433951552318046E-4</v>
      </c>
      <c r="I17" s="3">
        <f t="shared" ref="I17:I80" si="3">IF(H17&lt;&gt;0,(E17-H17)^2,0)</f>
        <v>5.6417037259083444E-10</v>
      </c>
      <c r="J17" s="3">
        <f>(B17-B16)^2</f>
        <v>3.8289157037750293E-2</v>
      </c>
      <c r="K17" s="3">
        <f>E17-H17</f>
        <v>-2.3752270893344796E-5</v>
      </c>
    </row>
    <row r="18" spans="1:11" s="3" customFormat="1" x14ac:dyDescent="0.25">
      <c r="A18" s="3">
        <v>6</v>
      </c>
      <c r="B18" s="3">
        <v>0.57363945580685027</v>
      </c>
      <c r="C18" s="3">
        <f>C17/(1+B18*0.01/4)</f>
        <v>0.99776851428647884</v>
      </c>
      <c r="D18" s="3">
        <f t="shared" si="1"/>
        <v>1</v>
      </c>
      <c r="E18" s="3">
        <f>1-C18</f>
        <v>2.2314857135211641E-3</v>
      </c>
      <c r="F18" s="3">
        <f t="shared" si="2"/>
        <v>0.99776851428647884</v>
      </c>
      <c r="G18" s="3">
        <f>C18/2</f>
        <v>0.49888425714323942</v>
      </c>
      <c r="H18" s="3">
        <f>E5*G18</f>
        <v>2.2948675828589012E-3</v>
      </c>
      <c r="I18" s="3">
        <f t="shared" si="3"/>
        <v>4.0172613607459855E-9</v>
      </c>
      <c r="J18" s="3">
        <f t="shared" ref="J18:J81" si="4">(B18-B17)^2</f>
        <v>3.5330203024475745E-2</v>
      </c>
      <c r="K18" s="3">
        <f>E18-H18</f>
        <v>-6.3381869337737155E-5</v>
      </c>
    </row>
    <row r="19" spans="1:11" x14ac:dyDescent="0.25">
      <c r="A19">
        <v>9</v>
      </c>
      <c r="B19" s="3">
        <v>0.75123151744111694</v>
      </c>
      <c r="C19">
        <f t="shared" ref="C19:C82" si="5">C18/(1+B19*0.01/4)</f>
        <v>0.99589813911082625</v>
      </c>
      <c r="D19">
        <f t="shared" si="1"/>
        <v>0</v>
      </c>
      <c r="F19">
        <f t="shared" si="2"/>
        <v>0</v>
      </c>
      <c r="I19" s="3">
        <f t="shared" si="3"/>
        <v>0</v>
      </c>
      <c r="J19" s="3">
        <f t="shared" si="4"/>
        <v>3.1538940355509172E-2</v>
      </c>
    </row>
    <row r="20" spans="1:11" s="3" customFormat="1" x14ac:dyDescent="0.25">
      <c r="A20" s="3">
        <f>A19+3</f>
        <v>12</v>
      </c>
      <c r="B20" s="3">
        <v>0.92170189927220325</v>
      </c>
      <c r="C20" s="3">
        <f t="shared" si="5"/>
        <v>0.99360861174936987</v>
      </c>
      <c r="D20" s="3">
        <f t="shared" si="1"/>
        <v>1</v>
      </c>
      <c r="E20" s="3">
        <f>1-C20</f>
        <v>6.3913882506301256E-3</v>
      </c>
      <c r="F20" s="3">
        <f t="shared" si="2"/>
        <v>0.99360861174936987</v>
      </c>
      <c r="G20" s="3">
        <f>SUM($F$16:F20)/2</f>
        <v>0.99568856301792441</v>
      </c>
      <c r="H20" s="3">
        <f>E7*G20</f>
        <v>6.3724068033147166E-3</v>
      </c>
      <c r="I20" s="3">
        <f t="shared" si="3"/>
        <v>3.6029534218764949E-10</v>
      </c>
      <c r="J20" s="3">
        <f t="shared" si="4"/>
        <v>2.9060151081636364E-2</v>
      </c>
      <c r="K20" s="3">
        <f>E20-H20</f>
        <v>1.8981447315409052E-5</v>
      </c>
    </row>
    <row r="21" spans="1:11" x14ac:dyDescent="0.25">
      <c r="A21">
        <f t="shared" ref="A21:A84" si="6">A20+3</f>
        <v>15</v>
      </c>
      <c r="B21" s="3">
        <v>1.0850070176029936</v>
      </c>
      <c r="C21">
        <f t="shared" si="5"/>
        <v>0.99092072190647795</v>
      </c>
      <c r="D21">
        <f t="shared" si="1"/>
        <v>0</v>
      </c>
      <c r="F21">
        <f t="shared" si="2"/>
        <v>0</v>
      </c>
      <c r="G21">
        <f>SUM($F$16:F21)/2</f>
        <v>0.99568856301792441</v>
      </c>
      <c r="I21" s="3">
        <f t="shared" si="3"/>
        <v>0</v>
      </c>
      <c r="J21" s="3">
        <f t="shared" si="4"/>
        <v>2.6668561673033424E-2</v>
      </c>
    </row>
    <row r="22" spans="1:11" x14ac:dyDescent="0.25">
      <c r="A22">
        <f t="shared" si="6"/>
        <v>18</v>
      </c>
      <c r="B22" s="3">
        <v>1.2403418708460781</v>
      </c>
      <c r="C22">
        <f t="shared" si="5"/>
        <v>0.98785751929744103</v>
      </c>
      <c r="D22">
        <f t="shared" si="1"/>
        <v>1</v>
      </c>
      <c r="F22">
        <f t="shared" si="2"/>
        <v>0.98785751929744103</v>
      </c>
      <c r="G22">
        <f>SUM($F$16:F22)/2</f>
        <v>1.4896173226666449</v>
      </c>
      <c r="I22" s="3">
        <f t="shared" si="3"/>
        <v>0</v>
      </c>
      <c r="J22" s="3">
        <f t="shared" si="4"/>
        <v>2.4128916632050596E-2</v>
      </c>
    </row>
    <row r="23" spans="1:11" x14ac:dyDescent="0.25">
      <c r="A23">
        <f t="shared" si="6"/>
        <v>21</v>
      </c>
      <c r="B23" s="3">
        <v>1.3876838038560022</v>
      </c>
      <c r="C23">
        <f t="shared" si="5"/>
        <v>0.98444228276836931</v>
      </c>
      <c r="D23">
        <f t="shared" si="1"/>
        <v>0</v>
      </c>
      <c r="F23">
        <f t="shared" si="2"/>
        <v>0</v>
      </c>
      <c r="G23">
        <f>SUM($F$16:F23)/2</f>
        <v>1.4896173226666449</v>
      </c>
      <c r="I23" s="3">
        <f t="shared" si="3"/>
        <v>0</v>
      </c>
      <c r="J23" s="3">
        <f t="shared" si="4"/>
        <v>2.1709645223100978E-2</v>
      </c>
    </row>
    <row r="24" spans="1:11" s="3" customFormat="1" x14ac:dyDescent="0.25">
      <c r="A24" s="3">
        <f t="shared" si="6"/>
        <v>24</v>
      </c>
      <c r="B24" s="3">
        <v>1.5271026273992323</v>
      </c>
      <c r="C24" s="3">
        <f t="shared" si="5"/>
        <v>0.98069821571361437</v>
      </c>
      <c r="D24" s="3">
        <f t="shared" si="1"/>
        <v>1</v>
      </c>
      <c r="E24" s="3">
        <f>1-C24</f>
        <v>1.9301784286385626E-2</v>
      </c>
      <c r="F24" s="3">
        <f t="shared" si="2"/>
        <v>0.98069821571361437</v>
      </c>
      <c r="G24" s="3">
        <f>SUM($F$16:F24)/2</f>
        <v>1.9799664305234521</v>
      </c>
      <c r="H24" s="3">
        <f>E8*G24</f>
        <v>1.9205674376077488E-2</v>
      </c>
      <c r="I24" s="3">
        <f t="shared" si="3"/>
        <v>9.2371148594384018E-9</v>
      </c>
      <c r="J24" s="3">
        <f t="shared" si="4"/>
        <v>1.9437608358178329E-2</v>
      </c>
      <c r="K24" s="3">
        <f>E24-J24</f>
        <v>-1.3582407179270339E-4</v>
      </c>
    </row>
    <row r="25" spans="1:11" x14ac:dyDescent="0.25">
      <c r="A25">
        <f t="shared" si="6"/>
        <v>27</v>
      </c>
      <c r="B25" s="3">
        <v>1.6586113205194664</v>
      </c>
      <c r="C25">
        <f t="shared" si="5"/>
        <v>0.97664851500572181</v>
      </c>
      <c r="D25">
        <f t="shared" si="1"/>
        <v>0</v>
      </c>
      <c r="F25">
        <f t="shared" si="2"/>
        <v>0</v>
      </c>
      <c r="G25">
        <f>SUM($F$16:F25)/2</f>
        <v>1.9799664305234521</v>
      </c>
      <c r="I25" s="3">
        <f t="shared" si="3"/>
        <v>0</v>
      </c>
      <c r="J25" s="3">
        <f t="shared" si="4"/>
        <v>1.7294536366191895E-2</v>
      </c>
    </row>
    <row r="26" spans="1:11" x14ac:dyDescent="0.25">
      <c r="A26">
        <f t="shared" si="6"/>
        <v>30</v>
      </c>
      <c r="B26" s="3">
        <v>1.7775888836488525</v>
      </c>
      <c r="C26">
        <f t="shared" si="5"/>
        <v>0.97232751853518684</v>
      </c>
      <c r="D26">
        <f t="shared" si="1"/>
        <v>1</v>
      </c>
      <c r="F26">
        <f t="shared" si="2"/>
        <v>0.97232751853518684</v>
      </c>
      <c r="G26">
        <f>SUM($F$16:F26)/2</f>
        <v>2.4661301897910457</v>
      </c>
      <c r="I26" s="3">
        <f t="shared" si="3"/>
        <v>0</v>
      </c>
      <c r="J26" s="3">
        <f t="shared" si="4"/>
        <v>1.415566052820706E-2</v>
      </c>
    </row>
    <row r="27" spans="1:11" x14ac:dyDescent="0.25">
      <c r="A27">
        <f t="shared" si="6"/>
        <v>33</v>
      </c>
      <c r="B27" s="3">
        <v>1.8840354611019297</v>
      </c>
      <c r="C27">
        <f t="shared" si="5"/>
        <v>0.96776923962116201</v>
      </c>
      <c r="D27">
        <f t="shared" si="1"/>
        <v>0</v>
      </c>
      <c r="F27">
        <f t="shared" si="2"/>
        <v>0</v>
      </c>
      <c r="G27">
        <f>SUM($F$16:F27)/2</f>
        <v>2.4661301897910457</v>
      </c>
      <c r="I27" s="3">
        <f t="shared" si="3"/>
        <v>0</v>
      </c>
      <c r="J27" s="3">
        <f t="shared" si="4"/>
        <v>1.1330873851473957E-2</v>
      </c>
    </row>
    <row r="28" spans="1:11" s="3" customFormat="1" x14ac:dyDescent="0.25">
      <c r="A28" s="3">
        <f t="shared" si="6"/>
        <v>36</v>
      </c>
      <c r="B28" s="3">
        <v>1.9780537125239106</v>
      </c>
      <c r="C28" s="3">
        <f t="shared" si="5"/>
        <v>0.96300704049208186</v>
      </c>
      <c r="D28" s="3">
        <f t="shared" si="1"/>
        <v>1</v>
      </c>
      <c r="E28" s="3">
        <f>1-C28</f>
        <v>3.6992959507918144E-2</v>
      </c>
      <c r="F28" s="3">
        <f t="shared" si="2"/>
        <v>0.96300704049208186</v>
      </c>
      <c r="G28" s="3">
        <f>SUM($F$16:F28)/2</f>
        <v>2.9476337100370866</v>
      </c>
      <c r="H28" s="3">
        <f>G28*E9</f>
        <v>3.714018474646729E-2</v>
      </c>
      <c r="I28" s="3">
        <f t="shared" si="3"/>
        <v>2.1675270865853103E-8</v>
      </c>
      <c r="J28" s="3">
        <f t="shared" si="4"/>
        <v>8.8394316004468225E-3</v>
      </c>
      <c r="K28" s="3">
        <f>E28-H28</f>
        <v>-1.4722523854914654E-4</v>
      </c>
    </row>
    <row r="29" spans="1:11" x14ac:dyDescent="0.25">
      <c r="A29">
        <f t="shared" si="6"/>
        <v>39</v>
      </c>
      <c r="B29" s="3">
        <v>2.0596435659094046</v>
      </c>
      <c r="C29">
        <f t="shared" si="5"/>
        <v>0.95807381407501713</v>
      </c>
      <c r="D29">
        <f t="shared" si="1"/>
        <v>0</v>
      </c>
      <c r="F29">
        <f t="shared" si="2"/>
        <v>0</v>
      </c>
      <c r="G29">
        <f>SUM($F$16:F29)/2</f>
        <v>2.9476337100370866</v>
      </c>
      <c r="I29" s="3">
        <f t="shared" si="3"/>
        <v>0</v>
      </c>
      <c r="J29" s="3">
        <f t="shared" si="4"/>
        <v>6.6569041754664E-3</v>
      </c>
    </row>
    <row r="30" spans="1:11" x14ac:dyDescent="0.25">
      <c r="A30">
        <f t="shared" si="6"/>
        <v>42</v>
      </c>
      <c r="B30" s="3">
        <v>2.1359697534506537</v>
      </c>
      <c r="C30">
        <f t="shared" si="5"/>
        <v>0.95298494652185584</v>
      </c>
      <c r="D30">
        <f t="shared" si="1"/>
        <v>1</v>
      </c>
      <c r="F30">
        <f t="shared" si="2"/>
        <v>0.95298494652185584</v>
      </c>
      <c r="G30">
        <f>SUM($F$16:F30)/2</f>
        <v>3.4241261832980143</v>
      </c>
      <c r="I30" s="3">
        <f t="shared" si="3"/>
        <v>0</v>
      </c>
      <c r="J30" s="3">
        <f t="shared" si="4"/>
        <v>5.8256869045819277E-3</v>
      </c>
    </row>
    <row r="31" spans="1:11" x14ac:dyDescent="0.25">
      <c r="A31">
        <f t="shared" si="6"/>
        <v>45</v>
      </c>
      <c r="B31" s="3">
        <v>2.2070119150382759</v>
      </c>
      <c r="C31">
        <f t="shared" si="5"/>
        <v>0.94775567634625235</v>
      </c>
      <c r="D31">
        <f t="shared" si="1"/>
        <v>0</v>
      </c>
      <c r="F31">
        <f t="shared" si="2"/>
        <v>0</v>
      </c>
      <c r="G31">
        <f>SUM($F$16:F31)/2</f>
        <v>3.4241261832980143</v>
      </c>
      <c r="I31" s="3">
        <f t="shared" si="3"/>
        <v>0</v>
      </c>
      <c r="J31" s="3">
        <f t="shared" si="4"/>
        <v>5.0469887230418266E-3</v>
      </c>
    </row>
    <row r="32" spans="1:11" x14ac:dyDescent="0.25">
      <c r="A32">
        <f t="shared" si="6"/>
        <v>48</v>
      </c>
      <c r="B32" s="3">
        <v>2.2728345460244053</v>
      </c>
      <c r="C32">
        <f t="shared" si="5"/>
        <v>0.94240087319425359</v>
      </c>
      <c r="D32">
        <f t="shared" si="1"/>
        <v>1</v>
      </c>
      <c r="E32">
        <f>1-C32</f>
        <v>5.7599126805746415E-2</v>
      </c>
      <c r="F32">
        <f t="shared" si="2"/>
        <v>0.94240087319425359</v>
      </c>
      <c r="G32">
        <f>SUM($F$16:F32)/2</f>
        <v>3.8953266198951413</v>
      </c>
      <c r="H32">
        <f>G32*E10</f>
        <v>5.765083397444809E-2</v>
      </c>
      <c r="I32" s="3">
        <f t="shared" si="3"/>
        <v>2.6736312951435498E-9</v>
      </c>
      <c r="J32" s="3">
        <f t="shared" si="4"/>
        <v>4.3326187499361617E-3</v>
      </c>
      <c r="K32">
        <f>E32-H32</f>
        <v>-5.1707168701675688E-5</v>
      </c>
    </row>
    <row r="33" spans="1:11" x14ac:dyDescent="0.25">
      <c r="A33">
        <f t="shared" si="6"/>
        <v>51</v>
      </c>
      <c r="B33" s="3">
        <v>2.333425525594961</v>
      </c>
      <c r="C33">
        <f t="shared" si="5"/>
        <v>0.93693520190437318</v>
      </c>
      <c r="D33">
        <f t="shared" si="1"/>
        <v>0</v>
      </c>
      <c r="F33">
        <f t="shared" si="2"/>
        <v>0</v>
      </c>
      <c r="G33">
        <f>SUM($F$16:F33)/2</f>
        <v>3.8953266198951413</v>
      </c>
      <c r="I33" s="3">
        <f t="shared" si="3"/>
        <v>0</v>
      </c>
      <c r="J33" s="3">
        <f t="shared" si="4"/>
        <v>3.6712668053194984E-3</v>
      </c>
    </row>
    <row r="34" spans="1:11" x14ac:dyDescent="0.25">
      <c r="A34">
        <f t="shared" si="6"/>
        <v>54</v>
      </c>
      <c r="B34" s="3">
        <v>2.3912695758592535</v>
      </c>
      <c r="C34">
        <f t="shared" si="5"/>
        <v>0.9313673260276748</v>
      </c>
      <c r="D34">
        <f t="shared" si="1"/>
        <v>1</v>
      </c>
      <c r="F34">
        <f t="shared" si="2"/>
        <v>0.9313673260276748</v>
      </c>
      <c r="G34">
        <f>SUM($F$16:F34)/2</f>
        <v>4.3610102829089783</v>
      </c>
      <c r="I34" s="3">
        <f t="shared" si="3"/>
        <v>0</v>
      </c>
      <c r="J34" s="3">
        <f t="shared" si="4"/>
        <v>3.3459341509779988E-3</v>
      </c>
    </row>
    <row r="35" spans="1:11" x14ac:dyDescent="0.25">
      <c r="A35">
        <f t="shared" si="6"/>
        <v>57</v>
      </c>
      <c r="B35" s="3">
        <v>2.4463671547575228</v>
      </c>
      <c r="C35">
        <f t="shared" si="5"/>
        <v>0.92570578545640081</v>
      </c>
      <c r="D35">
        <f t="shared" si="1"/>
        <v>0</v>
      </c>
      <c r="F35">
        <f t="shared" si="2"/>
        <v>0</v>
      </c>
      <c r="G35">
        <f>SUM($F$16:F35)/2</f>
        <v>4.3610102829089783</v>
      </c>
      <c r="I35" s="3">
        <f t="shared" si="3"/>
        <v>0</v>
      </c>
      <c r="J35" s="3">
        <f t="shared" si="4"/>
        <v>3.0357432004510074E-3</v>
      </c>
    </row>
    <row r="36" spans="1:11" x14ac:dyDescent="0.25">
      <c r="A36">
        <f t="shared" si="6"/>
        <v>60</v>
      </c>
      <c r="B36" s="3">
        <v>2.4987423937545112</v>
      </c>
      <c r="C36">
        <f t="shared" si="5"/>
        <v>0.91995893448114763</v>
      </c>
      <c r="D36">
        <f t="shared" si="1"/>
        <v>1</v>
      </c>
      <c r="E36">
        <f>1-C36</f>
        <v>8.0041065518852372E-2</v>
      </c>
      <c r="F36">
        <f t="shared" si="2"/>
        <v>0.91995893448114763</v>
      </c>
      <c r="G36">
        <f>SUM($F$16:F36)/2</f>
        <v>4.8209897501495522</v>
      </c>
      <c r="H36">
        <f>G36*E11</f>
        <v>8.0028429852482569E-2</v>
      </c>
      <c r="I36" s="3">
        <f t="shared" si="3"/>
        <v>1.5966006460898343E-10</v>
      </c>
      <c r="J36" s="3">
        <f t="shared" si="4"/>
        <v>2.743165659991663E-3</v>
      </c>
      <c r="K36">
        <f>E36-H36</f>
        <v>1.2635666369803511E-5</v>
      </c>
    </row>
    <row r="37" spans="1:11" x14ac:dyDescent="0.25">
      <c r="A37">
        <f t="shared" si="6"/>
        <v>63</v>
      </c>
      <c r="B37" s="3">
        <v>2.5483987620238113</v>
      </c>
      <c r="C37">
        <f t="shared" si="5"/>
        <v>0.91413498333153576</v>
      </c>
      <c r="D37">
        <f t="shared" si="1"/>
        <v>0</v>
      </c>
      <c r="F37">
        <f t="shared" si="2"/>
        <v>0</v>
      </c>
      <c r="G37">
        <f>SUM($F$16:F37)/2</f>
        <v>4.8209897501495522</v>
      </c>
      <c r="I37" s="3">
        <f t="shared" si="3"/>
        <v>0</v>
      </c>
      <c r="J37" s="3">
        <f t="shared" si="4"/>
        <v>2.4657549096963527E-3</v>
      </c>
    </row>
    <row r="38" spans="1:11" x14ac:dyDescent="0.25">
      <c r="A38">
        <f t="shared" si="6"/>
        <v>66</v>
      </c>
      <c r="B38" s="3">
        <v>2.5947981562123354</v>
      </c>
      <c r="C38">
        <f t="shared" si="5"/>
        <v>0.90824321379019779</v>
      </c>
      <c r="D38">
        <f t="shared" si="1"/>
        <v>1</v>
      </c>
      <c r="F38">
        <f t="shared" si="2"/>
        <v>0.90824321379019779</v>
      </c>
      <c r="G38">
        <f>SUM($F$16:F38)/2</f>
        <v>5.2751113570446515</v>
      </c>
      <c r="I38" s="3">
        <f t="shared" si="3"/>
        <v>0</v>
      </c>
      <c r="J38" s="3">
        <f t="shared" si="4"/>
        <v>2.1529037810620461E-3</v>
      </c>
    </row>
    <row r="39" spans="1:11" x14ac:dyDescent="0.25">
      <c r="A39">
        <f t="shared" si="6"/>
        <v>69</v>
      </c>
      <c r="B39" s="3">
        <v>2.6379332931665624</v>
      </c>
      <c r="C39">
        <f t="shared" si="5"/>
        <v>0.90229274361876144</v>
      </c>
      <c r="D39">
        <f t="shared" si="1"/>
        <v>0</v>
      </c>
      <c r="F39">
        <f t="shared" si="2"/>
        <v>0</v>
      </c>
      <c r="G39">
        <f>SUM($F$16:F39)/2</f>
        <v>5.2751113570446515</v>
      </c>
      <c r="I39" s="3">
        <f t="shared" si="3"/>
        <v>0</v>
      </c>
      <c r="J39" s="3">
        <f t="shared" si="4"/>
        <v>1.8606400400599191E-3</v>
      </c>
    </row>
    <row r="40" spans="1:11" x14ac:dyDescent="0.25">
      <c r="A40">
        <f t="shared" si="6"/>
        <v>72</v>
      </c>
      <c r="B40" s="3">
        <v>2.6778277890550433</v>
      </c>
      <c r="C40">
        <f t="shared" si="5"/>
        <v>0.89629245153416526</v>
      </c>
      <c r="D40">
        <f t="shared" si="1"/>
        <v>1</v>
      </c>
      <c r="F40">
        <f t="shared" si="2"/>
        <v>0.89629245153416526</v>
      </c>
      <c r="G40">
        <f>SUM($F$16:F40)/2</f>
        <v>5.7232575828117342</v>
      </c>
      <c r="I40" s="3">
        <f t="shared" si="3"/>
        <v>0</v>
      </c>
      <c r="J40" s="3">
        <f t="shared" si="4"/>
        <v>1.591570802196013E-3</v>
      </c>
    </row>
    <row r="41" spans="1:11" x14ac:dyDescent="0.25">
      <c r="A41">
        <f t="shared" si="6"/>
        <v>75</v>
      </c>
      <c r="B41" s="3">
        <v>2.7145009090235996</v>
      </c>
      <c r="C41">
        <f t="shared" si="5"/>
        <v>0.89025098377239198</v>
      </c>
      <c r="D41">
        <f t="shared" si="1"/>
        <v>0</v>
      </c>
      <c r="F41">
        <f t="shared" si="2"/>
        <v>0</v>
      </c>
      <c r="G41">
        <f>SUM($F$16:F41)/2</f>
        <v>5.7232575828117342</v>
      </c>
      <c r="I41" s="3">
        <f t="shared" si="3"/>
        <v>0</v>
      </c>
      <c r="J41" s="3">
        <f t="shared" si="4"/>
        <v>1.3449177282281286E-3</v>
      </c>
    </row>
    <row r="42" spans="1:11" x14ac:dyDescent="0.25">
      <c r="A42">
        <f t="shared" si="6"/>
        <v>78</v>
      </c>
      <c r="B42" s="3">
        <v>2.7479760740468646</v>
      </c>
      <c r="C42">
        <f t="shared" si="5"/>
        <v>0.88417674243876598</v>
      </c>
      <c r="D42">
        <f t="shared" si="1"/>
        <v>1</v>
      </c>
      <c r="F42">
        <f t="shared" si="2"/>
        <v>0.88417674243876598</v>
      </c>
      <c r="G42">
        <f>SUM($F$16:F42)/2</f>
        <v>6.1653459540311175</v>
      </c>
      <c r="I42" s="3">
        <f t="shared" si="3"/>
        <v>0</v>
      </c>
      <c r="J42" s="3">
        <f t="shared" si="4"/>
        <v>1.1205866733348228E-3</v>
      </c>
    </row>
    <row r="43" spans="1:11" x14ac:dyDescent="0.25">
      <c r="A43">
        <f t="shared" si="6"/>
        <v>81</v>
      </c>
      <c r="B43" s="3">
        <v>2.7782611529538075</v>
      </c>
      <c r="C43">
        <f t="shared" si="5"/>
        <v>0.87807791801653623</v>
      </c>
      <c r="D43">
        <f t="shared" si="1"/>
        <v>0</v>
      </c>
      <c r="F43">
        <f t="shared" si="2"/>
        <v>0</v>
      </c>
      <c r="G43">
        <f>SUM($F$16:F43)/2</f>
        <v>6.1653459540311175</v>
      </c>
      <c r="I43" s="3">
        <f t="shared" si="3"/>
        <v>0</v>
      </c>
      <c r="J43" s="3">
        <f t="shared" si="4"/>
        <v>9.1718600439975623E-4</v>
      </c>
    </row>
    <row r="44" spans="1:11" x14ac:dyDescent="0.25">
      <c r="A44">
        <f t="shared" si="6"/>
        <v>84</v>
      </c>
      <c r="B44" s="3">
        <v>2.805386969151805</v>
      </c>
      <c r="C44">
        <f t="shared" si="5"/>
        <v>0.87196243786459837</v>
      </c>
      <c r="D44">
        <f t="shared" si="1"/>
        <v>1</v>
      </c>
      <c r="E44">
        <f>1-C44</f>
        <v>0.12803756213540163</v>
      </c>
      <c r="F44">
        <f t="shared" si="2"/>
        <v>0.87196243786459837</v>
      </c>
      <c r="G44">
        <f>SUM($F$16:F44)/2</f>
        <v>6.6013271729634164</v>
      </c>
      <c r="H44">
        <f>G44*E12</f>
        <v>0.12806574715549029</v>
      </c>
      <c r="I44" s="3">
        <f t="shared" si="3"/>
        <v>7.9439535739855428E-10</v>
      </c>
      <c r="J44" s="3">
        <f t="shared" si="4"/>
        <v>7.3580990440754227E-4</v>
      </c>
      <c r="K44">
        <f>E44-H44</f>
        <v>-2.8185020088666857E-5</v>
      </c>
    </row>
    <row r="45" spans="1:11" x14ac:dyDescent="0.25">
      <c r="A45">
        <f t="shared" si="6"/>
        <v>87</v>
      </c>
      <c r="B45" s="3">
        <v>2.8293507177538086</v>
      </c>
      <c r="C45">
        <f t="shared" si="5"/>
        <v>0.86583803917063351</v>
      </c>
      <c r="D45">
        <f t="shared" si="1"/>
        <v>0</v>
      </c>
      <c r="F45">
        <f t="shared" si="2"/>
        <v>0</v>
      </c>
      <c r="G45">
        <f>SUM($F$16:F45)/2</f>
        <v>6.6013271729634164</v>
      </c>
      <c r="I45" s="3">
        <f t="shared" si="3"/>
        <v>0</v>
      </c>
      <c r="J45" s="3">
        <f t="shared" si="4"/>
        <v>5.7426124706003309E-4</v>
      </c>
    </row>
    <row r="46" spans="1:11" x14ac:dyDescent="0.25">
      <c r="A46">
        <f t="shared" si="6"/>
        <v>90</v>
      </c>
      <c r="B46" s="3">
        <v>2.85140282918332</v>
      </c>
      <c r="C46">
        <f t="shared" si="5"/>
        <v>0.85970959325442919</v>
      </c>
      <c r="D46">
        <f t="shared" si="1"/>
        <v>1</v>
      </c>
      <c r="F46">
        <f t="shared" si="2"/>
        <v>0.85970959325442919</v>
      </c>
      <c r="G46">
        <f>SUM($F$16:F46)/2</f>
        <v>7.031181969590631</v>
      </c>
      <c r="I46" s="3">
        <f t="shared" si="3"/>
        <v>0</v>
      </c>
      <c r="J46" s="3">
        <f t="shared" si="4"/>
        <v>4.862956184995854E-4</v>
      </c>
    </row>
    <row r="47" spans="1:11" x14ac:dyDescent="0.25">
      <c r="A47">
        <f t="shared" si="6"/>
        <v>93</v>
      </c>
      <c r="B47" s="3">
        <v>2.8715484653476322</v>
      </c>
      <c r="C47">
        <f t="shared" si="5"/>
        <v>0.85358183920339636</v>
      </c>
      <c r="D47">
        <f t="shared" si="1"/>
        <v>0</v>
      </c>
      <c r="F47">
        <f t="shared" si="2"/>
        <v>0</v>
      </c>
      <c r="G47">
        <f>SUM($F$16:F47)/2</f>
        <v>7.031181969590631</v>
      </c>
      <c r="I47" s="3">
        <f t="shared" si="3"/>
        <v>0</v>
      </c>
      <c r="J47" s="3">
        <f t="shared" si="4"/>
        <v>4.0584665646484344E-4</v>
      </c>
    </row>
    <row r="48" spans="1:11" x14ac:dyDescent="0.25">
      <c r="A48">
        <f t="shared" si="6"/>
        <v>96</v>
      </c>
      <c r="B48" s="3">
        <v>2.8898195265032252</v>
      </c>
      <c r="C48">
        <f t="shared" si="5"/>
        <v>0.84745932791905187</v>
      </c>
      <c r="D48">
        <f t="shared" si="1"/>
        <v>1</v>
      </c>
      <c r="F48">
        <f t="shared" si="2"/>
        <v>0.84745932791905187</v>
      </c>
      <c r="G48">
        <f>SUM($F$16:F48)/2</f>
        <v>7.4549116335501573</v>
      </c>
      <c r="I48" s="3">
        <f t="shared" si="3"/>
        <v>0</v>
      </c>
      <c r="J48" s="3">
        <f t="shared" si="4"/>
        <v>3.3383167575141797E-4</v>
      </c>
    </row>
    <row r="49" spans="1:11" x14ac:dyDescent="0.25">
      <c r="A49">
        <f t="shared" si="6"/>
        <v>99</v>
      </c>
      <c r="B49" s="3">
        <v>2.906208333922832</v>
      </c>
      <c r="C49">
        <f t="shared" si="5"/>
        <v>0.84134650734067595</v>
      </c>
      <c r="D49">
        <f t="shared" si="1"/>
        <v>0</v>
      </c>
      <c r="F49">
        <f t="shared" si="2"/>
        <v>0</v>
      </c>
      <c r="G49">
        <f>SUM($F$16:F49)/2</f>
        <v>7.4549116335501573</v>
      </c>
      <c r="I49" s="3">
        <f t="shared" si="3"/>
        <v>0</v>
      </c>
      <c r="J49" s="3">
        <f t="shared" si="4"/>
        <v>2.6859300863695885E-4</v>
      </c>
    </row>
    <row r="50" spans="1:11" x14ac:dyDescent="0.25">
      <c r="A50">
        <f t="shared" si="6"/>
        <v>102</v>
      </c>
      <c r="B50" s="3">
        <v>2.9207286084899144</v>
      </c>
      <c r="C50">
        <f t="shared" si="5"/>
        <v>0.83524767787084553</v>
      </c>
      <c r="D50">
        <f t="shared" si="1"/>
        <v>1</v>
      </c>
      <c r="F50">
        <f t="shared" si="2"/>
        <v>0.83524767787084553</v>
      </c>
      <c r="G50">
        <f>SUM($F$16:F50)/2</f>
        <v>7.8725354724855805</v>
      </c>
      <c r="I50" s="3">
        <f t="shared" si="3"/>
        <v>0</v>
      </c>
      <c r="J50" s="3">
        <f t="shared" si="4"/>
        <v>2.1083837350346264E-4</v>
      </c>
    </row>
    <row r="51" spans="1:11" x14ac:dyDescent="0.25">
      <c r="A51">
        <f t="shared" si="6"/>
        <v>105</v>
      </c>
      <c r="B51" s="3">
        <v>2.9333820287733636</v>
      </c>
      <c r="C51">
        <f t="shared" si="5"/>
        <v>0.82916701879140964</v>
      </c>
      <c r="D51">
        <f t="shared" si="1"/>
        <v>0</v>
      </c>
      <c r="F51">
        <f t="shared" si="2"/>
        <v>0</v>
      </c>
      <c r="G51">
        <f>SUM($F$16:F51)/2</f>
        <v>7.8725354724855805</v>
      </c>
      <c r="I51" s="3">
        <f t="shared" si="3"/>
        <v>0</v>
      </c>
      <c r="J51" s="3">
        <f t="shared" si="4"/>
        <v>1.6010904486960312E-4</v>
      </c>
    </row>
    <row r="52" spans="1:11" x14ac:dyDescent="0.25">
      <c r="A52">
        <f t="shared" si="6"/>
        <v>108</v>
      </c>
      <c r="B52" s="3">
        <v>2.9441880943752055</v>
      </c>
      <c r="C52">
        <f t="shared" si="5"/>
        <v>0.82310855278767003</v>
      </c>
      <c r="D52">
        <f t="shared" si="1"/>
        <v>1</v>
      </c>
      <c r="F52">
        <f t="shared" si="2"/>
        <v>0.82310855278767003</v>
      </c>
      <c r="G52">
        <f>SUM($F$16:F52)/2</f>
        <v>8.2840897488794152</v>
      </c>
      <c r="I52" s="3">
        <f t="shared" si="3"/>
        <v>0</v>
      </c>
      <c r="J52" s="3">
        <f t="shared" si="4"/>
        <v>1.1677105379130923E-4</v>
      </c>
    </row>
    <row r="53" spans="1:11" x14ac:dyDescent="0.25">
      <c r="A53">
        <f t="shared" si="6"/>
        <v>111</v>
      </c>
      <c r="B53" s="3">
        <v>2.953143173565639</v>
      </c>
      <c r="C53">
        <f t="shared" si="5"/>
        <v>0.81707619531646547</v>
      </c>
      <c r="D53">
        <f t="shared" si="1"/>
        <v>0</v>
      </c>
      <c r="F53">
        <f t="shared" si="2"/>
        <v>0</v>
      </c>
      <c r="G53">
        <f>SUM($F$16:F53)/2</f>
        <v>8.2840897488794152</v>
      </c>
      <c r="I53" s="3">
        <f t="shared" si="3"/>
        <v>0</v>
      </c>
      <c r="J53" s="3">
        <f t="shared" si="4"/>
        <v>8.0193443306936728E-5</v>
      </c>
    </row>
    <row r="54" spans="1:11" x14ac:dyDescent="0.25">
      <c r="A54">
        <f t="shared" si="6"/>
        <v>114</v>
      </c>
      <c r="B54" s="3">
        <v>2.9602740787192965</v>
      </c>
      <c r="C54">
        <f t="shared" si="5"/>
        <v>0.81107369423403519</v>
      </c>
      <c r="D54">
        <f t="shared" si="1"/>
        <v>1</v>
      </c>
      <c r="F54">
        <f t="shared" si="2"/>
        <v>0.81107369423403519</v>
      </c>
      <c r="G54">
        <f>SUM($F$16:F54)/2</f>
        <v>8.6896265959964332</v>
      </c>
      <c r="I54" s="3">
        <f t="shared" si="3"/>
        <v>0</v>
      </c>
      <c r="J54" s="3">
        <f t="shared" si="4"/>
        <v>5.0849808310458247E-5</v>
      </c>
    </row>
    <row r="55" spans="1:11" x14ac:dyDescent="0.25">
      <c r="A55">
        <f t="shared" si="6"/>
        <v>117</v>
      </c>
      <c r="B55" s="3">
        <v>2.965581905834497</v>
      </c>
      <c r="C55">
        <f t="shared" si="5"/>
        <v>0.80510468452223094</v>
      </c>
      <c r="D55">
        <f t="shared" si="1"/>
        <v>0</v>
      </c>
      <c r="F55">
        <f t="shared" si="2"/>
        <v>0</v>
      </c>
      <c r="G55">
        <f>SUM($F$16:F55)/2</f>
        <v>8.6896265959964332</v>
      </c>
      <c r="I55" s="3">
        <f t="shared" si="3"/>
        <v>0</v>
      </c>
      <c r="J55" s="3">
        <f t="shared" si="4"/>
        <v>2.8173028684857694E-5</v>
      </c>
    </row>
    <row r="56" spans="1:11" x14ac:dyDescent="0.25">
      <c r="A56">
        <f t="shared" si="6"/>
        <v>120</v>
      </c>
      <c r="B56" s="3">
        <v>2.9690930042138803</v>
      </c>
      <c r="C56">
        <f t="shared" si="5"/>
        <v>0.79917263978735154</v>
      </c>
      <c r="D56">
        <f t="shared" si="1"/>
        <v>1</v>
      </c>
      <c r="E56">
        <f>1-C56</f>
        <v>0.20082736021264846</v>
      </c>
      <c r="F56">
        <f t="shared" si="2"/>
        <v>0.79917263978735154</v>
      </c>
      <c r="G56">
        <f>SUM($F$16:F56)/2</f>
        <v>9.0892129158901085</v>
      </c>
      <c r="H56">
        <f>G56*E13</f>
        <v>0.20087160544117141</v>
      </c>
      <c r="I56" s="3">
        <f t="shared" si="3"/>
        <v>1.9576402470479689E-9</v>
      </c>
      <c r="J56" s="3">
        <f t="shared" si="4"/>
        <v>1.2327811829708375E-5</v>
      </c>
      <c r="K56">
        <f>E56-H56</f>
        <v>-4.4245228522948876E-5</v>
      </c>
    </row>
    <row r="57" spans="1:11" x14ac:dyDescent="0.25">
      <c r="A57">
        <f t="shared" si="6"/>
        <v>123</v>
      </c>
      <c r="B57" s="3">
        <v>2.9708044134555065</v>
      </c>
      <c r="C57">
        <f t="shared" si="5"/>
        <v>0.79328093354116602</v>
      </c>
      <c r="D57">
        <f t="shared" si="1"/>
        <v>0</v>
      </c>
      <c r="F57">
        <f t="shared" si="2"/>
        <v>0</v>
      </c>
      <c r="G57">
        <f>SUM($F$16:F57)/2</f>
        <v>9.0892129158901085</v>
      </c>
      <c r="I57" s="3">
        <f t="shared" si="3"/>
        <v>0</v>
      </c>
      <c r="J57" s="3">
        <f t="shared" si="4"/>
        <v>2.9289215923234302E-6</v>
      </c>
    </row>
    <row r="58" spans="1:11" x14ac:dyDescent="0.25">
      <c r="A58">
        <f t="shared" si="6"/>
        <v>126</v>
      </c>
      <c r="B58" s="3">
        <v>2.9724859085761253</v>
      </c>
      <c r="C58">
        <f t="shared" si="5"/>
        <v>0.78742937672537827</v>
      </c>
      <c r="D58">
        <f t="shared" si="1"/>
        <v>1</v>
      </c>
      <c r="F58">
        <f t="shared" si="2"/>
        <v>0.78742937672537827</v>
      </c>
      <c r="G58">
        <f>SUM($F$16:F58)/2</f>
        <v>9.4829276042527972</v>
      </c>
      <c r="I58" s="3">
        <f t="shared" si="3"/>
        <v>0</v>
      </c>
      <c r="J58" s="3">
        <f t="shared" si="4"/>
        <v>2.8274258406647319E-6</v>
      </c>
    </row>
    <row r="59" spans="1:11" x14ac:dyDescent="0.25">
      <c r="A59">
        <f t="shared" si="6"/>
        <v>129</v>
      </c>
      <c r="B59" s="3">
        <v>2.9741364229624803</v>
      </c>
      <c r="C59">
        <f t="shared" si="5"/>
        <v>0.7816177819401201</v>
      </c>
      <c r="D59">
        <f t="shared" si="1"/>
        <v>0</v>
      </c>
      <c r="F59">
        <f t="shared" si="2"/>
        <v>0</v>
      </c>
      <c r="G59">
        <f>SUM($F$16:F59)/2</f>
        <v>9.4829276042527972</v>
      </c>
      <c r="I59" s="3">
        <f t="shared" si="3"/>
        <v>0</v>
      </c>
      <c r="J59" s="3">
        <f t="shared" si="4"/>
        <v>2.7241977395648067E-6</v>
      </c>
    </row>
    <row r="60" spans="1:11" x14ac:dyDescent="0.25">
      <c r="A60">
        <f t="shared" si="6"/>
        <v>132</v>
      </c>
      <c r="B60" s="3">
        <v>2.9757569643984807</v>
      </c>
      <c r="C60">
        <f t="shared" si="5"/>
        <v>0.77584595939767509</v>
      </c>
      <c r="D60">
        <f t="shared" si="1"/>
        <v>1</v>
      </c>
      <c r="F60">
        <f t="shared" si="2"/>
        <v>0.77584595939767509</v>
      </c>
      <c r="G60">
        <f>SUM($F$16:F60)/2</f>
        <v>9.8708505839516345</v>
      </c>
      <c r="I60" s="3">
        <f t="shared" si="3"/>
        <v>0</v>
      </c>
      <c r="J60" s="3">
        <f t="shared" si="4"/>
        <v>2.6261545457943464E-6</v>
      </c>
    </row>
    <row r="61" spans="1:11" x14ac:dyDescent="0.25">
      <c r="A61">
        <f t="shared" si="6"/>
        <v>135</v>
      </c>
      <c r="B61" s="3">
        <v>2.9773543704130505</v>
      </c>
      <c r="C61">
        <f t="shared" si="5"/>
        <v>0.77011370587789874</v>
      </c>
      <c r="D61">
        <f t="shared" si="1"/>
        <v>0</v>
      </c>
      <c r="F61">
        <f t="shared" si="2"/>
        <v>0</v>
      </c>
      <c r="G61">
        <f>SUM($F$16:F61)/2</f>
        <v>9.8708505839516345</v>
      </c>
      <c r="I61" s="3">
        <f t="shared" si="3"/>
        <v>0</v>
      </c>
      <c r="J61" s="3">
        <f t="shared" si="4"/>
        <v>2.5517059753838146E-6</v>
      </c>
    </row>
    <row r="62" spans="1:11" x14ac:dyDescent="0.25">
      <c r="A62">
        <f t="shared" si="6"/>
        <v>138</v>
      </c>
      <c r="B62" s="3">
        <v>2.9789313544662819</v>
      </c>
      <c r="C62">
        <f t="shared" si="5"/>
        <v>0.76442081305783716</v>
      </c>
      <c r="D62">
        <f t="shared" si="1"/>
        <v>1</v>
      </c>
      <c r="F62">
        <f t="shared" si="2"/>
        <v>0.76442081305783716</v>
      </c>
      <c r="G62">
        <f>SUM($F$16:F62)/2</f>
        <v>10.253060990480552</v>
      </c>
      <c r="I62" s="3">
        <f t="shared" si="3"/>
        <v>0</v>
      </c>
      <c r="J62" s="3">
        <f t="shared" si="4"/>
        <v>2.4868787041460316E-6</v>
      </c>
    </row>
    <row r="63" spans="1:11" x14ac:dyDescent="0.25">
      <c r="A63">
        <f t="shared" si="6"/>
        <v>141</v>
      </c>
      <c r="B63" s="3">
        <v>2.9804794889088626</v>
      </c>
      <c r="C63">
        <f t="shared" si="5"/>
        <v>0.75876708869604315</v>
      </c>
      <c r="D63">
        <f t="shared" si="1"/>
        <v>0</v>
      </c>
      <c r="F63">
        <f t="shared" si="2"/>
        <v>0</v>
      </c>
      <c r="G63">
        <f>SUM($F$16:F63)/2</f>
        <v>10.253060990480552</v>
      </c>
      <c r="I63" s="3">
        <f t="shared" si="3"/>
        <v>0</v>
      </c>
      <c r="J63" s="3">
        <f t="shared" si="4"/>
        <v>2.3967202523047434E-6</v>
      </c>
    </row>
    <row r="64" spans="1:11" x14ac:dyDescent="0.25">
      <c r="A64">
        <f t="shared" si="6"/>
        <v>144</v>
      </c>
      <c r="B64" s="3">
        <v>2.9820078465942097</v>
      </c>
      <c r="C64">
        <f t="shared" si="5"/>
        <v>0.75315232335125781</v>
      </c>
      <c r="D64">
        <f t="shared" si="1"/>
        <v>1</v>
      </c>
      <c r="F64">
        <f t="shared" si="2"/>
        <v>0.75315232335125781</v>
      </c>
      <c r="G64">
        <f>SUM($F$16:F64)/2</f>
        <v>10.629637152156182</v>
      </c>
      <c r="I64" s="3">
        <f t="shared" si="3"/>
        <v>0</v>
      </c>
      <c r="J64" s="3">
        <f t="shared" si="4"/>
        <v>2.3358772143595224E-6</v>
      </c>
    </row>
    <row r="65" spans="1:10" x14ac:dyDescent="0.25">
      <c r="A65">
        <f t="shared" si="6"/>
        <v>147</v>
      </c>
      <c r="B65" s="3">
        <v>2.9835006396302943</v>
      </c>
      <c r="C65">
        <f t="shared" si="5"/>
        <v>0.74757633715110083</v>
      </c>
      <c r="D65">
        <f t="shared" si="1"/>
        <v>0</v>
      </c>
      <c r="F65">
        <f t="shared" si="2"/>
        <v>0</v>
      </c>
      <c r="G65">
        <f>SUM($F$16:F65)/2</f>
        <v>10.629637152156182</v>
      </c>
      <c r="I65" s="3">
        <f t="shared" si="3"/>
        <v>0</v>
      </c>
      <c r="J65" s="3">
        <f t="shared" si="4"/>
        <v>2.22843104858276E-6</v>
      </c>
    </row>
    <row r="66" spans="1:10" x14ac:dyDescent="0.25">
      <c r="A66">
        <f t="shared" si="6"/>
        <v>150</v>
      </c>
      <c r="B66" s="3">
        <v>2.9849694340521848</v>
      </c>
      <c r="C66">
        <f t="shared" si="5"/>
        <v>0.74203892835108876</v>
      </c>
      <c r="D66">
        <f t="shared" si="1"/>
        <v>1</v>
      </c>
      <c r="F66">
        <f t="shared" si="2"/>
        <v>0.74203892835108876</v>
      </c>
      <c r="G66">
        <f>SUM($F$16:F66)/2</f>
        <v>11.000656616331726</v>
      </c>
      <c r="I66" s="3">
        <f t="shared" si="3"/>
        <v>0</v>
      </c>
      <c r="J66" s="3">
        <f t="shared" si="4"/>
        <v>2.1573570537767011E-6</v>
      </c>
    </row>
    <row r="67" spans="1:10" x14ac:dyDescent="0.25">
      <c r="A67">
        <f t="shared" si="6"/>
        <v>153</v>
      </c>
      <c r="B67" s="3">
        <v>2.9864258075752099</v>
      </c>
      <c r="C67">
        <f t="shared" si="5"/>
        <v>0.73653987413006328</v>
      </c>
      <c r="D67">
        <f t="shared" si="1"/>
        <v>0</v>
      </c>
      <c r="F67">
        <f t="shared" si="2"/>
        <v>0</v>
      </c>
      <c r="G67">
        <f>SUM($F$16:F67)/2</f>
        <v>11.000656616331726</v>
      </c>
      <c r="I67" s="3">
        <f t="shared" si="3"/>
        <v>0</v>
      </c>
      <c r="J67" s="3">
        <f t="shared" si="4"/>
        <v>2.1210238385684789E-6</v>
      </c>
    </row>
    <row r="68" spans="1:10" x14ac:dyDescent="0.25">
      <c r="A68">
        <f t="shared" si="6"/>
        <v>156</v>
      </c>
      <c r="B68" s="3">
        <v>2.9878548912539165</v>
      </c>
      <c r="C68">
        <f t="shared" si="5"/>
        <v>0.7310789793690613</v>
      </c>
      <c r="D68">
        <f t="shared" si="1"/>
        <v>1</v>
      </c>
      <c r="F68">
        <f t="shared" si="2"/>
        <v>0.7310789793690613</v>
      </c>
      <c r="G68">
        <f>SUM($F$16:F68)/2</f>
        <v>11.366196106016258</v>
      </c>
      <c r="I68" s="3">
        <f t="shared" si="3"/>
        <v>0</v>
      </c>
      <c r="J68" s="3">
        <f t="shared" si="4"/>
        <v>2.0422801607453974E-6</v>
      </c>
    </row>
    <row r="69" spans="1:10" x14ac:dyDescent="0.25">
      <c r="A69">
        <f t="shared" si="6"/>
        <v>159</v>
      </c>
      <c r="B69" s="3">
        <v>2.9892659765881846</v>
      </c>
      <c r="C69">
        <f t="shared" si="5"/>
        <v>0.72565603215003105</v>
      </c>
      <c r="D69">
        <f t="shared" si="1"/>
        <v>0</v>
      </c>
      <c r="F69">
        <f t="shared" si="2"/>
        <v>0</v>
      </c>
      <c r="G69">
        <f>SUM($F$16:F69)/2</f>
        <v>11.366196106016258</v>
      </c>
      <c r="I69" s="3">
        <f t="shared" si="3"/>
        <v>0</v>
      </c>
      <c r="J69" s="3">
        <f t="shared" si="4"/>
        <v>1.9911618205866492E-6</v>
      </c>
    </row>
    <row r="70" spans="1:10" x14ac:dyDescent="0.25">
      <c r="A70">
        <f t="shared" si="6"/>
        <v>162</v>
      </c>
      <c r="B70" s="3">
        <v>2.9906548849455241</v>
      </c>
      <c r="C70">
        <f t="shared" si="5"/>
        <v>0.7202708284709054</v>
      </c>
      <c r="D70">
        <f t="shared" si="1"/>
        <v>1</v>
      </c>
      <c r="F70">
        <f t="shared" si="2"/>
        <v>0.7202708284709054</v>
      </c>
      <c r="G70">
        <f>SUM($F$16:F70)/2</f>
        <v>11.72633152025171</v>
      </c>
      <c r="I70" s="3">
        <f t="shared" si="3"/>
        <v>0</v>
      </c>
      <c r="J70" s="3">
        <f t="shared" si="4"/>
        <v>1.9290664250875455E-6</v>
      </c>
    </row>
    <row r="71" spans="1:10" x14ac:dyDescent="0.25">
      <c r="A71">
        <f t="shared" si="6"/>
        <v>165</v>
      </c>
      <c r="B71" s="3">
        <v>2.992017132007061</v>
      </c>
      <c r="C71">
        <f t="shared" si="5"/>
        <v>0.71492317252028159</v>
      </c>
      <c r="D71">
        <f t="shared" si="1"/>
        <v>0</v>
      </c>
      <c r="F71">
        <f t="shared" si="2"/>
        <v>0</v>
      </c>
      <c r="G71">
        <f>SUM($F$16:F71)/2</f>
        <v>11.72633152025171</v>
      </c>
      <c r="I71" s="3">
        <f t="shared" si="3"/>
        <v>0</v>
      </c>
      <c r="J71" s="3">
        <f t="shared" si="4"/>
        <v>1.8557170566658364E-6</v>
      </c>
    </row>
    <row r="72" spans="1:10" x14ac:dyDescent="0.25">
      <c r="A72">
        <f t="shared" si="6"/>
        <v>168</v>
      </c>
      <c r="B72" s="3">
        <v>2.9933421692195825</v>
      </c>
      <c r="C72">
        <f t="shared" si="5"/>
        <v>0.70961288707353443</v>
      </c>
      <c r="D72">
        <f t="shared" si="1"/>
        <v>1</v>
      </c>
      <c r="F72">
        <f t="shared" si="2"/>
        <v>0.70961288707353443</v>
      </c>
      <c r="G72">
        <f>SUM($F$16:F72)/2</f>
        <v>12.081137963788477</v>
      </c>
      <c r="I72" s="3">
        <f t="shared" si="3"/>
        <v>0</v>
      </c>
      <c r="J72" s="3">
        <f t="shared" si="4"/>
        <v>1.7557236145668244E-6</v>
      </c>
    </row>
    <row r="73" spans="1:10" x14ac:dyDescent="0.25">
      <c r="A73">
        <f t="shared" si="6"/>
        <v>171</v>
      </c>
      <c r="B73" s="3">
        <v>2.9946441366562571</v>
      </c>
      <c r="C73">
        <f t="shared" si="5"/>
        <v>0.70433976966989498</v>
      </c>
      <c r="D73">
        <f t="shared" si="1"/>
        <v>0</v>
      </c>
      <c r="F73">
        <f t="shared" si="2"/>
        <v>0</v>
      </c>
      <c r="G73">
        <f>SUM($F$16:F73)/2</f>
        <v>12.081137963788477</v>
      </c>
      <c r="I73" s="3">
        <f t="shared" si="3"/>
        <v>0</v>
      </c>
      <c r="J73" s="3">
        <f t="shared" si="4"/>
        <v>1.6951192061608849E-6</v>
      </c>
    </row>
    <row r="74" spans="1:10" x14ac:dyDescent="0.25">
      <c r="A74">
        <f t="shared" si="6"/>
        <v>174</v>
      </c>
      <c r="B74" s="3">
        <v>2.9959306978425086</v>
      </c>
      <c r="C74">
        <f t="shared" si="5"/>
        <v>0.69910360479346234</v>
      </c>
      <c r="D74">
        <f t="shared" si="1"/>
        <v>1</v>
      </c>
      <c r="F74">
        <f t="shared" si="2"/>
        <v>0.69910360479346234</v>
      </c>
      <c r="G74">
        <f>SUM($F$16:F74)/2</f>
        <v>12.430689766185207</v>
      </c>
      <c r="I74" s="3">
        <f t="shared" si="3"/>
        <v>0</v>
      </c>
      <c r="J74" s="3">
        <f t="shared" si="4"/>
        <v>1.6552396859690962E-6</v>
      </c>
    </row>
    <row r="75" spans="1:10" x14ac:dyDescent="0.25">
      <c r="A75">
        <f t="shared" si="6"/>
        <v>177</v>
      </c>
      <c r="B75" s="3">
        <v>2.99718230053361</v>
      </c>
      <c r="C75">
        <f t="shared" si="5"/>
        <v>0.69390421124295443</v>
      </c>
      <c r="D75">
        <f t="shared" si="1"/>
        <v>0</v>
      </c>
      <c r="F75">
        <f t="shared" si="2"/>
        <v>0</v>
      </c>
      <c r="G75">
        <f>SUM($F$16:F75)/2</f>
        <v>12.430689766185207</v>
      </c>
      <c r="I75" s="3">
        <f t="shared" si="3"/>
        <v>0</v>
      </c>
      <c r="J75" s="3">
        <f t="shared" si="4"/>
        <v>1.5665092963721691E-6</v>
      </c>
    </row>
    <row r="76" spans="1:10" x14ac:dyDescent="0.25">
      <c r="A76">
        <f t="shared" si="6"/>
        <v>180</v>
      </c>
      <c r="B76" s="3">
        <v>2.9984102315939904</v>
      </c>
      <c r="C76">
        <f t="shared" si="5"/>
        <v>0.68874138817985275</v>
      </c>
      <c r="D76">
        <f t="shared" si="1"/>
        <v>1</v>
      </c>
      <c r="F76">
        <f t="shared" si="2"/>
        <v>0.68874138817985275</v>
      </c>
      <c r="G76">
        <f>SUM($F$16:F76)/2</f>
        <v>12.775060460275133</v>
      </c>
      <c r="I76" s="3">
        <f t="shared" si="3"/>
        <v>0</v>
      </c>
      <c r="J76" s="3">
        <f t="shared" si="4"/>
        <v>1.5078146890470277E-6</v>
      </c>
    </row>
    <row r="77" spans="1:10" x14ac:dyDescent="0.25">
      <c r="A77">
        <f t="shared" si="6"/>
        <v>183</v>
      </c>
      <c r="B77" s="3">
        <v>2.9996189883104556</v>
      </c>
      <c r="C77">
        <f t="shared" si="5"/>
        <v>0.68361492738764162</v>
      </c>
      <c r="D77">
        <f t="shared" si="1"/>
        <v>0</v>
      </c>
      <c r="F77">
        <f t="shared" si="2"/>
        <v>0</v>
      </c>
      <c r="G77">
        <f>SUM($F$16:F77)/2</f>
        <v>12.775060460275133</v>
      </c>
      <c r="I77" s="3">
        <f t="shared" si="3"/>
        <v>0</v>
      </c>
      <c r="J77" s="3">
        <f t="shared" si="4"/>
        <v>1.4610927995995929E-6</v>
      </c>
    </row>
    <row r="78" spans="1:10" x14ac:dyDescent="0.25">
      <c r="A78">
        <f t="shared" si="6"/>
        <v>186</v>
      </c>
      <c r="B78" s="3">
        <v>3.000802355565074</v>
      </c>
      <c r="C78">
        <f t="shared" si="5"/>
        <v>0.67852463160556442</v>
      </c>
      <c r="D78">
        <f t="shared" si="1"/>
        <v>1</v>
      </c>
      <c r="F78">
        <f t="shared" si="2"/>
        <v>0.67852463160556442</v>
      </c>
      <c r="G78">
        <f>SUM($F$16:F78)/2</f>
        <v>13.114322776077916</v>
      </c>
      <c r="I78" s="3">
        <f t="shared" si="3"/>
        <v>0</v>
      </c>
      <c r="J78" s="3">
        <f t="shared" si="4"/>
        <v>1.4003580593031558E-6</v>
      </c>
    </row>
    <row r="79" spans="1:10" x14ac:dyDescent="0.25">
      <c r="A79">
        <f t="shared" si="6"/>
        <v>189</v>
      </c>
      <c r="B79" s="3">
        <v>3.0019575816665416</v>
      </c>
      <c r="C79">
        <f t="shared" si="5"/>
        <v>0.67347030836004251</v>
      </c>
      <c r="D79">
        <f t="shared" si="1"/>
        <v>0</v>
      </c>
      <c r="F79">
        <f t="shared" si="2"/>
        <v>0</v>
      </c>
      <c r="G79">
        <f>SUM($F$16:F79)/2</f>
        <v>13.114322776077916</v>
      </c>
      <c r="I79" s="3">
        <f t="shared" si="3"/>
        <v>0</v>
      </c>
      <c r="J79" s="3">
        <f t="shared" si="4"/>
        <v>1.3345473455119505E-6</v>
      </c>
    </row>
    <row r="80" spans="1:10" x14ac:dyDescent="0.25">
      <c r="A80">
        <f t="shared" si="6"/>
        <v>192</v>
      </c>
      <c r="B80" s="3">
        <v>3.0030919451937774</v>
      </c>
      <c r="C80">
        <f t="shared" si="5"/>
        <v>0.66845175317079786</v>
      </c>
      <c r="D80">
        <f t="shared" si="1"/>
        <v>1</v>
      </c>
      <c r="F80">
        <f t="shared" si="2"/>
        <v>0.66845175317079786</v>
      </c>
      <c r="G80">
        <f>SUM($F$16:F80)/2</f>
        <v>13.448548652663316</v>
      </c>
      <c r="I80" s="3">
        <f t="shared" si="3"/>
        <v>0</v>
      </c>
      <c r="J80" s="3">
        <f t="shared" si="4"/>
        <v>1.2867806119229311E-6</v>
      </c>
    </row>
    <row r="81" spans="1:10" x14ac:dyDescent="0.25">
      <c r="A81">
        <f t="shared" si="6"/>
        <v>195</v>
      </c>
      <c r="B81" s="3">
        <v>3.0041984064423088</v>
      </c>
      <c r="C81">
        <f t="shared" si="5"/>
        <v>0.66346877358993994</v>
      </c>
      <c r="D81">
        <f t="shared" ref="D81:D136" si="7">IF(6*FLOOR(A81/6,1)=A81,1,0)</f>
        <v>0</v>
      </c>
      <c r="F81">
        <f t="shared" ref="F81:F136" si="8">D81*C81</f>
        <v>0</v>
      </c>
      <c r="G81">
        <f>SUM($F$16:F81)/2</f>
        <v>13.448548652663316</v>
      </c>
      <c r="I81" s="3">
        <f t="shared" ref="I81:I136" si="9">IF(H81&lt;&gt;0,(E81-H81)^2,0)</f>
        <v>0</v>
      </c>
      <c r="J81" s="3">
        <f t="shared" si="4"/>
        <v>1.2242564945017103E-6</v>
      </c>
    </row>
    <row r="82" spans="1:10" x14ac:dyDescent="0.25">
      <c r="A82">
        <f t="shared" si="6"/>
        <v>198</v>
      </c>
      <c r="B82" s="3">
        <v>3.0052798922676223</v>
      </c>
      <c r="C82">
        <f t="shared" si="5"/>
        <v>0.65852117249411735</v>
      </c>
      <c r="D82">
        <f t="shared" si="7"/>
        <v>1</v>
      </c>
      <c r="F82">
        <f t="shared" si="8"/>
        <v>0.65852117249411735</v>
      </c>
      <c r="G82">
        <f>SUM($F$16:F82)/2</f>
        <v>13.777809238910375</v>
      </c>
      <c r="I82" s="3">
        <f t="shared" si="9"/>
        <v>0</v>
      </c>
      <c r="J82" s="3">
        <f t="shared" ref="J82:J136" si="10">(B82-B81)^2</f>
        <v>1.1696115903538532E-6</v>
      </c>
    </row>
    <row r="83" spans="1:10" x14ac:dyDescent="0.25">
      <c r="A83">
        <f t="shared" si="6"/>
        <v>201</v>
      </c>
      <c r="B83" s="3">
        <v>3.0063375413413782</v>
      </c>
      <c r="C83">
        <f t="shared" ref="C83:C136" si="11">C82/(1+B83*0.01/4)</f>
        <v>0.65360875117907014</v>
      </c>
      <c r="D83">
        <f t="shared" si="7"/>
        <v>0</v>
      </c>
      <c r="F83">
        <f t="shared" si="8"/>
        <v>0</v>
      </c>
      <c r="G83">
        <f>SUM($F$16:F83)/2</f>
        <v>13.777809238910375</v>
      </c>
      <c r="I83" s="3">
        <f t="shared" si="9"/>
        <v>0</v>
      </c>
      <c r="J83" s="3">
        <f t="shared" si="10"/>
        <v>1.118621563216797E-6</v>
      </c>
    </row>
    <row r="84" spans="1:10" x14ac:dyDescent="0.25">
      <c r="A84">
        <f t="shared" si="6"/>
        <v>204</v>
      </c>
      <c r="B84" s="3">
        <v>3.0073584103647986</v>
      </c>
      <c r="C84">
        <f t="shared" si="11"/>
        <v>0.6487313321098509</v>
      </c>
      <c r="D84">
        <f t="shared" si="7"/>
        <v>1</v>
      </c>
      <c r="F84">
        <f t="shared" si="8"/>
        <v>0.6487313321098509</v>
      </c>
      <c r="G84">
        <f>SUM($F$16:F84)/2</f>
        <v>14.102174904965301</v>
      </c>
      <c r="I84" s="3">
        <f t="shared" si="9"/>
        <v>0</v>
      </c>
      <c r="J84" s="3">
        <f t="shared" si="10"/>
        <v>1.0421735629792325E-6</v>
      </c>
    </row>
    <row r="85" spans="1:10" x14ac:dyDescent="0.25">
      <c r="A85">
        <f t="shared" ref="A85:A136" si="12">A84+3</f>
        <v>207</v>
      </c>
      <c r="B85" s="3">
        <v>3.0083441241675928</v>
      </c>
      <c r="C85">
        <f t="shared" si="11"/>
        <v>0.64388873487937082</v>
      </c>
      <c r="D85">
        <f t="shared" si="7"/>
        <v>0</v>
      </c>
      <c r="F85">
        <f t="shared" si="8"/>
        <v>0</v>
      </c>
      <c r="G85">
        <f>SUM($F$16:F85)/2</f>
        <v>14.102174904965301</v>
      </c>
      <c r="I85" s="3">
        <f t="shared" si="9"/>
        <v>0</v>
      </c>
      <c r="J85" s="3">
        <f t="shared" si="10"/>
        <v>9.7163170101904072E-7</v>
      </c>
    </row>
    <row r="86" spans="1:10" x14ac:dyDescent="0.25">
      <c r="A86">
        <f t="shared" si="12"/>
        <v>210</v>
      </c>
      <c r="B86" s="3">
        <v>3.009301810304732</v>
      </c>
      <c r="C86">
        <f t="shared" si="11"/>
        <v>0.63908076760218047</v>
      </c>
      <c r="D86">
        <f t="shared" si="7"/>
        <v>1</v>
      </c>
      <c r="F86">
        <f t="shared" si="8"/>
        <v>0.63908076760218047</v>
      </c>
      <c r="G86">
        <f>SUM($F$16:F86)/2</f>
        <v>14.421715288766391</v>
      </c>
      <c r="I86" s="3">
        <f t="shared" si="9"/>
        <v>0</v>
      </c>
      <c r="J86" s="3">
        <f t="shared" si="10"/>
        <v>9.1716273726860645E-7</v>
      </c>
    </row>
    <row r="87" spans="1:10" x14ac:dyDescent="0.25">
      <c r="A87">
        <f t="shared" si="12"/>
        <v>213</v>
      </c>
      <c r="B87" s="3">
        <v>3.0102324566963756</v>
      </c>
      <c r="C87">
        <f t="shared" si="11"/>
        <v>0.63430723702118408</v>
      </c>
      <c r="D87">
        <f t="shared" si="7"/>
        <v>0</v>
      </c>
      <c r="F87">
        <f t="shared" si="8"/>
        <v>0</v>
      </c>
      <c r="G87">
        <f>SUM($F$16:F87)/2</f>
        <v>14.421715288766391</v>
      </c>
      <c r="I87" s="3">
        <f t="shared" si="9"/>
        <v>0</v>
      </c>
      <c r="J87" s="3">
        <f t="shared" si="10"/>
        <v>8.661027062793299E-7</v>
      </c>
    </row>
    <row r="88" spans="1:10" x14ac:dyDescent="0.25">
      <c r="A88">
        <f t="shared" si="12"/>
        <v>216</v>
      </c>
      <c r="B88" s="3">
        <v>3.0111463141531609</v>
      </c>
      <c r="C88">
        <f t="shared" si="11"/>
        <v>0.62956793411042</v>
      </c>
      <c r="D88">
        <f t="shared" si="7"/>
        <v>1</v>
      </c>
      <c r="F88">
        <f t="shared" si="8"/>
        <v>0.62956793411042</v>
      </c>
      <c r="G88">
        <f>SUM($F$16:F88)/2</f>
        <v>14.736499255821601</v>
      </c>
      <c r="I88" s="3">
        <f t="shared" si="9"/>
        <v>0</v>
      </c>
      <c r="J88" s="3">
        <f t="shared" si="10"/>
        <v>8.3513545132208578E-7</v>
      </c>
    </row>
    <row r="89" spans="1:10" x14ac:dyDescent="0.25">
      <c r="A89">
        <f t="shared" si="12"/>
        <v>219</v>
      </c>
      <c r="B89" s="3">
        <v>3.0120379063015159</v>
      </c>
      <c r="C89">
        <f t="shared" si="11"/>
        <v>0.62486265907202676</v>
      </c>
      <c r="D89">
        <f t="shared" si="7"/>
        <v>0</v>
      </c>
      <c r="F89">
        <f t="shared" si="8"/>
        <v>0</v>
      </c>
      <c r="G89">
        <f>SUM($F$16:F89)/2</f>
        <v>14.736499255821601</v>
      </c>
      <c r="I89" s="3">
        <f t="shared" si="9"/>
        <v>0</v>
      </c>
      <c r="J89" s="3">
        <f t="shared" si="10"/>
        <v>7.9493655900826933E-7</v>
      </c>
    </row>
    <row r="90" spans="1:10" x14ac:dyDescent="0.25">
      <c r="A90">
        <f t="shared" si="12"/>
        <v>222</v>
      </c>
      <c r="B90" s="3">
        <v>3.0129056578298061</v>
      </c>
      <c r="C90">
        <f t="shared" si="11"/>
        <v>0.62019121502034891</v>
      </c>
      <c r="D90">
        <f t="shared" si="7"/>
        <v>1</v>
      </c>
      <c r="F90">
        <f t="shared" si="8"/>
        <v>0.62019121502034891</v>
      </c>
      <c r="G90">
        <f>SUM($F$16:F90)/2</f>
        <v>15.046594863331775</v>
      </c>
      <c r="I90" s="3">
        <f t="shared" si="9"/>
        <v>0</v>
      </c>
      <c r="J90" s="3">
        <f t="shared" si="10"/>
        <v>7.5299271485000738E-7</v>
      </c>
    </row>
    <row r="91" spans="1:10" x14ac:dyDescent="0.25">
      <c r="A91">
        <f t="shared" si="12"/>
        <v>225</v>
      </c>
      <c r="B91" s="3">
        <v>3.0137468771739311</v>
      </c>
      <c r="C91">
        <f t="shared" si="11"/>
        <v>0.61555340960551785</v>
      </c>
      <c r="D91">
        <f t="shared" si="7"/>
        <v>0</v>
      </c>
      <c r="F91">
        <f t="shared" si="8"/>
        <v>0</v>
      </c>
      <c r="G91">
        <f>SUM($F$16:F91)/2</f>
        <v>15.046594863331775</v>
      </c>
      <c r="I91" s="3">
        <f t="shared" si="9"/>
        <v>0</v>
      </c>
      <c r="J91" s="3">
        <f t="shared" si="10"/>
        <v>7.0764998493001937E-7</v>
      </c>
    </row>
    <row r="92" spans="1:10" x14ac:dyDescent="0.25">
      <c r="A92">
        <f t="shared" si="12"/>
        <v>228</v>
      </c>
      <c r="B92" s="3">
        <v>3.014564670997391</v>
      </c>
      <c r="C92">
        <f t="shared" si="11"/>
        <v>0.61094904608028489</v>
      </c>
      <c r="D92">
        <f t="shared" si="7"/>
        <v>1</v>
      </c>
      <c r="F92">
        <f t="shared" si="8"/>
        <v>0.61094904608028489</v>
      </c>
      <c r="G92">
        <f>SUM($F$16:F92)/2</f>
        <v>15.352069386371918</v>
      </c>
      <c r="I92" s="3">
        <f t="shared" si="9"/>
        <v>0</v>
      </c>
      <c r="J92" s="3">
        <f t="shared" si="10"/>
        <v>6.6878673768919886E-7</v>
      </c>
    </row>
    <row r="93" spans="1:10" x14ac:dyDescent="0.25">
      <c r="A93">
        <f t="shared" si="12"/>
        <v>231</v>
      </c>
      <c r="B93" s="3">
        <v>3.0153547530761249</v>
      </c>
      <c r="C93">
        <f t="shared" si="11"/>
        <v>0.60637793461205247</v>
      </c>
      <c r="D93">
        <f t="shared" si="7"/>
        <v>0</v>
      </c>
      <c r="F93">
        <f t="shared" si="8"/>
        <v>0</v>
      </c>
      <c r="G93">
        <f>SUM($F$16:F93)/2</f>
        <v>15.352069386371918</v>
      </c>
      <c r="I93" s="3">
        <f t="shared" si="9"/>
        <v>0</v>
      </c>
      <c r="J93" s="3">
        <f t="shared" si="10"/>
        <v>6.242296911364458E-7</v>
      </c>
    </row>
    <row r="94" spans="1:10" x14ac:dyDescent="0.25">
      <c r="A94">
        <f t="shared" si="12"/>
        <v>234</v>
      </c>
      <c r="B94" s="3">
        <v>3.0161245496035032</v>
      </c>
      <c r="C94">
        <f t="shared" si="11"/>
        <v>0.60183987456057142</v>
      </c>
      <c r="D94">
        <f t="shared" si="7"/>
        <v>1</v>
      </c>
      <c r="F94">
        <f t="shared" si="8"/>
        <v>0.60183987456057142</v>
      </c>
      <c r="G94">
        <f>SUM($F$16:F94)/2</f>
        <v>15.652989323652204</v>
      </c>
      <c r="I94" s="3">
        <f t="shared" si="9"/>
        <v>0</v>
      </c>
      <c r="J94" s="3">
        <f t="shared" si="10"/>
        <v>5.9258669356368514E-7</v>
      </c>
    </row>
    <row r="95" spans="1:10" x14ac:dyDescent="0.25">
      <c r="A95">
        <f t="shared" si="12"/>
        <v>237</v>
      </c>
      <c r="B95" s="3">
        <v>3.0168730022304824</v>
      </c>
      <c r="C95">
        <f t="shared" si="11"/>
        <v>0.5973346674815182</v>
      </c>
      <c r="D95">
        <f t="shared" si="7"/>
        <v>0</v>
      </c>
      <c r="F95">
        <f t="shared" si="8"/>
        <v>0</v>
      </c>
      <c r="G95">
        <f>SUM($F$16:F95)/2</f>
        <v>15.652989323652204</v>
      </c>
      <c r="I95" s="3">
        <f t="shared" si="9"/>
        <v>0</v>
      </c>
      <c r="J95" s="3">
        <f t="shared" si="10"/>
        <v>5.6018133483206746E-7</v>
      </c>
    </row>
    <row r="96" spans="1:10" x14ac:dyDescent="0.25">
      <c r="A96">
        <f t="shared" si="12"/>
        <v>240</v>
      </c>
      <c r="B96" s="3">
        <v>3.0175958706444028</v>
      </c>
      <c r="C96">
        <f t="shared" si="11"/>
        <v>0.59286212175534225</v>
      </c>
      <c r="D96">
        <f t="shared" si="7"/>
        <v>1</v>
      </c>
      <c r="F96">
        <f t="shared" si="8"/>
        <v>0.59286212175534225</v>
      </c>
      <c r="G96">
        <f>SUM($F$16:F96)/2</f>
        <v>15.949420384529875</v>
      </c>
      <c r="I96" s="3">
        <f t="shared" si="9"/>
        <v>0</v>
      </c>
      <c r="J96" s="3">
        <f t="shared" si="10"/>
        <v>5.2253874384385415E-7</v>
      </c>
    </row>
    <row r="97" spans="1:10" x14ac:dyDescent="0.25">
      <c r="A97">
        <f t="shared" si="12"/>
        <v>243</v>
      </c>
      <c r="B97" s="3">
        <v>3.0182863740126793</v>
      </c>
      <c r="C97">
        <f t="shared" si="11"/>
        <v>0.58842205607032827</v>
      </c>
      <c r="D97">
        <f t="shared" si="7"/>
        <v>0</v>
      </c>
      <c r="F97">
        <f t="shared" si="8"/>
        <v>0</v>
      </c>
      <c r="G97">
        <f>SUM($F$16:F97)/2</f>
        <v>15.949420384529875</v>
      </c>
      <c r="I97" s="3">
        <f t="shared" si="9"/>
        <v>0</v>
      </c>
      <c r="J97" s="3">
        <f t="shared" si="10"/>
        <v>4.7679490160115565E-7</v>
      </c>
    </row>
    <row r="98" spans="1:10" x14ac:dyDescent="0.25">
      <c r="A98">
        <f t="shared" si="12"/>
        <v>246</v>
      </c>
      <c r="B98" s="3">
        <v>3.0189535712201527</v>
      </c>
      <c r="C98">
        <f t="shared" si="11"/>
        <v>0.58401427610907064</v>
      </c>
      <c r="D98">
        <f t="shared" si="7"/>
        <v>1</v>
      </c>
      <c r="F98">
        <f t="shared" si="8"/>
        <v>0.58401427610907064</v>
      </c>
      <c r="G98">
        <f>SUM($F$16:F98)/2</f>
        <v>16.241427522584409</v>
      </c>
      <c r="I98" s="3">
        <f t="shared" si="9"/>
        <v>0</v>
      </c>
      <c r="J98" s="3">
        <f t="shared" si="10"/>
        <v>4.4515211366035067E-7</v>
      </c>
    </row>
    <row r="99" spans="1:10" x14ac:dyDescent="0.25">
      <c r="A99">
        <f t="shared" si="12"/>
        <v>249</v>
      </c>
      <c r="B99" s="3">
        <v>3.0195967058168978</v>
      </c>
      <c r="C99">
        <f t="shared" si="11"/>
        <v>0.57963858917299294</v>
      </c>
      <c r="D99">
        <f t="shared" si="7"/>
        <v>0</v>
      </c>
      <c r="F99">
        <f t="shared" si="8"/>
        <v>0</v>
      </c>
      <c r="G99">
        <f>SUM($F$16:F99)/2</f>
        <v>16.241427522584409</v>
      </c>
      <c r="I99" s="3">
        <f t="shared" si="9"/>
        <v>0</v>
      </c>
      <c r="J99" s="3">
        <f t="shared" si="10"/>
        <v>4.1362210953039482E-7</v>
      </c>
    </row>
    <row r="100" spans="1:10" x14ac:dyDescent="0.25">
      <c r="A100">
        <f t="shared" si="12"/>
        <v>252</v>
      </c>
      <c r="B100" s="3">
        <v>3.0202208921538514</v>
      </c>
      <c r="C100">
        <f t="shared" si="11"/>
        <v>0.57529479576966558</v>
      </c>
      <c r="D100">
        <f t="shared" si="7"/>
        <v>1</v>
      </c>
      <c r="F100">
        <f t="shared" si="8"/>
        <v>0.57529479576966558</v>
      </c>
      <c r="G100">
        <f>SUM($F$16:F100)/2</f>
        <v>16.529074920469242</v>
      </c>
      <c r="I100" s="3">
        <f t="shared" si="9"/>
        <v>0</v>
      </c>
      <c r="J100" s="3">
        <f t="shared" si="10"/>
        <v>3.8960858323955643E-7</v>
      </c>
    </row>
    <row r="101" spans="1:10" x14ac:dyDescent="0.25">
      <c r="A101">
        <f t="shared" si="12"/>
        <v>255</v>
      </c>
      <c r="B101" s="3">
        <v>3.020839689761484</v>
      </c>
      <c r="C101">
        <f t="shared" si="11"/>
        <v>0.57098267793051849</v>
      </c>
      <c r="D101">
        <f t="shared" si="7"/>
        <v>0</v>
      </c>
      <c r="F101">
        <f t="shared" si="8"/>
        <v>0</v>
      </c>
      <c r="G101">
        <f>SUM($F$16:F101)/2</f>
        <v>16.529074920469242</v>
      </c>
      <c r="I101" s="3">
        <f t="shared" si="9"/>
        <v>0</v>
      </c>
      <c r="J101" s="3">
        <f t="shared" si="10"/>
        <v>3.8291047921184794E-7</v>
      </c>
    </row>
    <row r="102" spans="1:10" x14ac:dyDescent="0.25">
      <c r="A102">
        <f t="shared" si="12"/>
        <v>258</v>
      </c>
      <c r="B102" s="3">
        <v>3.0214396319500465</v>
      </c>
      <c r="C102">
        <f t="shared" si="11"/>
        <v>0.56670203793818519</v>
      </c>
      <c r="D102">
        <f t="shared" si="7"/>
        <v>1</v>
      </c>
      <c r="F102">
        <f t="shared" si="8"/>
        <v>0.56670203793818519</v>
      </c>
      <c r="G102">
        <f>SUM($F$16:F102)/2</f>
        <v>16.812425939438334</v>
      </c>
      <c r="I102" s="3">
        <f t="shared" si="9"/>
        <v>0</v>
      </c>
      <c r="J102" s="3">
        <f t="shared" si="10"/>
        <v>3.5993062961718497E-7</v>
      </c>
    </row>
    <row r="103" spans="1:10" x14ac:dyDescent="0.25">
      <c r="A103">
        <f t="shared" si="12"/>
        <v>261</v>
      </c>
      <c r="B103" s="3">
        <v>3.0220211209320782</v>
      </c>
      <c r="C103">
        <f t="shared" si="11"/>
        <v>0.56245267825515544</v>
      </c>
      <c r="D103">
        <f t="shared" si="7"/>
        <v>0</v>
      </c>
      <c r="F103">
        <f t="shared" si="8"/>
        <v>0</v>
      </c>
      <c r="G103">
        <f>SUM($F$16:F103)/2</f>
        <v>16.812425939438334</v>
      </c>
      <c r="I103" s="3">
        <f t="shared" si="9"/>
        <v>0</v>
      </c>
      <c r="J103" s="3">
        <f t="shared" si="10"/>
        <v>3.3812943622425932E-7</v>
      </c>
    </row>
    <row r="104" spans="1:10" x14ac:dyDescent="0.25">
      <c r="A104">
        <f t="shared" si="12"/>
        <v>264</v>
      </c>
      <c r="B104" s="3">
        <v>3.0225958369973314</v>
      </c>
      <c r="C104">
        <f t="shared" si="11"/>
        <v>0.55823438592772068</v>
      </c>
      <c r="D104">
        <f t="shared" si="7"/>
        <v>1</v>
      </c>
      <c r="F104">
        <f t="shared" si="8"/>
        <v>0.55823438592772068</v>
      </c>
      <c r="G104">
        <f>SUM($F$16:F104)/2</f>
        <v>17.091543132402194</v>
      </c>
      <c r="I104" s="3">
        <f t="shared" si="9"/>
        <v>0</v>
      </c>
      <c r="J104" s="3">
        <f t="shared" si="10"/>
        <v>3.3029855566008239E-7</v>
      </c>
    </row>
    <row r="105" spans="1:10" x14ac:dyDescent="0.25">
      <c r="A105">
        <f t="shared" si="12"/>
        <v>267</v>
      </c>
      <c r="B105" s="3">
        <v>3.0231656618225009</v>
      </c>
      <c r="C105">
        <f t="shared" si="11"/>
        <v>0.55404694666721577</v>
      </c>
      <c r="D105">
        <f t="shared" si="7"/>
        <v>0</v>
      </c>
      <c r="F105">
        <f t="shared" si="8"/>
        <v>0</v>
      </c>
      <c r="G105">
        <f>SUM($F$16:F105)/2</f>
        <v>17.091543132402194</v>
      </c>
      <c r="I105" s="3">
        <f t="shared" si="9"/>
        <v>0</v>
      </c>
      <c r="J105" s="3">
        <f t="shared" si="10"/>
        <v>3.2470033137949726E-7</v>
      </c>
    </row>
    <row r="106" spans="1:10" x14ac:dyDescent="0.25">
      <c r="A106">
        <f t="shared" si="12"/>
        <v>270</v>
      </c>
      <c r="B106" s="3">
        <v>3.0237080874058644</v>
      </c>
      <c r="C106">
        <f t="shared" si="11"/>
        <v>0.549890178219547</v>
      </c>
      <c r="D106">
        <f t="shared" si="7"/>
        <v>1</v>
      </c>
      <c r="F106">
        <f t="shared" si="8"/>
        <v>0.549890178219547</v>
      </c>
      <c r="G106">
        <f>SUM($F$16:F106)/2</f>
        <v>17.366488221511968</v>
      </c>
      <c r="I106" s="3">
        <f t="shared" si="9"/>
        <v>0</v>
      </c>
      <c r="J106" s="3">
        <f t="shared" si="10"/>
        <v>2.9422551348721339E-7</v>
      </c>
    </row>
    <row r="107" spans="1:10" x14ac:dyDescent="0.25">
      <c r="A107">
        <f t="shared" si="12"/>
        <v>273</v>
      </c>
      <c r="B107" s="3">
        <v>3.0242241223647088</v>
      </c>
      <c r="C107">
        <f t="shared" si="11"/>
        <v>0.54576389736076159</v>
      </c>
      <c r="D107">
        <f t="shared" si="7"/>
        <v>0</v>
      </c>
      <c r="F107">
        <f t="shared" si="8"/>
        <v>0</v>
      </c>
      <c r="G107">
        <f>SUM($F$16:F107)/2</f>
        <v>17.366488221511968</v>
      </c>
      <c r="I107" s="3">
        <f t="shared" si="9"/>
        <v>0</v>
      </c>
      <c r="J107" s="3">
        <f t="shared" si="10"/>
        <v>2.6629207874958991E-7</v>
      </c>
    </row>
    <row r="108" spans="1:10" x14ac:dyDescent="0.25">
      <c r="A108">
        <f t="shared" si="12"/>
        <v>276</v>
      </c>
      <c r="B108" s="3">
        <v>3.0247295733756383</v>
      </c>
      <c r="C108">
        <f t="shared" si="11"/>
        <v>0.54166790007003629</v>
      </c>
      <c r="D108">
        <f t="shared" si="7"/>
        <v>1</v>
      </c>
      <c r="F108">
        <f t="shared" si="8"/>
        <v>0.54166790007003629</v>
      </c>
      <c r="G108">
        <f>SUM($F$16:F108)/2</f>
        <v>17.637322171546987</v>
      </c>
      <c r="I108" s="3">
        <f t="shared" si="9"/>
        <v>0</v>
      </c>
      <c r="J108" s="3">
        <f t="shared" si="10"/>
        <v>2.5548072444962286E-7</v>
      </c>
    </row>
    <row r="109" spans="1:10" x14ac:dyDescent="0.25">
      <c r="A109">
        <f t="shared" si="12"/>
        <v>279</v>
      </c>
      <c r="B109" s="3">
        <v>3.0252233186496351</v>
      </c>
      <c r="C109">
        <f t="shared" si="11"/>
        <v>0.53760198491772271</v>
      </c>
      <c r="D109">
        <f t="shared" si="7"/>
        <v>0</v>
      </c>
      <c r="F109">
        <f t="shared" si="8"/>
        <v>0</v>
      </c>
      <c r="G109">
        <f>SUM($F$16:F109)/2</f>
        <v>17.637322171546987</v>
      </c>
      <c r="I109" s="3">
        <f t="shared" si="9"/>
        <v>0</v>
      </c>
      <c r="J109" s="3">
        <f t="shared" si="10"/>
        <v>2.4378439559419005E-7</v>
      </c>
    </row>
    <row r="110" spans="1:10" x14ac:dyDescent="0.25">
      <c r="A110">
        <f t="shared" si="12"/>
        <v>282</v>
      </c>
      <c r="B110" s="3">
        <v>3.025696831260015</v>
      </c>
      <c r="C110">
        <f t="shared" si="11"/>
        <v>0.53356596281036384</v>
      </c>
      <c r="D110">
        <f t="shared" si="7"/>
        <v>1</v>
      </c>
      <c r="F110">
        <f t="shared" si="8"/>
        <v>0.53356596281036384</v>
      </c>
      <c r="G110">
        <f>SUM($F$16:F110)/2</f>
        <v>17.90410515295217</v>
      </c>
      <c r="I110" s="3">
        <f t="shared" si="9"/>
        <v>0</v>
      </c>
      <c r="J110" s="3">
        <f t="shared" si="10"/>
        <v>2.2421419218875577E-7</v>
      </c>
    </row>
    <row r="111" spans="1:10" x14ac:dyDescent="0.25">
      <c r="A111">
        <f t="shared" si="12"/>
        <v>285</v>
      </c>
      <c r="B111" s="3">
        <v>3.0261527063998916</v>
      </c>
      <c r="C111">
        <f t="shared" si="11"/>
        <v>0.52955964195113736</v>
      </c>
      <c r="D111">
        <f t="shared" si="7"/>
        <v>0</v>
      </c>
      <c r="F111">
        <f t="shared" si="8"/>
        <v>0</v>
      </c>
      <c r="G111">
        <f>SUM($F$16:F111)/2</f>
        <v>17.90410515295217</v>
      </c>
      <c r="I111" s="3">
        <f t="shared" si="9"/>
        <v>0</v>
      </c>
      <c r="J111" s="3">
        <f t="shared" si="10"/>
        <v>2.0782214315756457E-7</v>
      </c>
    </row>
    <row r="112" spans="1:10" x14ac:dyDescent="0.25">
      <c r="A112">
        <f t="shared" si="12"/>
        <v>288</v>
      </c>
      <c r="B112" s="3">
        <v>3.0265993351525271</v>
      </c>
      <c r="C112">
        <f t="shared" si="11"/>
        <v>0.52558282041405546</v>
      </c>
      <c r="D112">
        <f t="shared" si="7"/>
        <v>1</v>
      </c>
      <c r="F112">
        <f t="shared" si="8"/>
        <v>0.52558282041405546</v>
      </c>
      <c r="G112">
        <f>SUM($F$16:F112)/2</f>
        <v>18.166896563159199</v>
      </c>
      <c r="I112" s="3">
        <f t="shared" si="9"/>
        <v>0</v>
      </c>
      <c r="J112" s="3">
        <f t="shared" si="10"/>
        <v>1.9947724268070552E-7</v>
      </c>
    </row>
    <row r="113" spans="1:10" x14ac:dyDescent="0.25">
      <c r="A113">
        <f t="shared" si="12"/>
        <v>291</v>
      </c>
      <c r="B113" s="3">
        <v>3.0270265838485173</v>
      </c>
      <c r="C113">
        <f t="shared" si="11"/>
        <v>0.52163531053390488</v>
      </c>
      <c r="D113">
        <f t="shared" si="7"/>
        <v>0</v>
      </c>
      <c r="F113">
        <f t="shared" si="8"/>
        <v>0</v>
      </c>
      <c r="G113">
        <f>SUM($F$16:F113)/2</f>
        <v>18.166896563159199</v>
      </c>
      <c r="I113" s="3">
        <f t="shared" si="9"/>
        <v>0</v>
      </c>
      <c r="J113" s="3">
        <f t="shared" si="10"/>
        <v>1.8254144822532728E-7</v>
      </c>
    </row>
    <row r="114" spans="1:10" x14ac:dyDescent="0.25">
      <c r="A114">
        <f t="shared" si="12"/>
        <v>294</v>
      </c>
      <c r="B114" s="3">
        <v>3.0274371988578697</v>
      </c>
      <c r="C114">
        <f t="shared" si="11"/>
        <v>0.5177169218645773</v>
      </c>
      <c r="D114">
        <f t="shared" si="7"/>
        <v>1</v>
      </c>
      <c r="F114">
        <f t="shared" si="8"/>
        <v>0.5177169218645773</v>
      </c>
      <c r="G114">
        <f>SUM($F$16:F114)/2</f>
        <v>18.425755024091487</v>
      </c>
      <c r="I114" s="3">
        <f t="shared" si="9"/>
        <v>0</v>
      </c>
      <c r="J114" s="3">
        <f t="shared" si="10"/>
        <v>1.6860468590543483E-7</v>
      </c>
    </row>
    <row r="115" spans="1:10" x14ac:dyDescent="0.25">
      <c r="A115">
        <f t="shared" si="12"/>
        <v>297</v>
      </c>
      <c r="B115" s="3">
        <v>3.0278163420937609</v>
      </c>
      <c r="C115">
        <f t="shared" si="11"/>
        <v>0.51382748373391118</v>
      </c>
      <c r="D115">
        <f t="shared" si="7"/>
        <v>0</v>
      </c>
      <c r="F115">
        <f t="shared" si="8"/>
        <v>0</v>
      </c>
      <c r="G115">
        <f>SUM($F$16:F115)/2</f>
        <v>18.425755024091487</v>
      </c>
      <c r="I115" s="3">
        <f t="shared" si="9"/>
        <v>0</v>
      </c>
      <c r="J115" s="3">
        <f t="shared" si="10"/>
        <v>1.4374959332210866E-7</v>
      </c>
    </row>
    <row r="116" spans="1:10" x14ac:dyDescent="0.25">
      <c r="A116">
        <f t="shared" si="12"/>
        <v>300</v>
      </c>
      <c r="B116" s="3">
        <v>3.0281780800860139</v>
      </c>
      <c r="C116">
        <f t="shared" si="11"/>
        <v>0.50996680796031901</v>
      </c>
      <c r="D116">
        <f t="shared" si="7"/>
        <v>1</v>
      </c>
      <c r="F116">
        <f t="shared" si="8"/>
        <v>0.50996680796031901</v>
      </c>
      <c r="G116">
        <f>SUM($F$16:F116)/2</f>
        <v>18.680738428071646</v>
      </c>
      <c r="I116" s="3">
        <f t="shared" si="9"/>
        <v>0</v>
      </c>
      <c r="J116" s="3">
        <f t="shared" si="10"/>
        <v>1.3085437503917331E-7</v>
      </c>
    </row>
    <row r="117" spans="1:10" x14ac:dyDescent="0.25">
      <c r="A117">
        <f t="shared" si="12"/>
        <v>303</v>
      </c>
      <c r="B117" s="3">
        <v>3.0285310027105545</v>
      </c>
      <c r="C117">
        <f t="shared" si="11"/>
        <v>0.50613469641124664</v>
      </c>
      <c r="D117">
        <f t="shared" si="7"/>
        <v>0</v>
      </c>
      <c r="F117">
        <f t="shared" si="8"/>
        <v>0</v>
      </c>
      <c r="G117">
        <f>SUM($F$16:F117)/2</f>
        <v>18.680738428071646</v>
      </c>
      <c r="I117" s="3">
        <f t="shared" si="9"/>
        <v>0</v>
      </c>
      <c r="J117" s="3">
        <f t="shared" si="10"/>
        <v>1.2455437891267804E-7</v>
      </c>
    </row>
    <row r="118" spans="1:10" x14ac:dyDescent="0.25">
      <c r="A118">
        <f t="shared" si="12"/>
        <v>306</v>
      </c>
      <c r="B118" s="3">
        <v>3.0288625859304092</v>
      </c>
      <c r="C118">
        <f t="shared" si="11"/>
        <v>0.5023309677264941</v>
      </c>
      <c r="D118">
        <f t="shared" si="7"/>
        <v>1</v>
      </c>
      <c r="F118">
        <f t="shared" si="8"/>
        <v>0.5023309677264941</v>
      </c>
      <c r="G118">
        <f>SUM($F$16:F118)/2</f>
        <v>18.931903911934892</v>
      </c>
      <c r="I118" s="3">
        <f t="shared" si="9"/>
        <v>0</v>
      </c>
      <c r="J118" s="3">
        <f t="shared" si="10"/>
        <v>1.0994743168921971E-7</v>
      </c>
    </row>
    <row r="119" spans="1:10" x14ac:dyDescent="0.25">
      <c r="A119">
        <f t="shared" si="12"/>
        <v>309</v>
      </c>
      <c r="B119" s="3">
        <v>3.0291840962239633</v>
      </c>
      <c r="C119">
        <f t="shared" si="11"/>
        <v>0.49855542729785213</v>
      </c>
      <c r="D119">
        <f t="shared" si="7"/>
        <v>0</v>
      </c>
      <c r="F119">
        <f t="shared" si="8"/>
        <v>0</v>
      </c>
      <c r="G119">
        <f>SUM($F$16:F119)/2</f>
        <v>18.931903911934892</v>
      </c>
      <c r="I119" s="3">
        <f t="shared" si="9"/>
        <v>0</v>
      </c>
      <c r="J119" s="3">
        <f t="shared" si="10"/>
        <v>1.0336886886124019E-7</v>
      </c>
    </row>
    <row r="120" spans="1:10" x14ac:dyDescent="0.25">
      <c r="A120">
        <f t="shared" si="12"/>
        <v>312</v>
      </c>
      <c r="B120" s="3">
        <v>3.0294833023554335</v>
      </c>
      <c r="C120">
        <f t="shared" si="11"/>
        <v>0.49480789664594582</v>
      </c>
      <c r="D120">
        <f t="shared" si="7"/>
        <v>1</v>
      </c>
      <c r="F120">
        <f t="shared" si="8"/>
        <v>0.49480789664594582</v>
      </c>
      <c r="G120">
        <f>SUM($F$16:F120)/2</f>
        <v>19.179307860257865</v>
      </c>
      <c r="I120" s="3">
        <f t="shared" si="9"/>
        <v>0</v>
      </c>
      <c r="J120" s="3">
        <f t="shared" si="10"/>
        <v>8.9524309109341297E-8</v>
      </c>
    </row>
    <row r="121" spans="1:10" x14ac:dyDescent="0.25">
      <c r="A121">
        <f t="shared" si="12"/>
        <v>315</v>
      </c>
      <c r="B121" s="3">
        <v>3.0297728498991798</v>
      </c>
      <c r="C121">
        <f t="shared" si="11"/>
        <v>0.4910881825400305</v>
      </c>
      <c r="D121">
        <f t="shared" si="7"/>
        <v>0</v>
      </c>
      <c r="F121">
        <f t="shared" si="8"/>
        <v>0</v>
      </c>
      <c r="G121">
        <f>SUM($F$16:F121)/2</f>
        <v>19.179307860257865</v>
      </c>
      <c r="I121" s="3">
        <f t="shared" si="9"/>
        <v>0</v>
      </c>
      <c r="J121" s="3">
        <f t="shared" si="10"/>
        <v>8.383778008953106E-8</v>
      </c>
    </row>
    <row r="122" spans="1:10" x14ac:dyDescent="0.25">
      <c r="A122">
        <f t="shared" si="12"/>
        <v>318</v>
      </c>
      <c r="B122" s="3">
        <v>3.0300390870138973</v>
      </c>
      <c r="C122">
        <f t="shared" si="11"/>
        <v>0.48739610938429817</v>
      </c>
      <c r="D122">
        <f t="shared" si="7"/>
        <v>1</v>
      </c>
      <c r="F122">
        <f t="shared" si="8"/>
        <v>0.48739610938429817</v>
      </c>
      <c r="G122">
        <f>SUM($F$16:F122)/2</f>
        <v>19.423005914950014</v>
      </c>
      <c r="I122" s="3">
        <f t="shared" si="9"/>
        <v>0</v>
      </c>
      <c r="J122" s="3">
        <f t="shared" si="10"/>
        <v>7.0882201253107646E-8</v>
      </c>
    </row>
    <row r="123" spans="1:10" x14ac:dyDescent="0.25">
      <c r="A123">
        <f t="shared" si="12"/>
        <v>321</v>
      </c>
      <c r="B123" s="3">
        <v>3.030286811166909</v>
      </c>
      <c r="C123">
        <f t="shared" si="11"/>
        <v>0.4837314964497042</v>
      </c>
      <c r="D123">
        <f t="shared" si="7"/>
        <v>0</v>
      </c>
      <c r="F123">
        <f t="shared" si="8"/>
        <v>0</v>
      </c>
      <c r="G123">
        <f>SUM($F$16:F123)/2</f>
        <v>19.423005914950014</v>
      </c>
      <c r="I123" s="3">
        <f t="shared" si="9"/>
        <v>0</v>
      </c>
      <c r="J123" s="3">
        <f t="shared" si="10"/>
        <v>6.136725598534613E-8</v>
      </c>
    </row>
    <row r="124" spans="1:10" x14ac:dyDescent="0.25">
      <c r="A124">
        <f t="shared" si="12"/>
        <v>324</v>
      </c>
      <c r="B124" s="3">
        <v>3.0305222643100991</v>
      </c>
      <c r="C124">
        <f t="shared" si="11"/>
        <v>0.48009415637505481</v>
      </c>
      <c r="D124">
        <f t="shared" si="7"/>
        <v>1</v>
      </c>
      <c r="F124">
        <f t="shared" si="8"/>
        <v>0.48009415637505481</v>
      </c>
      <c r="G124">
        <f>SUM($F$16:F124)/2</f>
        <v>19.663052993137541</v>
      </c>
      <c r="I124" s="3">
        <f t="shared" si="9"/>
        <v>0</v>
      </c>
      <c r="J124" s="3">
        <f t="shared" si="10"/>
        <v>5.5438182638082428E-8</v>
      </c>
    </row>
    <row r="125" spans="1:10" x14ac:dyDescent="0.25">
      <c r="A125">
        <f t="shared" si="12"/>
        <v>327</v>
      </c>
      <c r="B125" s="3">
        <v>3.0307338931231471</v>
      </c>
      <c r="C125">
        <f t="shared" si="11"/>
        <v>0.4764839164869919</v>
      </c>
      <c r="D125">
        <f t="shared" si="7"/>
        <v>0</v>
      </c>
      <c r="F125">
        <f t="shared" si="8"/>
        <v>0</v>
      </c>
      <c r="G125">
        <f>SUM($F$16:F125)/2</f>
        <v>19.663052993137541</v>
      </c>
      <c r="I125" s="3">
        <f t="shared" si="9"/>
        <v>0</v>
      </c>
      <c r="J125" s="3">
        <f t="shared" si="10"/>
        <v>4.4786754512121014E-8</v>
      </c>
    </row>
    <row r="126" spans="1:10" x14ac:dyDescent="0.25">
      <c r="A126">
        <f t="shared" si="12"/>
        <v>330</v>
      </c>
      <c r="B126" s="3">
        <v>3.0309248208025732</v>
      </c>
      <c r="C126">
        <f t="shared" si="11"/>
        <v>0.47290060106315496</v>
      </c>
      <c r="D126">
        <f t="shared" si="7"/>
        <v>1</v>
      </c>
      <c r="F126">
        <f t="shared" si="8"/>
        <v>0.47290060106315496</v>
      </c>
      <c r="G126">
        <f>SUM($F$16:F126)/2</f>
        <v>19.899503293669117</v>
      </c>
      <c r="I126" s="3">
        <f t="shared" si="9"/>
        <v>0</v>
      </c>
      <c r="J126" s="3">
        <f t="shared" si="10"/>
        <v>3.6453378771027341E-8</v>
      </c>
    </row>
    <row r="127" spans="1:10" x14ac:dyDescent="0.25">
      <c r="A127">
        <f t="shared" si="12"/>
        <v>333</v>
      </c>
      <c r="B127" s="3">
        <v>3.0311070975048358</v>
      </c>
      <c r="C127">
        <f t="shared" si="11"/>
        <v>0.46934402107949119</v>
      </c>
      <c r="D127">
        <f t="shared" si="7"/>
        <v>0</v>
      </c>
      <c r="F127">
        <f t="shared" si="8"/>
        <v>0</v>
      </c>
      <c r="G127">
        <f>SUM($F$16:F127)/2</f>
        <v>19.899503293669117</v>
      </c>
      <c r="I127" s="3">
        <f t="shared" si="9"/>
        <v>0</v>
      </c>
      <c r="J127" s="3">
        <f t="shared" si="10"/>
        <v>3.3224796187714911E-8</v>
      </c>
    </row>
    <row r="128" spans="1:10" x14ac:dyDescent="0.25">
      <c r="A128">
        <f t="shared" si="12"/>
        <v>336</v>
      </c>
      <c r="B128" s="3">
        <v>3.0312711508358077</v>
      </c>
      <c r="C128">
        <f t="shared" si="11"/>
        <v>0.46581399973188442</v>
      </c>
      <c r="D128">
        <f t="shared" si="7"/>
        <v>1</v>
      </c>
      <c r="F128">
        <f t="shared" si="8"/>
        <v>0.46581399973188442</v>
      </c>
      <c r="G128">
        <f>SUM($F$16:F128)/2</f>
        <v>20.13241029353506</v>
      </c>
      <c r="I128" s="3">
        <f t="shared" si="9"/>
        <v>0</v>
      </c>
      <c r="J128" s="3">
        <f t="shared" si="10"/>
        <v>2.6913495402980318E-8</v>
      </c>
    </row>
    <row r="129" spans="1:11" x14ac:dyDescent="0.25">
      <c r="A129">
        <f t="shared" si="12"/>
        <v>339</v>
      </c>
      <c r="B129" s="3">
        <v>3.0314078035232788</v>
      </c>
      <c r="C129">
        <f t="shared" si="11"/>
        <v>0.46231037156187832</v>
      </c>
      <c r="D129">
        <f t="shared" si="7"/>
        <v>0</v>
      </c>
      <c r="F129">
        <f t="shared" si="8"/>
        <v>0</v>
      </c>
      <c r="G129">
        <f>SUM($F$16:F129)/2</f>
        <v>20.13241029353506</v>
      </c>
      <c r="I129" s="3">
        <f t="shared" si="9"/>
        <v>0</v>
      </c>
      <c r="J129" s="3">
        <f t="shared" si="10"/>
        <v>1.8673956993072748E-8</v>
      </c>
    </row>
    <row r="130" spans="1:11" x14ac:dyDescent="0.25">
      <c r="A130">
        <f t="shared" si="12"/>
        <v>342</v>
      </c>
      <c r="B130" s="3">
        <v>3.0315311387372872</v>
      </c>
      <c r="C130">
        <f t="shared" si="11"/>
        <v>0.45883295558107112</v>
      </c>
      <c r="D130">
        <f t="shared" si="7"/>
        <v>1</v>
      </c>
      <c r="F130">
        <f t="shared" si="8"/>
        <v>0.45883295558107112</v>
      </c>
      <c r="G130">
        <f>SUM($F$16:F130)/2</f>
        <v>20.361826771325596</v>
      </c>
      <c r="I130" s="3">
        <f t="shared" si="9"/>
        <v>0</v>
      </c>
      <c r="J130" s="3">
        <f t="shared" si="10"/>
        <v>1.5211575014503819E-8</v>
      </c>
    </row>
    <row r="131" spans="1:11" x14ac:dyDescent="0.25">
      <c r="A131">
        <f t="shared" si="12"/>
        <v>345</v>
      </c>
      <c r="B131" s="3">
        <v>3.0316320512736281</v>
      </c>
      <c r="C131">
        <f t="shared" si="11"/>
        <v>0.45538158208157564</v>
      </c>
      <c r="D131">
        <f t="shared" si="7"/>
        <v>0</v>
      </c>
      <c r="F131">
        <f t="shared" si="8"/>
        <v>0</v>
      </c>
      <c r="G131">
        <f>SUM($F$16:F131)/2</f>
        <v>20.361826771325596</v>
      </c>
      <c r="I131" s="3">
        <f t="shared" si="9"/>
        <v>0</v>
      </c>
      <c r="J131" s="3">
        <f t="shared" si="10"/>
        <v>1.0183339990758444E-8</v>
      </c>
    </row>
    <row r="132" spans="1:11" x14ac:dyDescent="0.25">
      <c r="A132">
        <f t="shared" si="12"/>
        <v>348</v>
      </c>
      <c r="B132" s="3">
        <v>3.0317056132629649</v>
      </c>
      <c r="C132">
        <f t="shared" si="11"/>
        <v>0.45195608756254635</v>
      </c>
      <c r="D132">
        <f t="shared" si="7"/>
        <v>1</v>
      </c>
      <c r="F132">
        <f t="shared" si="8"/>
        <v>0.45195608756254635</v>
      </c>
      <c r="G132">
        <f>SUM($F$16:F132)/2</f>
        <v>20.587804815106868</v>
      </c>
      <c r="I132" s="3">
        <f t="shared" si="9"/>
        <v>0</v>
      </c>
      <c r="J132" s="3">
        <f t="shared" si="10"/>
        <v>5.4113662751925446E-9</v>
      </c>
    </row>
    <row r="133" spans="1:11" x14ac:dyDescent="0.25">
      <c r="A133">
        <f t="shared" si="12"/>
        <v>351</v>
      </c>
      <c r="B133" s="3">
        <v>3.0317694283040955</v>
      </c>
      <c r="C133">
        <f t="shared" si="11"/>
        <v>0.44855628944948023</v>
      </c>
      <c r="D133">
        <f t="shared" si="7"/>
        <v>0</v>
      </c>
      <c r="F133">
        <f t="shared" si="8"/>
        <v>0</v>
      </c>
      <c r="G133">
        <f>SUM($F$16:F133)/2</f>
        <v>20.587804815106868</v>
      </c>
      <c r="I133" s="3">
        <f t="shared" si="9"/>
        <v>0</v>
      </c>
      <c r="J133" s="3">
        <f t="shared" si="10"/>
        <v>4.0723594744887478E-9</v>
      </c>
    </row>
    <row r="134" spans="1:11" x14ac:dyDescent="0.25">
      <c r="A134">
        <f t="shared" si="12"/>
        <v>354</v>
      </c>
      <c r="B134" s="3">
        <v>3.0318166172581371</v>
      </c>
      <c r="C134">
        <f t="shared" si="11"/>
        <v>0.44518201388100798</v>
      </c>
      <c r="D134">
        <f t="shared" si="7"/>
        <v>1</v>
      </c>
      <c r="F134">
        <f t="shared" si="8"/>
        <v>0.44518201388100798</v>
      </c>
      <c r="G134">
        <f>SUM($F$16:F134)/2</f>
        <v>20.810395822047372</v>
      </c>
      <c r="I134" s="3">
        <f t="shared" si="9"/>
        <v>0</v>
      </c>
      <c r="J134" s="3">
        <f t="shared" si="10"/>
        <v>2.2267973835454083E-9</v>
      </c>
    </row>
    <row r="135" spans="1:11" x14ac:dyDescent="0.25">
      <c r="A135">
        <f t="shared" si="12"/>
        <v>357</v>
      </c>
      <c r="B135" s="3">
        <v>3.0318469356734266</v>
      </c>
      <c r="C135">
        <f t="shared" si="11"/>
        <v>0.44183308814507855</v>
      </c>
      <c r="D135">
        <f t="shared" si="7"/>
        <v>0</v>
      </c>
      <c r="F135">
        <f t="shared" si="8"/>
        <v>0</v>
      </c>
      <c r="G135">
        <f>SUM($F$16:F135)/2</f>
        <v>20.810395822047372</v>
      </c>
      <c r="I135" s="3">
        <f t="shared" si="9"/>
        <v>0</v>
      </c>
      <c r="J135" s="3">
        <f t="shared" si="10"/>
        <v>9.1920630566313855E-10</v>
      </c>
    </row>
    <row r="136" spans="1:11" x14ac:dyDescent="0.25">
      <c r="A136">
        <f t="shared" si="12"/>
        <v>360</v>
      </c>
      <c r="B136" s="3">
        <v>3.0318662389869391</v>
      </c>
      <c r="C136">
        <f t="shared" si="11"/>
        <v>0.43850933403174974</v>
      </c>
      <c r="D136">
        <f t="shared" si="7"/>
        <v>1</v>
      </c>
      <c r="E136">
        <f>1-C136</f>
        <v>0.56149066596825026</v>
      </c>
      <c r="F136">
        <f t="shared" si="8"/>
        <v>0.43850933403174974</v>
      </c>
      <c r="G136">
        <f>SUM($F$16:F136)/2</f>
        <v>21.029650489063247</v>
      </c>
      <c r="H136">
        <f>G136*E14</f>
        <v>0.56149166805798878</v>
      </c>
      <c r="I136" s="3">
        <f t="shared" si="9"/>
        <v>1.004183844051323E-12</v>
      </c>
      <c r="J136" s="3">
        <f t="shared" si="10"/>
        <v>3.7261791256262921E-10</v>
      </c>
      <c r="K136">
        <f>E136-H136</f>
        <v>-1.0020897385221161E-6</v>
      </c>
    </row>
  </sheetData>
  <mergeCells count="3">
    <mergeCell ref="A2:B2"/>
    <mergeCell ref="I2:J2"/>
    <mergeCell ref="I6:J6"/>
  </mergeCells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O39" sqref="O39"/>
    </sheetView>
  </sheetViews>
  <sheetFormatPr defaultRowHeight="15.75" x14ac:dyDescent="0.25"/>
  <cols>
    <col min="2" max="2" width="13.5" style="2" bestFit="1" customWidth="1"/>
    <col min="3" max="3" width="7.875" customWidth="1"/>
    <col min="5" max="5" width="10.875" customWidth="1"/>
  </cols>
  <sheetData>
    <row r="1" spans="1:7" x14ac:dyDescent="0.25">
      <c r="A1" t="s">
        <v>39</v>
      </c>
      <c r="B1" s="2">
        <v>0.02</v>
      </c>
      <c r="D1" s="3" t="s">
        <v>50</v>
      </c>
      <c r="E1" s="3">
        <v>2.5000000000000001E-4</v>
      </c>
      <c r="F1" t="s">
        <v>51</v>
      </c>
      <c r="G1">
        <v>2.5000000000000001E-4</v>
      </c>
    </row>
    <row r="2" spans="1:7" x14ac:dyDescent="0.25">
      <c r="A2" t="s">
        <v>40</v>
      </c>
      <c r="B2" s="2">
        <v>2.1800000000000001E-4</v>
      </c>
      <c r="D2" s="3" t="s">
        <v>41</v>
      </c>
      <c r="E2" s="3">
        <v>4.0000000000000002E-4</v>
      </c>
    </row>
    <row r="4" spans="1:7" x14ac:dyDescent="0.25">
      <c r="A4" t="s">
        <v>42</v>
      </c>
      <c r="B4" s="17">
        <v>25000000</v>
      </c>
      <c r="C4" t="s">
        <v>52</v>
      </c>
    </row>
    <row r="5" spans="1:7" x14ac:dyDescent="0.25">
      <c r="A5" t="s">
        <v>43</v>
      </c>
      <c r="B5" s="2">
        <v>0</v>
      </c>
      <c r="C5" t="s">
        <v>53</v>
      </c>
    </row>
    <row r="6" spans="1:7" x14ac:dyDescent="0.25">
      <c r="A6" t="s">
        <v>44</v>
      </c>
      <c r="B6" s="2">
        <v>0.34964199718968175</v>
      </c>
      <c r="C6" t="s">
        <v>52</v>
      </c>
    </row>
    <row r="7" spans="1:7" x14ac:dyDescent="0.25">
      <c r="A7" t="s">
        <v>45</v>
      </c>
      <c r="B7" s="2">
        <f>-SUM(B4:B6)</f>
        <v>-25000000.349641997</v>
      </c>
      <c r="C7" t="s">
        <v>53</v>
      </c>
    </row>
    <row r="11" spans="1:7" x14ac:dyDescent="0.25">
      <c r="A11" t="s">
        <v>46</v>
      </c>
      <c r="B11" s="18">
        <f>$B$1*(ABS(B4+B5))^(3/2)+$B$2*(ABS(B4))^(3/2)+$B$2*(ABS(B5))^(3/2)</f>
        <v>2527250000.0000014</v>
      </c>
    </row>
    <row r="12" spans="1:7" x14ac:dyDescent="0.25">
      <c r="A12" t="s">
        <v>47</v>
      </c>
      <c r="B12" s="18">
        <f>$B$1*(ABS(B6+B7))^(3/2)+$B$2*(ABS(B6))^(3/2)+$B$2*(ABS(B7))^(3/2)</f>
        <v>2527250000.5717115</v>
      </c>
    </row>
    <row r="13" spans="1:7" x14ac:dyDescent="0.25">
      <c r="A13" t="s">
        <v>48</v>
      </c>
      <c r="B13" s="2">
        <f>(ABS(B4)+ABS(B5))*$E$1+(ABS(B6)+ABS(B7))*$G$1+(-B6-B7)*$E$2</f>
        <v>22500.000174820998</v>
      </c>
    </row>
    <row r="14" spans="1:7" x14ac:dyDescent="0.25">
      <c r="A14" t="s">
        <v>49</v>
      </c>
      <c r="B14" s="2">
        <f>B13/(B11+B12)</f>
        <v>4.4514789142894515E-6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136"/>
  <sheetViews>
    <sheetView topLeftCell="A98" workbookViewId="0">
      <selection activeCell="F12" sqref="F12"/>
    </sheetView>
  </sheetViews>
  <sheetFormatPr defaultRowHeight="15.75" x14ac:dyDescent="0.25"/>
  <cols>
    <col min="1" max="1" width="13.5" bestFit="1" customWidth="1"/>
    <col min="2" max="2" width="8.375" customWidth="1"/>
    <col min="3" max="3" width="11.375" customWidth="1"/>
    <col min="5" max="5" width="11.875" bestFit="1" customWidth="1"/>
    <col min="6" max="6" width="17.375" bestFit="1" customWidth="1"/>
    <col min="7" max="7" width="11.875" bestFit="1" customWidth="1"/>
    <col min="8" max="8" width="9.75" customWidth="1"/>
    <col min="10" max="10" width="11.875" bestFit="1" customWidth="1"/>
    <col min="12" max="15" width="9" style="26"/>
  </cols>
  <sheetData>
    <row r="1" spans="1:16" ht="16.5" thickBot="1" x14ac:dyDescent="0.3">
      <c r="A1" s="33"/>
      <c r="B1" s="33"/>
      <c r="C1" s="47" t="s">
        <v>70</v>
      </c>
      <c r="D1" s="47"/>
      <c r="E1" s="47"/>
      <c r="F1" s="22" t="s">
        <v>62</v>
      </c>
      <c r="G1" s="22"/>
      <c r="H1" s="22"/>
      <c r="I1" s="22"/>
      <c r="J1" s="47" t="s">
        <v>69</v>
      </c>
    </row>
    <row r="2" spans="1:16" ht="16.5" thickBot="1" x14ac:dyDescent="0.3">
      <c r="A2" s="34"/>
      <c r="B2" s="34"/>
      <c r="D2" t="s">
        <v>71</v>
      </c>
      <c r="E2" t="s">
        <v>73</v>
      </c>
      <c r="J2" s="27" t="s">
        <v>67</v>
      </c>
      <c r="K2" s="28" t="s">
        <v>68</v>
      </c>
      <c r="P2" t="s">
        <v>63</v>
      </c>
    </row>
    <row r="3" spans="1:16" ht="16.5" thickBot="1" x14ac:dyDescent="0.3">
      <c r="A3" s="42"/>
      <c r="B3" s="43"/>
      <c r="C3" s="2">
        <f>B16</f>
        <v>2.0099999999999998</v>
      </c>
      <c r="D3" s="2">
        <f>(C3-K3)</f>
        <v>0</v>
      </c>
      <c r="E3" s="2">
        <f>D3^2</f>
        <v>0</v>
      </c>
      <c r="G3" t="s">
        <v>66</v>
      </c>
      <c r="H3" t="s">
        <v>57</v>
      </c>
      <c r="J3" s="29" t="s">
        <v>8</v>
      </c>
      <c r="K3" s="30">
        <v>2.0099999999999998</v>
      </c>
      <c r="P3" s="2">
        <v>0.19</v>
      </c>
    </row>
    <row r="4" spans="1:16" ht="16.5" thickBot="1" x14ac:dyDescent="0.3">
      <c r="A4" s="35"/>
      <c r="B4" s="36"/>
      <c r="C4" s="2">
        <f>(1/C17-1)*100*12/3</f>
        <v>2.0800000000000374</v>
      </c>
      <c r="D4" s="2">
        <f t="shared" ref="D4:D15" si="0">(C4-K4)</f>
        <v>3.730349362740526E-14</v>
      </c>
      <c r="E4" s="2">
        <f t="shared" ref="E4:E14" si="1">D4^2</f>
        <v>1.3915506368098648E-27</v>
      </c>
      <c r="F4" t="s">
        <v>54</v>
      </c>
      <c r="G4">
        <f>SUM(F19:F136)</f>
        <v>0.17047854941261173</v>
      </c>
      <c r="H4">
        <f>SUM(G19:G136)</f>
        <v>0.86699196683879465</v>
      </c>
      <c r="I4">
        <f>G4+H4</f>
        <v>1.0374705162514064</v>
      </c>
      <c r="J4" s="29" t="s">
        <v>10</v>
      </c>
      <c r="K4" s="30">
        <v>2.08</v>
      </c>
      <c r="P4" s="2">
        <v>0.33</v>
      </c>
    </row>
    <row r="5" spans="1:16" ht="16.5" thickBot="1" x14ac:dyDescent="0.3">
      <c r="A5" s="37"/>
      <c r="B5" s="38"/>
      <c r="C5" s="2">
        <f>100*(1/C18-1)*12/6</f>
        <v>2.0500000000000185</v>
      </c>
      <c r="D5" s="2">
        <f t="shared" si="0"/>
        <v>1.865174681370263E-14</v>
      </c>
      <c r="E5" s="2">
        <f t="shared" si="1"/>
        <v>3.4788765920246621E-28</v>
      </c>
      <c r="F5" t="s">
        <v>55</v>
      </c>
      <c r="I5" s="2">
        <f>SUM(E3:E14)*100</f>
        <v>2.1993119515390665E-3</v>
      </c>
      <c r="J5" s="29" t="s">
        <v>12</v>
      </c>
      <c r="K5" s="30">
        <v>2.0499999999999998</v>
      </c>
      <c r="P5" s="2">
        <v>0.46</v>
      </c>
    </row>
    <row r="6" spans="1:16" ht="16.5" thickBot="1" x14ac:dyDescent="0.3">
      <c r="A6" s="39"/>
      <c r="B6" s="40"/>
      <c r="C6" s="2"/>
      <c r="D6" s="2">
        <f t="shared" si="0"/>
        <v>0</v>
      </c>
      <c r="E6" s="2">
        <f t="shared" si="1"/>
        <v>0</v>
      </c>
      <c r="F6" t="s">
        <v>56</v>
      </c>
      <c r="I6">
        <f>I4+10*I5</f>
        <v>1.059463635766797</v>
      </c>
      <c r="J6" s="29" t="s">
        <v>23</v>
      </c>
      <c r="K6" s="30"/>
      <c r="P6" s="2"/>
    </row>
    <row r="7" spans="1:16" ht="16.5" thickBot="1" x14ac:dyDescent="0.3">
      <c r="A7" s="35"/>
      <c r="B7" s="48"/>
      <c r="C7" s="23">
        <f>100*(1-C20)/(C18*0.5+C20*0.5)</f>
        <v>1.7518625898440146</v>
      </c>
      <c r="D7" s="2">
        <f t="shared" si="0"/>
        <v>1.8625898440143285E-3</v>
      </c>
      <c r="E7" s="2">
        <f t="shared" si="1"/>
        <v>3.4692409270253204E-6</v>
      </c>
      <c r="J7" s="29" t="s">
        <v>0</v>
      </c>
      <c r="K7" s="30">
        <v>1.7500000000000002</v>
      </c>
      <c r="P7" s="2">
        <v>0.64</v>
      </c>
    </row>
    <row r="8" spans="1:16" ht="16.5" thickBot="1" x14ac:dyDescent="0.3">
      <c r="A8" s="35"/>
      <c r="B8" s="48"/>
      <c r="C8" s="24">
        <f>200*(1-C24)/(C18+C20+C22+C24)</f>
        <v>1.5503810048356461</v>
      </c>
      <c r="D8" s="2">
        <f t="shared" si="0"/>
        <v>3.8100483564607046E-4</v>
      </c>
      <c r="E8" s="2">
        <f t="shared" si="1"/>
        <v>1.4516468478568916E-7</v>
      </c>
      <c r="J8" s="29" t="s">
        <v>1</v>
      </c>
      <c r="K8" s="30">
        <v>1.55</v>
      </c>
      <c r="P8" s="2">
        <v>0.97</v>
      </c>
    </row>
    <row r="9" spans="1:16" ht="16.5" thickBot="1" x14ac:dyDescent="0.3">
      <c r="A9" s="35"/>
      <c r="B9" s="48"/>
      <c r="C9" s="24">
        <f>200*(1-C28)/(C18+C20+C22+C24+C26+C28)</f>
        <v>1.4783719572340406</v>
      </c>
      <c r="D9" s="2">
        <f t="shared" si="0"/>
        <v>-1.6280427659594032E-3</v>
      </c>
      <c r="E9" s="2">
        <f t="shared" si="1"/>
        <v>2.6505232477927441E-6</v>
      </c>
      <c r="J9" s="29" t="s">
        <v>2</v>
      </c>
      <c r="K9" s="30">
        <v>1.48</v>
      </c>
      <c r="P9" s="2">
        <v>1.26</v>
      </c>
    </row>
    <row r="10" spans="1:16" ht="16.5" thickBot="1" x14ac:dyDescent="0.3">
      <c r="A10" s="35"/>
      <c r="B10" s="48"/>
      <c r="C10" s="24">
        <f>200*(1-C32)/(C18+C20+C22+C24+C26+C28+C30+C32)</f>
        <v>1.4431843700677287</v>
      </c>
      <c r="D10" s="2">
        <f t="shared" si="0"/>
        <v>3.184370067728759E-3</v>
      </c>
      <c r="E10" s="2">
        <f t="shared" si="1"/>
        <v>1.014021272824686E-5</v>
      </c>
      <c r="J10" s="29" t="s">
        <v>3</v>
      </c>
      <c r="K10" s="30">
        <v>1.44</v>
      </c>
      <c r="P10" s="2">
        <v>1.48</v>
      </c>
    </row>
    <row r="11" spans="1:16" ht="16.5" thickBot="1" x14ac:dyDescent="0.3">
      <c r="A11" s="35"/>
      <c r="B11" s="48"/>
      <c r="C11" s="24">
        <f>200*(1-C36)/(C18+C20+C22+C24+C26+C28+C30+C32+C34+C36)</f>
        <v>1.4677565715360241</v>
      </c>
      <c r="D11" s="2">
        <f t="shared" si="0"/>
        <v>-2.2434284639758495E-3</v>
      </c>
      <c r="E11" s="2">
        <f t="shared" si="1"/>
        <v>5.0329712729770397E-6</v>
      </c>
      <c r="J11" s="29" t="s">
        <v>4</v>
      </c>
      <c r="K11" s="30">
        <v>1.47</v>
      </c>
      <c r="P11" s="2">
        <v>1.66</v>
      </c>
    </row>
    <row r="12" spans="1:16" ht="16.5" thickBot="1" x14ac:dyDescent="0.3">
      <c r="A12" s="35"/>
      <c r="B12" s="48"/>
      <c r="C12" s="24">
        <f>200*(1-C44)/(C44+C42+C40+C38+C36+C34+C32+C30+C28+C26+C24+C22+C20+C18)</f>
        <v>1.5306438736242933</v>
      </c>
      <c r="D12" s="2">
        <f t="shared" si="0"/>
        <v>6.4387362429330075E-4</v>
      </c>
      <c r="E12" s="2">
        <f t="shared" si="1"/>
        <v>4.145732440605906E-7</v>
      </c>
      <c r="J12" s="29" t="s">
        <v>5</v>
      </c>
      <c r="K12" s="30">
        <v>1.53</v>
      </c>
      <c r="P12" s="2">
        <v>1.94</v>
      </c>
    </row>
    <row r="13" spans="1:16" x14ac:dyDescent="0.25">
      <c r="A13" s="44"/>
      <c r="B13" s="49"/>
      <c r="C13" s="24">
        <f>200*(1-C56)/E56</f>
        <v>1.6901315979811855</v>
      </c>
      <c r="D13" s="2">
        <f t="shared" si="0"/>
        <v>1.3159798118556054E-4</v>
      </c>
      <c r="E13" s="2">
        <f t="shared" si="1"/>
        <v>1.7318028652115147E-8</v>
      </c>
      <c r="J13" s="29" t="s">
        <v>6</v>
      </c>
      <c r="K13" s="30">
        <v>1.69</v>
      </c>
      <c r="P13" s="2">
        <v>2.21</v>
      </c>
    </row>
    <row r="14" spans="1:16" ht="16.5" thickBot="1" x14ac:dyDescent="0.3">
      <c r="A14" s="41"/>
      <c r="B14" s="50"/>
      <c r="C14" s="25">
        <f>200*(1-C136)/E136</f>
        <v>2.669649121984373</v>
      </c>
      <c r="D14" s="2">
        <f t="shared" si="0"/>
        <v>-3.508780156269431E-4</v>
      </c>
      <c r="E14" s="2">
        <f t="shared" si="1"/>
        <v>1.2311538185030134E-7</v>
      </c>
      <c r="J14" s="31" t="s">
        <v>7</v>
      </c>
      <c r="K14" s="32">
        <v>2.67</v>
      </c>
      <c r="P14" s="2">
        <v>2.67</v>
      </c>
    </row>
    <row r="15" spans="1:16" x14ac:dyDescent="0.25">
      <c r="A15" s="10" t="s">
        <v>72</v>
      </c>
      <c r="B15" s="45" t="s">
        <v>25</v>
      </c>
      <c r="C15" s="46" t="s">
        <v>59</v>
      </c>
      <c r="D15" s="2" t="s">
        <v>60</v>
      </c>
      <c r="E15" s="46" t="s">
        <v>58</v>
      </c>
      <c r="F15" s="46"/>
      <c r="G15" s="46"/>
      <c r="H15" s="46" t="s">
        <v>61</v>
      </c>
      <c r="I15" s="46"/>
      <c r="J15" s="46" t="s">
        <v>64</v>
      </c>
      <c r="K15" s="46" t="s">
        <v>65</v>
      </c>
    </row>
    <row r="16" spans="1:16" s="3" customFormat="1" x14ac:dyDescent="0.25">
      <c r="A16" s="3">
        <v>1</v>
      </c>
      <c r="B16" s="3">
        <f>K3</f>
        <v>2.0099999999999998</v>
      </c>
      <c r="C16" s="3">
        <f>1/(1+B16*0.01/12)</f>
        <v>0.99832780093343643</v>
      </c>
      <c r="L16" s="26"/>
      <c r="M16" s="26"/>
      <c r="N16" s="26"/>
      <c r="O16" s="26"/>
    </row>
    <row r="17" spans="1:15" s="3" customFormat="1" x14ac:dyDescent="0.25">
      <c r="A17" s="3">
        <v>3</v>
      </c>
      <c r="B17" s="3">
        <f>K4</f>
        <v>2.08</v>
      </c>
      <c r="C17" s="3">
        <f>1/(1+B17*0.01/4)</f>
        <v>0.99482690011937913</v>
      </c>
      <c r="J17" s="3">
        <f>0.25*SUM($C$17:C17)</f>
        <v>0.24870672502984478</v>
      </c>
      <c r="K17" s="3">
        <f>100*(1-C17)/J17</f>
        <v>2.0800000000000392</v>
      </c>
      <c r="L17" s="26"/>
      <c r="M17" s="26"/>
      <c r="N17" s="26"/>
      <c r="O17" s="26"/>
    </row>
    <row r="18" spans="1:15" s="3" customFormat="1" x14ac:dyDescent="0.25">
      <c r="A18" s="3">
        <v>6</v>
      </c>
      <c r="B18" s="3">
        <f>K5</f>
        <v>2.0499999999999998</v>
      </c>
      <c r="C18" s="3">
        <f>1/(1+B18*0.01/2)</f>
        <v>0.98985399653551087</v>
      </c>
      <c r="D18" s="3">
        <f>IF(D17=0,C18,0)</f>
        <v>0.98985399653551087</v>
      </c>
      <c r="E18" s="3">
        <f>SUM($D$17:D18)</f>
        <v>0.98985399653551087</v>
      </c>
      <c r="J18" s="3">
        <f>0.25*SUM($C$17:C18)</f>
        <v>0.49617022416372247</v>
      </c>
      <c r="K18" s="3">
        <f t="shared" ref="K18:K81" si="2">100*(1-C18)/J18</f>
        <v>2.0448634300032538</v>
      </c>
      <c r="L18" s="26"/>
      <c r="M18" s="26"/>
      <c r="N18" s="26"/>
      <c r="O18" s="26"/>
    </row>
    <row r="19" spans="1:15" x14ac:dyDescent="0.25">
      <c r="A19">
        <v>9</v>
      </c>
      <c r="B19" s="3">
        <v>1.5201926184126393</v>
      </c>
      <c r="C19">
        <f t="shared" ref="C19:C82" si="3">C18/(1+B19*0.01/4)</f>
        <v>0.98610631767277046</v>
      </c>
      <c r="D19" s="3">
        <f t="shared" ref="D19:D82" si="4">IF(D18=0,C19,0)</f>
        <v>0</v>
      </c>
      <c r="E19" s="3">
        <f>SUM($D$17:D19)</f>
        <v>0.98985399653551087</v>
      </c>
      <c r="F19">
        <f>(B18+B20-2*B19)^2</f>
        <v>0.15000822689521301</v>
      </c>
      <c r="G19">
        <f>(B20-B18)^2</f>
        <v>0.4519950992332803</v>
      </c>
      <c r="J19" s="3">
        <f>0.25*SUM($C$17:C19)</f>
        <v>0.74269680358191503</v>
      </c>
      <c r="K19" s="3">
        <f t="shared" si="2"/>
        <v>1.8707071661305661</v>
      </c>
    </row>
    <row r="20" spans="1:15" s="3" customFormat="1" x14ac:dyDescent="0.25">
      <c r="A20" s="3">
        <f>A19+3</f>
        <v>12</v>
      </c>
      <c r="B20" s="3">
        <v>1.3776941921764467</v>
      </c>
      <c r="C20" s="3">
        <f t="shared" si="3"/>
        <v>0.98272159309443896</v>
      </c>
      <c r="D20" s="3">
        <f t="shared" si="4"/>
        <v>0.98272159309443896</v>
      </c>
      <c r="E20" s="3">
        <f>SUM($D$17:D20)</f>
        <v>1.9725755896299497</v>
      </c>
      <c r="F20">
        <f t="shared" ref="F20:F83" si="5">(B19+B21-2*B20)^2</f>
        <v>1.5107745243831962E-2</v>
      </c>
      <c r="G20">
        <f t="shared" ref="G20:G83" si="6">(B21-B19)^2</f>
        <v>2.6270991045565482E-2</v>
      </c>
      <c r="J20" s="3">
        <f>0.25*SUM($C$17:C20)</f>
        <v>0.9883772018555248</v>
      </c>
      <c r="K20" s="3">
        <f t="shared" si="2"/>
        <v>1.7481591919687658</v>
      </c>
      <c r="L20" s="26"/>
      <c r="M20" s="26"/>
      <c r="N20" s="26"/>
      <c r="O20" s="26"/>
    </row>
    <row r="21" spans="1:15" x14ac:dyDescent="0.25">
      <c r="A21">
        <f t="shared" ref="A21:A84" si="7">A20+3</f>
        <v>15</v>
      </c>
      <c r="B21" s="3">
        <v>1.3581093341246984</v>
      </c>
      <c r="C21">
        <f t="shared" si="3"/>
        <v>0.9793962750371018</v>
      </c>
      <c r="D21" s="3">
        <f t="shared" si="4"/>
        <v>0</v>
      </c>
      <c r="E21" s="3">
        <f>SUM($D$17:D21)</f>
        <v>1.9725755896299497</v>
      </c>
      <c r="F21">
        <f t="shared" si="5"/>
        <v>3.6831376854454401E-5</v>
      </c>
      <c r="G21">
        <f t="shared" si="6"/>
        <v>1.0956649558669924E-3</v>
      </c>
      <c r="J21" s="3">
        <f>0.25*SUM($C$17:C21)</f>
        <v>1.2332262706148003</v>
      </c>
      <c r="K21" s="3">
        <f t="shared" si="2"/>
        <v>1.6707173252664023</v>
      </c>
    </row>
    <row r="22" spans="1:15" x14ac:dyDescent="0.25">
      <c r="A22">
        <f t="shared" si="7"/>
        <v>18</v>
      </c>
      <c r="B22" s="3">
        <v>1.3445933620378083</v>
      </c>
      <c r="C22">
        <f t="shared" si="3"/>
        <v>0.97611508039289852</v>
      </c>
      <c r="D22" s="3">
        <f t="shared" si="4"/>
        <v>0.97611508039289852</v>
      </c>
      <c r="E22" s="3">
        <f>SUM($D$17:D22)</f>
        <v>2.9486906700228483</v>
      </c>
      <c r="F22">
        <f t="shared" si="5"/>
        <v>3.6947796487895722E-5</v>
      </c>
      <c r="G22">
        <f t="shared" si="6"/>
        <v>4.3904808358114557E-4</v>
      </c>
      <c r="J22" s="3">
        <f>0.25*SUM($C$17:C22)</f>
        <v>1.4772550407130249</v>
      </c>
      <c r="K22" s="3">
        <f t="shared" si="2"/>
        <v>1.6168446848265943</v>
      </c>
    </row>
    <row r="23" spans="1:15" x14ac:dyDescent="0.25">
      <c r="A23">
        <f t="shared" si="7"/>
        <v>21</v>
      </c>
      <c r="B23" s="3">
        <v>1.3371558598643007</v>
      </c>
      <c r="C23">
        <f t="shared" si="3"/>
        <v>0.97286290705038092</v>
      </c>
      <c r="D23" s="3">
        <f t="shared" si="4"/>
        <v>0</v>
      </c>
      <c r="E23" s="3">
        <f>SUM($D$17:D23)</f>
        <v>2.9486906700228483</v>
      </c>
      <c r="F23">
        <f t="shared" si="5"/>
        <v>3.335630215104897E-5</v>
      </c>
      <c r="G23">
        <f t="shared" si="6"/>
        <v>8.2801133919897628E-5</v>
      </c>
      <c r="H23">
        <f>AVERAGE(B19:B28)</f>
        <v>1.3589963709812811</v>
      </c>
      <c r="J23" s="3">
        <f>0.25*SUM($C$17:C23)</f>
        <v>1.7204707674756201</v>
      </c>
      <c r="K23" s="3">
        <f t="shared" si="2"/>
        <v>1.5773062502791768</v>
      </c>
    </row>
    <row r="24" spans="1:15" s="3" customFormat="1" x14ac:dyDescent="0.25">
      <c r="A24" s="3">
        <f t="shared" si="7"/>
        <v>24</v>
      </c>
      <c r="B24" s="3">
        <v>1.3354938491981065</v>
      </c>
      <c r="C24" s="3">
        <f t="shared" si="3"/>
        <v>0.96962558453993553</v>
      </c>
      <c r="D24" s="3">
        <f t="shared" si="4"/>
        <v>0.96962558453993553</v>
      </c>
      <c r="E24" s="3">
        <f>SUM($D$17:D24)</f>
        <v>3.9183162545627841</v>
      </c>
      <c r="F24">
        <f t="shared" si="5"/>
        <v>2.7161754456135627E-5</v>
      </c>
      <c r="G24">
        <f t="shared" si="6"/>
        <v>3.5633081386211432E-6</v>
      </c>
      <c r="H24">
        <f t="shared" ref="H24:H87" si="8">AVERAGE(B20:B29)</f>
        <v>1.3363721408428564</v>
      </c>
      <c r="J24" s="3">
        <f>0.25*SUM($C$17:C24)</f>
        <v>1.9628771636106039</v>
      </c>
      <c r="K24" s="3">
        <f t="shared" si="2"/>
        <v>1.5474435192975815</v>
      </c>
      <c r="L24" s="26"/>
      <c r="M24" s="26"/>
      <c r="N24" s="26"/>
      <c r="O24" s="26"/>
    </row>
    <row r="25" spans="1:15" x14ac:dyDescent="0.25">
      <c r="A25">
        <f t="shared" si="7"/>
        <v>27</v>
      </c>
      <c r="B25" s="3">
        <v>1.3390435325421295</v>
      </c>
      <c r="C25">
        <f t="shared" si="3"/>
        <v>0.96639048721041221</v>
      </c>
      <c r="D25" s="3">
        <f t="shared" si="4"/>
        <v>0</v>
      </c>
      <c r="E25" s="3">
        <f>SUM($D$17:D25)</f>
        <v>3.9183162545627841</v>
      </c>
      <c r="F25">
        <f t="shared" si="5"/>
        <v>3.7963462906667102E-5</v>
      </c>
      <c r="G25">
        <f t="shared" si="6"/>
        <v>8.7968820019509614E-7</v>
      </c>
      <c r="H25">
        <f t="shared" si="8"/>
        <v>1.3287396048764255</v>
      </c>
      <c r="J25" s="3">
        <f>0.25*SUM($C$17:C25)</f>
        <v>2.2044747854132072</v>
      </c>
      <c r="K25" s="3">
        <f t="shared" si="2"/>
        <v>1.5246040921846162</v>
      </c>
    </row>
    <row r="26" spans="1:15" x14ac:dyDescent="0.25">
      <c r="A26">
        <f t="shared" si="7"/>
        <v>30</v>
      </c>
      <c r="B26" s="3">
        <v>1.3364317661454932</v>
      </c>
      <c r="C26">
        <f t="shared" si="3"/>
        <v>0.96317245155906284</v>
      </c>
      <c r="D26" s="3">
        <f t="shared" si="4"/>
        <v>0.96317245155906284</v>
      </c>
      <c r="E26" s="3">
        <f>SUM($D$17:D26)</f>
        <v>4.8814887061218473</v>
      </c>
      <c r="F26">
        <f t="shared" si="5"/>
        <v>3.6642494733905087E-5</v>
      </c>
      <c r="G26">
        <f t="shared" si="6"/>
        <v>1.2716705815446908E-4</v>
      </c>
      <c r="H26">
        <f t="shared" si="8"/>
        <v>1.3265890018791733</v>
      </c>
      <c r="J26" s="3">
        <f>0.25*SUM($C$17:C26)</f>
        <v>2.4452678983029728</v>
      </c>
      <c r="K26" s="3">
        <f t="shared" si="2"/>
        <v>1.5060741797042219</v>
      </c>
    </row>
    <row r="27" spans="1:15" x14ac:dyDescent="0.25">
      <c r="A27">
        <f t="shared" si="7"/>
        <v>33</v>
      </c>
      <c r="B27" s="3">
        <v>1.3277666953013749</v>
      </c>
      <c r="C27">
        <f t="shared" si="3"/>
        <v>0.95998585843209661</v>
      </c>
      <c r="D27" s="3">
        <f t="shared" si="4"/>
        <v>0</v>
      </c>
      <c r="E27" s="3">
        <f>SUM($D$17:D27)</f>
        <v>4.8814887061218473</v>
      </c>
      <c r="F27">
        <f t="shared" si="5"/>
        <v>3.1574559555839773E-5</v>
      </c>
      <c r="G27">
        <f t="shared" si="6"/>
        <v>5.2666881616619961E-4</v>
      </c>
      <c r="H27">
        <f t="shared" si="8"/>
        <v>1.3320036554848322</v>
      </c>
      <c r="J27" s="3">
        <f>0.25*SUM($C$17:C27)</f>
        <v>2.6852643629109969</v>
      </c>
      <c r="K27" s="3">
        <f t="shared" si="2"/>
        <v>1.4901378843953199</v>
      </c>
    </row>
    <row r="28" spans="1:15" s="3" customFormat="1" x14ac:dyDescent="0.25">
      <c r="A28" s="3">
        <f t="shared" si="7"/>
        <v>36</v>
      </c>
      <c r="B28" s="3">
        <v>1.3134825000098147</v>
      </c>
      <c r="C28" s="3">
        <f t="shared" si="3"/>
        <v>0.95684386425474555</v>
      </c>
      <c r="D28" s="3">
        <f t="shared" si="4"/>
        <v>0.95684386425474555</v>
      </c>
      <c r="E28" s="3">
        <f>SUM($D$17:D28)</f>
        <v>5.8383325703765925</v>
      </c>
      <c r="F28">
        <f t="shared" si="5"/>
        <v>2.7541374792958349E-5</v>
      </c>
      <c r="G28">
        <f t="shared" si="6"/>
        <v>1.1435474395015371E-3</v>
      </c>
      <c r="H28">
        <f t="shared" si="8"/>
        <v>1.3470678005413854</v>
      </c>
      <c r="J28" s="3">
        <f>0.25*SUM($C$17:C28)</f>
        <v>2.9244753289746832</v>
      </c>
      <c r="K28" s="3">
        <f t="shared" si="2"/>
        <v>1.4756881454146145</v>
      </c>
      <c r="L28" s="26"/>
      <c r="M28" s="26"/>
      <c r="N28" s="26"/>
      <c r="O28" s="26"/>
    </row>
    <row r="29" spans="1:15" x14ac:dyDescent="0.25">
      <c r="A29">
        <f t="shared" si="7"/>
        <v>39</v>
      </c>
      <c r="B29" s="3">
        <v>1.293950317028391</v>
      </c>
      <c r="C29">
        <f t="shared" si="3"/>
        <v>0.95375857373262096</v>
      </c>
      <c r="D29" s="3">
        <f t="shared" si="4"/>
        <v>0</v>
      </c>
      <c r="E29" s="3">
        <f>SUM($D$17:D29)</f>
        <v>5.8383325703765925</v>
      </c>
      <c r="F29">
        <f t="shared" si="5"/>
        <v>7.2634014776037047E-4</v>
      </c>
      <c r="G29">
        <f t="shared" si="6"/>
        <v>1.4674094024434486E-4</v>
      </c>
      <c r="H29">
        <f t="shared" si="8"/>
        <v>1.3689920362188772</v>
      </c>
      <c r="J29" s="3">
        <f>0.25*SUM($C$17:C29)</f>
        <v>3.1629149724078385</v>
      </c>
      <c r="K29" s="3">
        <f t="shared" si="2"/>
        <v>1.4619876497083553</v>
      </c>
    </row>
    <row r="30" spans="1:15" x14ac:dyDescent="0.25">
      <c r="A30">
        <f t="shared" si="7"/>
        <v>42</v>
      </c>
      <c r="B30" s="3">
        <v>1.3013688325121349</v>
      </c>
      <c r="C30">
        <f t="shared" si="3"/>
        <v>0.95066565709192319</v>
      </c>
      <c r="D30" s="3">
        <f t="shared" si="4"/>
        <v>0.95066565709192319</v>
      </c>
      <c r="E30" s="3">
        <f>SUM($D$17:D30)</f>
        <v>6.7889982274685154</v>
      </c>
      <c r="F30">
        <f t="shared" si="5"/>
        <v>7.7372741688912065E-4</v>
      </c>
      <c r="G30">
        <f t="shared" si="6"/>
        <v>1.8192773105818886E-3</v>
      </c>
      <c r="H30">
        <f t="shared" si="8"/>
        <v>1.395107160218316</v>
      </c>
      <c r="J30" s="3">
        <f>0.25*SUM($C$17:C30)</f>
        <v>3.4005813866808192</v>
      </c>
      <c r="K30" s="3">
        <f t="shared" si="2"/>
        <v>1.4507620109110291</v>
      </c>
    </row>
    <row r="31" spans="1:15" x14ac:dyDescent="0.25">
      <c r="A31">
        <f t="shared" si="7"/>
        <v>45</v>
      </c>
      <c r="B31" s="3">
        <v>1.3366033041521774</v>
      </c>
      <c r="C31">
        <f t="shared" si="3"/>
        <v>0.94749957942058227</v>
      </c>
      <c r="D31" s="3">
        <f t="shared" si="4"/>
        <v>0</v>
      </c>
      <c r="E31" s="3">
        <f>SUM($D$17:D31)</f>
        <v>6.7889982274685154</v>
      </c>
      <c r="F31">
        <f t="shared" si="5"/>
        <v>7.2372418436138653E-4</v>
      </c>
      <c r="G31">
        <f t="shared" si="6"/>
        <v>9.4811244126255453E-3</v>
      </c>
      <c r="H31">
        <f t="shared" si="8"/>
        <v>1.4238594248762226</v>
      </c>
      <c r="J31" s="3">
        <f>0.25*SUM($C$17:C31)</f>
        <v>3.6374562815359646</v>
      </c>
      <c r="K31" s="3">
        <f t="shared" si="2"/>
        <v>1.4433278784933938</v>
      </c>
    </row>
    <row r="32" spans="1:15" x14ac:dyDescent="0.25">
      <c r="A32">
        <f t="shared" si="7"/>
        <v>48</v>
      </c>
      <c r="B32" s="3">
        <v>1.3987398980943988</v>
      </c>
      <c r="C32">
        <f t="shared" si="3"/>
        <v>0.94419786136959971</v>
      </c>
      <c r="D32" s="3">
        <f t="shared" si="4"/>
        <v>0.94419786136959971</v>
      </c>
      <c r="E32" s="3">
        <f>SUM($D$17:D32)</f>
        <v>7.733196088838115</v>
      </c>
      <c r="F32">
        <f t="shared" si="5"/>
        <v>7.2473046296041678E-4</v>
      </c>
      <c r="G32">
        <f t="shared" si="6"/>
        <v>2.2859627534288218E-2</v>
      </c>
      <c r="H32">
        <f t="shared" si="8"/>
        <v>1.4537189950813851</v>
      </c>
      <c r="J32" s="3">
        <f>0.25*SUM($C$17:C32)</f>
        <v>3.8735057468783647</v>
      </c>
      <c r="K32" s="3">
        <f t="shared" si="2"/>
        <v>1.4406107097006609</v>
      </c>
    </row>
    <row r="33" spans="1:11" x14ac:dyDescent="0.25">
      <c r="A33">
        <f t="shared" si="7"/>
        <v>51</v>
      </c>
      <c r="B33" s="3">
        <v>1.4877973104298345</v>
      </c>
      <c r="C33">
        <f t="shared" si="3"/>
        <v>0.94069893799491699</v>
      </c>
      <c r="D33" s="3">
        <f t="shared" si="4"/>
        <v>0</v>
      </c>
      <c r="E33" s="3">
        <f>SUM($D$17:D33)</f>
        <v>7.733196088838115</v>
      </c>
      <c r="F33">
        <f t="shared" si="5"/>
        <v>4.8922878508889632E-4</v>
      </c>
      <c r="G33">
        <f t="shared" si="6"/>
        <v>2.4334848071762779E-2</v>
      </c>
      <c r="H33">
        <f t="shared" si="8"/>
        <v>1.4858699408992857</v>
      </c>
      <c r="J33" s="3">
        <f>0.25*SUM($C$17:C33)</f>
        <v>4.1086804813770943</v>
      </c>
      <c r="K33" s="3">
        <f t="shared" si="2"/>
        <v>1.4433116002538908</v>
      </c>
    </row>
    <row r="34" spans="1:11" x14ac:dyDescent="0.25">
      <c r="A34">
        <f t="shared" si="7"/>
        <v>54</v>
      </c>
      <c r="B34" s="3">
        <v>1.5547362059730239</v>
      </c>
      <c r="C34">
        <f t="shared" si="3"/>
        <v>0.9370567478625339</v>
      </c>
      <c r="D34" s="3">
        <f t="shared" si="4"/>
        <v>0.9370567478625339</v>
      </c>
      <c r="E34" s="3">
        <f>SUM($D$17:D34)</f>
        <v>8.6702528367006497</v>
      </c>
      <c r="F34">
        <f t="shared" si="5"/>
        <v>4.6140453307596234E-4</v>
      </c>
      <c r="G34">
        <f t="shared" si="6"/>
        <v>1.2633189488023191E-2</v>
      </c>
      <c r="H34">
        <f t="shared" si="8"/>
        <v>1.5213282341862386</v>
      </c>
      <c r="J34" s="3">
        <f>0.25*SUM($C$17:C34)</f>
        <v>4.342944668342728</v>
      </c>
      <c r="K34" s="3">
        <f t="shared" si="2"/>
        <v>1.4493219910509547</v>
      </c>
    </row>
    <row r="35" spans="1:11" x14ac:dyDescent="0.25">
      <c r="A35">
        <f t="shared" si="7"/>
        <v>57</v>
      </c>
      <c r="B35" s="3">
        <v>1.6001947725365173</v>
      </c>
      <c r="C35">
        <f t="shared" si="3"/>
        <v>0.93332300139274205</v>
      </c>
      <c r="D35" s="3">
        <f t="shared" si="4"/>
        <v>0</v>
      </c>
      <c r="E35" s="3">
        <f>SUM($D$17:D35)</f>
        <v>8.6702528367006497</v>
      </c>
      <c r="F35">
        <f t="shared" si="5"/>
        <v>4.7084340584721465E-4</v>
      </c>
      <c r="G35">
        <f t="shared" si="6"/>
        <v>4.7911601458984305E-3</v>
      </c>
      <c r="H35">
        <f t="shared" si="8"/>
        <v>1.5579261622458578</v>
      </c>
      <c r="J35" s="3">
        <f>0.25*SUM($C$17:C35)</f>
        <v>4.5762754186909138</v>
      </c>
      <c r="K35" s="3">
        <f t="shared" si="2"/>
        <v>1.4570145480083787</v>
      </c>
    </row>
    <row r="36" spans="1:11" x14ac:dyDescent="0.25">
      <c r="A36">
        <f t="shared" si="7"/>
        <v>60</v>
      </c>
      <c r="B36" s="3">
        <v>1.6239544127245602</v>
      </c>
      <c r="C36">
        <f t="shared" si="3"/>
        <v>0.92954913783217474</v>
      </c>
      <c r="D36" s="3">
        <f t="shared" si="4"/>
        <v>0.92954913783217474</v>
      </c>
      <c r="E36" s="3">
        <f>SUM($D$17:D36)</f>
        <v>9.5998019745328236</v>
      </c>
      <c r="F36">
        <f t="shared" si="5"/>
        <v>4.5589319513589488E-4</v>
      </c>
      <c r="G36">
        <f t="shared" si="6"/>
        <v>6.8474458853623108E-4</v>
      </c>
      <c r="H36">
        <f t="shared" si="8"/>
        <v>1.593453553290634</v>
      </c>
      <c r="J36" s="3">
        <f>0.25*SUM($C$17:C36)</f>
        <v>4.8086627031489577</v>
      </c>
      <c r="K36" s="3">
        <f t="shared" si="2"/>
        <v>1.4650822175922307</v>
      </c>
    </row>
    <row r="37" spans="1:11" x14ac:dyDescent="0.25">
      <c r="A37">
        <f t="shared" si="7"/>
        <v>63</v>
      </c>
      <c r="B37" s="3">
        <v>1.6263623973530006</v>
      </c>
      <c r="C37">
        <f t="shared" si="3"/>
        <v>0.92578498312072066</v>
      </c>
      <c r="D37" s="3">
        <f t="shared" si="4"/>
        <v>0</v>
      </c>
      <c r="E37" s="3">
        <f>SUM($D$17:D37)</f>
        <v>9.5998019745328236</v>
      </c>
      <c r="F37">
        <f t="shared" si="5"/>
        <v>3.8708010504232178E-5</v>
      </c>
      <c r="G37">
        <f t="shared" si="6"/>
        <v>1.2182740987562E-4</v>
      </c>
      <c r="H37">
        <f t="shared" si="8"/>
        <v>1.6257560956604138</v>
      </c>
      <c r="J37" s="3">
        <f>0.25*SUM($C$17:C37)</f>
        <v>5.040108948929138</v>
      </c>
      <c r="K37" s="3">
        <f t="shared" si="2"/>
        <v>1.4724883456149824</v>
      </c>
    </row>
    <row r="38" spans="1:11" x14ac:dyDescent="0.25">
      <c r="A38">
        <f t="shared" si="7"/>
        <v>66</v>
      </c>
      <c r="B38" s="3">
        <v>1.6349919581888208</v>
      </c>
      <c r="C38">
        <f t="shared" si="3"/>
        <v>0.92201626019387994</v>
      </c>
      <c r="D38" s="3">
        <f t="shared" si="4"/>
        <v>0.92201626019387994</v>
      </c>
      <c r="E38" s="3">
        <f>SUM($D$17:D38)</f>
        <v>10.521818234726704</v>
      </c>
      <c r="F38">
        <f t="shared" si="5"/>
        <v>2.412510017151889E-5</v>
      </c>
      <c r="G38">
        <f t="shared" si="6"/>
        <v>4.9154670256855687E-4</v>
      </c>
      <c r="H38">
        <f t="shared" si="8"/>
        <v>1.6527307456459734</v>
      </c>
      <c r="J38" s="3">
        <f>0.25*SUM($C$17:C38)</f>
        <v>5.2706130139776075</v>
      </c>
      <c r="K38" s="3">
        <f t="shared" si="2"/>
        <v>1.4795952501029395</v>
      </c>
    </row>
    <row r="39" spans="1:11" x14ac:dyDescent="0.25">
      <c r="A39">
        <f t="shared" si="7"/>
        <v>69</v>
      </c>
      <c r="B39" s="3">
        <v>1.6485332498979199</v>
      </c>
      <c r="C39">
        <f t="shared" si="3"/>
        <v>0.91823192056346381</v>
      </c>
      <c r="D39" s="3">
        <f t="shared" si="4"/>
        <v>0</v>
      </c>
      <c r="E39" s="3">
        <f>SUM($D$17:D39)</f>
        <v>10.521818234726704</v>
      </c>
      <c r="F39">
        <f t="shared" si="5"/>
        <v>2.781055637939298E-5</v>
      </c>
      <c r="G39">
        <f t="shared" si="6"/>
        <v>1.0469207611749967E-3</v>
      </c>
      <c r="H39">
        <f t="shared" si="8"/>
        <v>1.6771003019085591</v>
      </c>
      <c r="J39" s="3">
        <f>0.25*SUM($C$17:C39)</f>
        <v>5.5001709941184735</v>
      </c>
      <c r="K39" s="3">
        <f t="shared" si="2"/>
        <v>1.4866461338015433</v>
      </c>
    </row>
    <row r="40" spans="1:11" x14ac:dyDescent="0.25">
      <c r="A40">
        <f t="shared" si="7"/>
        <v>72</v>
      </c>
      <c r="B40" s="3">
        <v>1.6673481131083256</v>
      </c>
      <c r="C40">
        <f t="shared" si="3"/>
        <v>0.914420278249645</v>
      </c>
      <c r="D40" s="3">
        <f t="shared" si="4"/>
        <v>0.914420278249645</v>
      </c>
      <c r="E40" s="3">
        <f>SUM($D$17:D40)</f>
        <v>11.436238512976349</v>
      </c>
      <c r="F40">
        <f t="shared" si="5"/>
        <v>3.265251913442658E-5</v>
      </c>
      <c r="G40">
        <f t="shared" si="6"/>
        <v>1.8786992760899326E-3</v>
      </c>
      <c r="H40">
        <f t="shared" si="8"/>
        <v>1.7015095290213555</v>
      </c>
      <c r="J40" s="3">
        <f>0.25*SUM($C$17:C40)</f>
        <v>5.7287760636808844</v>
      </c>
      <c r="K40" s="3">
        <f t="shared" si="2"/>
        <v>1.4938569914245845</v>
      </c>
    </row>
    <row r="41" spans="1:11" x14ac:dyDescent="0.25">
      <c r="A41">
        <f t="shared" si="7"/>
        <v>75</v>
      </c>
      <c r="B41" s="3">
        <v>1.6918772145999397</v>
      </c>
      <c r="C41">
        <f t="shared" si="3"/>
        <v>0.91056885151912093</v>
      </c>
      <c r="D41" s="3">
        <f t="shared" si="4"/>
        <v>0</v>
      </c>
      <c r="E41" s="3">
        <f>SUM($D$17:D41)</f>
        <v>11.436238512976349</v>
      </c>
      <c r="F41">
        <f t="shared" si="5"/>
        <v>2.8718942099552306E-5</v>
      </c>
      <c r="G41">
        <f t="shared" si="6"/>
        <v>2.9612326009442564E-3</v>
      </c>
      <c r="H41">
        <f t="shared" si="8"/>
        <v>1.72805471981398</v>
      </c>
      <c r="J41" s="3">
        <f>0.25*SUM($C$17:C41)</f>
        <v>5.9564182765606644</v>
      </c>
      <c r="K41" s="3">
        <f t="shared" si="2"/>
        <v>1.501424922302772</v>
      </c>
    </row>
    <row r="42" spans="1:11" x14ac:dyDescent="0.25">
      <c r="A42">
        <f t="shared" si="7"/>
        <v>78</v>
      </c>
      <c r="B42" s="3">
        <v>1.7217653217921993</v>
      </c>
      <c r="C42">
        <f t="shared" si="3"/>
        <v>0.90666618552741418</v>
      </c>
      <c r="D42" s="3">
        <f t="shared" si="4"/>
        <v>0.90666618552741418</v>
      </c>
      <c r="E42" s="3">
        <f>SUM($D$17:D42)</f>
        <v>12.342904698503762</v>
      </c>
      <c r="F42">
        <f t="shared" si="5"/>
        <v>3.4696591870804918E-5</v>
      </c>
      <c r="G42">
        <f t="shared" si="6"/>
        <v>4.3121017889214157E-3</v>
      </c>
      <c r="H42">
        <f t="shared" si="8"/>
        <v>1.7588728691799176</v>
      </c>
      <c r="J42" s="3">
        <f>0.25*SUM($C$17:C42)</f>
        <v>6.1830848229425177</v>
      </c>
      <c r="K42" s="3">
        <f t="shared" si="2"/>
        <v>1.5095024109368185</v>
      </c>
    </row>
    <row r="43" spans="1:11" x14ac:dyDescent="0.25">
      <c r="A43">
        <f t="shared" si="7"/>
        <v>81</v>
      </c>
      <c r="B43" s="3">
        <v>1.7575438102854282</v>
      </c>
      <c r="C43">
        <f t="shared" si="3"/>
        <v>0.90269984919616342</v>
      </c>
      <c r="D43" s="3">
        <f t="shared" si="4"/>
        <v>0</v>
      </c>
      <c r="E43" s="3">
        <f>SUM($D$17:D43)</f>
        <v>12.342904698503762</v>
      </c>
      <c r="F43">
        <f t="shared" si="5"/>
        <v>2.6106681843767164E-5</v>
      </c>
      <c r="G43">
        <f t="shared" si="6"/>
        <v>5.8777440659615278E-3</v>
      </c>
      <c r="H43">
        <f t="shared" si="8"/>
        <v>1.7933276749565745</v>
      </c>
      <c r="J43" s="3">
        <f>0.25*SUM($C$17:C43)</f>
        <v>6.4087597852415588</v>
      </c>
      <c r="K43" s="3">
        <f t="shared" si="2"/>
        <v>1.5182368206077044</v>
      </c>
    </row>
    <row r="44" spans="1:11" x14ac:dyDescent="0.25">
      <c r="A44">
        <f t="shared" si="7"/>
        <v>84</v>
      </c>
      <c r="B44" s="3">
        <v>1.7984317685988795</v>
      </c>
      <c r="C44">
        <f t="shared" si="3"/>
        <v>0.89865940513778853</v>
      </c>
      <c r="D44" s="3">
        <f t="shared" si="4"/>
        <v>0.89865940513778853</v>
      </c>
      <c r="E44" s="3">
        <f>SUM($D$17:D44)</f>
        <v>13.241564103641551</v>
      </c>
      <c r="F44">
        <f t="shared" si="5"/>
        <v>2.4674235716207754E-5</v>
      </c>
      <c r="G44">
        <f t="shared" si="6"/>
        <v>7.5243885370531215E-3</v>
      </c>
      <c r="H44">
        <f t="shared" si="8"/>
        <v>1.8309335989289697</v>
      </c>
      <c r="J44" s="3">
        <f>0.25*SUM($C$17:C44)</f>
        <v>6.6334246365260059</v>
      </c>
      <c r="K44" s="3">
        <f t="shared" si="2"/>
        <v>1.5277266331510568</v>
      </c>
    </row>
    <row r="45" spans="1:11" x14ac:dyDescent="0.25">
      <c r="A45">
        <f t="shared" si="7"/>
        <v>87</v>
      </c>
      <c r="B45" s="3">
        <v>1.8442870436644827</v>
      </c>
      <c r="C45">
        <f t="shared" si="3"/>
        <v>0.89453495705926511</v>
      </c>
      <c r="D45" s="3">
        <f t="shared" si="4"/>
        <v>0</v>
      </c>
      <c r="E45" s="3">
        <f>SUM($D$17:D45)</f>
        <v>13.241564103641551</v>
      </c>
      <c r="F45">
        <f t="shared" si="5"/>
        <v>5.4169317270685328E-7</v>
      </c>
      <c r="G45">
        <f t="shared" si="6"/>
        <v>8.2763691210482413E-3</v>
      </c>
      <c r="H45">
        <f t="shared" si="8"/>
        <v>1.8711892875052503</v>
      </c>
      <c r="J45" s="3">
        <f>0.25*SUM($C$17:C45)</f>
        <v>6.8570583757908219</v>
      </c>
      <c r="K45" s="3">
        <f t="shared" si="2"/>
        <v>1.5380508253084786</v>
      </c>
    </row>
    <row r="46" spans="1:11" x14ac:dyDescent="0.25">
      <c r="A46">
        <f t="shared" si="7"/>
        <v>90</v>
      </c>
      <c r="B46" s="3">
        <v>1.8894063206508036</v>
      </c>
      <c r="C46">
        <f t="shared" si="3"/>
        <v>0.89032947173089005</v>
      </c>
      <c r="D46" s="3">
        <f t="shared" si="4"/>
        <v>0.89032947173089005</v>
      </c>
      <c r="E46" s="3">
        <f>SUM($D$17:D46)</f>
        <v>14.131893575372441</v>
      </c>
      <c r="F46">
        <f t="shared" si="5"/>
        <v>3.3464757805966419E-10</v>
      </c>
      <c r="G46">
        <f t="shared" si="6"/>
        <v>8.1462984931807529E-3</v>
      </c>
      <c r="H46">
        <f t="shared" si="8"/>
        <v>1.9135290256391755</v>
      </c>
      <c r="J46" s="3">
        <f>0.25*SUM($C$17:C46)</f>
        <v>7.0796407437235445</v>
      </c>
      <c r="K46" s="3">
        <f t="shared" si="2"/>
        <v>1.549097365799788</v>
      </c>
    </row>
    <row r="47" spans="1:11" x14ac:dyDescent="0.25">
      <c r="A47">
        <f t="shared" si="7"/>
        <v>93</v>
      </c>
      <c r="B47" s="3">
        <v>1.9345438910123751</v>
      </c>
      <c r="C47">
        <f t="shared" si="3"/>
        <v>0.88604424303705498</v>
      </c>
      <c r="D47" s="3">
        <f t="shared" si="4"/>
        <v>0</v>
      </c>
      <c r="E47" s="3">
        <f>SUM($D$17:D47)</f>
        <v>14.131893575372441</v>
      </c>
      <c r="F47">
        <f t="shared" si="5"/>
        <v>2.000680643035229E-8</v>
      </c>
      <c r="G47">
        <f t="shared" si="6"/>
        <v>8.1240830292602147E-3</v>
      </c>
      <c r="H47">
        <f t="shared" si="8"/>
        <v>1.9573873043888443</v>
      </c>
      <c r="J47" s="3">
        <f>0.25*SUM($C$17:C47)</f>
        <v>7.3011518044828083</v>
      </c>
      <c r="K47" s="3">
        <f t="shared" si="2"/>
        <v>1.5607915026910923</v>
      </c>
    </row>
    <row r="48" spans="1:11" x14ac:dyDescent="0.25">
      <c r="A48">
        <f t="shared" si="7"/>
        <v>96</v>
      </c>
      <c r="B48" s="3">
        <v>1.9795400159553911</v>
      </c>
      <c r="C48">
        <f t="shared" si="3"/>
        <v>0.88168093630027644</v>
      </c>
      <c r="D48" s="3">
        <f t="shared" si="4"/>
        <v>0.88168093630027644</v>
      </c>
      <c r="E48" s="3">
        <f>SUM($D$17:D48)</f>
        <v>15.013574511672717</v>
      </c>
      <c r="F48">
        <f t="shared" si="5"/>
        <v>3.175178636290762E-9</v>
      </c>
      <c r="G48">
        <f t="shared" si="6"/>
        <v>8.1087501115345434E-3</v>
      </c>
      <c r="H48">
        <f t="shared" si="8"/>
        <v>2.0022233676450027</v>
      </c>
      <c r="J48" s="3">
        <f>0.25*SUM($C$17:C48)</f>
        <v>7.5215720385578777</v>
      </c>
      <c r="K48" s="3">
        <f t="shared" si="2"/>
        <v>1.5730629593545586</v>
      </c>
    </row>
    <row r="49" spans="1:11" x14ac:dyDescent="0.25">
      <c r="A49">
        <f t="shared" si="7"/>
        <v>99</v>
      </c>
      <c r="B49" s="3">
        <v>2.0245924896218734</v>
      </c>
      <c r="C49">
        <f t="shared" si="3"/>
        <v>0.87724079846984671</v>
      </c>
      <c r="D49" s="3">
        <f t="shared" si="4"/>
        <v>0</v>
      </c>
      <c r="E49" s="3">
        <f>SUM($D$17:D49)</f>
        <v>15.013574511672717</v>
      </c>
      <c r="F49">
        <f t="shared" si="5"/>
        <v>6.7618504309069239E-8</v>
      </c>
      <c r="G49">
        <f t="shared" si="6"/>
        <v>8.1658301373618656E-3</v>
      </c>
      <c r="H49">
        <f t="shared" si="8"/>
        <v>2.0475435442858592</v>
      </c>
      <c r="J49" s="3">
        <f>0.25*SUM($C$17:C49)</f>
        <v>7.740882238175339</v>
      </c>
      <c r="K49" s="3">
        <f t="shared" si="2"/>
        <v>1.5858554329214261</v>
      </c>
    </row>
    <row r="50" spans="1:11" x14ac:dyDescent="0.25">
      <c r="A50">
        <f t="shared" si="7"/>
        <v>102</v>
      </c>
      <c r="B50" s="3">
        <v>2.0699049988711304</v>
      </c>
      <c r="C50">
        <f t="shared" si="3"/>
        <v>0.87272465565141932</v>
      </c>
      <c r="D50" s="3">
        <f t="shared" si="4"/>
        <v>0.87272465565141932</v>
      </c>
      <c r="E50" s="3">
        <f>SUM($D$17:D50)</f>
        <v>15.886299167324136</v>
      </c>
      <c r="F50">
        <f t="shared" si="5"/>
        <v>3.259019055567916E-9</v>
      </c>
      <c r="G50">
        <f t="shared" si="6"/>
        <v>8.2232444061450822E-3</v>
      </c>
      <c r="H50">
        <f t="shared" si="8"/>
        <v>2.0928917444564332</v>
      </c>
      <c r="J50" s="3">
        <f>0.25*SUM($C$17:C50)</f>
        <v>7.9590634020881943</v>
      </c>
      <c r="K50" s="3">
        <f t="shared" si="2"/>
        <v>1.5991246446810292</v>
      </c>
    </row>
    <row r="51" spans="1:11" x14ac:dyDescent="0.25">
      <c r="A51">
        <f t="shared" si="7"/>
        <v>105</v>
      </c>
      <c r="B51" s="3">
        <v>2.1152745959391899</v>
      </c>
      <c r="C51">
        <f t="shared" si="3"/>
        <v>0.86813380220720682</v>
      </c>
      <c r="D51" s="3">
        <f t="shared" si="4"/>
        <v>0</v>
      </c>
      <c r="E51" s="3">
        <f>SUM($D$17:D51)</f>
        <v>15.886299167324136</v>
      </c>
      <c r="F51">
        <f t="shared" si="5"/>
        <v>8.7665568279913069E-8</v>
      </c>
      <c r="G51">
        <f t="shared" si="6"/>
        <v>8.1799562220383013E-3</v>
      </c>
      <c r="H51">
        <f t="shared" si="8"/>
        <v>2.1383543663735631</v>
      </c>
      <c r="J51" s="3">
        <f>0.25*SUM($C$17:C51)</f>
        <v>8.1760968526399953</v>
      </c>
      <c r="K51" s="3">
        <f t="shared" si="2"/>
        <v>1.6128257794575251</v>
      </c>
    </row>
    <row r="52" spans="1:11" x14ac:dyDescent="0.25">
      <c r="A52">
        <f t="shared" si="7"/>
        <v>108</v>
      </c>
      <c r="B52" s="3">
        <v>2.1603481092888859</v>
      </c>
      <c r="C52">
        <f t="shared" si="3"/>
        <v>0.8634703110723263</v>
      </c>
      <c r="D52" s="3">
        <f t="shared" si="4"/>
        <v>0.8634703110723263</v>
      </c>
      <c r="E52" s="3">
        <f>SUM($D$17:D52)</f>
        <v>16.749769478396463</v>
      </c>
      <c r="F52">
        <f t="shared" si="5"/>
        <v>2.3311535367175641E-7</v>
      </c>
      <c r="G52">
        <f t="shared" si="6"/>
        <v>8.2137691505358053E-3</v>
      </c>
      <c r="H52">
        <f t="shared" si="8"/>
        <v>2.1839273906359766</v>
      </c>
      <c r="J52" s="3">
        <f>0.25*SUM($C$17:C52)</f>
        <v>8.3919644304080769</v>
      </c>
      <c r="K52" s="3">
        <f t="shared" si="2"/>
        <v>1.626909766597219</v>
      </c>
    </row>
    <row r="53" spans="1:11" x14ac:dyDescent="0.25">
      <c r="A53">
        <f t="shared" si="7"/>
        <v>111</v>
      </c>
      <c r="B53" s="3">
        <v>2.2059044428470149</v>
      </c>
      <c r="C53">
        <f t="shared" si="3"/>
        <v>0.8587345949268872</v>
      </c>
      <c r="D53" s="3">
        <f t="shared" si="4"/>
        <v>0</v>
      </c>
      <c r="E53" s="3">
        <f>SUM($D$17:D53)</f>
        <v>16.749769478396463</v>
      </c>
      <c r="F53">
        <f t="shared" si="5"/>
        <v>2.9845534667780498E-8</v>
      </c>
      <c r="G53">
        <f t="shared" si="6"/>
        <v>8.3330289486180098E-3</v>
      </c>
      <c r="H53">
        <f t="shared" si="8"/>
        <v>2.2295554502481312</v>
      </c>
      <c r="J53" s="3">
        <f>0.25*SUM($C$17:C53)</f>
        <v>8.6066480791397986</v>
      </c>
      <c r="K53" s="3">
        <f t="shared" si="2"/>
        <v>1.6413521707190766</v>
      </c>
    </row>
    <row r="54" spans="1:11" x14ac:dyDescent="0.25">
      <c r="A54">
        <f t="shared" si="7"/>
        <v>114</v>
      </c>
      <c r="B54" s="3">
        <v>2.2516335350074419</v>
      </c>
      <c r="C54">
        <f t="shared" si="3"/>
        <v>0.85392776395241432</v>
      </c>
      <c r="D54" s="3">
        <f t="shared" si="4"/>
        <v>0.85392776395241432</v>
      </c>
      <c r="E54" s="3">
        <f>SUM($D$17:D54)</f>
        <v>17.603697242348876</v>
      </c>
      <c r="F54">
        <f t="shared" si="5"/>
        <v>1.6517575520500681E-7</v>
      </c>
      <c r="G54">
        <f t="shared" si="6"/>
        <v>8.4391051967469821E-3</v>
      </c>
      <c r="H54">
        <f t="shared" si="8"/>
        <v>2.2751502487590503</v>
      </c>
      <c r="J54" s="3">
        <f>0.25*SUM($C$17:C54)</f>
        <v>8.8201300201279018</v>
      </c>
      <c r="K54" s="3">
        <f t="shared" si="2"/>
        <v>1.6561233872317391</v>
      </c>
    </row>
    <row r="55" spans="1:11" x14ac:dyDescent="0.25">
      <c r="A55">
        <f t="shared" si="7"/>
        <v>117</v>
      </c>
      <c r="B55" s="3">
        <v>2.2977690453702229</v>
      </c>
      <c r="C55">
        <f t="shared" si="3"/>
        <v>0.84905045929410594</v>
      </c>
      <c r="D55" s="3">
        <f t="shared" si="4"/>
        <v>0</v>
      </c>
      <c r="E55" s="3">
        <f>SUM($D$17:D55)</f>
        <v>17.603697242348876</v>
      </c>
      <c r="F55">
        <f t="shared" si="5"/>
        <v>1.6379927062977699E-8</v>
      </c>
      <c r="G55">
        <f t="shared" si="6"/>
        <v>8.5375760907399952E-3</v>
      </c>
      <c r="H55">
        <f t="shared" si="8"/>
        <v>2.3205864930159352</v>
      </c>
      <c r="J55" s="3">
        <f>0.25*SUM($C$17:C55)</f>
        <v>9.0323926349514281</v>
      </c>
      <c r="K55" s="3">
        <f t="shared" si="2"/>
        <v>1.671202158792179</v>
      </c>
    </row>
    <row r="56" spans="1:11" x14ac:dyDescent="0.25">
      <c r="A56">
        <f t="shared" si="7"/>
        <v>120</v>
      </c>
      <c r="B56" s="3">
        <v>2.3440325398221042</v>
      </c>
      <c r="C56">
        <f t="shared" si="3"/>
        <v>0.84410394152926416</v>
      </c>
      <c r="D56" s="3">
        <f t="shared" si="4"/>
        <v>0.84410394152926416</v>
      </c>
      <c r="E56" s="3">
        <f>SUM($D$17:D56)</f>
        <v>18.447801183878141</v>
      </c>
      <c r="F56">
        <f t="shared" si="5"/>
        <v>4.7963792193210785E-10</v>
      </c>
      <c r="G56">
        <f t="shared" si="6"/>
        <v>8.5571913551531799E-3</v>
      </c>
      <c r="H56">
        <f t="shared" si="8"/>
        <v>2.3657484142515184</v>
      </c>
      <c r="J56" s="3">
        <f>0.25*SUM($C$17:C56)</f>
        <v>9.2434186203337436</v>
      </c>
      <c r="K56" s="3">
        <f t="shared" si="2"/>
        <v>1.6865627845502367</v>
      </c>
    </row>
    <row r="57" spans="1:11" x14ac:dyDescent="0.25">
      <c r="A57">
        <f t="shared" si="7"/>
        <v>123</v>
      </c>
      <c r="B57" s="3">
        <v>2.3902741336365079</v>
      </c>
      <c r="C57">
        <f t="shared" si="3"/>
        <v>0.83908980488820817</v>
      </c>
      <c r="D57" s="3">
        <f t="shared" si="4"/>
        <v>0</v>
      </c>
      <c r="E57" s="3">
        <f>SUM($D$17:D57)</f>
        <v>18.447801183878141</v>
      </c>
      <c r="F57">
        <f t="shared" si="5"/>
        <v>4.831853831285902E-7</v>
      </c>
      <c r="G57">
        <f t="shared" si="6"/>
        <v>8.4250502082593385E-3</v>
      </c>
      <c r="H57">
        <f t="shared" si="8"/>
        <v>2.4106153016818364</v>
      </c>
      <c r="J57" s="3">
        <f>0.25*SUM($C$17:C57)</f>
        <v>9.4531910715557963</v>
      </c>
      <c r="K57" s="3">
        <f t="shared" si="2"/>
        <v>1.7021785965583938</v>
      </c>
    </row>
    <row r="58" spans="1:11" x14ac:dyDescent="0.25">
      <c r="A58">
        <f t="shared" si="7"/>
        <v>126</v>
      </c>
      <c r="B58" s="3">
        <v>2.4358206120769421</v>
      </c>
      <c r="C58">
        <f t="shared" si="3"/>
        <v>0.83401105161266287</v>
      </c>
      <c r="D58" s="3">
        <f t="shared" si="4"/>
        <v>0.83401105161266287</v>
      </c>
      <c r="E58" s="3">
        <f>SUM($D$17:D58)</f>
        <v>19.281812235490804</v>
      </c>
      <c r="F58">
        <f t="shared" si="5"/>
        <v>6.8329365817973145E-7</v>
      </c>
      <c r="G58">
        <f t="shared" si="6"/>
        <v>8.1480123345988691E-3</v>
      </c>
      <c r="H58">
        <f t="shared" si="8"/>
        <v>2.4550057334042159</v>
      </c>
      <c r="J58" s="3">
        <f>0.25*SUM($C$17:C58)</f>
        <v>9.661693834458962</v>
      </c>
      <c r="K58" s="3">
        <f t="shared" si="2"/>
        <v>1.7180108501816569</v>
      </c>
    </row>
    <row r="59" spans="1:11" x14ac:dyDescent="0.25">
      <c r="A59">
        <f t="shared" si="7"/>
        <v>129</v>
      </c>
      <c r="B59" s="3">
        <v>2.4805404747310646</v>
      </c>
      <c r="C59">
        <f t="shared" si="3"/>
        <v>0.82887093187554939</v>
      </c>
      <c r="D59" s="3">
        <f t="shared" si="4"/>
        <v>0</v>
      </c>
      <c r="E59" s="3">
        <f>SUM($D$17:D59)</f>
        <v>19.281812235490804</v>
      </c>
      <c r="F59">
        <f t="shared" si="5"/>
        <v>9.8584235801382768E-7</v>
      </c>
      <c r="G59">
        <f t="shared" si="6"/>
        <v>7.8228416243739766E-3</v>
      </c>
      <c r="H59">
        <f t="shared" si="8"/>
        <v>2.4988716499524664</v>
      </c>
      <c r="J59" s="3">
        <f>0.25*SUM($C$17:C59)</f>
        <v>9.8689115674278494</v>
      </c>
      <c r="K59" s="3">
        <f t="shared" si="2"/>
        <v>1.7340216999132789</v>
      </c>
    </row>
    <row r="60" spans="1:11" x14ac:dyDescent="0.25">
      <c r="A60">
        <f t="shared" si="7"/>
        <v>132</v>
      </c>
      <c r="B60" s="3">
        <v>2.5242674414399779</v>
      </c>
      <c r="C60">
        <f t="shared" si="3"/>
        <v>0.82367300450637826</v>
      </c>
      <c r="D60" s="3">
        <f t="shared" si="4"/>
        <v>0.82367300450637826</v>
      </c>
      <c r="E60" s="3">
        <f>SUM($D$17:D60)</f>
        <v>20.105485239997183</v>
      </c>
      <c r="F60">
        <f t="shared" si="5"/>
        <v>1.2113200383440642E-6</v>
      </c>
      <c r="G60">
        <f t="shared" si="6"/>
        <v>7.4568982176076047E-3</v>
      </c>
      <c r="H60">
        <f t="shared" si="8"/>
        <v>2.5420846502630425</v>
      </c>
      <c r="J60" s="3">
        <f>0.25*SUM($C$17:C60)</f>
        <v>10.074829818554443</v>
      </c>
      <c r="K60" s="3">
        <f t="shared" si="2"/>
        <v>1.7501734388494263</v>
      </c>
    </row>
    <row r="61" spans="1:11" x14ac:dyDescent="0.25">
      <c r="A61">
        <f t="shared" si="7"/>
        <v>135</v>
      </c>
      <c r="B61" s="3">
        <v>2.5668938082950192</v>
      </c>
      <c r="C61">
        <f t="shared" si="3"/>
        <v>0.81842100498071924</v>
      </c>
      <c r="D61" s="3">
        <f t="shared" si="4"/>
        <v>0</v>
      </c>
      <c r="E61" s="3">
        <f>SUM($D$17:D61)</f>
        <v>20.105485239997183</v>
      </c>
      <c r="F61">
        <f t="shared" si="5"/>
        <v>2.532017440342486E-7</v>
      </c>
      <c r="G61">
        <f t="shared" si="6"/>
        <v>7.1824848949889296E-3</v>
      </c>
      <c r="H61">
        <f t="shared" si="8"/>
        <v>2.5845317261454785</v>
      </c>
      <c r="J61" s="3">
        <f>0.25*SUM($C$17:C61)</f>
        <v>10.279435069799623</v>
      </c>
      <c r="K61" s="3">
        <f t="shared" si="2"/>
        <v>1.7664297092818768</v>
      </c>
    </row>
    <row r="62" spans="1:11" x14ac:dyDescent="0.25">
      <c r="A62">
        <f t="shared" si="7"/>
        <v>138</v>
      </c>
      <c r="B62" s="3">
        <v>2.6090169835920682</v>
      </c>
      <c r="C62">
        <f t="shared" si="3"/>
        <v>0.81311741213592659</v>
      </c>
      <c r="D62" s="3">
        <f t="shared" si="4"/>
        <v>0.81311741213592659</v>
      </c>
      <c r="E62" s="3">
        <f>SUM($D$17:D62)</f>
        <v>20.91860265213311</v>
      </c>
      <c r="F62">
        <f t="shared" si="5"/>
        <v>1.7726228133910948E-6</v>
      </c>
      <c r="G62">
        <f t="shared" si="6"/>
        <v>6.8748892279815637E-3</v>
      </c>
      <c r="H62">
        <f t="shared" si="8"/>
        <v>2.6261262873189875</v>
      </c>
      <c r="J62" s="3">
        <f>0.25*SUM($C$17:C62)</f>
        <v>10.482714422833604</v>
      </c>
      <c r="K62" s="3">
        <f t="shared" si="2"/>
        <v>1.782769045553726</v>
      </c>
    </row>
    <row r="63" spans="1:11" x14ac:dyDescent="0.25">
      <c r="A63">
        <f t="shared" si="7"/>
        <v>141</v>
      </c>
      <c r="B63" s="3">
        <v>2.6498087600708091</v>
      </c>
      <c r="C63">
        <f t="shared" si="3"/>
        <v>0.80776634628473731</v>
      </c>
      <c r="D63" s="3">
        <f t="shared" si="4"/>
        <v>0</v>
      </c>
      <c r="E63" s="3">
        <f>SUM($D$17:D63)</f>
        <v>20.91860265213311</v>
      </c>
      <c r="F63">
        <f t="shared" si="5"/>
        <v>9.4763039590907557E-8</v>
      </c>
      <c r="G63">
        <f t="shared" si="6"/>
        <v>6.6057421572643981E-3</v>
      </c>
      <c r="H63">
        <f t="shared" si="8"/>
        <v>2.6668847817658672</v>
      </c>
      <c r="J63" s="3">
        <f>0.25*SUM($C$17:C63)</f>
        <v>10.684656009404788</v>
      </c>
      <c r="K63" s="3">
        <f t="shared" si="2"/>
        <v>1.7991562250207762</v>
      </c>
    </row>
    <row r="64" spans="1:11" x14ac:dyDescent="0.25">
      <c r="A64">
        <f t="shared" si="7"/>
        <v>144</v>
      </c>
      <c r="B64" s="3">
        <v>2.6902927004899486</v>
      </c>
      <c r="C64">
        <f t="shared" si="3"/>
        <v>0.80236982209604135</v>
      </c>
      <c r="D64" s="3">
        <f t="shared" si="4"/>
        <v>0.80236982209604135</v>
      </c>
      <c r="E64" s="3">
        <f>SUM($D$17:D64)</f>
        <v>21.72097247422915</v>
      </c>
      <c r="F64">
        <f t="shared" si="5"/>
        <v>7.7016847864048624E-7</v>
      </c>
      <c r="G64">
        <f t="shared" si="6"/>
        <v>6.4144542968241911E-3</v>
      </c>
      <c r="H64">
        <f t="shared" si="8"/>
        <v>2.7067949737667556</v>
      </c>
      <c r="J64" s="3">
        <f>0.25*SUM($C$17:C64)</f>
        <v>10.885248464928798</v>
      </c>
      <c r="K64" s="3">
        <f t="shared" si="2"/>
        <v>1.8155780140499655</v>
      </c>
    </row>
    <row r="65" spans="1:11" x14ac:dyDescent="0.25">
      <c r="A65">
        <f t="shared" si="7"/>
        <v>147</v>
      </c>
      <c r="B65" s="3">
        <v>2.7298990484759846</v>
      </c>
      <c r="C65">
        <f t="shared" si="3"/>
        <v>0.79693096935865815</v>
      </c>
      <c r="D65" s="3">
        <f t="shared" si="4"/>
        <v>0</v>
      </c>
      <c r="E65" s="3">
        <f>SUM($D$17:D65)</f>
        <v>21.72097247422915</v>
      </c>
      <c r="F65">
        <f t="shared" si="5"/>
        <v>1.0042000319515461E-6</v>
      </c>
      <c r="G65">
        <f t="shared" si="6"/>
        <v>6.1168976639992927E-3</v>
      </c>
      <c r="H65">
        <f t="shared" si="8"/>
        <v>2.7458872974308948</v>
      </c>
      <c r="J65" s="3">
        <f>0.25*SUM($C$17:C65)</f>
        <v>11.084481207268462</v>
      </c>
      <c r="K65" s="3">
        <f t="shared" si="2"/>
        <v>1.8320120431814415</v>
      </c>
    </row>
    <row r="66" spans="1:11" x14ac:dyDescent="0.25">
      <c r="A66">
        <f t="shared" si="7"/>
        <v>150</v>
      </c>
      <c r="B66" s="3">
        <v>2.7685032986464599</v>
      </c>
      <c r="C66">
        <f t="shared" si="3"/>
        <v>0.79145311793931072</v>
      </c>
      <c r="D66" s="3">
        <f t="shared" si="4"/>
        <v>0.79145311793931072</v>
      </c>
      <c r="E66" s="3">
        <f>SUM($D$17:D66)</f>
        <v>22.512425592168462</v>
      </c>
      <c r="F66">
        <f t="shared" si="5"/>
        <v>7.8819495755147652E-7</v>
      </c>
      <c r="G66">
        <f t="shared" si="6"/>
        <v>5.8248487746322599E-3</v>
      </c>
      <c r="H66">
        <f t="shared" si="8"/>
        <v>2.7841867133297802</v>
      </c>
      <c r="J66" s="3">
        <f>0.25*SUM($C$17:C66)</f>
        <v>11.28234448675329</v>
      </c>
      <c r="K66" s="3">
        <f t="shared" si="2"/>
        <v>1.8484356891029714</v>
      </c>
    </row>
    <row r="67" spans="1:11" x14ac:dyDescent="0.25">
      <c r="A67">
        <f t="shared" si="7"/>
        <v>153</v>
      </c>
      <c r="B67" s="3">
        <v>2.8062197453715991</v>
      </c>
      <c r="C67">
        <f t="shared" si="3"/>
        <v>0.78593932183034998</v>
      </c>
      <c r="D67" s="3">
        <f t="shared" si="4"/>
        <v>0</v>
      </c>
      <c r="E67" s="3">
        <f>SUM($D$17:D67)</f>
        <v>22.512425592168462</v>
      </c>
      <c r="F67">
        <f t="shared" si="5"/>
        <v>2.8157408798197769E-7</v>
      </c>
      <c r="G67">
        <f t="shared" si="6"/>
        <v>5.6103482384104461E-3</v>
      </c>
      <c r="H67">
        <f t="shared" si="8"/>
        <v>2.8216860609581085</v>
      </c>
      <c r="J67" s="3">
        <f>0.25*SUM($C$17:C67)</f>
        <v>11.478829317210877</v>
      </c>
      <c r="K67" s="3">
        <f t="shared" si="2"/>
        <v>1.864830221394584</v>
      </c>
    </row>
    <row r="68" spans="1:11" x14ac:dyDescent="0.25">
      <c r="A68">
        <f t="shared" si="7"/>
        <v>156</v>
      </c>
      <c r="B68" s="3">
        <v>2.8434055565457412</v>
      </c>
      <c r="C68">
        <f t="shared" si="3"/>
        <v>0.78039189520259422</v>
      </c>
      <c r="D68" s="3">
        <f t="shared" si="4"/>
        <v>0.78039189520259422</v>
      </c>
      <c r="E68" s="3">
        <f>SUM($D$17:D68)</f>
        <v>23.292817487371057</v>
      </c>
      <c r="F68">
        <f t="shared" si="5"/>
        <v>9.0054971664336983E-7</v>
      </c>
      <c r="G68">
        <f t="shared" si="6"/>
        <v>5.390885440267874E-3</v>
      </c>
      <c r="H68">
        <f t="shared" si="8"/>
        <v>2.8584458212869412</v>
      </c>
      <c r="J68" s="3">
        <f>0.25*SUM($C$17:C68)</f>
        <v>11.673927291011525</v>
      </c>
      <c r="K68" s="3">
        <f t="shared" si="2"/>
        <v>1.8811844490970537</v>
      </c>
    </row>
    <row r="69" spans="1:11" x14ac:dyDescent="0.25">
      <c r="A69">
        <f t="shared" si="7"/>
        <v>159</v>
      </c>
      <c r="B69" s="3">
        <v>2.8796423947399505</v>
      </c>
      <c r="C69">
        <f t="shared" si="3"/>
        <v>0.77481392761758772</v>
      </c>
      <c r="D69" s="3">
        <f t="shared" si="4"/>
        <v>0</v>
      </c>
      <c r="E69" s="3">
        <f>SUM($D$17:D69)</f>
        <v>23.292817487371057</v>
      </c>
      <c r="F69">
        <f t="shared" si="5"/>
        <v>4.7410778530518694E-7</v>
      </c>
      <c r="G69">
        <f t="shared" si="6"/>
        <v>5.1531036738844353E-3</v>
      </c>
      <c r="H69">
        <f t="shared" si="8"/>
        <v>2.8944372458564125</v>
      </c>
      <c r="J69" s="3">
        <f>0.25*SUM($C$17:C69)</f>
        <v>11.867630772915922</v>
      </c>
      <c r="K69" s="3">
        <f t="shared" si="2"/>
        <v>1.8974812807315138</v>
      </c>
    </row>
    <row r="70" spans="1:11" x14ac:dyDescent="0.25">
      <c r="A70">
        <f t="shared" si="7"/>
        <v>162</v>
      </c>
      <c r="B70" s="3">
        <v>2.9151906780813661</v>
      </c>
      <c r="C70">
        <f t="shared" si="3"/>
        <v>0.76920795794631003</v>
      </c>
      <c r="D70" s="3">
        <f t="shared" si="4"/>
        <v>0.76920795794631003</v>
      </c>
      <c r="E70" s="3">
        <f>SUM($D$17:D70)</f>
        <v>24.062025445317367</v>
      </c>
      <c r="F70">
        <f t="shared" si="5"/>
        <v>7.2419102444951576E-7</v>
      </c>
      <c r="G70">
        <f t="shared" si="6"/>
        <v>4.9344404620240241E-3</v>
      </c>
      <c r="H70">
        <f t="shared" si="8"/>
        <v>2.9296808886640435</v>
      </c>
      <c r="J70" s="3">
        <f>0.25*SUM($C$17:C70)</f>
        <v>12.059932762402498</v>
      </c>
      <c r="K70" s="3">
        <f t="shared" si="2"/>
        <v>1.9137091939118998</v>
      </c>
    </row>
    <row r="71" spans="1:11" x14ac:dyDescent="0.25">
      <c r="A71">
        <f t="shared" si="7"/>
        <v>165</v>
      </c>
      <c r="B71" s="3">
        <v>2.9498879672838769</v>
      </c>
      <c r="C71">
        <f t="shared" si="3"/>
        <v>0.76357679296216918</v>
      </c>
      <c r="D71" s="3">
        <f t="shared" si="4"/>
        <v>0</v>
      </c>
      <c r="E71" s="3">
        <f>SUM($D$17:D71)</f>
        <v>24.062025445317367</v>
      </c>
      <c r="F71">
        <f t="shared" si="5"/>
        <v>3.3039114406471089E-7</v>
      </c>
      <c r="G71">
        <f t="shared" si="6"/>
        <v>4.7361623661709854E-3</v>
      </c>
      <c r="H71">
        <f t="shared" si="8"/>
        <v>2.9642141104317679</v>
      </c>
      <c r="J71" s="3">
        <f>0.25*SUM($C$17:C71)</f>
        <v>12.250826960643041</v>
      </c>
      <c r="K71" s="3">
        <f t="shared" si="2"/>
        <v>1.9298550848637654</v>
      </c>
    </row>
    <row r="72" spans="1:11" x14ac:dyDescent="0.25">
      <c r="A72">
        <f t="shared" si="7"/>
        <v>168</v>
      </c>
      <c r="B72" s="3">
        <v>2.9840104598753459</v>
      </c>
      <c r="C72">
        <f t="shared" si="3"/>
        <v>0.75792267002434588</v>
      </c>
      <c r="D72" s="3">
        <f t="shared" si="4"/>
        <v>0.75792267002434588</v>
      </c>
      <c r="E72" s="3">
        <f>SUM($D$17:D72)</f>
        <v>24.819948115341713</v>
      </c>
      <c r="F72">
        <f t="shared" si="5"/>
        <v>5.2793173139950602E-7</v>
      </c>
      <c r="G72">
        <f t="shared" si="6"/>
        <v>4.5587338085753704E-3</v>
      </c>
      <c r="H72">
        <f t="shared" si="8"/>
        <v>2.9980602781547794</v>
      </c>
      <c r="J72" s="3">
        <f>0.25*SUM($C$17:C72)</f>
        <v>12.440307628149126</v>
      </c>
      <c r="K72" s="3">
        <f t="shared" si="2"/>
        <v>1.9459111238366578</v>
      </c>
    </row>
    <row r="73" spans="1:11" x14ac:dyDescent="0.25">
      <c r="A73">
        <f t="shared" si="7"/>
        <v>171</v>
      </c>
      <c r="B73" s="3">
        <v>3.0174063633591346</v>
      </c>
      <c r="C73">
        <f t="shared" si="3"/>
        <v>0.75224807470574151</v>
      </c>
      <c r="D73" s="3">
        <f t="shared" si="4"/>
        <v>0</v>
      </c>
      <c r="E73" s="3">
        <f>SUM($D$17:D73)</f>
        <v>24.819948115341713</v>
      </c>
      <c r="F73">
        <f t="shared" si="5"/>
        <v>3.5440668615172923E-7</v>
      </c>
      <c r="G73">
        <f t="shared" si="6"/>
        <v>4.3819747996995881E-3</v>
      </c>
      <c r="H73">
        <f t="shared" si="8"/>
        <v>3.031211427073873</v>
      </c>
      <c r="J73" s="3">
        <f>0.25*SUM($C$17:C73)</f>
        <v>12.628369646825561</v>
      </c>
      <c r="K73" s="3">
        <f t="shared" si="2"/>
        <v>1.9618678596135073</v>
      </c>
    </row>
    <row r="74" spans="1:11" x14ac:dyDescent="0.25">
      <c r="A74">
        <f t="shared" si="7"/>
        <v>174</v>
      </c>
      <c r="B74" s="3">
        <v>3.0502069461846628</v>
      </c>
      <c r="C74">
        <f t="shared" si="3"/>
        <v>0.74655520502554351</v>
      </c>
      <c r="D74" s="3">
        <f t="shared" si="4"/>
        <v>0.74655520502554351</v>
      </c>
      <c r="E74" s="3">
        <f>SUM($D$17:D74)</f>
        <v>25.566503320367257</v>
      </c>
      <c r="F74">
        <f t="shared" si="5"/>
        <v>4.5165450616469607E-7</v>
      </c>
      <c r="G74">
        <f t="shared" si="6"/>
        <v>4.2157897400501802E-3</v>
      </c>
      <c r="H74">
        <f t="shared" si="8"/>
        <v>3.0636934528400301</v>
      </c>
      <c r="J74" s="3">
        <f>0.25*SUM($C$17:C74)</f>
        <v>12.815008448081947</v>
      </c>
      <c r="K74" s="3">
        <f t="shared" si="2"/>
        <v>1.9777185165444831</v>
      </c>
    </row>
    <row r="75" spans="1:11" x14ac:dyDescent="0.25">
      <c r="A75">
        <f t="shared" si="7"/>
        <v>177</v>
      </c>
      <c r="B75" s="3">
        <v>3.0823354765522946</v>
      </c>
      <c r="C75">
        <f t="shared" si="3"/>
        <v>0.74084636246132052</v>
      </c>
      <c r="D75" s="3">
        <f t="shared" si="4"/>
        <v>0</v>
      </c>
      <c r="E75" s="3">
        <f>SUM($D$17:D75)</f>
        <v>25.566503320367257</v>
      </c>
      <c r="F75">
        <f t="shared" si="5"/>
        <v>3.9500042954080798E-7</v>
      </c>
      <c r="G75">
        <f t="shared" si="6"/>
        <v>4.0485949379387327E-3</v>
      </c>
      <c r="H75">
        <f t="shared" si="8"/>
        <v>3.0955203079722531</v>
      </c>
      <c r="J75" s="3">
        <f>0.25*SUM($C$17:C75)</f>
        <v>13.000220038697277</v>
      </c>
      <c r="K75" s="3">
        <f t="shared" si="2"/>
        <v>1.9934557781888795</v>
      </c>
    </row>
    <row r="76" spans="1:11" x14ac:dyDescent="0.25">
      <c r="A76">
        <f t="shared" si="7"/>
        <v>180</v>
      </c>
      <c r="B76" s="3">
        <v>3.1138355163237028</v>
      </c>
      <c r="C76">
        <f t="shared" si="3"/>
        <v>0.73512372653984059</v>
      </c>
      <c r="D76" s="3">
        <f t="shared" si="4"/>
        <v>0.73512372653984059</v>
      </c>
      <c r="E76" s="3">
        <f>SUM($D$17:D76)</f>
        <v>26.301627046907097</v>
      </c>
      <c r="F76">
        <f t="shared" si="5"/>
        <v>4.2789062718106436E-7</v>
      </c>
      <c r="G76">
        <f t="shared" si="6"/>
        <v>3.8870169887974394E-3</v>
      </c>
      <c r="H76">
        <f t="shared" si="8"/>
        <v>3.1267021013979619</v>
      </c>
      <c r="J76" s="3">
        <f>0.25*SUM($C$17:C76)</f>
        <v>13.184000970332237</v>
      </c>
      <c r="K76" s="3">
        <f t="shared" si="2"/>
        <v>2.0090735282575189</v>
      </c>
    </row>
    <row r="77" spans="1:11" x14ac:dyDescent="0.25">
      <c r="A77">
        <f t="shared" si="7"/>
        <v>183</v>
      </c>
      <c r="B77" s="3">
        <v>3.1446814226017166</v>
      </c>
      <c r="C77">
        <f t="shared" si="3"/>
        <v>0.72938948265001413</v>
      </c>
      <c r="D77" s="3">
        <f t="shared" si="4"/>
        <v>0</v>
      </c>
      <c r="E77" s="3">
        <f>SUM($D$17:D77)</f>
        <v>26.301627046907097</v>
      </c>
      <c r="F77">
        <f t="shared" si="5"/>
        <v>3.7244551469790455E-7</v>
      </c>
      <c r="G77">
        <f t="shared" si="6"/>
        <v>3.730953235427745E-3</v>
      </c>
      <c r="H77">
        <f t="shared" si="8"/>
        <v>3.1572484733590853</v>
      </c>
      <c r="J77" s="3">
        <f>0.25*SUM($C$17:C77)</f>
        <v>13.36634834099474</v>
      </c>
      <c r="K77" s="3">
        <f t="shared" si="2"/>
        <v>2.0245658009676464</v>
      </c>
    </row>
    <row r="78" spans="1:11" x14ac:dyDescent="0.25">
      <c r="A78">
        <f t="shared" si="7"/>
        <v>186</v>
      </c>
      <c r="B78" s="3">
        <v>3.1749170457366747</v>
      </c>
      <c r="C78">
        <f t="shared" si="3"/>
        <v>0.72364569501953535</v>
      </c>
      <c r="D78" s="3">
        <f t="shared" si="4"/>
        <v>0.72364569501953535</v>
      </c>
      <c r="E78" s="3">
        <f>SUM($D$17:D78)</f>
        <v>27.025272741926631</v>
      </c>
      <c r="F78">
        <f t="shared" si="5"/>
        <v>4.761227290172727E-7</v>
      </c>
      <c r="G78">
        <f t="shared" si="6"/>
        <v>3.5737954363777892E-3</v>
      </c>
      <c r="H78">
        <f t="shared" si="8"/>
        <v>3.1871522941477344</v>
      </c>
      <c r="J78" s="3">
        <f>0.25*SUM($C$17:C78)</f>
        <v>13.547259764749624</v>
      </c>
      <c r="K78" s="3">
        <f t="shared" si="2"/>
        <v>2.0399277033097634</v>
      </c>
    </row>
    <row r="79" spans="1:11" x14ac:dyDescent="0.25">
      <c r="A79">
        <f t="shared" si="7"/>
        <v>189</v>
      </c>
      <c r="B79" s="3">
        <v>3.2044626524015274</v>
      </c>
      <c r="C79">
        <f t="shared" si="3"/>
        <v>0.71789452949917676</v>
      </c>
      <c r="D79" s="3">
        <f t="shared" si="4"/>
        <v>0</v>
      </c>
      <c r="E79" s="3">
        <f>SUM($D$17:D79)</f>
        <v>27.025272741926631</v>
      </c>
      <c r="F79">
        <f t="shared" si="5"/>
        <v>3.0143357062125473E-7</v>
      </c>
      <c r="G79">
        <f t="shared" si="6"/>
        <v>3.4271872684910297E-3</v>
      </c>
      <c r="H79">
        <f t="shared" si="8"/>
        <v>3.2164292403433192</v>
      </c>
      <c r="J79" s="3">
        <f>0.25*SUM($C$17:C79)</f>
        <v>13.726733397124418</v>
      </c>
      <c r="K79" s="3">
        <f t="shared" si="2"/>
        <v>2.0551537087470564</v>
      </c>
    </row>
    <row r="80" spans="1:11" x14ac:dyDescent="0.25">
      <c r="A80">
        <f t="shared" si="7"/>
        <v>192</v>
      </c>
      <c r="B80" s="3">
        <v>3.2334592294035915</v>
      </c>
      <c r="C80">
        <f t="shared" si="3"/>
        <v>0.71213785767788618</v>
      </c>
      <c r="D80" s="3">
        <f t="shared" si="4"/>
        <v>0.71213785767788618</v>
      </c>
      <c r="E80" s="3">
        <f>SUM($D$17:D80)</f>
        <v>27.737410599604516</v>
      </c>
      <c r="F80">
        <f t="shared" si="5"/>
        <v>5.6235730608399341E-7</v>
      </c>
      <c r="G80">
        <f t="shared" si="6"/>
        <v>3.2767895720399358E-3</v>
      </c>
      <c r="H80">
        <f t="shared" si="8"/>
        <v>3.2450675289418536</v>
      </c>
      <c r="J80" s="3">
        <f>0.25*SUM($C$17:C80)</f>
        <v>13.90476786154389</v>
      </c>
      <c r="K80" s="3">
        <f t="shared" si="2"/>
        <v>2.0702405476199846</v>
      </c>
    </row>
    <row r="81" spans="1:11" x14ac:dyDescent="0.25">
      <c r="A81">
        <f t="shared" si="7"/>
        <v>195</v>
      </c>
      <c r="B81" s="3">
        <v>3.2617059015409668</v>
      </c>
      <c r="C81">
        <f t="shared" si="3"/>
        <v>0.70637786554596327</v>
      </c>
      <c r="D81" s="3">
        <f t="shared" si="4"/>
        <v>0</v>
      </c>
      <c r="E81" s="3">
        <f>SUM($D$17:D81)</f>
        <v>27.737410599604516</v>
      </c>
      <c r="F81">
        <f t="shared" si="5"/>
        <v>2.2886100271171224E-7</v>
      </c>
      <c r="G81">
        <f t="shared" si="6"/>
        <v>3.1376746327996946E-3</v>
      </c>
      <c r="H81">
        <f t="shared" si="8"/>
        <v>3.2730830768016417</v>
      </c>
      <c r="J81" s="3">
        <f>0.25*SUM($C$17:C81)</f>
        <v>14.08136232793038</v>
      </c>
      <c r="K81" s="3">
        <f t="shared" si="2"/>
        <v>2.0851827232059588</v>
      </c>
    </row>
    <row r="82" spans="1:11" x14ac:dyDescent="0.25">
      <c r="A82">
        <f t="shared" si="7"/>
        <v>198</v>
      </c>
      <c r="B82" s="3">
        <v>3.2894741794865801</v>
      </c>
      <c r="C82">
        <f t="shared" si="3"/>
        <v>0.70061621814764763</v>
      </c>
      <c r="D82" s="3">
        <f t="shared" si="4"/>
        <v>0.70061621814764763</v>
      </c>
      <c r="E82" s="3">
        <f>SUM($D$17:D82)</f>
        <v>28.438026817752164</v>
      </c>
      <c r="F82">
        <f t="shared" si="5"/>
        <v>6.3662236671471041E-7</v>
      </c>
      <c r="G82">
        <f t="shared" si="6"/>
        <v>2.9963219610357789E-3</v>
      </c>
      <c r="H82">
        <f t="shared" si="8"/>
        <v>3.3004709122044398</v>
      </c>
      <c r="J82" s="3">
        <f>0.25*SUM($C$17:C82)</f>
        <v>14.256516382467293</v>
      </c>
      <c r="K82" s="3">
        <f t="shared" ref="K82:K136" si="9">100*(1-C82)/J82</f>
        <v>2.0999785208435311</v>
      </c>
    </row>
    <row r="83" spans="1:11" x14ac:dyDescent="0.25">
      <c r="A83">
        <f t="shared" si="7"/>
        <v>201</v>
      </c>
      <c r="B83" s="3">
        <v>3.3164445712456261</v>
      </c>
      <c r="C83">
        <f t="shared" ref="C83:C136" si="10">C82/(1+B83*0.01/4)</f>
        <v>0.69485509711110638</v>
      </c>
      <c r="D83" s="3">
        <f t="shared" ref="D83:D136" si="11">IF(D82=0,C83,0)</f>
        <v>0</v>
      </c>
      <c r="E83" s="3">
        <f>SUM($D$17:D83)</f>
        <v>28.438026817752164</v>
      </c>
      <c r="F83">
        <f t="shared" si="5"/>
        <v>1.9233036887674169E-7</v>
      </c>
      <c r="G83">
        <f t="shared" si="6"/>
        <v>2.8624884709378307E-3</v>
      </c>
      <c r="H83">
        <f t="shared" si="8"/>
        <v>3.3272355794197672</v>
      </c>
      <c r="J83" s="3">
        <f>0.25*SUM($C$17:C83)</f>
        <v>14.43023015674507</v>
      </c>
      <c r="K83" s="3">
        <f t="shared" si="9"/>
        <v>2.1146225637036071</v>
      </c>
    </row>
    <row r="84" spans="1:11" x14ac:dyDescent="0.25">
      <c r="A84">
        <f t="shared" si="7"/>
        <v>204</v>
      </c>
      <c r="B84" s="3">
        <v>3.342976408140514</v>
      </c>
      <c r="C84">
        <f t="shared" si="10"/>
        <v>0.68909601778510843</v>
      </c>
      <c r="D84" s="3">
        <f t="shared" si="11"/>
        <v>0.68909601778510843</v>
      </c>
      <c r="E84" s="3">
        <f>SUM($D$17:D84)</f>
        <v>29.127122835537271</v>
      </c>
      <c r="F84">
        <f t="shared" ref="F84:F136" si="12">(B83+B85-2*B84)^2</f>
        <v>6.2391436027795499E-7</v>
      </c>
      <c r="G84">
        <f t="shared" ref="G84:G136" si="13">(B85-B83)^2</f>
        <v>2.7325492560405437E-3</v>
      </c>
      <c r="H84">
        <f t="shared" si="8"/>
        <v>3.3533889573867661</v>
      </c>
      <c r="J84" s="3">
        <f>0.25*SUM($C$17:C84)</f>
        <v>14.602504161191348</v>
      </c>
      <c r="K84" s="3">
        <f t="shared" si="9"/>
        <v>2.1291141490729517</v>
      </c>
    </row>
    <row r="85" spans="1:11" x14ac:dyDescent="0.25">
      <c r="A85">
        <f t="shared" ref="A85:A136" si="14">A84+3</f>
        <v>207</v>
      </c>
      <c r="B85" s="3">
        <v>3.3687183625376353</v>
      </c>
      <c r="C85">
        <f t="shared" si="10"/>
        <v>0.6833410588530231</v>
      </c>
      <c r="D85" s="3">
        <f t="shared" si="11"/>
        <v>0</v>
      </c>
      <c r="E85" s="3">
        <f>SUM($D$17:D85)</f>
        <v>29.127122835537271</v>
      </c>
      <c r="F85">
        <f t="shared" si="12"/>
        <v>2.2026315204736244E-7</v>
      </c>
      <c r="G85">
        <f t="shared" si="13"/>
        <v>2.6024880644433973E-3</v>
      </c>
      <c r="H85">
        <f t="shared" si="8"/>
        <v>3.378918982770108</v>
      </c>
      <c r="J85" s="3">
        <f>0.25*SUM($C$17:C85)</f>
        <v>14.773339425904604</v>
      </c>
      <c r="K85" s="3">
        <f t="shared" si="9"/>
        <v>2.143448627408675</v>
      </c>
    </row>
    <row r="86" spans="1:11" x14ac:dyDescent="0.25">
      <c r="A86">
        <f t="shared" si="14"/>
        <v>210</v>
      </c>
      <c r="B86" s="3">
        <v>3.3939909949215847</v>
      </c>
      <c r="C86">
        <f t="shared" si="10"/>
        <v>0.67759170846114647</v>
      </c>
      <c r="D86" s="3">
        <f t="shared" si="11"/>
        <v>0.67759170846114647</v>
      </c>
      <c r="E86" s="3">
        <f>SUM($D$17:D86)</f>
        <v>29.804714543998418</v>
      </c>
      <c r="F86">
        <f t="shared" si="12"/>
        <v>4.9540577387995726E-7</v>
      </c>
      <c r="G86">
        <f t="shared" si="13"/>
        <v>2.4841665586961084E-3</v>
      </c>
      <c r="H86">
        <f t="shared" si="8"/>
        <v>3.4038542080274183</v>
      </c>
      <c r="J86" s="3">
        <f>0.25*SUM($C$17:C86)</f>
        <v>14.94273735301989</v>
      </c>
      <c r="K86" s="3">
        <f t="shared" si="9"/>
        <v>2.1576253662364988</v>
      </c>
    </row>
    <row r="87" spans="1:11" x14ac:dyDescent="0.25">
      <c r="A87">
        <f t="shared" si="14"/>
        <v>213</v>
      </c>
      <c r="B87" s="3">
        <v>3.4185597766296945</v>
      </c>
      <c r="C87">
        <f t="shared" si="10"/>
        <v>0.67184981160641166</v>
      </c>
      <c r="D87" s="3">
        <f t="shared" si="11"/>
        <v>0</v>
      </c>
      <c r="E87" s="3">
        <f>SUM($D$17:D87)</f>
        <v>29.804714543998418</v>
      </c>
      <c r="F87">
        <f t="shared" si="12"/>
        <v>3.190447315311401E-7</v>
      </c>
      <c r="G87">
        <f t="shared" si="13"/>
        <v>2.3593094165616419E-3</v>
      </c>
      <c r="H87">
        <f t="shared" si="8"/>
        <v>3.4281695785730526</v>
      </c>
      <c r="J87" s="3">
        <f>0.25*SUM($C$17:C87)</f>
        <v>15.110699805921493</v>
      </c>
      <c r="K87" s="3">
        <f t="shared" si="9"/>
        <v>2.1716412383825849</v>
      </c>
    </row>
    <row r="88" spans="1:11" x14ac:dyDescent="0.25">
      <c r="A88">
        <f t="shared" si="14"/>
        <v>216</v>
      </c>
      <c r="B88" s="3">
        <v>3.4425637178899509</v>
      </c>
      <c r="C88">
        <f t="shared" si="10"/>
        <v>0.6661169366117824</v>
      </c>
      <c r="D88" s="3">
        <f t="shared" si="11"/>
        <v>0.6661169366117824</v>
      </c>
      <c r="E88" s="3">
        <f>SUM($D$17:D88)</f>
        <v>30.470831480610201</v>
      </c>
      <c r="F88">
        <f t="shared" si="12"/>
        <v>3.263003754306848E-7</v>
      </c>
      <c r="G88">
        <f t="shared" si="13"/>
        <v>2.2502362795060529E-3</v>
      </c>
      <c r="H88">
        <f t="shared" ref="H88:H136" si="15">AVERAGE(B84:B93)</f>
        <v>3.4519054448949928</v>
      </c>
      <c r="J88" s="3">
        <f>0.25*SUM($C$17:C88)</f>
        <v>15.277229040074438</v>
      </c>
      <c r="K88" s="3">
        <f t="shared" si="9"/>
        <v>2.1854949121492702</v>
      </c>
    </row>
    <row r="89" spans="1:11" x14ac:dyDescent="0.25">
      <c r="A89">
        <f t="shared" si="14"/>
        <v>219</v>
      </c>
      <c r="B89" s="3">
        <v>3.4659964320715155</v>
      </c>
      <c r="C89">
        <f t="shared" si="10"/>
        <v>0.66039462309328101</v>
      </c>
      <c r="D89" s="3">
        <f t="shared" si="11"/>
        <v>0</v>
      </c>
      <c r="E89" s="3">
        <f>SUM($D$17:D89)</f>
        <v>30.470831480610201</v>
      </c>
      <c r="F89">
        <f t="shared" si="12"/>
        <v>4.4844855508701619E-7</v>
      </c>
      <c r="G89">
        <f t="shared" si="13"/>
        <v>2.13404873600087E-3</v>
      </c>
      <c r="H89">
        <f t="shared" si="15"/>
        <v>3.4750305239192372</v>
      </c>
      <c r="J89" s="3">
        <f>0.25*SUM($C$17:C89)</f>
        <v>15.442327695847759</v>
      </c>
      <c r="K89" s="3">
        <f t="shared" si="9"/>
        <v>2.1991851461488832</v>
      </c>
    </row>
    <row r="90" spans="1:11" x14ac:dyDescent="0.25">
      <c r="A90">
        <f t="shared" si="14"/>
        <v>222</v>
      </c>
      <c r="B90" s="3">
        <v>3.4887594832370135</v>
      </c>
      <c r="C90">
        <f t="shared" si="10"/>
        <v>0.65468453092876522</v>
      </c>
      <c r="D90" s="3">
        <f t="shared" si="11"/>
        <v>0.65468453092876522</v>
      </c>
      <c r="E90" s="3">
        <f>SUM($D$17:D90)</f>
        <v>31.125516011538966</v>
      </c>
      <c r="F90">
        <f t="shared" si="12"/>
        <v>2.156490522980957E-7</v>
      </c>
      <c r="G90">
        <f t="shared" si="13"/>
        <v>2.0305587934399357E-3</v>
      </c>
      <c r="H90">
        <f t="shared" si="15"/>
        <v>3.4975849068563294</v>
      </c>
      <c r="J90" s="3">
        <f>0.25*SUM($C$17:C90)</f>
        <v>15.605998828579949</v>
      </c>
      <c r="K90" s="3">
        <f t="shared" si="9"/>
        <v>2.2127098230895892</v>
      </c>
    </row>
    <row r="91" spans="1:11" x14ac:dyDescent="0.25">
      <c r="A91">
        <f t="shared" si="14"/>
        <v>225</v>
      </c>
      <c r="B91" s="3">
        <v>3.5110581541140644</v>
      </c>
      <c r="C91">
        <f t="shared" si="10"/>
        <v>0.64898794488920275</v>
      </c>
      <c r="D91" s="3">
        <f t="shared" si="11"/>
        <v>0</v>
      </c>
      <c r="E91" s="3">
        <f>SUM($D$17:D91)</f>
        <v>31.125516011538966</v>
      </c>
      <c r="F91">
        <f t="shared" si="12"/>
        <v>5.3135359385138237E-7</v>
      </c>
      <c r="G91">
        <f t="shared" si="13"/>
        <v>1.9244366682314867E-3</v>
      </c>
      <c r="H91">
        <f t="shared" si="15"/>
        <v>3.5195474647241101</v>
      </c>
      <c r="J91" s="3">
        <f>0.25*SUM($C$17:C91)</f>
        <v>15.768245814802249</v>
      </c>
      <c r="K91" s="3">
        <f t="shared" si="9"/>
        <v>2.2260691470276863</v>
      </c>
    </row>
    <row r="92" spans="1:11" x14ac:dyDescent="0.25">
      <c r="A92">
        <f t="shared" si="14"/>
        <v>228</v>
      </c>
      <c r="B92" s="3">
        <v>3.532627884942928</v>
      </c>
      <c r="C92">
        <f t="shared" si="10"/>
        <v>0.64330653834935514</v>
      </c>
      <c r="D92" s="3">
        <f t="shared" si="11"/>
        <v>0.64330653834935514</v>
      </c>
      <c r="E92" s="3">
        <f>SUM($D$17:D92)</f>
        <v>31.76882254988832</v>
      </c>
      <c r="F92">
        <f t="shared" si="12"/>
        <v>1.5553661512693999E-7</v>
      </c>
      <c r="G92">
        <f t="shared" si="13"/>
        <v>1.8271418942100767E-3</v>
      </c>
      <c r="H92">
        <f t="shared" si="15"/>
        <v>3.5409420504857549</v>
      </c>
      <c r="J92" s="3">
        <f>0.25*SUM($C$17:C92)</f>
        <v>15.929072449389588</v>
      </c>
      <c r="K92" s="3">
        <f t="shared" si="9"/>
        <v>2.2392607151731148</v>
      </c>
    </row>
    <row r="93" spans="1:11" x14ac:dyDescent="0.25">
      <c r="A93">
        <f t="shared" si="14"/>
        <v>231</v>
      </c>
      <c r="B93" s="3">
        <v>3.553803234465025</v>
      </c>
      <c r="C93">
        <f t="shared" si="10"/>
        <v>0.63764140810299197</v>
      </c>
      <c r="D93" s="3">
        <f t="shared" si="11"/>
        <v>0</v>
      </c>
      <c r="E93" s="3">
        <f>SUM($D$17:D93)</f>
        <v>31.76882254988832</v>
      </c>
      <c r="F93">
        <f t="shared" si="12"/>
        <v>5.6458032614738676E-7</v>
      </c>
      <c r="G93">
        <f t="shared" si="13"/>
        <v>1.7305028786817206E-3</v>
      </c>
      <c r="H93">
        <f t="shared" si="15"/>
        <v>3.5617673588688987</v>
      </c>
      <c r="J93" s="3">
        <f>0.25*SUM($C$17:C93)</f>
        <v>16.088482801415335</v>
      </c>
      <c r="K93" s="3">
        <f t="shared" si="9"/>
        <v>2.2522856652780874</v>
      </c>
    </row>
    <row r="94" spans="1:11" x14ac:dyDescent="0.25">
      <c r="A94">
        <f t="shared" si="14"/>
        <v>234</v>
      </c>
      <c r="B94" s="3">
        <v>3.5742271983829563</v>
      </c>
      <c r="C94">
        <f t="shared" si="10"/>
        <v>0.63199418112450456</v>
      </c>
      <c r="D94" s="3">
        <f t="shared" si="11"/>
        <v>0.63199418112450456</v>
      </c>
      <c r="E94" s="3">
        <f>SUM($D$17:D94)</f>
        <v>32.400816731012824</v>
      </c>
      <c r="F94">
        <f t="shared" si="12"/>
        <v>1.5129796611012391E-7</v>
      </c>
      <c r="G94">
        <f t="shared" si="13"/>
        <v>1.6369272374175069E-3</v>
      </c>
      <c r="H94">
        <f t="shared" si="15"/>
        <v>3.582025514326733</v>
      </c>
      <c r="J94" s="3">
        <f>0.25*SUM($C$17:C94)</f>
        <v>16.246481346696463</v>
      </c>
      <c r="K94" s="3">
        <f t="shared" si="9"/>
        <v>2.2651416698934947</v>
      </c>
    </row>
    <row r="95" spans="1:11" x14ac:dyDescent="0.25">
      <c r="A95">
        <f t="shared" si="14"/>
        <v>237</v>
      </c>
      <c r="B95" s="3">
        <v>3.5942621919085567</v>
      </c>
      <c r="C95">
        <f t="shared" si="10"/>
        <v>0.62636587318378889</v>
      </c>
      <c r="D95" s="3">
        <f t="shared" si="11"/>
        <v>0</v>
      </c>
      <c r="E95" s="3">
        <f>SUM($D$17:D95)</f>
        <v>32.400816731012824</v>
      </c>
      <c r="F95">
        <f t="shared" si="12"/>
        <v>4.6323246962350848E-7</v>
      </c>
      <c r="G95">
        <f t="shared" si="13"/>
        <v>1.5515228799411157E-3</v>
      </c>
      <c r="H95">
        <f t="shared" si="15"/>
        <v>3.6017375217156511</v>
      </c>
      <c r="J95" s="3">
        <f>0.25*SUM($C$17:C95)</f>
        <v>16.403072814992409</v>
      </c>
      <c r="K95" s="3">
        <f t="shared" si="9"/>
        <v>2.2778300811705812</v>
      </c>
    </row>
    <row r="96" spans="1:11" x14ac:dyDescent="0.25">
      <c r="A96">
        <f t="shared" si="14"/>
        <v>240</v>
      </c>
      <c r="B96" s="3">
        <v>3.6136165735993915</v>
      </c>
      <c r="C96">
        <f t="shared" si="10"/>
        <v>0.62075792041031941</v>
      </c>
      <c r="D96" s="3">
        <f t="shared" si="11"/>
        <v>0.62075792041031941</v>
      </c>
      <c r="E96" s="3">
        <f>SUM($D$17:D96)</f>
        <v>33.021574651423144</v>
      </c>
      <c r="F96">
        <f t="shared" si="12"/>
        <v>2.1652367405908526E-7</v>
      </c>
      <c r="G96">
        <f t="shared" si="13"/>
        <v>1.4625608818289555E-3</v>
      </c>
      <c r="H96">
        <f t="shared" si="15"/>
        <v>3.6208846699353701</v>
      </c>
      <c r="J96" s="3">
        <f>0.25*SUM($C$17:C96)</f>
        <v>16.558262295094988</v>
      </c>
      <c r="K96" s="3">
        <f t="shared" si="9"/>
        <v>2.290349511506546</v>
      </c>
    </row>
    <row r="97" spans="1:11" x14ac:dyDescent="0.25">
      <c r="A97">
        <f t="shared" si="14"/>
        <v>243</v>
      </c>
      <c r="B97" s="3">
        <v>3.6325056342461517</v>
      </c>
      <c r="C97">
        <f t="shared" si="10"/>
        <v>0.61517138659077442</v>
      </c>
      <c r="D97" s="3">
        <f t="shared" si="11"/>
        <v>0</v>
      </c>
      <c r="E97" s="3">
        <f>SUM($D$17:D97)</f>
        <v>33.021574651423144</v>
      </c>
      <c r="F97">
        <f t="shared" si="12"/>
        <v>3.3396051769421087E-7</v>
      </c>
      <c r="G97">
        <f t="shared" si="13"/>
        <v>1.3838569723285646E-3</v>
      </c>
      <c r="H97">
        <f t="shared" si="15"/>
        <v>3.6395035959967172</v>
      </c>
      <c r="J97" s="3">
        <f>0.25*SUM($C$17:C97)</f>
        <v>16.712055141742681</v>
      </c>
      <c r="K97" s="3">
        <f t="shared" si="9"/>
        <v>2.3027007160119797</v>
      </c>
    </row>
    <row r="98" spans="1:11" x14ac:dyDescent="0.25">
      <c r="A98">
        <f t="shared" si="14"/>
        <v>246</v>
      </c>
      <c r="B98" s="3">
        <v>3.6508168017213878</v>
      </c>
      <c r="C98">
        <f t="shared" si="10"/>
        <v>0.60960747357333334</v>
      </c>
      <c r="D98" s="3">
        <f t="shared" si="11"/>
        <v>0.60960747357333334</v>
      </c>
      <c r="E98" s="3">
        <f>SUM($D$17:D98)</f>
        <v>33.631182124996478</v>
      </c>
      <c r="F98">
        <f t="shared" si="12"/>
        <v>3.0248080174535086E-7</v>
      </c>
      <c r="G98">
        <f t="shared" si="13"/>
        <v>1.3012146079372892E-3</v>
      </c>
      <c r="H98">
        <f t="shared" si="15"/>
        <v>3.6575636062179626</v>
      </c>
      <c r="J98" s="3">
        <f>0.25*SUM($C$17:C98)</f>
        <v>16.864457010136015</v>
      </c>
      <c r="K98" s="3">
        <f t="shared" si="9"/>
        <v>2.3148834628475128</v>
      </c>
    </row>
    <row r="99" spans="1:11" x14ac:dyDescent="0.25">
      <c r="A99">
        <f t="shared" si="14"/>
        <v>249</v>
      </c>
      <c r="B99" s="3">
        <v>3.6685779866498596</v>
      </c>
      <c r="C99">
        <f t="shared" si="10"/>
        <v>0.60406730354275362</v>
      </c>
      <c r="D99" s="3">
        <f t="shared" si="11"/>
        <v>0</v>
      </c>
      <c r="E99" s="3">
        <f>SUM($D$17:D99)</f>
        <v>33.631182124996478</v>
      </c>
      <c r="F99">
        <f t="shared" si="12"/>
        <v>2.1124544461517701E-7</v>
      </c>
      <c r="G99">
        <f t="shared" si="13"/>
        <v>1.2293968165771412E-3</v>
      </c>
      <c r="H99">
        <f t="shared" si="15"/>
        <v>3.6751067084775295</v>
      </c>
      <c r="J99" s="3">
        <f>0.25*SUM($C$17:C99)</f>
        <v>17.015473836021702</v>
      </c>
      <c r="K99" s="3">
        <f t="shared" si="9"/>
        <v>2.326897859400531</v>
      </c>
    </row>
    <row r="100" spans="1:11" x14ac:dyDescent="0.25">
      <c r="A100">
        <f t="shared" si="14"/>
        <v>252</v>
      </c>
      <c r="B100" s="3">
        <v>3.6858795571261922</v>
      </c>
      <c r="C100">
        <f t="shared" si="10"/>
        <v>0.59855182866981715</v>
      </c>
      <c r="D100" s="3">
        <f t="shared" si="11"/>
        <v>0.59855182866981715</v>
      </c>
      <c r="E100" s="3">
        <f>SUM($D$17:D100)</f>
        <v>34.229733953666297</v>
      </c>
      <c r="F100">
        <f t="shared" si="12"/>
        <v>4.2444090260102948E-7</v>
      </c>
      <c r="G100">
        <f t="shared" si="13"/>
        <v>1.1527145147301311E-3</v>
      </c>
      <c r="H100">
        <f t="shared" si="15"/>
        <v>3.6921054589455111</v>
      </c>
      <c r="J100" s="3">
        <f>0.25*SUM($C$17:C100)</f>
        <v>17.165111793189155</v>
      </c>
      <c r="K100" s="3">
        <f t="shared" si="9"/>
        <v>2.3387448690516024</v>
      </c>
    </row>
    <row r="101" spans="1:11" x14ac:dyDescent="0.25">
      <c r="A101">
        <f t="shared" si="14"/>
        <v>255</v>
      </c>
      <c r="B101" s="3">
        <v>3.702529636311255</v>
      </c>
      <c r="C101">
        <f t="shared" si="10"/>
        <v>0.59306225225692033</v>
      </c>
      <c r="D101" s="3">
        <f t="shared" si="11"/>
        <v>0</v>
      </c>
      <c r="E101" s="3">
        <f>SUM($D$17:D101)</f>
        <v>34.229733953666297</v>
      </c>
      <c r="F101">
        <f t="shared" si="12"/>
        <v>1.314569613330361E-7</v>
      </c>
      <c r="G101">
        <f t="shared" si="13"/>
        <v>1.0848847315976912E-3</v>
      </c>
      <c r="H101">
        <f t="shared" si="15"/>
        <v>3.7085866339341349</v>
      </c>
      <c r="J101" s="3">
        <f>0.25*SUM($C$17:C101)</f>
        <v>17.313377356253383</v>
      </c>
      <c r="K101" s="3">
        <f t="shared" si="9"/>
        <v>2.3504238333723988</v>
      </c>
    </row>
    <row r="102" spans="1:11" x14ac:dyDescent="0.25">
      <c r="A102">
        <f t="shared" si="14"/>
        <v>258</v>
      </c>
      <c r="B102" s="3">
        <v>3.718817145556399</v>
      </c>
      <c r="C102">
        <f t="shared" si="10"/>
        <v>0.58759931622716333</v>
      </c>
      <c r="D102" s="3">
        <f t="shared" si="11"/>
        <v>0.58759931622716333</v>
      </c>
      <c r="E102" s="3">
        <f>SUM($D$17:D102)</f>
        <v>34.81733326989346</v>
      </c>
      <c r="F102">
        <f t="shared" si="12"/>
        <v>4.9184711114600318E-7</v>
      </c>
      <c r="G102">
        <f t="shared" si="13"/>
        <v>1.0159327750355555E-3</v>
      </c>
      <c r="H102">
        <f t="shared" si="15"/>
        <v>3.7245409632392557</v>
      </c>
      <c r="J102" s="3">
        <f>0.25*SUM($C$17:C102)</f>
        <v>17.460277185310176</v>
      </c>
      <c r="K102" s="3">
        <f t="shared" si="9"/>
        <v>2.3619366370643933</v>
      </c>
    </row>
    <row r="103" spans="1:11" x14ac:dyDescent="0.25">
      <c r="A103">
        <f t="shared" si="14"/>
        <v>261</v>
      </c>
      <c r="B103" s="3">
        <v>3.7344033366774747</v>
      </c>
      <c r="C103">
        <f t="shared" si="10"/>
        <v>0.58216422615553953</v>
      </c>
      <c r="D103" s="3">
        <f t="shared" si="11"/>
        <v>0</v>
      </c>
      <c r="E103" s="3">
        <f>SUM($D$17:D103)</f>
        <v>34.81733326989346</v>
      </c>
      <c r="F103">
        <f t="shared" si="12"/>
        <v>1.0976420893123901E-7</v>
      </c>
      <c r="G103">
        <f t="shared" si="13"/>
        <v>9.5117193319926309E-4</v>
      </c>
      <c r="H103">
        <f t="shared" si="15"/>
        <v>3.7399767588284716</v>
      </c>
      <c r="J103" s="3">
        <f>0.25*SUM($C$17:C103)</f>
        <v>17.605818241849061</v>
      </c>
      <c r="K103" s="3">
        <f t="shared" si="9"/>
        <v>2.3732823326056161</v>
      </c>
    </row>
    <row r="104" spans="1:11" x14ac:dyDescent="0.25">
      <c r="A104">
        <f t="shared" si="14"/>
        <v>264</v>
      </c>
      <c r="B104" s="3">
        <v>3.7496582209786222</v>
      </c>
      <c r="C104">
        <f t="shared" si="10"/>
        <v>0.57675761631175104</v>
      </c>
      <c r="D104" s="3">
        <f t="shared" si="11"/>
        <v>0.57675761631175104</v>
      </c>
      <c r="E104" s="3">
        <f>SUM($D$17:D104)</f>
        <v>35.394090886205213</v>
      </c>
      <c r="F104">
        <f t="shared" si="12"/>
        <v>4.4011109182524062E-7</v>
      </c>
      <c r="G104">
        <f t="shared" si="13"/>
        <v>8.9080519993070095E-4</v>
      </c>
      <c r="H104">
        <f t="shared" si="15"/>
        <v>3.7549039762638201</v>
      </c>
      <c r="J104" s="3">
        <f>0.25*SUM($C$17:C104)</f>
        <v>17.750007645926999</v>
      </c>
      <c r="K104" s="3">
        <f t="shared" si="9"/>
        <v>2.3844631063320594</v>
      </c>
    </row>
    <row r="105" spans="1:11" x14ac:dyDescent="0.25">
      <c r="A105">
        <f t="shared" si="14"/>
        <v>267</v>
      </c>
      <c r="B105" s="3">
        <v>3.7642496965883701</v>
      </c>
      <c r="C105">
        <f t="shared" si="10"/>
        <v>0.57138056848288066</v>
      </c>
      <c r="D105" s="3">
        <f t="shared" si="11"/>
        <v>0</v>
      </c>
      <c r="E105" s="3">
        <f>SUM($D$17:D105)</f>
        <v>35.394090886205213</v>
      </c>
      <c r="F105">
        <f t="shared" si="12"/>
        <v>1.7044405940055245E-7</v>
      </c>
      <c r="G105">
        <f t="shared" si="13"/>
        <v>8.2771879826387315E-4</v>
      </c>
      <c r="H105">
        <f t="shared" si="15"/>
        <v>3.7693049559401617</v>
      </c>
      <c r="J105" s="3">
        <f>0.25*SUM($C$17:C105)</f>
        <v>17.892852788047719</v>
      </c>
      <c r="K105" s="3">
        <f t="shared" si="9"/>
        <v>2.395478443792002</v>
      </c>
    </row>
    <row r="106" spans="1:11" x14ac:dyDescent="0.25">
      <c r="A106">
        <f t="shared" si="14"/>
        <v>270</v>
      </c>
      <c r="B106" s="3">
        <v>3.7784283234856324</v>
      </c>
      <c r="C106">
        <f t="shared" si="10"/>
        <v>0.56603377337941507</v>
      </c>
      <c r="D106" s="3">
        <f t="shared" si="11"/>
        <v>0.56603377337941507</v>
      </c>
      <c r="E106" s="3">
        <f>SUM($D$17:D106)</f>
        <v>35.960124659584629</v>
      </c>
      <c r="F106">
        <f t="shared" si="12"/>
        <v>3.1138976398019836E-7</v>
      </c>
      <c r="G106">
        <f t="shared" si="13"/>
        <v>7.7279722801212414E-4</v>
      </c>
      <c r="H106">
        <f t="shared" si="15"/>
        <v>3.7832118957119292</v>
      </c>
      <c r="J106" s="3">
        <f>0.25*SUM($C$17:C106)</f>
        <v>18.034361231392573</v>
      </c>
      <c r="K106" s="3">
        <f t="shared" si="9"/>
        <v>2.4063299001972749</v>
      </c>
    </row>
    <row r="107" spans="1:11" x14ac:dyDescent="0.25">
      <c r="A107">
        <f t="shared" si="14"/>
        <v>273</v>
      </c>
      <c r="B107" s="3">
        <v>3.7920489272973685</v>
      </c>
      <c r="C107">
        <f t="shared" si="10"/>
        <v>0.5607180972316067</v>
      </c>
      <c r="D107" s="3">
        <f t="shared" si="11"/>
        <v>0</v>
      </c>
      <c r="E107" s="3">
        <f>SUM($D$17:D107)</f>
        <v>35.960124659584629</v>
      </c>
      <c r="F107">
        <f t="shared" si="12"/>
        <v>2.4480081190320918E-7</v>
      </c>
      <c r="G107">
        <f t="shared" si="13"/>
        <v>7.1537173855904456E-4</v>
      </c>
      <c r="H107">
        <f t="shared" si="15"/>
        <v>3.796594655989403</v>
      </c>
      <c r="J107" s="3">
        <f>0.25*SUM($C$17:C107)</f>
        <v>18.174540755700473</v>
      </c>
      <c r="K107" s="3">
        <f t="shared" si="9"/>
        <v>2.4170178970305582</v>
      </c>
    </row>
    <row r="108" spans="1:11" x14ac:dyDescent="0.25">
      <c r="A108">
        <f t="shared" si="14"/>
        <v>276</v>
      </c>
      <c r="B108" s="3">
        <v>3.8051747576135502</v>
      </c>
      <c r="C108">
        <f t="shared" si="10"/>
        <v>0.55543428592085886</v>
      </c>
      <c r="D108" s="3">
        <f t="shared" si="11"/>
        <v>0.55543428592085886</v>
      </c>
      <c r="E108" s="3">
        <f>SUM($D$17:D108)</f>
        <v>36.515558945505489</v>
      </c>
      <c r="F108">
        <f t="shared" si="12"/>
        <v>2.0288441602361507E-7</v>
      </c>
      <c r="G108">
        <f t="shared" si="13"/>
        <v>6.6570366074988104E-4</v>
      </c>
      <c r="H108">
        <f t="shared" si="15"/>
        <v>3.8094905547275744</v>
      </c>
      <c r="J108" s="3">
        <f>0.25*SUM($C$17:C108)</f>
        <v>18.313399327180687</v>
      </c>
      <c r="K108" s="3">
        <f t="shared" si="9"/>
        <v>2.4275433857837534</v>
      </c>
    </row>
    <row r="109" spans="1:11" x14ac:dyDescent="0.25">
      <c r="A109">
        <f t="shared" si="14"/>
        <v>279</v>
      </c>
      <c r="B109" s="3">
        <v>3.8178501610033346</v>
      </c>
      <c r="C109">
        <f t="shared" si="10"/>
        <v>0.5501829953276266</v>
      </c>
      <c r="D109" s="3">
        <f t="shared" si="11"/>
        <v>0</v>
      </c>
      <c r="E109" s="3">
        <f>SUM($D$17:D109)</f>
        <v>36.515558945505489</v>
      </c>
      <c r="F109">
        <f t="shared" si="12"/>
        <v>4.0476380477056209E-7</v>
      </c>
      <c r="G109">
        <f t="shared" si="13"/>
        <v>6.1081126908881368E-4</v>
      </c>
      <c r="H109">
        <f t="shared" si="15"/>
        <v>3.8218609984817489</v>
      </c>
      <c r="J109" s="3">
        <f>0.25*SUM($C$17:C109)</f>
        <v>18.450945076012594</v>
      </c>
      <c r="K109" s="3">
        <f t="shared" si="9"/>
        <v>2.4379076671642377</v>
      </c>
    </row>
    <row r="110" spans="1:11" x14ac:dyDescent="0.25">
      <c r="A110">
        <f t="shared" si="14"/>
        <v>282</v>
      </c>
      <c r="B110" s="3">
        <v>3.8298893538896137</v>
      </c>
      <c r="C110">
        <f t="shared" si="10"/>
        <v>0.54496510519109476</v>
      </c>
      <c r="D110" s="3">
        <f t="shared" si="11"/>
        <v>0.54496510519109476</v>
      </c>
      <c r="E110" s="3">
        <f>SUM($D$17:D110)</f>
        <v>37.060524050696586</v>
      </c>
      <c r="F110">
        <f t="shared" si="12"/>
        <v>1.0857865041280021E-7</v>
      </c>
      <c r="G110">
        <f t="shared" si="13"/>
        <v>5.640089699857192E-4</v>
      </c>
      <c r="H110">
        <f t="shared" si="15"/>
        <v>3.8337449498655745</v>
      </c>
      <c r="J110" s="3">
        <f>0.25*SUM($C$17:C110)</f>
        <v>18.587186352310368</v>
      </c>
      <c r="K110" s="3">
        <f t="shared" si="9"/>
        <v>2.4481106832629611</v>
      </c>
    </row>
    <row r="111" spans="1:11" x14ac:dyDescent="0.25">
      <c r="A111">
        <f t="shared" si="14"/>
        <v>285</v>
      </c>
      <c r="B111" s="3">
        <v>3.8415990340289272</v>
      </c>
      <c r="C111">
        <f t="shared" si="10"/>
        <v>0.53978104929717685</v>
      </c>
      <c r="D111" s="3">
        <f t="shared" si="11"/>
        <v>0</v>
      </c>
      <c r="E111" s="3">
        <f>SUM($D$17:D111)</f>
        <v>37.060524050696586</v>
      </c>
      <c r="F111">
        <f t="shared" si="12"/>
        <v>4.4085063283758461E-7</v>
      </c>
      <c r="G111">
        <f t="shared" si="13"/>
        <v>5.1780797618942076E-4</v>
      </c>
      <c r="H111">
        <f t="shared" si="15"/>
        <v>3.8451233198478021</v>
      </c>
      <c r="J111" s="3">
        <f>0.25*SUM($C$17:C111)</f>
        <v>18.722131614634662</v>
      </c>
      <c r="K111" s="3">
        <f t="shared" si="9"/>
        <v>2.4581546598202553</v>
      </c>
    </row>
    <row r="112" spans="1:11" x14ac:dyDescent="0.25">
      <c r="A112">
        <f t="shared" si="14"/>
        <v>288</v>
      </c>
      <c r="B112" s="3">
        <v>3.8526447483311395</v>
      </c>
      <c r="C112">
        <f t="shared" si="10"/>
        <v>0.53463168441900599</v>
      </c>
      <c r="D112" s="3">
        <f t="shared" si="11"/>
        <v>0.53463168441900599</v>
      </c>
      <c r="E112" s="3">
        <f>SUM($D$17:D112)</f>
        <v>37.59515573511559</v>
      </c>
      <c r="F112">
        <f t="shared" si="12"/>
        <v>1.076749238603756E-7</v>
      </c>
      <c r="G112">
        <f t="shared" si="13"/>
        <v>4.7364079294085702E-4</v>
      </c>
      <c r="H112">
        <f t="shared" si="15"/>
        <v>3.8560020459785056</v>
      </c>
      <c r="J112" s="3">
        <f>0.25*SUM($C$17:C112)</f>
        <v>18.855789535739415</v>
      </c>
      <c r="K112" s="3">
        <f t="shared" si="9"/>
        <v>2.468039403488945</v>
      </c>
    </row>
    <row r="113" spans="1:11" x14ac:dyDescent="0.25">
      <c r="A113">
        <f t="shared" si="14"/>
        <v>291</v>
      </c>
      <c r="B113" s="3">
        <v>3.863362324059179</v>
      </c>
      <c r="C113">
        <f t="shared" si="10"/>
        <v>0.52951739057728009</v>
      </c>
      <c r="D113" s="3">
        <f t="shared" si="11"/>
        <v>0</v>
      </c>
      <c r="E113" s="3">
        <f>SUM($D$17:D113)</f>
        <v>37.59515573511559</v>
      </c>
      <c r="F113">
        <f t="shared" si="12"/>
        <v>5.1443503485462769E-7</v>
      </c>
      <c r="G113">
        <f t="shared" si="13"/>
        <v>4.292318026094821E-4</v>
      </c>
      <c r="H113">
        <f t="shared" si="15"/>
        <v>3.8663869166855598</v>
      </c>
      <c r="J113" s="3">
        <f>0.25*SUM($C$17:C113)</f>
        <v>18.988168883383736</v>
      </c>
      <c r="K113" s="3">
        <f t="shared" si="9"/>
        <v>2.4777671418039278</v>
      </c>
    </row>
    <row r="114" spans="1:11" x14ac:dyDescent="0.25">
      <c r="A114">
        <f t="shared" si="14"/>
        <v>294</v>
      </c>
      <c r="B114" s="3">
        <v>3.8733626585203811</v>
      </c>
      <c r="C114">
        <f t="shared" si="10"/>
        <v>0.52443903414842752</v>
      </c>
      <c r="D114" s="3">
        <f t="shared" si="11"/>
        <v>0.52443903414842752</v>
      </c>
      <c r="E114" s="3">
        <f>SUM($D$17:D114)</f>
        <v>38.119594769264019</v>
      </c>
      <c r="F114">
        <f t="shared" si="12"/>
        <v>7.4956887402565499E-8</v>
      </c>
      <c r="G114">
        <f t="shared" si="13"/>
        <v>3.8915004575388224E-4</v>
      </c>
      <c r="H114">
        <f t="shared" si="15"/>
        <v>3.8762701170047587</v>
      </c>
      <c r="J114" s="3">
        <f>0.25*SUM($C$17:C114)</f>
        <v>19.119278641920843</v>
      </c>
      <c r="K114" s="3">
        <f t="shared" si="9"/>
        <v>2.4873373873471341</v>
      </c>
    </row>
    <row r="115" spans="1:11" x14ac:dyDescent="0.25">
      <c r="A115">
        <f t="shared" si="14"/>
        <v>297</v>
      </c>
      <c r="B115" s="3">
        <v>3.8830892104266188</v>
      </c>
      <c r="C115">
        <f t="shared" si="10"/>
        <v>0.51939687316315464</v>
      </c>
      <c r="D115" s="3">
        <f t="shared" si="11"/>
        <v>0</v>
      </c>
      <c r="E115" s="3">
        <f>SUM($D$17:D115)</f>
        <v>38.119594769264019</v>
      </c>
      <c r="F115">
        <f t="shared" si="12"/>
        <v>3.6450081025029902E-7</v>
      </c>
      <c r="G115">
        <f t="shared" si="13"/>
        <v>3.5529855289310254E-4</v>
      </c>
      <c r="H115">
        <f t="shared" si="15"/>
        <v>3.8856769182385804</v>
      </c>
      <c r="J115" s="3">
        <f>0.25*SUM($C$17:C115)</f>
        <v>19.249127860211633</v>
      </c>
      <c r="K115" s="3">
        <f t="shared" si="9"/>
        <v>2.4967527377188996</v>
      </c>
    </row>
    <row r="116" spans="1:11" x14ac:dyDescent="0.25">
      <c r="A116">
        <f t="shared" si="14"/>
        <v>300</v>
      </c>
      <c r="B116" s="3">
        <v>3.8922120233079038</v>
      </c>
      <c r="C116">
        <f t="shared" si="10"/>
        <v>0.51439157052444595</v>
      </c>
      <c r="D116" s="3">
        <f t="shared" si="11"/>
        <v>0.51439157052444595</v>
      </c>
      <c r="E116" s="3">
        <f>SUM($D$17:D116)</f>
        <v>38.633986339788464</v>
      </c>
      <c r="F116">
        <f t="shared" si="12"/>
        <v>2.4864941380595167E-7</v>
      </c>
      <c r="G116">
        <f t="shared" si="13"/>
        <v>3.1495523444297519E-4</v>
      </c>
      <c r="H116">
        <f t="shared" si="15"/>
        <v>3.8945807643816166</v>
      </c>
      <c r="J116" s="3">
        <f>0.25*SUM($C$17:C116)</f>
        <v>19.377725752842746</v>
      </c>
      <c r="K116" s="3">
        <f t="shared" si="9"/>
        <v>2.5060135315637568</v>
      </c>
    </row>
    <row r="117" spans="1:11" x14ac:dyDescent="0.25">
      <c r="A117">
        <f t="shared" si="14"/>
        <v>303</v>
      </c>
      <c r="B117" s="3">
        <v>3.9008361886044094</v>
      </c>
      <c r="C117">
        <f t="shared" si="10"/>
        <v>0.50942362524275353</v>
      </c>
      <c r="D117" s="3">
        <f t="shared" si="11"/>
        <v>0</v>
      </c>
      <c r="E117" s="3">
        <f>SUM($D$17:D117)</f>
        <v>38.633986339788464</v>
      </c>
      <c r="F117">
        <f t="shared" si="12"/>
        <v>1.9087218778121013E-7</v>
      </c>
      <c r="G117">
        <f t="shared" si="13"/>
        <v>2.8262456114483257E-4</v>
      </c>
      <c r="H117">
        <f t="shared" si="15"/>
        <v>3.9030087571342307</v>
      </c>
      <c r="J117" s="3">
        <f>0.25*SUM($C$17:C117)</f>
        <v>19.505081659153433</v>
      </c>
      <c r="K117" s="3">
        <f t="shared" si="9"/>
        <v>2.5151208455824463</v>
      </c>
    </row>
    <row r="118" spans="1:11" x14ac:dyDescent="0.25">
      <c r="A118">
        <f t="shared" si="14"/>
        <v>306</v>
      </c>
      <c r="B118" s="3">
        <v>3.9090234646840867</v>
      </c>
      <c r="C118">
        <f t="shared" si="10"/>
        <v>0.50449343356875531</v>
      </c>
      <c r="D118" s="3">
        <f t="shared" si="11"/>
        <v>0.50449343356875531</v>
      </c>
      <c r="E118" s="3">
        <f>SUM($D$17:D118)</f>
        <v>39.138479773357219</v>
      </c>
      <c r="F118">
        <f t="shared" si="12"/>
        <v>2.7939318870682013E-7</v>
      </c>
      <c r="G118">
        <f t="shared" si="13"/>
        <v>2.51094942427756E-4</v>
      </c>
      <c r="H118">
        <f t="shared" si="15"/>
        <v>3.9109472740383446</v>
      </c>
      <c r="J118" s="3">
        <f>0.25*SUM($C$17:C118)</f>
        <v>19.631205017545621</v>
      </c>
      <c r="K118" s="3">
        <f t="shared" si="9"/>
        <v>2.5240761633755024</v>
      </c>
    </row>
    <row r="119" spans="1:11" x14ac:dyDescent="0.25">
      <c r="A119">
        <f t="shared" si="14"/>
        <v>309</v>
      </c>
      <c r="B119" s="3">
        <v>3.9166821641953207</v>
      </c>
      <c r="C119">
        <f t="shared" si="10"/>
        <v>0.49960148302433788</v>
      </c>
      <c r="D119" s="3">
        <f t="shared" si="11"/>
        <v>0</v>
      </c>
      <c r="E119" s="3">
        <f>SUM($D$17:D119)</f>
        <v>39.138479773357219</v>
      </c>
      <c r="F119">
        <f t="shared" si="12"/>
        <v>1.4707031617899091E-7</v>
      </c>
      <c r="G119">
        <f t="shared" si="13"/>
        <v>2.2302141531856337E-4</v>
      </c>
      <c r="H119">
        <f t="shared" si="15"/>
        <v>3.9184281935361538</v>
      </c>
      <c r="J119" s="3">
        <f>0.25*SUM($C$17:C119)</f>
        <v>19.756105388301705</v>
      </c>
      <c r="K119" s="3">
        <f t="shared" si="9"/>
        <v>2.5328803787003791</v>
      </c>
    </row>
    <row r="120" spans="1:11" x14ac:dyDescent="0.25">
      <c r="A120">
        <f t="shared" si="14"/>
        <v>312</v>
      </c>
      <c r="B120" s="3">
        <v>3.9239573662278415</v>
      </c>
      <c r="C120">
        <f t="shared" si="10"/>
        <v>0.49474805731452226</v>
      </c>
      <c r="D120" s="3">
        <f t="shared" si="11"/>
        <v>0.49474805731452226</v>
      </c>
      <c r="E120" s="3">
        <f>SUM($D$17:D120)</f>
        <v>39.633227830671743</v>
      </c>
      <c r="F120">
        <f t="shared" si="12"/>
        <v>3.5411163858038623E-7</v>
      </c>
      <c r="G120">
        <f t="shared" si="13"/>
        <v>1.9475127068702001E-4</v>
      </c>
      <c r="H120">
        <f t="shared" si="15"/>
        <v>3.9254171646491138</v>
      </c>
      <c r="J120" s="3">
        <f>0.25*SUM($C$17:C120)</f>
        <v>19.879792402630336</v>
      </c>
      <c r="K120" s="3">
        <f t="shared" si="9"/>
        <v>2.5415353060660073</v>
      </c>
    </row>
    <row r="121" spans="1:11" x14ac:dyDescent="0.25">
      <c r="A121">
        <f t="shared" si="14"/>
        <v>315</v>
      </c>
      <c r="B121" s="3">
        <v>3.9306374954592864</v>
      </c>
      <c r="C121">
        <f t="shared" si="10"/>
        <v>0.48993367810094268</v>
      </c>
      <c r="D121" s="3">
        <f t="shared" si="11"/>
        <v>0</v>
      </c>
      <c r="E121" s="3">
        <f>SUM($D$17:D121)</f>
        <v>39.633227830671743</v>
      </c>
      <c r="F121">
        <f t="shared" si="12"/>
        <v>1.5440878571510958E-7</v>
      </c>
      <c r="G121">
        <f t="shared" si="13"/>
        <v>1.6815111902558405E-4</v>
      </c>
      <c r="H121">
        <f t="shared" si="15"/>
        <v>3.9319489900792903</v>
      </c>
      <c r="J121" s="3">
        <f>0.25*SUM($C$17:C121)</f>
        <v>20.002275822155571</v>
      </c>
      <c r="K121" s="3">
        <f t="shared" si="9"/>
        <v>2.5500414374552371</v>
      </c>
    </row>
    <row r="122" spans="1:11" x14ac:dyDescent="0.25">
      <c r="A122">
        <f t="shared" si="14"/>
        <v>318</v>
      </c>
      <c r="B122" s="3">
        <v>3.9369246758572745</v>
      </c>
      <c r="C122">
        <f t="shared" si="10"/>
        <v>0.48515859598039401</v>
      </c>
      <c r="D122" s="3">
        <f t="shared" si="11"/>
        <v>0.48515859598039401</v>
      </c>
      <c r="E122" s="3">
        <f>SUM($D$17:D122)</f>
        <v>40.118386426652137</v>
      </c>
      <c r="F122">
        <f t="shared" si="12"/>
        <v>2.1563313967070301E-7</v>
      </c>
      <c r="G122">
        <f t="shared" si="13"/>
        <v>1.4665204286578285E-4</v>
      </c>
      <c r="H122">
        <f t="shared" si="15"/>
        <v>3.9380219048295273</v>
      </c>
      <c r="J122" s="3">
        <f>0.25*SUM($C$17:C122)</f>
        <v>20.12356547115067</v>
      </c>
      <c r="K122" s="3">
        <f t="shared" si="9"/>
        <v>2.5584005218045851</v>
      </c>
    </row>
    <row r="123" spans="1:11" x14ac:dyDescent="0.25">
      <c r="A123">
        <f t="shared" si="14"/>
        <v>321</v>
      </c>
      <c r="B123" s="3">
        <v>3.9427474931003177</v>
      </c>
      <c r="C123">
        <f t="shared" si="10"/>
        <v>0.48042312826887029</v>
      </c>
      <c r="D123" s="3">
        <f t="shared" si="11"/>
        <v>0</v>
      </c>
      <c r="E123" s="3">
        <f>SUM($D$17:D123)</f>
        <v>40.118386426652137</v>
      </c>
      <c r="F123">
        <f t="shared" si="12"/>
        <v>1.5876785723229214E-7</v>
      </c>
      <c r="G123">
        <f t="shared" si="13"/>
        <v>1.264990048928286E-4</v>
      </c>
      <c r="H123">
        <f t="shared" si="15"/>
        <v>3.9436351207172189</v>
      </c>
      <c r="J123" s="3">
        <f>0.25*SUM($C$17:C123)</f>
        <v>20.243671253217887</v>
      </c>
      <c r="K123" s="3">
        <f t="shared" si="9"/>
        <v>2.5666138578917055</v>
      </c>
    </row>
    <row r="124" spans="1:11" x14ac:dyDescent="0.25">
      <c r="A124">
        <f t="shared" si="14"/>
        <v>324</v>
      </c>
      <c r="B124" s="3">
        <v>3.9481718534984798</v>
      </c>
      <c r="C124">
        <f t="shared" si="10"/>
        <v>0.47572749351925009</v>
      </c>
      <c r="D124" s="3">
        <f t="shared" si="11"/>
        <v>0.47572749351925009</v>
      </c>
      <c r="E124" s="3">
        <f>SUM($D$17:D124)</f>
        <v>40.594113920171388</v>
      </c>
      <c r="F124">
        <f t="shared" si="12"/>
        <v>3.8104983355047418E-7</v>
      </c>
      <c r="G124">
        <f t="shared" si="13"/>
        <v>1.0468212824813151E-4</v>
      </c>
      <c r="H124">
        <f t="shared" si="15"/>
        <v>3.9488046170820974</v>
      </c>
      <c r="J124" s="3">
        <f>0.25*SUM($C$17:C124)</f>
        <v>20.362603126597698</v>
      </c>
      <c r="K124" s="3">
        <f t="shared" si="9"/>
        <v>2.574683124850297</v>
      </c>
    </row>
    <row r="125" spans="1:11" x14ac:dyDescent="0.25">
      <c r="A125">
        <f t="shared" si="14"/>
        <v>327</v>
      </c>
      <c r="B125" s="3">
        <v>3.9529789215562143</v>
      </c>
      <c r="C125">
        <f t="shared" si="10"/>
        <v>0.47107214784187224</v>
      </c>
      <c r="D125" s="3">
        <f t="shared" si="11"/>
        <v>0</v>
      </c>
      <c r="E125" s="3">
        <f>SUM($D$17:D125)</f>
        <v>40.594113920171388</v>
      </c>
      <c r="F125">
        <f t="shared" si="12"/>
        <v>6.5388629132262138E-8</v>
      </c>
      <c r="G125">
        <f t="shared" si="13"/>
        <v>8.75801018449092E-5</v>
      </c>
      <c r="H125">
        <f t="shared" si="15"/>
        <v>3.9535180827246577</v>
      </c>
      <c r="J125" s="3">
        <f>0.25*SUM($C$17:C125)</f>
        <v>20.480371163558164</v>
      </c>
      <c r="K125" s="3">
        <f t="shared" si="9"/>
        <v>2.5826087229282142</v>
      </c>
    </row>
    <row r="126" spans="1:11" x14ac:dyDescent="0.25">
      <c r="A126">
        <f t="shared" si="14"/>
        <v>330</v>
      </c>
      <c r="B126" s="3">
        <v>3.9575302776096701</v>
      </c>
      <c r="C126">
        <f t="shared" si="10"/>
        <v>0.46645710257525314</v>
      </c>
      <c r="D126" s="3">
        <f t="shared" si="11"/>
        <v>0.46645710257525314</v>
      </c>
      <c r="E126" s="3">
        <f>SUM($D$17:D126)</f>
        <v>41.060571022746643</v>
      </c>
      <c r="F126">
        <f t="shared" si="12"/>
        <v>2.6656316669248673E-7</v>
      </c>
      <c r="G126">
        <f t="shared" si="13"/>
        <v>7.3726514834104254E-5</v>
      </c>
      <c r="H126">
        <f t="shared" si="15"/>
        <v>3.9578077913565402</v>
      </c>
      <c r="J126" s="3">
        <f>0.25*SUM($C$17:C126)</f>
        <v>20.596985439201976</v>
      </c>
      <c r="K126" s="3">
        <f t="shared" si="9"/>
        <v>2.5903931378679408</v>
      </c>
    </row>
    <row r="127" spans="1:11" x14ac:dyDescent="0.25">
      <c r="A127">
        <f t="shared" si="14"/>
        <v>333</v>
      </c>
      <c r="B127" s="3">
        <v>3.9615653361067764</v>
      </c>
      <c r="C127">
        <f t="shared" si="10"/>
        <v>0.46188265676923834</v>
      </c>
      <c r="D127" s="3">
        <f t="shared" si="11"/>
        <v>0</v>
      </c>
      <c r="E127" s="3">
        <f>SUM($D$17:D127)</f>
        <v>41.060571022746643</v>
      </c>
      <c r="F127">
        <f t="shared" si="12"/>
        <v>1.9782128057754006E-7</v>
      </c>
      <c r="G127">
        <f t="shared" si="13"/>
        <v>5.8145900877631066E-5</v>
      </c>
      <c r="H127">
        <f t="shared" si="15"/>
        <v>3.96165759634646</v>
      </c>
      <c r="J127" s="3">
        <f>0.25*SUM($C$17:C127)</f>
        <v>20.712456103394285</v>
      </c>
      <c r="K127" s="3">
        <f t="shared" si="9"/>
        <v>2.5980373382303843</v>
      </c>
    </row>
    <row r="128" spans="1:11" x14ac:dyDescent="0.25">
      <c r="A128">
        <f t="shared" si="14"/>
        <v>336</v>
      </c>
      <c r="B128" s="3">
        <v>3.965155623561011</v>
      </c>
      <c r="C128">
        <f t="shared" si="10"/>
        <v>0.45734900680359508</v>
      </c>
      <c r="D128" s="3">
        <f t="shared" si="11"/>
        <v>0.45734900680359508</v>
      </c>
      <c r="E128" s="3">
        <f>SUM($D$17:D128)</f>
        <v>41.51792002955024</v>
      </c>
      <c r="F128">
        <f t="shared" si="12"/>
        <v>1.3600102732154228E-7</v>
      </c>
      <c r="G128">
        <f t="shared" si="13"/>
        <v>4.6400506672645906E-5</v>
      </c>
      <c r="H128">
        <f t="shared" si="15"/>
        <v>3.9650862949538146</v>
      </c>
      <c r="J128" s="3">
        <f>0.25*SUM($C$17:C128)</f>
        <v>20.826793355095184</v>
      </c>
      <c r="K128" s="3">
        <f t="shared" si="9"/>
        <v>2.6055426965843869</v>
      </c>
    </row>
    <row r="129" spans="1:11" x14ac:dyDescent="0.25">
      <c r="A129">
        <f t="shared" si="14"/>
        <v>339</v>
      </c>
      <c r="B129" s="3">
        <v>3.9683771278440982</v>
      </c>
      <c r="C129">
        <f t="shared" si="10"/>
        <v>0.45285624588268952</v>
      </c>
      <c r="D129" s="3">
        <f t="shared" si="11"/>
        <v>0</v>
      </c>
      <c r="E129" s="3">
        <f>SUM($D$17:D129)</f>
        <v>41.51792002955024</v>
      </c>
      <c r="F129">
        <f t="shared" si="12"/>
        <v>2.5665315887640925E-7</v>
      </c>
      <c r="G129">
        <f t="shared" si="13"/>
        <v>3.5240834184729479E-5</v>
      </c>
      <c r="H129">
        <f t="shared" si="15"/>
        <v>3.9680833583948143</v>
      </c>
      <c r="J129" s="3">
        <f>0.25*SUM($C$17:C129)</f>
        <v>20.940007416565855</v>
      </c>
      <c r="K129" s="3">
        <f t="shared" si="9"/>
        <v>2.6129109853345107</v>
      </c>
    </row>
    <row r="130" spans="1:11" x14ac:dyDescent="0.25">
      <c r="A130">
        <f t="shared" si="14"/>
        <v>342</v>
      </c>
      <c r="B130" s="3">
        <v>3.9710920226534516</v>
      </c>
      <c r="C130">
        <f t="shared" si="10"/>
        <v>0.44840460599818838</v>
      </c>
      <c r="D130" s="3">
        <f t="shared" si="11"/>
        <v>0.44840460599818838</v>
      </c>
      <c r="E130" s="3">
        <f>SUM($D$17:D130)</f>
        <v>41.966324635548425</v>
      </c>
      <c r="F130">
        <f t="shared" si="12"/>
        <v>7.4166725156832174E-8</v>
      </c>
      <c r="G130">
        <f t="shared" si="13"/>
        <v>2.6599331081485762E-5</v>
      </c>
      <c r="H130">
        <f t="shared" si="15"/>
        <v>3.970683213570422</v>
      </c>
      <c r="J130" s="3">
        <f>0.25*SUM($C$17:C130)</f>
        <v>21.052108568065403</v>
      </c>
      <c r="K130" s="3">
        <f t="shared" si="9"/>
        <v>2.6201432137707283</v>
      </c>
    </row>
    <row r="131" spans="1:11" x14ac:dyDescent="0.25">
      <c r="A131">
        <f t="shared" si="14"/>
        <v>345</v>
      </c>
      <c r="B131" s="3">
        <v>3.9735345817781131</v>
      </c>
      <c r="C131">
        <f t="shared" si="10"/>
        <v>0.44399404180019708</v>
      </c>
      <c r="D131" s="3">
        <f t="shared" si="11"/>
        <v>0</v>
      </c>
      <c r="E131" s="3">
        <f>SUM($D$17:D131)</f>
        <v>41.966324635548425</v>
      </c>
      <c r="F131">
        <f t="shared" si="12"/>
        <v>3.0737615445245436E-7</v>
      </c>
      <c r="G131">
        <f t="shared" si="13"/>
        <v>1.8754989366489512E-5</v>
      </c>
      <c r="H131">
        <f t="shared" si="15"/>
        <v>3.9728623974608652</v>
      </c>
      <c r="J131" s="3">
        <f>0.25*SUM($C$17:C131)</f>
        <v>21.163107078515452</v>
      </c>
      <c r="K131" s="3">
        <f t="shared" si="9"/>
        <v>2.6272416244789212</v>
      </c>
    </row>
    <row r="132" spans="1:11" x14ac:dyDescent="0.25">
      <c r="A132">
        <f t="shared" si="14"/>
        <v>348</v>
      </c>
      <c r="B132" s="3">
        <v>3.9754227257564696</v>
      </c>
      <c r="C132">
        <f t="shared" si="10"/>
        <v>0.43962480569181328</v>
      </c>
      <c r="D132" s="3">
        <f t="shared" si="11"/>
        <v>0.43962480569181328</v>
      </c>
      <c r="E132" s="3">
        <f>SUM($D$17:D132)</f>
        <v>42.405949441240239</v>
      </c>
      <c r="F132">
        <f t="shared" si="12"/>
        <v>7.6391742190707394E-8</v>
      </c>
      <c r="G132">
        <f t="shared" si="13"/>
        <v>1.2249281780757941E-5</v>
      </c>
      <c r="H132">
        <f t="shared" si="15"/>
        <v>3.9741176265002078</v>
      </c>
      <c r="J132" s="3">
        <f>0.25*SUM($C$17:C132)</f>
        <v>21.273013279938404</v>
      </c>
      <c r="K132" s="3">
        <f t="shared" si="9"/>
        <v>2.6342069500640544</v>
      </c>
    </row>
    <row r="133" spans="1:11" x14ac:dyDescent="0.25">
      <c r="A133">
        <f t="shared" si="14"/>
        <v>351</v>
      </c>
      <c r="B133" s="3">
        <v>3.9770344791738603</v>
      </c>
      <c r="C133">
        <f t="shared" si="10"/>
        <v>0.43529682944338471</v>
      </c>
      <c r="D133" s="3">
        <f t="shared" si="11"/>
        <v>0</v>
      </c>
      <c r="E133" s="3">
        <f>SUM($D$17:D133)</f>
        <v>42.405949441240239</v>
      </c>
      <c r="F133">
        <f t="shared" si="12"/>
        <v>2.5375870541796505E-7</v>
      </c>
      <c r="G133">
        <f t="shared" si="13"/>
        <v>7.3971061635174028E-6</v>
      </c>
      <c r="H133">
        <f t="shared" si="15"/>
        <v>3.9752378768676073</v>
      </c>
      <c r="J133" s="3">
        <f>0.25*SUM($C$17:C133)</f>
        <v>21.381837487299251</v>
      </c>
      <c r="K133" s="3">
        <f t="shared" si="9"/>
        <v>2.6410413552719558</v>
      </c>
    </row>
    <row r="134" spans="1:11" x14ac:dyDescent="0.25">
      <c r="A134">
        <f t="shared" si="14"/>
        <v>354</v>
      </c>
      <c r="B134" s="3">
        <v>3.9781424879084817</v>
      </c>
      <c r="C134">
        <f t="shared" si="10"/>
        <v>0.43101027868745517</v>
      </c>
      <c r="D134" s="3">
        <f t="shared" si="11"/>
        <v>0.43101027868745517</v>
      </c>
      <c r="E134" s="3">
        <f>SUM($D$17:D134)</f>
        <v>42.836959719927691</v>
      </c>
      <c r="F134">
        <f t="shared" si="12"/>
        <v>7.4541739172968191E-8</v>
      </c>
      <c r="G134">
        <f t="shared" si="13"/>
        <v>3.7752262219367473E-6</v>
      </c>
      <c r="H134">
        <f t="shared" si="15"/>
        <v>3.9762179838709661</v>
      </c>
      <c r="J134" s="3">
        <f>0.25*SUM($C$17:C134)</f>
        <v>21.489590056971114</v>
      </c>
      <c r="K134" s="3">
        <f t="shared" si="9"/>
        <v>2.6477458146204484</v>
      </c>
    </row>
    <row r="135" spans="1:11" x14ac:dyDescent="0.25">
      <c r="A135">
        <f t="shared" si="14"/>
        <v>357</v>
      </c>
      <c r="B135" s="3">
        <v>3.9789774733122809</v>
      </c>
      <c r="C135">
        <f t="shared" si="10"/>
        <v>0.42676505731383374</v>
      </c>
      <c r="D135" s="3">
        <f t="shared" si="11"/>
        <v>0</v>
      </c>
      <c r="E135" s="3">
        <f>SUM($D$17:D135)</f>
        <v>42.836959719927691</v>
      </c>
      <c r="F135">
        <f t="shared" si="12"/>
        <v>2.4043547503624613E-7</v>
      </c>
      <c r="G135">
        <f t="shared" si="13"/>
        <v>1.3915236472075623E-6</v>
      </c>
      <c r="H135">
        <f t="shared" si="15"/>
        <v>3.9770723107405517</v>
      </c>
      <c r="J135" s="3">
        <f>0.25*SUM($C$17:C135)</f>
        <v>21.596281321299571</v>
      </c>
      <c r="K135" s="3">
        <f t="shared" si="9"/>
        <v>2.6543224463408288</v>
      </c>
    </row>
    <row r="136" spans="1:11" x14ac:dyDescent="0.25">
      <c r="A136">
        <f t="shared" si="14"/>
        <v>360</v>
      </c>
      <c r="B136" s="3">
        <v>3.9793221165141062</v>
      </c>
      <c r="C136">
        <f t="shared" si="10"/>
        <v>0.422561288610458</v>
      </c>
      <c r="D136" s="3">
        <f t="shared" si="11"/>
        <v>0.422561288610458</v>
      </c>
      <c r="E136" s="3">
        <f>SUM($D$17:D136)</f>
        <v>43.259521008538151</v>
      </c>
      <c r="F136">
        <f>(B136-B135)^2</f>
        <v>1.1877893656436451E-7</v>
      </c>
      <c r="G136">
        <f>(B136-B135)^2</f>
        <v>1.1877893656436451E-7</v>
      </c>
      <c r="H136">
        <f t="shared" si="15"/>
        <v>3.9777798565330391</v>
      </c>
      <c r="J136" s="3">
        <f>0.25*SUM($C$17:C136)</f>
        <v>21.701921643452184</v>
      </c>
      <c r="K136" s="3">
        <f t="shared" si="9"/>
        <v>2.6607722619059611</v>
      </c>
    </row>
  </sheetData>
  <mergeCells count="2">
    <mergeCell ref="A2:B2"/>
    <mergeCell ref="F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"/>
  <sheetViews>
    <sheetView tabSelected="1" workbookViewId="0">
      <selection activeCell="O30" sqref="O30"/>
    </sheetView>
  </sheetViews>
  <sheetFormatPr defaultRowHeight="15.75" x14ac:dyDescent="0.25"/>
  <cols>
    <col min="1" max="1" width="17.5" bestFit="1" customWidth="1"/>
    <col min="2" max="2" width="9.875" bestFit="1" customWidth="1"/>
    <col min="17" max="17" width="19.625" bestFit="1" customWidth="1"/>
    <col min="19" max="20" width="11.375" bestFit="1" customWidth="1"/>
  </cols>
  <sheetData>
    <row r="1" spans="1:22" x14ac:dyDescent="0.25">
      <c r="A1" t="s">
        <v>74</v>
      </c>
    </row>
    <row r="2" spans="1:22" x14ac:dyDescent="0.25">
      <c r="A2" t="s">
        <v>84</v>
      </c>
      <c r="B2" t="s">
        <v>77</v>
      </c>
    </row>
    <row r="3" spans="1:22" x14ac:dyDescent="0.25">
      <c r="A3" t="s">
        <v>75</v>
      </c>
      <c r="R3" s="21"/>
      <c r="S3" s="21"/>
      <c r="T3" s="21"/>
      <c r="U3" s="21"/>
      <c r="V3" s="21"/>
    </row>
    <row r="4" spans="1:22" x14ac:dyDescent="0.25">
      <c r="A4" t="s">
        <v>76</v>
      </c>
      <c r="B4">
        <v>4</v>
      </c>
      <c r="R4" s="21"/>
      <c r="S4" s="21"/>
      <c r="T4" s="21"/>
      <c r="U4" s="21"/>
      <c r="V4" s="21"/>
    </row>
    <row r="5" spans="1:22" x14ac:dyDescent="0.25">
      <c r="A5" t="s">
        <v>81</v>
      </c>
      <c r="B5" s="18">
        <v>25000000</v>
      </c>
      <c r="Q5" t="s">
        <v>85</v>
      </c>
      <c r="R5" s="21"/>
      <c r="S5" t="s">
        <v>80</v>
      </c>
      <c r="T5" t="s">
        <v>82</v>
      </c>
    </row>
    <row r="6" spans="1:22" x14ac:dyDescent="0.25">
      <c r="A6" t="s">
        <v>78</v>
      </c>
      <c r="K6" t="s">
        <v>79</v>
      </c>
      <c r="Q6" s="10">
        <v>2</v>
      </c>
      <c r="R6" s="10">
        <f>VLOOKUP(Q6,$A$7:$K$366,11,FALSE)</f>
        <v>0.99657581322526945</v>
      </c>
      <c r="S6" s="53">
        <f>$B$5*0.02*R6/3</f>
        <v>166095.96887087825</v>
      </c>
      <c r="T6" s="53">
        <f>$B$5*(1-R6)</f>
        <v>85604.669368263829</v>
      </c>
    </row>
    <row r="7" spans="1:22" x14ac:dyDescent="0.25">
      <c r="A7">
        <v>1</v>
      </c>
      <c r="B7">
        <v>1</v>
      </c>
      <c r="C7">
        <v>1</v>
      </c>
      <c r="D7">
        <f>VLOOKUP(B7,'Optimization  (2)'!$A$16:$C$136,3,FALSE)</f>
        <v>0.99832780093343643</v>
      </c>
      <c r="E7">
        <f>VLOOKUP(C7,'Optimization  (2)'!$A$16:$C$136,3,FALSE)</f>
        <v>0.99832780093343643</v>
      </c>
      <c r="F7">
        <f>IF(B7=C7,1,C7-A7)</f>
        <v>1</v>
      </c>
      <c r="G7">
        <f>A7-B7</f>
        <v>0</v>
      </c>
      <c r="H7">
        <f>SUM(F7:G7)</f>
        <v>1</v>
      </c>
      <c r="I7">
        <f>F7/H7</f>
        <v>1</v>
      </c>
      <c r="J7">
        <f>G7/H7</f>
        <v>0</v>
      </c>
      <c r="K7">
        <f>(D7^I7)*(E7^J7)</f>
        <v>0.99832780093343643</v>
      </c>
      <c r="Q7">
        <f>Q6+6</f>
        <v>8</v>
      </c>
      <c r="R7">
        <f t="shared" ref="R7:R20" si="0">VLOOKUP(Q7,$A$7:$K$366,11,FALSE)</f>
        <v>0.98735396473946102</v>
      </c>
      <c r="S7" s="18">
        <f t="shared" ref="S7:S20" si="1">$B$5*0.02*R7</f>
        <v>493676.98236973048</v>
      </c>
      <c r="T7" s="18">
        <f>$B$5*(R6-R7)</f>
        <v>230546.21214521065</v>
      </c>
    </row>
    <row r="8" spans="1:22" x14ac:dyDescent="0.25">
      <c r="A8">
        <f>A7+1</f>
        <v>2</v>
      </c>
      <c r="B8">
        <v>1</v>
      </c>
      <c r="C8">
        <v>3</v>
      </c>
      <c r="D8">
        <f>VLOOKUP(B8,'Optimization  (2)'!$A$16:$C$136,3,FALSE)</f>
        <v>0.99832780093343643</v>
      </c>
      <c r="E8">
        <f>VLOOKUP(C8,'Optimization  (2)'!$A$16:$C$136,3,FALSE)</f>
        <v>0.99482690011937913</v>
      </c>
      <c r="F8">
        <f t="shared" ref="F8:F71" si="2">IF(B8=C8,1,C8-A8)</f>
        <v>1</v>
      </c>
      <c r="G8">
        <f t="shared" ref="G8:G71" si="3">A8-B8</f>
        <v>1</v>
      </c>
      <c r="H8">
        <f t="shared" ref="H8:H71" si="4">SUM(F8:G8)</f>
        <v>2</v>
      </c>
      <c r="I8">
        <f t="shared" ref="I8:I71" si="5">F8/H8</f>
        <v>0.5</v>
      </c>
      <c r="J8">
        <f t="shared" ref="J8:J71" si="6">G8/H8</f>
        <v>0.5</v>
      </c>
      <c r="K8">
        <f t="shared" ref="K8:K71" si="7">(D8^I8)*(E8^J8)</f>
        <v>0.99657581322526945</v>
      </c>
      <c r="Q8">
        <f t="shared" ref="Q8:Q22" si="8">Q7+6</f>
        <v>14</v>
      </c>
      <c r="R8">
        <f t="shared" si="0"/>
        <v>0.98050346226563401</v>
      </c>
      <c r="S8" s="18">
        <f t="shared" si="1"/>
        <v>490251.73113281699</v>
      </c>
      <c r="T8" s="18">
        <f t="shared" ref="T8:T20" si="9">$B$5*(R7-R8)</f>
        <v>171262.56184567534</v>
      </c>
    </row>
    <row r="9" spans="1:22" x14ac:dyDescent="0.25">
      <c r="A9">
        <f t="shared" ref="A9:A72" si="10">A8+1</f>
        <v>3</v>
      </c>
      <c r="B9">
        <f>A9-MOD(A9,3)</f>
        <v>3</v>
      </c>
      <c r="C9">
        <f>IF(MOD(A9,3)=0,B9,B9+3)</f>
        <v>3</v>
      </c>
      <c r="D9">
        <f>VLOOKUP(B9,'Optimization  (2)'!$A$16:$C$136,3,FALSE)</f>
        <v>0.99482690011937913</v>
      </c>
      <c r="E9">
        <f>VLOOKUP(C9,'Optimization  (2)'!$A$16:$C$136,3,FALSE)</f>
        <v>0.99482690011937913</v>
      </c>
      <c r="F9">
        <f t="shared" si="2"/>
        <v>1</v>
      </c>
      <c r="G9">
        <f t="shared" si="3"/>
        <v>0</v>
      </c>
      <c r="H9">
        <f t="shared" si="4"/>
        <v>1</v>
      </c>
      <c r="I9">
        <f t="shared" si="5"/>
        <v>1</v>
      </c>
      <c r="J9">
        <f t="shared" si="6"/>
        <v>0</v>
      </c>
      <c r="K9">
        <f t="shared" si="7"/>
        <v>0.99482690011937913</v>
      </c>
      <c r="Q9">
        <f t="shared" si="8"/>
        <v>20</v>
      </c>
      <c r="R9">
        <f t="shared" si="0"/>
        <v>0.97394575910776726</v>
      </c>
      <c r="S9" s="18">
        <f t="shared" si="1"/>
        <v>486972.87955388363</v>
      </c>
      <c r="T9" s="18">
        <f t="shared" si="9"/>
        <v>163942.57894666863</v>
      </c>
    </row>
    <row r="10" spans="1:22" x14ac:dyDescent="0.25">
      <c r="A10">
        <f t="shared" si="10"/>
        <v>4</v>
      </c>
      <c r="B10">
        <f>A10-MOD(A10,3)</f>
        <v>3</v>
      </c>
      <c r="C10">
        <f t="shared" ref="C10:C73" si="11">IF(MOD(A10,3)=0,B10,B10+3)</f>
        <v>6</v>
      </c>
      <c r="D10">
        <f>VLOOKUP(B10,'Optimization  (2)'!$A$16:$C$136,3,FALSE)</f>
        <v>0.99482690011937913</v>
      </c>
      <c r="E10">
        <f>VLOOKUP(C10,'Optimization  (2)'!$A$16:$C$136,3,FALSE)</f>
        <v>0.98985399653551087</v>
      </c>
      <c r="F10">
        <f t="shared" si="2"/>
        <v>2</v>
      </c>
      <c r="G10">
        <f t="shared" si="3"/>
        <v>1</v>
      </c>
      <c r="H10">
        <f t="shared" si="4"/>
        <v>3</v>
      </c>
      <c r="I10">
        <f t="shared" si="5"/>
        <v>0.66666666666666663</v>
      </c>
      <c r="J10">
        <f t="shared" si="6"/>
        <v>0.33333333333333331</v>
      </c>
      <c r="K10">
        <f t="shared" si="7"/>
        <v>0.99316649585479111</v>
      </c>
      <c r="Q10">
        <f t="shared" si="8"/>
        <v>26</v>
      </c>
      <c r="R10">
        <f t="shared" si="0"/>
        <v>0.96746765190424433</v>
      </c>
      <c r="S10" s="18">
        <f t="shared" si="1"/>
        <v>483733.82595212216</v>
      </c>
      <c r="T10" s="18">
        <f t="shared" si="9"/>
        <v>161952.68008807328</v>
      </c>
    </row>
    <row r="11" spans="1:22" x14ac:dyDescent="0.25">
      <c r="A11">
        <f t="shared" si="10"/>
        <v>5</v>
      </c>
      <c r="B11">
        <f t="shared" ref="B11:B74" si="12">A11-MOD(A11,3)</f>
        <v>3</v>
      </c>
      <c r="C11">
        <f t="shared" si="11"/>
        <v>6</v>
      </c>
      <c r="D11">
        <f>VLOOKUP(B11,'Optimization  (2)'!$A$16:$C$136,3,FALSE)</f>
        <v>0.99482690011937913</v>
      </c>
      <c r="E11">
        <f>VLOOKUP(C11,'Optimization  (2)'!$A$16:$C$136,3,FALSE)</f>
        <v>0.98985399653551087</v>
      </c>
      <c r="F11">
        <f t="shared" si="2"/>
        <v>1</v>
      </c>
      <c r="G11">
        <f t="shared" si="3"/>
        <v>2</v>
      </c>
      <c r="H11">
        <f t="shared" si="4"/>
        <v>3</v>
      </c>
      <c r="I11">
        <f t="shared" si="5"/>
        <v>0.33333333333333331</v>
      </c>
      <c r="J11">
        <f t="shared" si="6"/>
        <v>0.66666666666666663</v>
      </c>
      <c r="K11">
        <f t="shared" si="7"/>
        <v>0.99150886286862505</v>
      </c>
      <c r="Q11">
        <f t="shared" si="8"/>
        <v>32</v>
      </c>
      <c r="R11">
        <f t="shared" si="0"/>
        <v>0.9610468830113964</v>
      </c>
      <c r="S11" s="18">
        <f t="shared" si="1"/>
        <v>480523.4415056982</v>
      </c>
      <c r="T11" s="18">
        <f t="shared" si="9"/>
        <v>160519.22232119821</v>
      </c>
    </row>
    <row r="12" spans="1:22" x14ac:dyDescent="0.25">
      <c r="A12">
        <f t="shared" si="10"/>
        <v>6</v>
      </c>
      <c r="B12">
        <f t="shared" si="12"/>
        <v>6</v>
      </c>
      <c r="C12">
        <f t="shared" si="11"/>
        <v>6</v>
      </c>
      <c r="D12">
        <f>VLOOKUP(B12,'Optimization  (2)'!$A$16:$C$136,3,FALSE)</f>
        <v>0.98985399653551087</v>
      </c>
      <c r="E12">
        <f>VLOOKUP(C12,'Optimization  (2)'!$A$16:$C$136,3,FALSE)</f>
        <v>0.98985399653551087</v>
      </c>
      <c r="F12">
        <f t="shared" si="2"/>
        <v>1</v>
      </c>
      <c r="G12">
        <f t="shared" si="3"/>
        <v>0</v>
      </c>
      <c r="H12">
        <f t="shared" si="4"/>
        <v>1</v>
      </c>
      <c r="I12">
        <f t="shared" si="5"/>
        <v>1</v>
      </c>
      <c r="J12">
        <f t="shared" si="6"/>
        <v>0</v>
      </c>
      <c r="K12">
        <f t="shared" si="7"/>
        <v>0.98985399653551087</v>
      </c>
      <c r="Q12">
        <f t="shared" si="8"/>
        <v>38</v>
      </c>
      <c r="R12">
        <f t="shared" si="0"/>
        <v>0.95478589694736604</v>
      </c>
      <c r="S12" s="18">
        <f t="shared" si="1"/>
        <v>477392.94847368303</v>
      </c>
      <c r="T12" s="18">
        <f t="shared" si="9"/>
        <v>156524.65160075901</v>
      </c>
    </row>
    <row r="13" spans="1:22" x14ac:dyDescent="0.25">
      <c r="A13">
        <f t="shared" si="10"/>
        <v>7</v>
      </c>
      <c r="B13">
        <f t="shared" si="12"/>
        <v>6</v>
      </c>
      <c r="C13">
        <f t="shared" si="11"/>
        <v>9</v>
      </c>
      <c r="D13">
        <f>VLOOKUP(B13,'Optimization  (2)'!$A$16:$C$136,3,FALSE)</f>
        <v>0.98985399653551087</v>
      </c>
      <c r="E13">
        <f>VLOOKUP(C13,'Optimization  (2)'!$A$16:$C$136,3,FALSE)</f>
        <v>0.98610631767277046</v>
      </c>
      <c r="F13">
        <f t="shared" si="2"/>
        <v>2</v>
      </c>
      <c r="G13">
        <f t="shared" si="3"/>
        <v>1</v>
      </c>
      <c r="H13">
        <f t="shared" si="4"/>
        <v>3</v>
      </c>
      <c r="I13">
        <f t="shared" si="5"/>
        <v>0.66666666666666663</v>
      </c>
      <c r="J13">
        <f t="shared" si="6"/>
        <v>0.33333333333333331</v>
      </c>
      <c r="K13">
        <f t="shared" si="7"/>
        <v>0.98860319036129829</v>
      </c>
      <c r="Q13">
        <f t="shared" si="8"/>
        <v>44</v>
      </c>
      <c r="R13">
        <f t="shared" si="0"/>
        <v>0.94855376532451052</v>
      </c>
      <c r="S13" s="18">
        <f t="shared" si="1"/>
        <v>474276.88266225526</v>
      </c>
      <c r="T13" s="18">
        <f t="shared" si="9"/>
        <v>155803.29057138797</v>
      </c>
    </row>
    <row r="14" spans="1:22" x14ac:dyDescent="0.25">
      <c r="A14">
        <f t="shared" si="10"/>
        <v>8</v>
      </c>
      <c r="B14">
        <f t="shared" si="12"/>
        <v>6</v>
      </c>
      <c r="C14">
        <f t="shared" si="11"/>
        <v>9</v>
      </c>
      <c r="D14">
        <f>VLOOKUP(B14,'Optimization  (2)'!$A$16:$C$136,3,FALSE)</f>
        <v>0.98985399653551087</v>
      </c>
      <c r="E14">
        <f>VLOOKUP(C14,'Optimization  (2)'!$A$16:$C$136,3,FALSE)</f>
        <v>0.98610631767277046</v>
      </c>
      <c r="F14">
        <f t="shared" si="2"/>
        <v>1</v>
      </c>
      <c r="G14">
        <f t="shared" si="3"/>
        <v>2</v>
      </c>
      <c r="H14">
        <f t="shared" si="4"/>
        <v>3</v>
      </c>
      <c r="I14">
        <f t="shared" si="5"/>
        <v>0.33333333333333331</v>
      </c>
      <c r="J14">
        <f t="shared" si="6"/>
        <v>0.66666666666666663</v>
      </c>
      <c r="K14">
        <f t="shared" si="7"/>
        <v>0.98735396473946102</v>
      </c>
      <c r="Q14">
        <f t="shared" si="8"/>
        <v>50</v>
      </c>
      <c r="R14">
        <f t="shared" si="0"/>
        <v>0.94186380274246972</v>
      </c>
      <c r="S14" s="18">
        <f t="shared" si="1"/>
        <v>470931.90137123485</v>
      </c>
      <c r="T14" s="18">
        <f t="shared" si="9"/>
        <v>167249.06455101995</v>
      </c>
    </row>
    <row r="15" spans="1:22" x14ac:dyDescent="0.25">
      <c r="A15">
        <f t="shared" si="10"/>
        <v>9</v>
      </c>
      <c r="B15">
        <f t="shared" si="12"/>
        <v>9</v>
      </c>
      <c r="C15">
        <f t="shared" si="11"/>
        <v>9</v>
      </c>
      <c r="D15">
        <f>VLOOKUP(B15,'Optimization  (2)'!$A$16:$C$136,3,FALSE)</f>
        <v>0.98610631767277046</v>
      </c>
      <c r="E15">
        <f>VLOOKUP(C15,'Optimization  (2)'!$A$16:$C$136,3,FALSE)</f>
        <v>0.98610631767277046</v>
      </c>
      <c r="F15">
        <f t="shared" si="2"/>
        <v>1</v>
      </c>
      <c r="G15">
        <f t="shared" si="3"/>
        <v>0</v>
      </c>
      <c r="H15">
        <f t="shared" si="4"/>
        <v>1</v>
      </c>
      <c r="I15">
        <f t="shared" si="5"/>
        <v>1</v>
      </c>
      <c r="J15">
        <f t="shared" si="6"/>
        <v>0</v>
      </c>
      <c r="K15">
        <f t="shared" si="7"/>
        <v>0.98610631767277046</v>
      </c>
      <c r="Q15">
        <f t="shared" si="8"/>
        <v>56</v>
      </c>
      <c r="R15">
        <f t="shared" si="0"/>
        <v>0.93456592758319534</v>
      </c>
      <c r="S15" s="18">
        <f t="shared" si="1"/>
        <v>467282.96379159769</v>
      </c>
      <c r="T15" s="18">
        <f t="shared" si="9"/>
        <v>182446.87898185951</v>
      </c>
    </row>
    <row r="16" spans="1:22" x14ac:dyDescent="0.25">
      <c r="A16">
        <f t="shared" si="10"/>
        <v>10</v>
      </c>
      <c r="B16">
        <f t="shared" si="12"/>
        <v>9</v>
      </c>
      <c r="C16">
        <f t="shared" si="11"/>
        <v>12</v>
      </c>
      <c r="D16">
        <f>VLOOKUP(B16,'Optimization  (2)'!$A$16:$C$136,3,FALSE)</f>
        <v>0.98610631767277046</v>
      </c>
      <c r="E16">
        <f>VLOOKUP(C16,'Optimization  (2)'!$A$16:$C$136,3,FALSE)</f>
        <v>0.98272159309443896</v>
      </c>
      <c r="F16">
        <f t="shared" si="2"/>
        <v>2</v>
      </c>
      <c r="G16">
        <f t="shared" si="3"/>
        <v>1</v>
      </c>
      <c r="H16">
        <f t="shared" si="4"/>
        <v>3</v>
      </c>
      <c r="I16">
        <f t="shared" si="5"/>
        <v>0.66666666666666663</v>
      </c>
      <c r="J16">
        <f t="shared" si="6"/>
        <v>0.33333333333333331</v>
      </c>
      <c r="K16">
        <f t="shared" si="7"/>
        <v>0.98497678281567691</v>
      </c>
      <c r="Q16">
        <f t="shared" si="8"/>
        <v>62</v>
      </c>
      <c r="R16">
        <f t="shared" si="0"/>
        <v>0.92703800466655939</v>
      </c>
      <c r="S16" s="18">
        <f t="shared" si="1"/>
        <v>463519.0023332797</v>
      </c>
      <c r="T16" s="18">
        <f t="shared" si="9"/>
        <v>188198.07291589884</v>
      </c>
    </row>
    <row r="17" spans="1:20" x14ac:dyDescent="0.25">
      <c r="A17">
        <f t="shared" si="10"/>
        <v>11</v>
      </c>
      <c r="B17">
        <f t="shared" si="12"/>
        <v>9</v>
      </c>
      <c r="C17">
        <f t="shared" si="11"/>
        <v>12</v>
      </c>
      <c r="D17">
        <f>VLOOKUP(B17,'Optimization  (2)'!$A$16:$C$136,3,FALSE)</f>
        <v>0.98610631767277046</v>
      </c>
      <c r="E17">
        <f>VLOOKUP(C17,'Optimization  (2)'!$A$16:$C$136,3,FALSE)</f>
        <v>0.98272159309443896</v>
      </c>
      <c r="F17">
        <f t="shared" si="2"/>
        <v>1</v>
      </c>
      <c r="G17">
        <f t="shared" si="3"/>
        <v>2</v>
      </c>
      <c r="H17">
        <f t="shared" si="4"/>
        <v>3</v>
      </c>
      <c r="I17">
        <f t="shared" si="5"/>
        <v>0.33333333333333331</v>
      </c>
      <c r="J17">
        <f t="shared" si="6"/>
        <v>0.66666666666666663</v>
      </c>
      <c r="K17">
        <f t="shared" si="7"/>
        <v>0.98384854178357006</v>
      </c>
      <c r="Q17">
        <f>Q16+6</f>
        <v>68</v>
      </c>
      <c r="R17">
        <f t="shared" si="0"/>
        <v>0.91949163811673229</v>
      </c>
      <c r="S17" s="18">
        <f t="shared" si="1"/>
        <v>459745.81905836612</v>
      </c>
      <c r="T17" s="18">
        <f t="shared" si="9"/>
        <v>188659.16374567748</v>
      </c>
    </row>
    <row r="18" spans="1:20" x14ac:dyDescent="0.25">
      <c r="A18">
        <f t="shared" si="10"/>
        <v>12</v>
      </c>
      <c r="B18">
        <f t="shared" si="12"/>
        <v>12</v>
      </c>
      <c r="C18">
        <f t="shared" si="11"/>
        <v>12</v>
      </c>
      <c r="D18">
        <f>VLOOKUP(B18,'Optimization  (2)'!$A$16:$C$136,3,FALSE)</f>
        <v>0.98272159309443896</v>
      </c>
      <c r="E18">
        <f>VLOOKUP(C18,'Optimization  (2)'!$A$16:$C$136,3,FALSE)</f>
        <v>0.98272159309443896</v>
      </c>
      <c r="F18">
        <f t="shared" si="2"/>
        <v>1</v>
      </c>
      <c r="G18">
        <f t="shared" si="3"/>
        <v>0</v>
      </c>
      <c r="H18">
        <f t="shared" si="4"/>
        <v>1</v>
      </c>
      <c r="I18">
        <f t="shared" si="5"/>
        <v>1</v>
      </c>
      <c r="J18">
        <f t="shared" si="6"/>
        <v>0</v>
      </c>
      <c r="K18">
        <f t="shared" si="7"/>
        <v>0.98272159309443896</v>
      </c>
      <c r="Q18">
        <f t="shared" si="8"/>
        <v>74</v>
      </c>
      <c r="R18">
        <f t="shared" si="0"/>
        <v>0.91185085463142024</v>
      </c>
      <c r="S18" s="18">
        <f t="shared" si="1"/>
        <v>455925.42731571011</v>
      </c>
      <c r="T18" s="18">
        <f t="shared" si="9"/>
        <v>191019.5871328013</v>
      </c>
    </row>
    <row r="19" spans="1:20" x14ac:dyDescent="0.25">
      <c r="A19">
        <f t="shared" si="10"/>
        <v>13</v>
      </c>
      <c r="B19">
        <f t="shared" si="12"/>
        <v>12</v>
      </c>
      <c r="C19">
        <f t="shared" si="11"/>
        <v>15</v>
      </c>
      <c r="D19">
        <f>VLOOKUP(B19,'Optimization  (2)'!$A$16:$C$136,3,FALSE)</f>
        <v>0.98272159309443896</v>
      </c>
      <c r="E19">
        <f>VLOOKUP(C19,'Optimization  (2)'!$A$16:$C$136,3,FALSE)</f>
        <v>0.9793962750371018</v>
      </c>
      <c r="F19">
        <f t="shared" si="2"/>
        <v>2</v>
      </c>
      <c r="G19">
        <f t="shared" si="3"/>
        <v>1</v>
      </c>
      <c r="H19">
        <f t="shared" si="4"/>
        <v>3</v>
      </c>
      <c r="I19">
        <f t="shared" si="5"/>
        <v>0.66666666666666663</v>
      </c>
      <c r="J19">
        <f t="shared" si="6"/>
        <v>0.33333333333333331</v>
      </c>
      <c r="K19">
        <f t="shared" si="7"/>
        <v>0.98161190114642405</v>
      </c>
      <c r="Q19">
        <f t="shared" si="8"/>
        <v>80</v>
      </c>
      <c r="R19">
        <f t="shared" si="0"/>
        <v>0.9040200296279447</v>
      </c>
      <c r="S19" s="18">
        <f t="shared" si="1"/>
        <v>452010.01481397235</v>
      </c>
      <c r="T19" s="18">
        <f t="shared" si="9"/>
        <v>195770.62508688847</v>
      </c>
    </row>
    <row r="20" spans="1:20" x14ac:dyDescent="0.25">
      <c r="A20">
        <f t="shared" si="10"/>
        <v>14</v>
      </c>
      <c r="B20">
        <f t="shared" si="12"/>
        <v>12</v>
      </c>
      <c r="C20">
        <f t="shared" si="11"/>
        <v>15</v>
      </c>
      <c r="D20">
        <f>VLOOKUP(B20,'Optimization  (2)'!$A$16:$C$136,3,FALSE)</f>
        <v>0.98272159309443896</v>
      </c>
      <c r="E20">
        <f>VLOOKUP(C20,'Optimization  (2)'!$A$16:$C$136,3,FALSE)</f>
        <v>0.9793962750371018</v>
      </c>
      <c r="F20">
        <f t="shared" si="2"/>
        <v>1</v>
      </c>
      <c r="G20">
        <f t="shared" si="3"/>
        <v>2</v>
      </c>
      <c r="H20">
        <f t="shared" si="4"/>
        <v>3</v>
      </c>
      <c r="I20">
        <f t="shared" si="5"/>
        <v>0.33333333333333331</v>
      </c>
      <c r="J20">
        <f t="shared" si="6"/>
        <v>0.66666666666666663</v>
      </c>
      <c r="K20">
        <f t="shared" si="7"/>
        <v>0.98050346226563401</v>
      </c>
      <c r="Q20">
        <f t="shared" si="8"/>
        <v>86</v>
      </c>
      <c r="R20">
        <f t="shared" si="0"/>
        <v>0.8959076655184135</v>
      </c>
      <c r="S20" s="18">
        <f t="shared" si="1"/>
        <v>447953.83275920677</v>
      </c>
      <c r="T20" s="18">
        <f t="shared" si="9"/>
        <v>202809.10273828002</v>
      </c>
    </row>
    <row r="21" spans="1:20" x14ac:dyDescent="0.25">
      <c r="A21">
        <f t="shared" si="10"/>
        <v>15</v>
      </c>
      <c r="B21">
        <f t="shared" si="12"/>
        <v>15</v>
      </c>
      <c r="C21">
        <f t="shared" si="11"/>
        <v>15</v>
      </c>
      <c r="D21">
        <f>VLOOKUP(B21,'Optimization  (2)'!$A$16:$C$136,3,FALSE)</f>
        <v>0.9793962750371018</v>
      </c>
      <c r="E21">
        <f>VLOOKUP(C21,'Optimization  (2)'!$A$16:$C$136,3,FALSE)</f>
        <v>0.9793962750371018</v>
      </c>
      <c r="F21">
        <f t="shared" si="2"/>
        <v>1</v>
      </c>
      <c r="G21">
        <f t="shared" si="3"/>
        <v>0</v>
      </c>
      <c r="H21">
        <f t="shared" si="4"/>
        <v>1</v>
      </c>
      <c r="I21">
        <f t="shared" si="5"/>
        <v>1</v>
      </c>
      <c r="J21">
        <f t="shared" si="6"/>
        <v>0</v>
      </c>
      <c r="K21">
        <f t="shared" si="7"/>
        <v>0.9793962750371018</v>
      </c>
      <c r="S21" s="18"/>
      <c r="T21" s="18"/>
    </row>
    <row r="22" spans="1:20" ht="16.5" thickBot="1" x14ac:dyDescent="0.3">
      <c r="A22">
        <f t="shared" si="10"/>
        <v>16</v>
      </c>
      <c r="B22">
        <f t="shared" si="12"/>
        <v>15</v>
      </c>
      <c r="C22">
        <f t="shared" si="11"/>
        <v>18</v>
      </c>
      <c r="D22">
        <f>VLOOKUP(B22,'Optimization  (2)'!$A$16:$C$136,3,FALSE)</f>
        <v>0.9793962750371018</v>
      </c>
      <c r="E22">
        <f>VLOOKUP(C22,'Optimization  (2)'!$A$16:$C$136,3,FALSE)</f>
        <v>0.97611508039289852</v>
      </c>
      <c r="F22">
        <f t="shared" si="2"/>
        <v>2</v>
      </c>
      <c r="G22">
        <f t="shared" si="3"/>
        <v>1</v>
      </c>
      <c r="H22">
        <f t="shared" si="4"/>
        <v>3</v>
      </c>
      <c r="I22">
        <f t="shared" si="5"/>
        <v>0.66666666666666663</v>
      </c>
      <c r="J22">
        <f t="shared" si="6"/>
        <v>0.33333333333333331</v>
      </c>
      <c r="K22">
        <f t="shared" si="7"/>
        <v>0.97830131979622048</v>
      </c>
      <c r="R22" s="10" t="s">
        <v>86</v>
      </c>
      <c r="S22" s="53">
        <f>SUM(S6:S20)</f>
        <v>6770293.621964436</v>
      </c>
      <c r="T22" s="53">
        <f>SUM(T6:T20)</f>
        <v>2602308.3620396629</v>
      </c>
    </row>
    <row r="23" spans="1:20" ht="16.5" thickBot="1" x14ac:dyDescent="0.3">
      <c r="A23">
        <f t="shared" si="10"/>
        <v>17</v>
      </c>
      <c r="B23">
        <f t="shared" si="12"/>
        <v>15</v>
      </c>
      <c r="C23">
        <f t="shared" si="11"/>
        <v>18</v>
      </c>
      <c r="D23">
        <f>VLOOKUP(B23,'Optimization  (2)'!$A$16:$C$136,3,FALSE)</f>
        <v>0.9793962750371018</v>
      </c>
      <c r="E23">
        <f>VLOOKUP(C23,'Optimization  (2)'!$A$16:$C$136,3,FALSE)</f>
        <v>0.97611508039289852</v>
      </c>
      <c r="F23">
        <f t="shared" si="2"/>
        <v>1</v>
      </c>
      <c r="G23">
        <f t="shared" si="3"/>
        <v>2</v>
      </c>
      <c r="H23">
        <f t="shared" si="4"/>
        <v>3</v>
      </c>
      <c r="I23">
        <f t="shared" si="5"/>
        <v>0.33333333333333331</v>
      </c>
      <c r="J23">
        <f t="shared" si="6"/>
        <v>0.66666666666666663</v>
      </c>
      <c r="K23">
        <f t="shared" si="7"/>
        <v>0.9772075887043481</v>
      </c>
      <c r="R23" s="51" t="s">
        <v>83</v>
      </c>
      <c r="S23" s="52">
        <f>T22-S22</f>
        <v>-4167985.2599247731</v>
      </c>
    </row>
    <row r="24" spans="1:20" x14ac:dyDescent="0.25">
      <c r="A24">
        <f t="shared" si="10"/>
        <v>18</v>
      </c>
      <c r="B24">
        <f t="shared" si="12"/>
        <v>18</v>
      </c>
      <c r="C24">
        <f t="shared" si="11"/>
        <v>18</v>
      </c>
      <c r="D24">
        <f>VLOOKUP(B24,'Optimization  (2)'!$A$16:$C$136,3,FALSE)</f>
        <v>0.97611508039289852</v>
      </c>
      <c r="E24">
        <f>VLOOKUP(C24,'Optimization  (2)'!$A$16:$C$136,3,FALSE)</f>
        <v>0.97611508039289852</v>
      </c>
      <c r="F24">
        <f t="shared" si="2"/>
        <v>1</v>
      </c>
      <c r="G24">
        <f t="shared" si="3"/>
        <v>0</v>
      </c>
      <c r="H24">
        <f t="shared" si="4"/>
        <v>1</v>
      </c>
      <c r="I24">
        <f t="shared" si="5"/>
        <v>1</v>
      </c>
      <c r="J24">
        <f t="shared" si="6"/>
        <v>0</v>
      </c>
      <c r="K24">
        <f t="shared" si="7"/>
        <v>0.97611508039289852</v>
      </c>
    </row>
    <row r="25" spans="1:20" x14ac:dyDescent="0.25">
      <c r="A25">
        <f t="shared" si="10"/>
        <v>19</v>
      </c>
      <c r="B25">
        <f t="shared" si="12"/>
        <v>18</v>
      </c>
      <c r="C25">
        <f t="shared" si="11"/>
        <v>21</v>
      </c>
      <c r="D25">
        <f>VLOOKUP(B25,'Optimization  (2)'!$A$16:$C$136,3,FALSE)</f>
        <v>0.97611508039289852</v>
      </c>
      <c r="E25">
        <f>VLOOKUP(C25,'Optimization  (2)'!$A$16:$C$136,3,FALSE)</f>
        <v>0.97286290705038092</v>
      </c>
      <c r="F25">
        <f t="shared" si="2"/>
        <v>2</v>
      </c>
      <c r="G25">
        <f t="shared" si="3"/>
        <v>1</v>
      </c>
      <c r="H25">
        <f t="shared" si="4"/>
        <v>3</v>
      </c>
      <c r="I25">
        <f t="shared" si="5"/>
        <v>0.66666666666666663</v>
      </c>
      <c r="J25">
        <f t="shared" si="6"/>
        <v>0.33333333333333331</v>
      </c>
      <c r="K25">
        <f t="shared" si="7"/>
        <v>0.97502981644142594</v>
      </c>
    </row>
    <row r="26" spans="1:20" x14ac:dyDescent="0.25">
      <c r="A26">
        <f t="shared" si="10"/>
        <v>20</v>
      </c>
      <c r="B26">
        <f t="shared" si="12"/>
        <v>18</v>
      </c>
      <c r="C26">
        <f t="shared" si="11"/>
        <v>21</v>
      </c>
      <c r="D26">
        <f>VLOOKUP(B26,'Optimization  (2)'!$A$16:$C$136,3,FALSE)</f>
        <v>0.97611508039289852</v>
      </c>
      <c r="E26">
        <f>VLOOKUP(C26,'Optimization  (2)'!$A$16:$C$136,3,FALSE)</f>
        <v>0.97286290705038092</v>
      </c>
      <c r="F26">
        <f t="shared" si="2"/>
        <v>1</v>
      </c>
      <c r="G26">
        <f t="shared" si="3"/>
        <v>2</v>
      </c>
      <c r="H26">
        <f t="shared" si="4"/>
        <v>3</v>
      </c>
      <c r="I26">
        <f t="shared" si="5"/>
        <v>0.33333333333333331</v>
      </c>
      <c r="J26">
        <f t="shared" si="6"/>
        <v>0.66666666666666663</v>
      </c>
      <c r="K26">
        <f t="shared" si="7"/>
        <v>0.97394575910776726</v>
      </c>
    </row>
    <row r="27" spans="1:20" x14ac:dyDescent="0.25">
      <c r="A27">
        <f t="shared" si="10"/>
        <v>21</v>
      </c>
      <c r="B27">
        <f t="shared" si="12"/>
        <v>21</v>
      </c>
      <c r="C27">
        <f t="shared" si="11"/>
        <v>21</v>
      </c>
      <c r="D27">
        <f>VLOOKUP(B27,'Optimization  (2)'!$A$16:$C$136,3,FALSE)</f>
        <v>0.97286290705038092</v>
      </c>
      <c r="E27">
        <f>VLOOKUP(C27,'Optimization  (2)'!$A$16:$C$136,3,FALSE)</f>
        <v>0.97286290705038092</v>
      </c>
      <c r="F27">
        <f t="shared" si="2"/>
        <v>1</v>
      </c>
      <c r="G27">
        <f t="shared" si="3"/>
        <v>0</v>
      </c>
      <c r="H27">
        <f t="shared" si="4"/>
        <v>1</v>
      </c>
      <c r="I27">
        <f t="shared" si="5"/>
        <v>1</v>
      </c>
      <c r="J27">
        <f t="shared" si="6"/>
        <v>0</v>
      </c>
      <c r="K27">
        <f t="shared" si="7"/>
        <v>0.97286290705038092</v>
      </c>
    </row>
    <row r="28" spans="1:20" x14ac:dyDescent="0.25">
      <c r="A28">
        <f t="shared" si="10"/>
        <v>22</v>
      </c>
      <c r="B28">
        <f t="shared" si="12"/>
        <v>21</v>
      </c>
      <c r="C28">
        <f t="shared" si="11"/>
        <v>24</v>
      </c>
      <c r="D28">
        <f>VLOOKUP(B28,'Optimization  (2)'!$A$16:$C$136,3,FALSE)</f>
        <v>0.97286290705038092</v>
      </c>
      <c r="E28">
        <f>VLOOKUP(C28,'Optimization  (2)'!$A$16:$C$136,3,FALSE)</f>
        <v>0.96962558453993553</v>
      </c>
      <c r="F28">
        <f t="shared" si="2"/>
        <v>2</v>
      </c>
      <c r="G28">
        <f t="shared" si="3"/>
        <v>1</v>
      </c>
      <c r="H28">
        <f t="shared" si="4"/>
        <v>3</v>
      </c>
      <c r="I28">
        <f t="shared" si="5"/>
        <v>0.66666666666666663</v>
      </c>
      <c r="J28">
        <f t="shared" si="6"/>
        <v>0.33333333333333331</v>
      </c>
      <c r="K28">
        <f t="shared" si="7"/>
        <v>0.97178260037431141</v>
      </c>
    </row>
    <row r="29" spans="1:20" x14ac:dyDescent="0.25">
      <c r="A29">
        <f t="shared" si="10"/>
        <v>23</v>
      </c>
      <c r="B29">
        <f t="shared" si="12"/>
        <v>21</v>
      </c>
      <c r="C29">
        <f t="shared" si="11"/>
        <v>24</v>
      </c>
      <c r="D29">
        <f>VLOOKUP(B29,'Optimization  (2)'!$A$16:$C$136,3,FALSE)</f>
        <v>0.97286290705038092</v>
      </c>
      <c r="E29">
        <f>VLOOKUP(C29,'Optimization  (2)'!$A$16:$C$136,3,FALSE)</f>
        <v>0.96962558453993553</v>
      </c>
      <c r="F29">
        <f t="shared" si="2"/>
        <v>1</v>
      </c>
      <c r="G29">
        <f t="shared" si="3"/>
        <v>2</v>
      </c>
      <c r="H29">
        <f t="shared" si="4"/>
        <v>3</v>
      </c>
      <c r="I29">
        <f t="shared" si="5"/>
        <v>0.33333333333333331</v>
      </c>
      <c r="J29">
        <f t="shared" si="6"/>
        <v>0.66666666666666663</v>
      </c>
      <c r="K29">
        <f t="shared" si="7"/>
        <v>0.97070349331486405</v>
      </c>
    </row>
    <row r="30" spans="1:20" x14ac:dyDescent="0.25">
      <c r="A30">
        <f t="shared" si="10"/>
        <v>24</v>
      </c>
      <c r="B30">
        <f t="shared" si="12"/>
        <v>24</v>
      </c>
      <c r="C30">
        <f t="shared" si="11"/>
        <v>24</v>
      </c>
      <c r="D30">
        <f>VLOOKUP(B30,'Optimization  (2)'!$A$16:$C$136,3,FALSE)</f>
        <v>0.96962558453993553</v>
      </c>
      <c r="E30">
        <f>VLOOKUP(C30,'Optimization  (2)'!$A$16:$C$136,3,FALSE)</f>
        <v>0.96962558453993553</v>
      </c>
      <c r="F30">
        <f t="shared" si="2"/>
        <v>1</v>
      </c>
      <c r="G30">
        <f t="shared" si="3"/>
        <v>0</v>
      </c>
      <c r="H30">
        <f t="shared" si="4"/>
        <v>1</v>
      </c>
      <c r="I30">
        <f t="shared" si="5"/>
        <v>1</v>
      </c>
      <c r="J30">
        <f t="shared" si="6"/>
        <v>0</v>
      </c>
      <c r="K30">
        <f t="shared" si="7"/>
        <v>0.96962558453993553</v>
      </c>
    </row>
    <row r="31" spans="1:20" x14ac:dyDescent="0.25">
      <c r="A31">
        <f t="shared" si="10"/>
        <v>25</v>
      </c>
      <c r="B31">
        <f t="shared" si="12"/>
        <v>24</v>
      </c>
      <c r="C31">
        <f t="shared" si="11"/>
        <v>27</v>
      </c>
      <c r="D31">
        <f>VLOOKUP(B31,'Optimization  (2)'!$A$16:$C$136,3,FALSE)</f>
        <v>0.96962558453993553</v>
      </c>
      <c r="E31">
        <f>VLOOKUP(C31,'Optimization  (2)'!$A$16:$C$136,3,FALSE)</f>
        <v>0.96639048721041221</v>
      </c>
      <c r="F31">
        <f t="shared" si="2"/>
        <v>2</v>
      </c>
      <c r="G31">
        <f t="shared" si="3"/>
        <v>1</v>
      </c>
      <c r="H31">
        <f t="shared" si="4"/>
        <v>3</v>
      </c>
      <c r="I31">
        <f t="shared" si="5"/>
        <v>0.66666666666666663</v>
      </c>
      <c r="J31">
        <f t="shared" si="6"/>
        <v>0.33333333333333331</v>
      </c>
      <c r="K31">
        <f t="shared" si="7"/>
        <v>0.96854601723466494</v>
      </c>
    </row>
    <row r="32" spans="1:20" x14ac:dyDescent="0.25">
      <c r="A32">
        <f t="shared" si="10"/>
        <v>26</v>
      </c>
      <c r="B32">
        <f t="shared" si="12"/>
        <v>24</v>
      </c>
      <c r="C32">
        <f t="shared" si="11"/>
        <v>27</v>
      </c>
      <c r="D32">
        <f>VLOOKUP(B32,'Optimization  (2)'!$A$16:$C$136,3,FALSE)</f>
        <v>0.96962558453993553</v>
      </c>
      <c r="E32">
        <f>VLOOKUP(C32,'Optimization  (2)'!$A$16:$C$136,3,FALSE)</f>
        <v>0.96639048721041221</v>
      </c>
      <c r="F32">
        <f t="shared" si="2"/>
        <v>1</v>
      </c>
      <c r="G32">
        <f t="shared" si="3"/>
        <v>2</v>
      </c>
      <c r="H32">
        <f t="shared" si="4"/>
        <v>3</v>
      </c>
      <c r="I32">
        <f t="shared" si="5"/>
        <v>0.33333333333333331</v>
      </c>
      <c r="J32">
        <f t="shared" si="6"/>
        <v>0.66666666666666663</v>
      </c>
      <c r="K32">
        <f t="shared" si="7"/>
        <v>0.96746765190424433</v>
      </c>
    </row>
    <row r="33" spans="1:11" x14ac:dyDescent="0.25">
      <c r="A33">
        <f t="shared" si="10"/>
        <v>27</v>
      </c>
      <c r="B33">
        <f t="shared" si="12"/>
        <v>27</v>
      </c>
      <c r="C33">
        <f t="shared" si="11"/>
        <v>27</v>
      </c>
      <c r="D33">
        <f>VLOOKUP(B33,'Optimization  (2)'!$A$16:$C$136,3,FALSE)</f>
        <v>0.96639048721041221</v>
      </c>
      <c r="E33">
        <f>VLOOKUP(C33,'Optimization  (2)'!$A$16:$C$136,3,FALSE)</f>
        <v>0.96639048721041221</v>
      </c>
      <c r="F33">
        <f t="shared" si="2"/>
        <v>1</v>
      </c>
      <c r="G33">
        <f t="shared" si="3"/>
        <v>0</v>
      </c>
      <c r="H33">
        <f t="shared" si="4"/>
        <v>1</v>
      </c>
      <c r="I33">
        <f t="shared" si="5"/>
        <v>1</v>
      </c>
      <c r="J33">
        <f t="shared" si="6"/>
        <v>0</v>
      </c>
      <c r="K33">
        <f t="shared" si="7"/>
        <v>0.96639048721041221</v>
      </c>
    </row>
    <row r="34" spans="1:11" x14ac:dyDescent="0.25">
      <c r="A34">
        <f t="shared" si="10"/>
        <v>28</v>
      </c>
      <c r="B34">
        <f t="shared" si="12"/>
        <v>27</v>
      </c>
      <c r="C34">
        <f t="shared" si="11"/>
        <v>30</v>
      </c>
      <c r="D34">
        <f>VLOOKUP(B34,'Optimization  (2)'!$A$16:$C$136,3,FALSE)</f>
        <v>0.96639048721041221</v>
      </c>
      <c r="E34">
        <f>VLOOKUP(C34,'Optimization  (2)'!$A$16:$C$136,3,FALSE)</f>
        <v>0.96317245155906284</v>
      </c>
      <c r="F34">
        <f t="shared" si="2"/>
        <v>2</v>
      </c>
      <c r="G34">
        <f t="shared" si="3"/>
        <v>1</v>
      </c>
      <c r="H34">
        <f t="shared" si="4"/>
        <v>3</v>
      </c>
      <c r="I34">
        <f t="shared" si="5"/>
        <v>0.66666666666666663</v>
      </c>
      <c r="J34">
        <f t="shared" si="6"/>
        <v>0.33333333333333331</v>
      </c>
      <c r="K34">
        <f t="shared" si="7"/>
        <v>0.96531661579571337</v>
      </c>
    </row>
    <row r="35" spans="1:11" x14ac:dyDescent="0.25">
      <c r="A35">
        <f t="shared" si="10"/>
        <v>29</v>
      </c>
      <c r="B35">
        <f t="shared" si="12"/>
        <v>27</v>
      </c>
      <c r="C35">
        <f t="shared" si="11"/>
        <v>30</v>
      </c>
      <c r="D35">
        <f>VLOOKUP(B35,'Optimization  (2)'!$A$16:$C$136,3,FALSE)</f>
        <v>0.96639048721041221</v>
      </c>
      <c r="E35">
        <f>VLOOKUP(C35,'Optimization  (2)'!$A$16:$C$136,3,FALSE)</f>
        <v>0.96317245155906284</v>
      </c>
      <c r="F35">
        <f t="shared" si="2"/>
        <v>1</v>
      </c>
      <c r="G35">
        <f t="shared" si="3"/>
        <v>2</v>
      </c>
      <c r="H35">
        <f t="shared" si="4"/>
        <v>3</v>
      </c>
      <c r="I35">
        <f t="shared" si="5"/>
        <v>0.33333333333333331</v>
      </c>
      <c r="J35">
        <f t="shared" si="6"/>
        <v>0.66666666666666663</v>
      </c>
      <c r="K35">
        <f t="shared" si="7"/>
        <v>0.9642439376872719</v>
      </c>
    </row>
    <row r="36" spans="1:11" x14ac:dyDescent="0.25">
      <c r="A36">
        <f t="shared" si="10"/>
        <v>30</v>
      </c>
      <c r="B36">
        <f t="shared" si="12"/>
        <v>30</v>
      </c>
      <c r="C36">
        <f t="shared" si="11"/>
        <v>30</v>
      </c>
      <c r="D36">
        <f>VLOOKUP(B36,'Optimization  (2)'!$A$16:$C$136,3,FALSE)</f>
        <v>0.96317245155906284</v>
      </c>
      <c r="E36">
        <f>VLOOKUP(C36,'Optimization  (2)'!$A$16:$C$136,3,FALSE)</f>
        <v>0.96317245155906284</v>
      </c>
      <c r="F36">
        <f t="shared" si="2"/>
        <v>1</v>
      </c>
      <c r="G36">
        <f t="shared" si="3"/>
        <v>0</v>
      </c>
      <c r="H36">
        <f t="shared" si="4"/>
        <v>1</v>
      </c>
      <c r="I36">
        <f t="shared" si="5"/>
        <v>1</v>
      </c>
      <c r="J36">
        <f t="shared" si="6"/>
        <v>0</v>
      </c>
      <c r="K36">
        <f t="shared" si="7"/>
        <v>0.96317245155906284</v>
      </c>
    </row>
    <row r="37" spans="1:11" x14ac:dyDescent="0.25">
      <c r="A37">
        <f t="shared" si="10"/>
        <v>31</v>
      </c>
      <c r="B37">
        <f t="shared" si="12"/>
        <v>30</v>
      </c>
      <c r="C37">
        <f t="shared" si="11"/>
        <v>33</v>
      </c>
      <c r="D37">
        <f>VLOOKUP(B37,'Optimization  (2)'!$A$16:$C$136,3,FALSE)</f>
        <v>0.96317245155906284</v>
      </c>
      <c r="E37">
        <f>VLOOKUP(C37,'Optimization  (2)'!$A$16:$C$136,3,FALSE)</f>
        <v>0.95998585843209661</v>
      </c>
      <c r="F37">
        <f t="shared" si="2"/>
        <v>2</v>
      </c>
      <c r="G37">
        <f t="shared" si="3"/>
        <v>1</v>
      </c>
      <c r="H37">
        <f t="shared" si="4"/>
        <v>3</v>
      </c>
      <c r="I37">
        <f t="shared" si="5"/>
        <v>0.66666666666666663</v>
      </c>
      <c r="J37">
        <f t="shared" si="6"/>
        <v>0.33333333333333331</v>
      </c>
      <c r="K37">
        <f t="shared" si="7"/>
        <v>0.96210908028834374</v>
      </c>
    </row>
    <row r="38" spans="1:11" x14ac:dyDescent="0.25">
      <c r="A38">
        <f t="shared" si="10"/>
        <v>32</v>
      </c>
      <c r="B38">
        <f t="shared" si="12"/>
        <v>30</v>
      </c>
      <c r="C38">
        <f t="shared" si="11"/>
        <v>33</v>
      </c>
      <c r="D38">
        <f>VLOOKUP(B38,'Optimization  (2)'!$A$16:$C$136,3,FALSE)</f>
        <v>0.96317245155906284</v>
      </c>
      <c r="E38">
        <f>VLOOKUP(C38,'Optimization  (2)'!$A$16:$C$136,3,FALSE)</f>
        <v>0.95998585843209661</v>
      </c>
      <c r="F38">
        <f t="shared" si="2"/>
        <v>1</v>
      </c>
      <c r="G38">
        <f t="shared" si="3"/>
        <v>2</v>
      </c>
      <c r="H38">
        <f t="shared" si="4"/>
        <v>3</v>
      </c>
      <c r="I38">
        <f t="shared" si="5"/>
        <v>0.33333333333333331</v>
      </c>
      <c r="J38">
        <f t="shared" si="6"/>
        <v>0.66666666666666663</v>
      </c>
      <c r="K38">
        <f t="shared" si="7"/>
        <v>0.9610468830113964</v>
      </c>
    </row>
    <row r="39" spans="1:11" x14ac:dyDescent="0.25">
      <c r="A39">
        <f t="shared" si="10"/>
        <v>33</v>
      </c>
      <c r="B39">
        <f t="shared" si="12"/>
        <v>33</v>
      </c>
      <c r="C39">
        <f t="shared" si="11"/>
        <v>33</v>
      </c>
      <c r="D39">
        <f>VLOOKUP(B39,'Optimization  (2)'!$A$16:$C$136,3,FALSE)</f>
        <v>0.95998585843209661</v>
      </c>
      <c r="E39">
        <f>VLOOKUP(C39,'Optimization  (2)'!$A$16:$C$136,3,FALSE)</f>
        <v>0.95998585843209661</v>
      </c>
      <c r="F39">
        <f t="shared" si="2"/>
        <v>1</v>
      </c>
      <c r="G39">
        <f t="shared" si="3"/>
        <v>0</v>
      </c>
      <c r="H39">
        <f t="shared" si="4"/>
        <v>1</v>
      </c>
      <c r="I39">
        <f t="shared" si="5"/>
        <v>1</v>
      </c>
      <c r="J39">
        <f t="shared" si="6"/>
        <v>0</v>
      </c>
      <c r="K39">
        <f t="shared" si="7"/>
        <v>0.95998585843209661</v>
      </c>
    </row>
    <row r="40" spans="1:11" x14ac:dyDescent="0.25">
      <c r="A40">
        <f t="shared" si="10"/>
        <v>34</v>
      </c>
      <c r="B40">
        <f t="shared" si="12"/>
        <v>33</v>
      </c>
      <c r="C40">
        <f t="shared" si="11"/>
        <v>36</v>
      </c>
      <c r="D40">
        <f>VLOOKUP(B40,'Optimization  (2)'!$A$16:$C$136,3,FALSE)</f>
        <v>0.95998585843209661</v>
      </c>
      <c r="E40">
        <f>VLOOKUP(C40,'Optimization  (2)'!$A$16:$C$136,3,FALSE)</f>
        <v>0.95684386425474555</v>
      </c>
      <c r="F40">
        <f t="shared" si="2"/>
        <v>2</v>
      </c>
      <c r="G40">
        <f t="shared" si="3"/>
        <v>1</v>
      </c>
      <c r="H40">
        <f t="shared" si="4"/>
        <v>3</v>
      </c>
      <c r="I40">
        <f t="shared" si="5"/>
        <v>0.66666666666666663</v>
      </c>
      <c r="J40">
        <f t="shared" si="6"/>
        <v>0.33333333333333331</v>
      </c>
      <c r="K40">
        <f t="shared" si="7"/>
        <v>0.95893738233328563</v>
      </c>
    </row>
    <row r="41" spans="1:11" x14ac:dyDescent="0.25">
      <c r="A41">
        <f t="shared" si="10"/>
        <v>35</v>
      </c>
      <c r="B41">
        <f t="shared" si="12"/>
        <v>33</v>
      </c>
      <c r="C41">
        <f t="shared" si="11"/>
        <v>36</v>
      </c>
      <c r="D41">
        <f>VLOOKUP(B41,'Optimization  (2)'!$A$16:$C$136,3,FALSE)</f>
        <v>0.95998585843209661</v>
      </c>
      <c r="E41">
        <f>VLOOKUP(C41,'Optimization  (2)'!$A$16:$C$136,3,FALSE)</f>
        <v>0.95684386425474555</v>
      </c>
      <c r="F41">
        <f t="shared" si="2"/>
        <v>1</v>
      </c>
      <c r="G41">
        <f t="shared" si="3"/>
        <v>2</v>
      </c>
      <c r="H41">
        <f t="shared" si="4"/>
        <v>3</v>
      </c>
      <c r="I41">
        <f t="shared" si="5"/>
        <v>0.33333333333333331</v>
      </c>
      <c r="J41">
        <f t="shared" si="6"/>
        <v>0.66666666666666663</v>
      </c>
      <c r="K41">
        <f t="shared" si="7"/>
        <v>0.95789005135772831</v>
      </c>
    </row>
    <row r="42" spans="1:11" x14ac:dyDescent="0.25">
      <c r="A42">
        <f t="shared" si="10"/>
        <v>36</v>
      </c>
      <c r="B42">
        <f t="shared" si="12"/>
        <v>36</v>
      </c>
      <c r="C42">
        <f t="shared" si="11"/>
        <v>36</v>
      </c>
      <c r="D42">
        <f>VLOOKUP(B42,'Optimization  (2)'!$A$16:$C$136,3,FALSE)</f>
        <v>0.95684386425474555</v>
      </c>
      <c r="E42">
        <f>VLOOKUP(C42,'Optimization  (2)'!$A$16:$C$136,3,FALSE)</f>
        <v>0.95684386425474555</v>
      </c>
      <c r="F42">
        <f t="shared" si="2"/>
        <v>1</v>
      </c>
      <c r="G42">
        <f t="shared" si="3"/>
        <v>0</v>
      </c>
      <c r="H42">
        <f t="shared" si="4"/>
        <v>1</v>
      </c>
      <c r="I42">
        <f t="shared" si="5"/>
        <v>1</v>
      </c>
      <c r="J42">
        <f t="shared" si="6"/>
        <v>0</v>
      </c>
      <c r="K42">
        <f t="shared" si="7"/>
        <v>0.95684386425474555</v>
      </c>
    </row>
    <row r="43" spans="1:11" x14ac:dyDescent="0.25">
      <c r="A43">
        <f t="shared" si="10"/>
        <v>37</v>
      </c>
      <c r="B43">
        <f t="shared" si="12"/>
        <v>36</v>
      </c>
      <c r="C43">
        <f t="shared" si="11"/>
        <v>39</v>
      </c>
      <c r="D43">
        <f>VLOOKUP(B43,'Optimization  (2)'!$A$16:$C$136,3,FALSE)</f>
        <v>0.95684386425474555</v>
      </c>
      <c r="E43">
        <f>VLOOKUP(C43,'Optimization  (2)'!$A$16:$C$136,3,FALSE)</f>
        <v>0.95375857373262096</v>
      </c>
      <c r="F43">
        <f t="shared" si="2"/>
        <v>2</v>
      </c>
      <c r="G43">
        <f t="shared" si="3"/>
        <v>1</v>
      </c>
      <c r="H43">
        <f t="shared" si="4"/>
        <v>3</v>
      </c>
      <c r="I43">
        <f t="shared" si="5"/>
        <v>0.66666666666666663</v>
      </c>
      <c r="J43">
        <f t="shared" si="6"/>
        <v>0.33333333333333331</v>
      </c>
      <c r="K43">
        <f t="shared" si="7"/>
        <v>0.95581432672410327</v>
      </c>
    </row>
    <row r="44" spans="1:11" x14ac:dyDescent="0.25">
      <c r="A44">
        <f t="shared" si="10"/>
        <v>38</v>
      </c>
      <c r="B44">
        <f t="shared" si="12"/>
        <v>36</v>
      </c>
      <c r="C44">
        <f t="shared" si="11"/>
        <v>39</v>
      </c>
      <c r="D44">
        <f>VLOOKUP(B44,'Optimization  (2)'!$A$16:$C$136,3,FALSE)</f>
        <v>0.95684386425474555</v>
      </c>
      <c r="E44">
        <f>VLOOKUP(C44,'Optimization  (2)'!$A$16:$C$136,3,FALSE)</f>
        <v>0.95375857373262096</v>
      </c>
      <c r="F44">
        <f t="shared" si="2"/>
        <v>1</v>
      </c>
      <c r="G44">
        <f t="shared" si="3"/>
        <v>2</v>
      </c>
      <c r="H44">
        <f t="shared" si="4"/>
        <v>3</v>
      </c>
      <c r="I44">
        <f t="shared" si="5"/>
        <v>0.33333333333333331</v>
      </c>
      <c r="J44">
        <f t="shared" si="6"/>
        <v>0.66666666666666663</v>
      </c>
      <c r="K44">
        <f t="shared" si="7"/>
        <v>0.95478589694736604</v>
      </c>
    </row>
    <row r="45" spans="1:11" x14ac:dyDescent="0.25">
      <c r="A45">
        <f t="shared" si="10"/>
        <v>39</v>
      </c>
      <c r="B45">
        <f t="shared" si="12"/>
        <v>39</v>
      </c>
      <c r="C45">
        <f t="shared" si="11"/>
        <v>39</v>
      </c>
      <c r="D45">
        <f>VLOOKUP(B45,'Optimization  (2)'!$A$16:$C$136,3,FALSE)</f>
        <v>0.95375857373262096</v>
      </c>
      <c r="E45">
        <f>VLOOKUP(C45,'Optimization  (2)'!$A$16:$C$136,3,FALSE)</f>
        <v>0.95375857373262096</v>
      </c>
      <c r="F45">
        <f t="shared" si="2"/>
        <v>1</v>
      </c>
      <c r="G45">
        <f t="shared" si="3"/>
        <v>0</v>
      </c>
      <c r="H45">
        <f t="shared" si="4"/>
        <v>1</v>
      </c>
      <c r="I45">
        <f t="shared" si="5"/>
        <v>1</v>
      </c>
      <c r="J45">
        <f t="shared" si="6"/>
        <v>0</v>
      </c>
      <c r="K45">
        <f t="shared" si="7"/>
        <v>0.95375857373262096</v>
      </c>
    </row>
    <row r="46" spans="1:11" x14ac:dyDescent="0.25">
      <c r="A46">
        <f t="shared" si="10"/>
        <v>40</v>
      </c>
      <c r="B46">
        <f t="shared" si="12"/>
        <v>39</v>
      </c>
      <c r="C46">
        <f t="shared" si="11"/>
        <v>42</v>
      </c>
      <c r="D46">
        <f>VLOOKUP(B46,'Optimization  (2)'!$A$16:$C$136,3,FALSE)</f>
        <v>0.95375857373262096</v>
      </c>
      <c r="E46">
        <f>VLOOKUP(C46,'Optimization  (2)'!$A$16:$C$136,3,FALSE)</f>
        <v>0.95066565709192319</v>
      </c>
      <c r="F46">
        <f t="shared" si="2"/>
        <v>2</v>
      </c>
      <c r="G46">
        <f t="shared" si="3"/>
        <v>1</v>
      </c>
      <c r="H46">
        <f t="shared" si="4"/>
        <v>3</v>
      </c>
      <c r="I46">
        <f t="shared" si="5"/>
        <v>0.66666666666666663</v>
      </c>
      <c r="J46">
        <f t="shared" si="6"/>
        <v>0.33333333333333331</v>
      </c>
      <c r="K46">
        <f t="shared" si="7"/>
        <v>0.95272648507008506</v>
      </c>
    </row>
    <row r="47" spans="1:11" x14ac:dyDescent="0.25">
      <c r="A47">
        <f t="shared" si="10"/>
        <v>41</v>
      </c>
      <c r="B47">
        <f t="shared" si="12"/>
        <v>39</v>
      </c>
      <c r="C47">
        <f t="shared" si="11"/>
        <v>42</v>
      </c>
      <c r="D47">
        <f>VLOOKUP(B47,'Optimization  (2)'!$A$16:$C$136,3,FALSE)</f>
        <v>0.95375857373262096</v>
      </c>
      <c r="E47">
        <f>VLOOKUP(C47,'Optimization  (2)'!$A$16:$C$136,3,FALSE)</f>
        <v>0.95066565709192319</v>
      </c>
      <c r="F47">
        <f t="shared" si="2"/>
        <v>1</v>
      </c>
      <c r="G47">
        <f t="shared" si="3"/>
        <v>2</v>
      </c>
      <c r="H47">
        <f t="shared" si="4"/>
        <v>3</v>
      </c>
      <c r="I47">
        <f t="shared" si="5"/>
        <v>0.33333333333333331</v>
      </c>
      <c r="J47">
        <f t="shared" si="6"/>
        <v>0.66666666666666663</v>
      </c>
      <c r="K47">
        <f t="shared" si="7"/>
        <v>0.95169551325937785</v>
      </c>
    </row>
    <row r="48" spans="1:11" x14ac:dyDescent="0.25">
      <c r="A48">
        <f t="shared" si="10"/>
        <v>42</v>
      </c>
      <c r="B48">
        <f t="shared" si="12"/>
        <v>42</v>
      </c>
      <c r="C48">
        <f t="shared" si="11"/>
        <v>42</v>
      </c>
      <c r="D48">
        <f>VLOOKUP(B48,'Optimization  (2)'!$A$16:$C$136,3,FALSE)</f>
        <v>0.95066565709192319</v>
      </c>
      <c r="E48">
        <f>VLOOKUP(C48,'Optimization  (2)'!$A$16:$C$136,3,FALSE)</f>
        <v>0.95066565709192319</v>
      </c>
      <c r="F48">
        <f t="shared" si="2"/>
        <v>1</v>
      </c>
      <c r="G48">
        <f t="shared" si="3"/>
        <v>0</v>
      </c>
      <c r="H48">
        <f t="shared" si="4"/>
        <v>1</v>
      </c>
      <c r="I48">
        <f t="shared" si="5"/>
        <v>1</v>
      </c>
      <c r="J48">
        <f t="shared" si="6"/>
        <v>0</v>
      </c>
      <c r="K48">
        <f t="shared" si="7"/>
        <v>0.95066565709192319</v>
      </c>
    </row>
    <row r="49" spans="1:11" x14ac:dyDescent="0.25">
      <c r="A49">
        <f t="shared" si="10"/>
        <v>43</v>
      </c>
      <c r="B49">
        <f t="shared" si="12"/>
        <v>42</v>
      </c>
      <c r="C49">
        <f t="shared" si="11"/>
        <v>45</v>
      </c>
      <c r="D49">
        <f>VLOOKUP(B49,'Optimization  (2)'!$A$16:$C$136,3,FALSE)</f>
        <v>0.95066565709192319</v>
      </c>
      <c r="E49">
        <f>VLOOKUP(C49,'Optimization  (2)'!$A$16:$C$136,3,FALSE)</f>
        <v>0.94749957942058227</v>
      </c>
      <c r="F49">
        <f t="shared" si="2"/>
        <v>2</v>
      </c>
      <c r="G49">
        <f t="shared" si="3"/>
        <v>1</v>
      </c>
      <c r="H49">
        <f t="shared" si="4"/>
        <v>3</v>
      </c>
      <c r="I49">
        <f t="shared" si="5"/>
        <v>0.66666666666666663</v>
      </c>
      <c r="J49">
        <f t="shared" si="6"/>
        <v>0.33333333333333331</v>
      </c>
      <c r="K49">
        <f t="shared" si="7"/>
        <v>0.94960912411330789</v>
      </c>
    </row>
    <row r="50" spans="1:11" x14ac:dyDescent="0.25">
      <c r="A50">
        <f t="shared" si="10"/>
        <v>44</v>
      </c>
      <c r="B50">
        <f t="shared" si="12"/>
        <v>42</v>
      </c>
      <c r="C50">
        <f t="shared" si="11"/>
        <v>45</v>
      </c>
      <c r="D50">
        <f>VLOOKUP(B50,'Optimization  (2)'!$A$16:$C$136,3,FALSE)</f>
        <v>0.95066565709192319</v>
      </c>
      <c r="E50">
        <f>VLOOKUP(C50,'Optimization  (2)'!$A$16:$C$136,3,FALSE)</f>
        <v>0.94749957942058227</v>
      </c>
      <c r="F50">
        <f t="shared" si="2"/>
        <v>1</v>
      </c>
      <c r="G50">
        <f t="shared" si="3"/>
        <v>2</v>
      </c>
      <c r="H50">
        <f t="shared" si="4"/>
        <v>3</v>
      </c>
      <c r="I50">
        <f t="shared" si="5"/>
        <v>0.33333333333333331</v>
      </c>
      <c r="J50">
        <f t="shared" si="6"/>
        <v>0.66666666666666663</v>
      </c>
      <c r="K50">
        <f t="shared" si="7"/>
        <v>0.94855376532451052</v>
      </c>
    </row>
    <row r="51" spans="1:11" x14ac:dyDescent="0.25">
      <c r="A51">
        <f t="shared" si="10"/>
        <v>45</v>
      </c>
      <c r="B51">
        <f t="shared" si="12"/>
        <v>45</v>
      </c>
      <c r="C51">
        <f t="shared" si="11"/>
        <v>45</v>
      </c>
      <c r="D51">
        <f>VLOOKUP(B51,'Optimization  (2)'!$A$16:$C$136,3,FALSE)</f>
        <v>0.94749957942058227</v>
      </c>
      <c r="E51">
        <f>VLOOKUP(C51,'Optimization  (2)'!$A$16:$C$136,3,FALSE)</f>
        <v>0.94749957942058227</v>
      </c>
      <c r="F51">
        <f t="shared" si="2"/>
        <v>1</v>
      </c>
      <c r="G51">
        <f t="shared" si="3"/>
        <v>0</v>
      </c>
      <c r="H51">
        <f t="shared" si="4"/>
        <v>1</v>
      </c>
      <c r="I51">
        <f t="shared" si="5"/>
        <v>1</v>
      </c>
      <c r="J51">
        <f t="shared" si="6"/>
        <v>0</v>
      </c>
      <c r="K51">
        <f t="shared" si="7"/>
        <v>0.94749957942058227</v>
      </c>
    </row>
    <row r="52" spans="1:11" x14ac:dyDescent="0.25">
      <c r="A52">
        <f t="shared" si="10"/>
        <v>46</v>
      </c>
      <c r="B52">
        <f t="shared" si="12"/>
        <v>45</v>
      </c>
      <c r="C52">
        <f t="shared" si="11"/>
        <v>48</v>
      </c>
      <c r="D52">
        <f>VLOOKUP(B52,'Optimization  (2)'!$A$16:$C$136,3,FALSE)</f>
        <v>0.94749957942058227</v>
      </c>
      <c r="E52">
        <f>VLOOKUP(C52,'Optimization  (2)'!$A$16:$C$136,3,FALSE)</f>
        <v>0.94419786136959971</v>
      </c>
      <c r="F52">
        <f t="shared" si="2"/>
        <v>2</v>
      </c>
      <c r="G52">
        <f t="shared" si="3"/>
        <v>1</v>
      </c>
      <c r="H52">
        <f t="shared" si="4"/>
        <v>3</v>
      </c>
      <c r="I52">
        <f t="shared" si="5"/>
        <v>0.66666666666666663</v>
      </c>
      <c r="J52">
        <f t="shared" si="6"/>
        <v>0.33333333333333331</v>
      </c>
      <c r="K52">
        <f t="shared" si="7"/>
        <v>0.94639772588083626</v>
      </c>
    </row>
    <row r="53" spans="1:11" x14ac:dyDescent="0.25">
      <c r="A53">
        <f t="shared" si="10"/>
        <v>47</v>
      </c>
      <c r="B53">
        <f t="shared" si="12"/>
        <v>45</v>
      </c>
      <c r="C53">
        <f t="shared" si="11"/>
        <v>48</v>
      </c>
      <c r="D53">
        <f>VLOOKUP(B53,'Optimization  (2)'!$A$16:$C$136,3,FALSE)</f>
        <v>0.94749957942058227</v>
      </c>
      <c r="E53">
        <f>VLOOKUP(C53,'Optimization  (2)'!$A$16:$C$136,3,FALSE)</f>
        <v>0.94419786136959971</v>
      </c>
      <c r="F53">
        <f t="shared" si="2"/>
        <v>1</v>
      </c>
      <c r="G53">
        <f t="shared" si="3"/>
        <v>2</v>
      </c>
      <c r="H53">
        <f t="shared" si="4"/>
        <v>3</v>
      </c>
      <c r="I53">
        <f t="shared" si="5"/>
        <v>0.33333333333333331</v>
      </c>
      <c r="J53">
        <f t="shared" si="6"/>
        <v>0.66666666666666663</v>
      </c>
      <c r="K53">
        <f t="shared" si="7"/>
        <v>0.94529715369387313</v>
      </c>
    </row>
    <row r="54" spans="1:11" x14ac:dyDescent="0.25">
      <c r="A54">
        <f t="shared" si="10"/>
        <v>48</v>
      </c>
      <c r="B54">
        <f t="shared" si="12"/>
        <v>48</v>
      </c>
      <c r="C54">
        <f t="shared" si="11"/>
        <v>48</v>
      </c>
      <c r="D54">
        <f>VLOOKUP(B54,'Optimization  (2)'!$A$16:$C$136,3,FALSE)</f>
        <v>0.94419786136959971</v>
      </c>
      <c r="E54">
        <f>VLOOKUP(C54,'Optimization  (2)'!$A$16:$C$136,3,FALSE)</f>
        <v>0.94419786136959971</v>
      </c>
      <c r="F54">
        <f t="shared" si="2"/>
        <v>1</v>
      </c>
      <c r="G54">
        <f t="shared" si="3"/>
        <v>0</v>
      </c>
      <c r="H54">
        <f t="shared" si="4"/>
        <v>1</v>
      </c>
      <c r="I54">
        <f t="shared" si="5"/>
        <v>1</v>
      </c>
      <c r="J54">
        <f t="shared" si="6"/>
        <v>0</v>
      </c>
      <c r="K54">
        <f t="shared" si="7"/>
        <v>0.94419786136959971</v>
      </c>
    </row>
    <row r="55" spans="1:11" x14ac:dyDescent="0.25">
      <c r="A55">
        <f t="shared" si="10"/>
        <v>49</v>
      </c>
      <c r="B55">
        <f t="shared" si="12"/>
        <v>48</v>
      </c>
      <c r="C55">
        <f t="shared" si="11"/>
        <v>51</v>
      </c>
      <c r="D55">
        <f>VLOOKUP(B55,'Optimization  (2)'!$A$16:$C$136,3,FALSE)</f>
        <v>0.94419786136959971</v>
      </c>
      <c r="E55">
        <f>VLOOKUP(C55,'Optimization  (2)'!$A$16:$C$136,3,FALSE)</f>
        <v>0.94069893799491699</v>
      </c>
      <c r="F55">
        <f t="shared" si="2"/>
        <v>2</v>
      </c>
      <c r="G55">
        <f t="shared" si="3"/>
        <v>1</v>
      </c>
      <c r="H55">
        <f t="shared" si="4"/>
        <v>3</v>
      </c>
      <c r="I55">
        <f t="shared" si="5"/>
        <v>0.66666666666666663</v>
      </c>
      <c r="J55">
        <f t="shared" si="6"/>
        <v>0.33333333333333331</v>
      </c>
      <c r="K55">
        <f t="shared" si="7"/>
        <v>0.94303010993863734</v>
      </c>
    </row>
    <row r="56" spans="1:11" x14ac:dyDescent="0.25">
      <c r="A56">
        <f t="shared" si="10"/>
        <v>50</v>
      </c>
      <c r="B56">
        <f t="shared" si="12"/>
        <v>48</v>
      </c>
      <c r="C56">
        <f t="shared" si="11"/>
        <v>51</v>
      </c>
      <c r="D56">
        <f>VLOOKUP(B56,'Optimization  (2)'!$A$16:$C$136,3,FALSE)</f>
        <v>0.94419786136959971</v>
      </c>
      <c r="E56">
        <f>VLOOKUP(C56,'Optimization  (2)'!$A$16:$C$136,3,FALSE)</f>
        <v>0.94069893799491699</v>
      </c>
      <c r="F56">
        <f t="shared" si="2"/>
        <v>1</v>
      </c>
      <c r="G56">
        <f t="shared" si="3"/>
        <v>2</v>
      </c>
      <c r="H56">
        <f t="shared" si="4"/>
        <v>3</v>
      </c>
      <c r="I56">
        <f t="shared" si="5"/>
        <v>0.33333333333333331</v>
      </c>
      <c r="J56">
        <f t="shared" si="6"/>
        <v>0.66666666666666663</v>
      </c>
      <c r="K56">
        <f t="shared" si="7"/>
        <v>0.94186380274246972</v>
      </c>
    </row>
    <row r="57" spans="1:11" x14ac:dyDescent="0.25">
      <c r="A57">
        <f t="shared" si="10"/>
        <v>51</v>
      </c>
      <c r="B57">
        <f t="shared" si="12"/>
        <v>51</v>
      </c>
      <c r="C57">
        <f t="shared" si="11"/>
        <v>51</v>
      </c>
      <c r="D57">
        <f>VLOOKUP(B57,'Optimization  (2)'!$A$16:$C$136,3,FALSE)</f>
        <v>0.94069893799491699</v>
      </c>
      <c r="E57">
        <f>VLOOKUP(C57,'Optimization  (2)'!$A$16:$C$136,3,FALSE)</f>
        <v>0.94069893799491699</v>
      </c>
      <c r="F57">
        <f t="shared" si="2"/>
        <v>1</v>
      </c>
      <c r="G57">
        <f t="shared" si="3"/>
        <v>0</v>
      </c>
      <c r="H57">
        <f t="shared" si="4"/>
        <v>1</v>
      </c>
      <c r="I57">
        <f t="shared" si="5"/>
        <v>1</v>
      </c>
      <c r="J57">
        <f t="shared" si="6"/>
        <v>0</v>
      </c>
      <c r="K57">
        <f t="shared" si="7"/>
        <v>0.94069893799491699</v>
      </c>
    </row>
    <row r="58" spans="1:11" x14ac:dyDescent="0.25">
      <c r="A58">
        <f t="shared" si="10"/>
        <v>52</v>
      </c>
      <c r="B58">
        <f t="shared" si="12"/>
        <v>51</v>
      </c>
      <c r="C58">
        <f t="shared" si="11"/>
        <v>54</v>
      </c>
      <c r="D58">
        <f>VLOOKUP(B58,'Optimization  (2)'!$A$16:$C$136,3,FALSE)</f>
        <v>0.94069893799491699</v>
      </c>
      <c r="E58">
        <f>VLOOKUP(C58,'Optimization  (2)'!$A$16:$C$136,3,FALSE)</f>
        <v>0.9370567478625339</v>
      </c>
      <c r="F58">
        <f t="shared" si="2"/>
        <v>2</v>
      </c>
      <c r="G58">
        <f t="shared" si="3"/>
        <v>1</v>
      </c>
      <c r="H58">
        <f t="shared" si="4"/>
        <v>3</v>
      </c>
      <c r="I58">
        <f t="shared" si="5"/>
        <v>0.66666666666666663</v>
      </c>
      <c r="J58">
        <f t="shared" si="6"/>
        <v>0.33333333333333331</v>
      </c>
      <c r="K58">
        <f t="shared" si="7"/>
        <v>0.93948330437166216</v>
      </c>
    </row>
    <row r="59" spans="1:11" x14ac:dyDescent="0.25">
      <c r="A59">
        <f t="shared" si="10"/>
        <v>53</v>
      </c>
      <c r="B59">
        <f t="shared" si="12"/>
        <v>51</v>
      </c>
      <c r="C59">
        <f t="shared" si="11"/>
        <v>54</v>
      </c>
      <c r="D59">
        <f>VLOOKUP(B59,'Optimization  (2)'!$A$16:$C$136,3,FALSE)</f>
        <v>0.94069893799491699</v>
      </c>
      <c r="E59">
        <f>VLOOKUP(C59,'Optimization  (2)'!$A$16:$C$136,3,FALSE)</f>
        <v>0.9370567478625339</v>
      </c>
      <c r="F59">
        <f t="shared" si="2"/>
        <v>1</v>
      </c>
      <c r="G59">
        <f t="shared" si="3"/>
        <v>2</v>
      </c>
      <c r="H59">
        <f t="shared" si="4"/>
        <v>3</v>
      </c>
      <c r="I59">
        <f t="shared" si="5"/>
        <v>0.33333333333333331</v>
      </c>
      <c r="J59">
        <f t="shared" si="6"/>
        <v>0.66666666666666663</v>
      </c>
      <c r="K59">
        <f t="shared" si="7"/>
        <v>0.93826924167088455</v>
      </c>
    </row>
    <row r="60" spans="1:11" x14ac:dyDescent="0.25">
      <c r="A60">
        <f t="shared" si="10"/>
        <v>54</v>
      </c>
      <c r="B60">
        <f t="shared" si="12"/>
        <v>54</v>
      </c>
      <c r="C60">
        <f t="shared" si="11"/>
        <v>54</v>
      </c>
      <c r="D60">
        <f>VLOOKUP(B60,'Optimization  (2)'!$A$16:$C$136,3,FALSE)</f>
        <v>0.9370567478625339</v>
      </c>
      <c r="E60">
        <f>VLOOKUP(C60,'Optimization  (2)'!$A$16:$C$136,3,FALSE)</f>
        <v>0.9370567478625339</v>
      </c>
      <c r="F60">
        <f t="shared" si="2"/>
        <v>1</v>
      </c>
      <c r="G60">
        <f t="shared" si="3"/>
        <v>0</v>
      </c>
      <c r="H60">
        <f t="shared" si="4"/>
        <v>1</v>
      </c>
      <c r="I60">
        <f t="shared" si="5"/>
        <v>1</v>
      </c>
      <c r="J60">
        <f t="shared" si="6"/>
        <v>0</v>
      </c>
      <c r="K60">
        <f t="shared" si="7"/>
        <v>0.9370567478625339</v>
      </c>
    </row>
    <row r="61" spans="1:11" x14ac:dyDescent="0.25">
      <c r="A61">
        <f t="shared" si="10"/>
        <v>55</v>
      </c>
      <c r="B61">
        <f t="shared" si="12"/>
        <v>54</v>
      </c>
      <c r="C61">
        <f t="shared" si="11"/>
        <v>57</v>
      </c>
      <c r="D61">
        <f>VLOOKUP(B61,'Optimization  (2)'!$A$16:$C$136,3,FALSE)</f>
        <v>0.9370567478625339</v>
      </c>
      <c r="E61">
        <f>VLOOKUP(C61,'Optimization  (2)'!$A$16:$C$136,3,FALSE)</f>
        <v>0.93332300139274205</v>
      </c>
      <c r="F61">
        <f t="shared" si="2"/>
        <v>2</v>
      </c>
      <c r="G61">
        <f t="shared" si="3"/>
        <v>1</v>
      </c>
      <c r="H61">
        <f t="shared" si="4"/>
        <v>3</v>
      </c>
      <c r="I61">
        <f t="shared" si="5"/>
        <v>0.66666666666666663</v>
      </c>
      <c r="J61">
        <f t="shared" si="6"/>
        <v>0.33333333333333331</v>
      </c>
      <c r="K61">
        <f t="shared" si="7"/>
        <v>0.93581050900502361</v>
      </c>
    </row>
    <row r="62" spans="1:11" x14ac:dyDescent="0.25">
      <c r="A62">
        <f t="shared" si="10"/>
        <v>56</v>
      </c>
      <c r="B62">
        <f t="shared" si="12"/>
        <v>54</v>
      </c>
      <c r="C62">
        <f t="shared" si="11"/>
        <v>57</v>
      </c>
      <c r="D62">
        <f>VLOOKUP(B62,'Optimization  (2)'!$A$16:$C$136,3,FALSE)</f>
        <v>0.9370567478625339</v>
      </c>
      <c r="E62">
        <f>VLOOKUP(C62,'Optimization  (2)'!$A$16:$C$136,3,FALSE)</f>
        <v>0.93332300139274205</v>
      </c>
      <c r="F62">
        <f t="shared" si="2"/>
        <v>1</v>
      </c>
      <c r="G62">
        <f t="shared" si="3"/>
        <v>2</v>
      </c>
      <c r="H62">
        <f t="shared" si="4"/>
        <v>3</v>
      </c>
      <c r="I62">
        <f t="shared" si="5"/>
        <v>0.33333333333333331</v>
      </c>
      <c r="J62">
        <f t="shared" si="6"/>
        <v>0.66666666666666663</v>
      </c>
      <c r="K62">
        <f t="shared" si="7"/>
        <v>0.93456592758319534</v>
      </c>
    </row>
    <row r="63" spans="1:11" x14ac:dyDescent="0.25">
      <c r="A63">
        <f t="shared" si="10"/>
        <v>57</v>
      </c>
      <c r="B63">
        <f t="shared" si="12"/>
        <v>57</v>
      </c>
      <c r="C63">
        <f t="shared" si="11"/>
        <v>57</v>
      </c>
      <c r="D63">
        <f>VLOOKUP(B63,'Optimization  (2)'!$A$16:$C$136,3,FALSE)</f>
        <v>0.93332300139274205</v>
      </c>
      <c r="E63">
        <f>VLOOKUP(C63,'Optimization  (2)'!$A$16:$C$136,3,FALSE)</f>
        <v>0.93332300139274205</v>
      </c>
      <c r="F63">
        <f t="shared" si="2"/>
        <v>1</v>
      </c>
      <c r="G63">
        <f t="shared" si="3"/>
        <v>0</v>
      </c>
      <c r="H63">
        <f t="shared" si="4"/>
        <v>1</v>
      </c>
      <c r="I63">
        <f t="shared" si="5"/>
        <v>1</v>
      </c>
      <c r="J63">
        <f t="shared" si="6"/>
        <v>0</v>
      </c>
      <c r="K63">
        <f t="shared" si="7"/>
        <v>0.93332300139274205</v>
      </c>
    </row>
    <row r="64" spans="1:11" x14ac:dyDescent="0.25">
      <c r="A64">
        <f t="shared" si="10"/>
        <v>58</v>
      </c>
      <c r="B64">
        <f t="shared" si="12"/>
        <v>57</v>
      </c>
      <c r="C64">
        <f t="shared" si="11"/>
        <v>60</v>
      </c>
      <c r="D64">
        <f>VLOOKUP(B64,'Optimization  (2)'!$A$16:$C$136,3,FALSE)</f>
        <v>0.93332300139274205</v>
      </c>
      <c r="E64">
        <f>VLOOKUP(C64,'Optimization  (2)'!$A$16:$C$136,3,FALSE)</f>
        <v>0.92954913783217474</v>
      </c>
      <c r="F64">
        <f t="shared" si="2"/>
        <v>2</v>
      </c>
      <c r="G64">
        <f t="shared" si="3"/>
        <v>1</v>
      </c>
      <c r="H64">
        <f t="shared" si="4"/>
        <v>3</v>
      </c>
      <c r="I64">
        <f t="shared" si="5"/>
        <v>0.66666666666666663</v>
      </c>
      <c r="J64">
        <f t="shared" si="6"/>
        <v>0.33333333333333331</v>
      </c>
      <c r="K64">
        <f t="shared" si="7"/>
        <v>0.93206334755307396</v>
      </c>
    </row>
    <row r="65" spans="1:11" x14ac:dyDescent="0.25">
      <c r="A65">
        <f t="shared" si="10"/>
        <v>59</v>
      </c>
      <c r="B65">
        <f t="shared" si="12"/>
        <v>57</v>
      </c>
      <c r="C65">
        <f t="shared" si="11"/>
        <v>60</v>
      </c>
      <c r="D65">
        <f>VLOOKUP(B65,'Optimization  (2)'!$A$16:$C$136,3,FALSE)</f>
        <v>0.93332300139274205</v>
      </c>
      <c r="E65">
        <f>VLOOKUP(C65,'Optimization  (2)'!$A$16:$C$136,3,FALSE)</f>
        <v>0.92954913783217474</v>
      </c>
      <c r="F65">
        <f t="shared" si="2"/>
        <v>1</v>
      </c>
      <c r="G65">
        <f t="shared" si="3"/>
        <v>2</v>
      </c>
      <c r="H65">
        <f t="shared" si="4"/>
        <v>3</v>
      </c>
      <c r="I65">
        <f t="shared" si="5"/>
        <v>0.33333333333333331</v>
      </c>
      <c r="J65">
        <f t="shared" si="6"/>
        <v>0.66666666666666663</v>
      </c>
      <c r="K65">
        <f t="shared" si="7"/>
        <v>0.93080539379772109</v>
      </c>
    </row>
    <row r="66" spans="1:11" x14ac:dyDescent="0.25">
      <c r="A66">
        <f t="shared" si="10"/>
        <v>60</v>
      </c>
      <c r="B66">
        <f t="shared" si="12"/>
        <v>60</v>
      </c>
      <c r="C66">
        <f t="shared" si="11"/>
        <v>60</v>
      </c>
      <c r="D66">
        <f>VLOOKUP(B66,'Optimization  (2)'!$A$16:$C$136,3,FALSE)</f>
        <v>0.92954913783217474</v>
      </c>
      <c r="E66">
        <f>VLOOKUP(C66,'Optimization  (2)'!$A$16:$C$136,3,FALSE)</f>
        <v>0.92954913783217474</v>
      </c>
      <c r="F66">
        <f t="shared" si="2"/>
        <v>1</v>
      </c>
      <c r="G66">
        <f t="shared" si="3"/>
        <v>0</v>
      </c>
      <c r="H66">
        <f t="shared" si="4"/>
        <v>1</v>
      </c>
      <c r="I66">
        <f t="shared" si="5"/>
        <v>1</v>
      </c>
      <c r="J66">
        <f t="shared" si="6"/>
        <v>0</v>
      </c>
      <c r="K66">
        <f t="shared" si="7"/>
        <v>0.92954913783217474</v>
      </c>
    </row>
    <row r="67" spans="1:11" x14ac:dyDescent="0.25">
      <c r="A67">
        <f t="shared" si="10"/>
        <v>61</v>
      </c>
      <c r="B67">
        <f t="shared" si="12"/>
        <v>60</v>
      </c>
      <c r="C67">
        <f t="shared" si="11"/>
        <v>63</v>
      </c>
      <c r="D67">
        <f>VLOOKUP(B67,'Optimization  (2)'!$A$16:$C$136,3,FALSE)</f>
        <v>0.92954913783217474</v>
      </c>
      <c r="E67">
        <f>VLOOKUP(C67,'Optimization  (2)'!$A$16:$C$136,3,FALSE)</f>
        <v>0.92578498312072066</v>
      </c>
      <c r="F67">
        <f t="shared" si="2"/>
        <v>2</v>
      </c>
      <c r="G67">
        <f t="shared" si="3"/>
        <v>1</v>
      </c>
      <c r="H67">
        <f t="shared" si="4"/>
        <v>3</v>
      </c>
      <c r="I67">
        <f t="shared" si="5"/>
        <v>0.66666666666666663</v>
      </c>
      <c r="J67">
        <f t="shared" si="6"/>
        <v>0.33333333333333331</v>
      </c>
      <c r="K67">
        <f t="shared" si="7"/>
        <v>0.9282927221385826</v>
      </c>
    </row>
    <row r="68" spans="1:11" x14ac:dyDescent="0.25">
      <c r="A68">
        <f t="shared" si="10"/>
        <v>62</v>
      </c>
      <c r="B68">
        <f t="shared" si="12"/>
        <v>60</v>
      </c>
      <c r="C68">
        <f t="shared" si="11"/>
        <v>63</v>
      </c>
      <c r="D68">
        <f>VLOOKUP(B68,'Optimization  (2)'!$A$16:$C$136,3,FALSE)</f>
        <v>0.92954913783217474</v>
      </c>
      <c r="E68">
        <f>VLOOKUP(C68,'Optimization  (2)'!$A$16:$C$136,3,FALSE)</f>
        <v>0.92578498312072066</v>
      </c>
      <c r="F68">
        <f t="shared" si="2"/>
        <v>1</v>
      </c>
      <c r="G68">
        <f t="shared" si="3"/>
        <v>2</v>
      </c>
      <c r="H68">
        <f t="shared" si="4"/>
        <v>3</v>
      </c>
      <c r="I68">
        <f t="shared" si="5"/>
        <v>0.33333333333333331</v>
      </c>
      <c r="J68">
        <f t="shared" si="6"/>
        <v>0.66666666666666663</v>
      </c>
      <c r="K68">
        <f t="shared" si="7"/>
        <v>0.92703800466655939</v>
      </c>
    </row>
    <row r="69" spans="1:11" x14ac:dyDescent="0.25">
      <c r="A69">
        <f t="shared" si="10"/>
        <v>63</v>
      </c>
      <c r="B69">
        <f t="shared" si="12"/>
        <v>63</v>
      </c>
      <c r="C69">
        <f t="shared" si="11"/>
        <v>63</v>
      </c>
      <c r="D69">
        <f>VLOOKUP(B69,'Optimization  (2)'!$A$16:$C$136,3,FALSE)</f>
        <v>0.92578498312072066</v>
      </c>
      <c r="E69">
        <f>VLOOKUP(C69,'Optimization  (2)'!$A$16:$C$136,3,FALSE)</f>
        <v>0.92578498312072066</v>
      </c>
      <c r="F69">
        <f t="shared" si="2"/>
        <v>1</v>
      </c>
      <c r="G69">
        <f t="shared" si="3"/>
        <v>0</v>
      </c>
      <c r="H69">
        <f t="shared" si="4"/>
        <v>1</v>
      </c>
      <c r="I69">
        <f t="shared" si="5"/>
        <v>1</v>
      </c>
      <c r="J69">
        <f t="shared" si="6"/>
        <v>0</v>
      </c>
      <c r="K69">
        <f t="shared" si="7"/>
        <v>0.92578498312072066</v>
      </c>
    </row>
    <row r="70" spans="1:11" x14ac:dyDescent="0.25">
      <c r="A70">
        <f t="shared" si="10"/>
        <v>64</v>
      </c>
      <c r="B70">
        <f t="shared" si="12"/>
        <v>63</v>
      </c>
      <c r="C70">
        <f t="shared" si="11"/>
        <v>66</v>
      </c>
      <c r="D70">
        <f>VLOOKUP(B70,'Optimization  (2)'!$A$16:$C$136,3,FALSE)</f>
        <v>0.92578498312072066</v>
      </c>
      <c r="E70">
        <f>VLOOKUP(C70,'Optimization  (2)'!$A$16:$C$136,3,FALSE)</f>
        <v>0.92201626019387994</v>
      </c>
      <c r="F70">
        <f t="shared" si="2"/>
        <v>2</v>
      </c>
      <c r="G70">
        <f t="shared" si="3"/>
        <v>1</v>
      </c>
      <c r="H70">
        <f t="shared" si="4"/>
        <v>3</v>
      </c>
      <c r="I70">
        <f t="shared" si="5"/>
        <v>0.66666666666666663</v>
      </c>
      <c r="J70">
        <f t="shared" si="6"/>
        <v>0.33333333333333331</v>
      </c>
      <c r="K70">
        <f t="shared" si="7"/>
        <v>0.92452703362723021</v>
      </c>
    </row>
    <row r="71" spans="1:11" x14ac:dyDescent="0.25">
      <c r="A71">
        <f t="shared" si="10"/>
        <v>65</v>
      </c>
      <c r="B71">
        <f t="shared" si="12"/>
        <v>63</v>
      </c>
      <c r="C71">
        <f t="shared" si="11"/>
        <v>66</v>
      </c>
      <c r="D71">
        <f>VLOOKUP(B71,'Optimization  (2)'!$A$16:$C$136,3,FALSE)</f>
        <v>0.92578498312072066</v>
      </c>
      <c r="E71">
        <f>VLOOKUP(C71,'Optimization  (2)'!$A$16:$C$136,3,FALSE)</f>
        <v>0.92201626019387994</v>
      </c>
      <c r="F71">
        <f t="shared" si="2"/>
        <v>1</v>
      </c>
      <c r="G71">
        <f t="shared" si="3"/>
        <v>2</v>
      </c>
      <c r="H71">
        <f t="shared" si="4"/>
        <v>3</v>
      </c>
      <c r="I71">
        <f t="shared" si="5"/>
        <v>0.33333333333333331</v>
      </c>
      <c r="J71">
        <f t="shared" si="6"/>
        <v>0.66666666666666663</v>
      </c>
      <c r="K71">
        <f t="shared" si="7"/>
        <v>0.92327079342580765</v>
      </c>
    </row>
    <row r="72" spans="1:11" x14ac:dyDescent="0.25">
      <c r="A72">
        <f t="shared" si="10"/>
        <v>66</v>
      </c>
      <c r="B72">
        <f t="shared" si="12"/>
        <v>66</v>
      </c>
      <c r="C72">
        <f t="shared" si="11"/>
        <v>66</v>
      </c>
      <c r="D72">
        <f>VLOOKUP(B72,'Optimization  (2)'!$A$16:$C$136,3,FALSE)</f>
        <v>0.92201626019387994</v>
      </c>
      <c r="E72">
        <f>VLOOKUP(C72,'Optimization  (2)'!$A$16:$C$136,3,FALSE)</f>
        <v>0.92201626019387994</v>
      </c>
      <c r="F72">
        <f t="shared" ref="F72:F135" si="13">IF(B72=C72,1,C72-A72)</f>
        <v>1</v>
      </c>
      <c r="G72">
        <f t="shared" ref="G72:G135" si="14">A72-B72</f>
        <v>0</v>
      </c>
      <c r="H72">
        <f t="shared" ref="H72:H135" si="15">SUM(F72:G72)</f>
        <v>1</v>
      </c>
      <c r="I72">
        <f t="shared" ref="I72:I135" si="16">F72/H72</f>
        <v>1</v>
      </c>
      <c r="J72">
        <f t="shared" ref="J72:J135" si="17">G72/H72</f>
        <v>0</v>
      </c>
      <c r="K72">
        <f t="shared" ref="K72:K135" si="18">(D72^I72)*(E72^J72)</f>
        <v>0.92201626019387994</v>
      </c>
    </row>
    <row r="73" spans="1:11" x14ac:dyDescent="0.25">
      <c r="A73">
        <f t="shared" ref="A73:A136" si="19">A72+1</f>
        <v>67</v>
      </c>
      <c r="B73">
        <f t="shared" si="12"/>
        <v>66</v>
      </c>
      <c r="C73">
        <f t="shared" si="11"/>
        <v>69</v>
      </c>
      <c r="D73">
        <f>VLOOKUP(B73,'Optimization  (2)'!$A$16:$C$136,3,FALSE)</f>
        <v>0.92201626019387994</v>
      </c>
      <c r="E73">
        <f>VLOOKUP(C73,'Optimization  (2)'!$A$16:$C$136,3,FALSE)</f>
        <v>0.91823192056346381</v>
      </c>
      <c r="F73">
        <f t="shared" si="13"/>
        <v>2</v>
      </c>
      <c r="G73">
        <f t="shared" si="14"/>
        <v>1</v>
      </c>
      <c r="H73">
        <f t="shared" si="15"/>
        <v>3</v>
      </c>
      <c r="I73">
        <f t="shared" si="16"/>
        <v>0.66666666666666663</v>
      </c>
      <c r="J73">
        <f t="shared" si="17"/>
        <v>0.33333333333333331</v>
      </c>
      <c r="K73">
        <f t="shared" si="18"/>
        <v>0.92075308386990151</v>
      </c>
    </row>
    <row r="74" spans="1:11" x14ac:dyDescent="0.25">
      <c r="A74">
        <f t="shared" si="19"/>
        <v>68</v>
      </c>
      <c r="B74">
        <f t="shared" si="12"/>
        <v>66</v>
      </c>
      <c r="C74">
        <f t="shared" ref="C74:C137" si="20">IF(MOD(A74,3)=0,B74,B74+3)</f>
        <v>69</v>
      </c>
      <c r="D74">
        <f>VLOOKUP(B74,'Optimization  (2)'!$A$16:$C$136,3,FALSE)</f>
        <v>0.92201626019387994</v>
      </c>
      <c r="E74">
        <f>VLOOKUP(C74,'Optimization  (2)'!$A$16:$C$136,3,FALSE)</f>
        <v>0.91823192056346381</v>
      </c>
      <c r="F74">
        <f t="shared" si="13"/>
        <v>1</v>
      </c>
      <c r="G74">
        <f t="shared" si="14"/>
        <v>2</v>
      </c>
      <c r="H74">
        <f t="shared" si="15"/>
        <v>3</v>
      </c>
      <c r="I74">
        <f t="shared" si="16"/>
        <v>0.33333333333333331</v>
      </c>
      <c r="J74">
        <f t="shared" si="17"/>
        <v>0.66666666666666663</v>
      </c>
      <c r="K74">
        <f t="shared" si="18"/>
        <v>0.91949163811673229</v>
      </c>
    </row>
    <row r="75" spans="1:11" x14ac:dyDescent="0.25">
      <c r="A75">
        <f t="shared" si="19"/>
        <v>69</v>
      </c>
      <c r="B75">
        <f t="shared" ref="B75:B138" si="21">A75-MOD(A75,3)</f>
        <v>69</v>
      </c>
      <c r="C75">
        <f t="shared" si="20"/>
        <v>69</v>
      </c>
      <c r="D75">
        <f>VLOOKUP(B75,'Optimization  (2)'!$A$16:$C$136,3,FALSE)</f>
        <v>0.91823192056346381</v>
      </c>
      <c r="E75">
        <f>VLOOKUP(C75,'Optimization  (2)'!$A$16:$C$136,3,FALSE)</f>
        <v>0.91823192056346381</v>
      </c>
      <c r="F75">
        <f t="shared" si="13"/>
        <v>1</v>
      </c>
      <c r="G75">
        <f t="shared" si="14"/>
        <v>0</v>
      </c>
      <c r="H75">
        <f t="shared" si="15"/>
        <v>1</v>
      </c>
      <c r="I75">
        <f t="shared" si="16"/>
        <v>1</v>
      </c>
      <c r="J75">
        <f t="shared" si="17"/>
        <v>0</v>
      </c>
      <c r="K75">
        <f t="shared" si="18"/>
        <v>0.91823192056346381</v>
      </c>
    </row>
    <row r="76" spans="1:11" x14ac:dyDescent="0.25">
      <c r="A76">
        <f t="shared" si="19"/>
        <v>70</v>
      </c>
      <c r="B76">
        <f t="shared" si="21"/>
        <v>69</v>
      </c>
      <c r="C76">
        <f t="shared" si="20"/>
        <v>72</v>
      </c>
      <c r="D76">
        <f>VLOOKUP(B76,'Optimization  (2)'!$A$16:$C$136,3,FALSE)</f>
        <v>0.91823192056346381</v>
      </c>
      <c r="E76">
        <f>VLOOKUP(C76,'Optimization  (2)'!$A$16:$C$136,3,FALSE)</f>
        <v>0.914420278249645</v>
      </c>
      <c r="F76">
        <f t="shared" si="13"/>
        <v>2</v>
      </c>
      <c r="G76">
        <f t="shared" si="14"/>
        <v>1</v>
      </c>
      <c r="H76">
        <f t="shared" si="15"/>
        <v>3</v>
      </c>
      <c r="I76">
        <f t="shared" si="16"/>
        <v>0.66666666666666663</v>
      </c>
      <c r="J76">
        <f t="shared" si="17"/>
        <v>0.33333333333333331</v>
      </c>
      <c r="K76">
        <f t="shared" si="18"/>
        <v>0.91695961101740775</v>
      </c>
    </row>
    <row r="77" spans="1:11" x14ac:dyDescent="0.25">
      <c r="A77">
        <f t="shared" si="19"/>
        <v>71</v>
      </c>
      <c r="B77">
        <f t="shared" si="21"/>
        <v>69</v>
      </c>
      <c r="C77">
        <f t="shared" si="20"/>
        <v>72</v>
      </c>
      <c r="D77">
        <f>VLOOKUP(B77,'Optimization  (2)'!$A$16:$C$136,3,FALSE)</f>
        <v>0.91823192056346381</v>
      </c>
      <c r="E77">
        <f>VLOOKUP(C77,'Optimization  (2)'!$A$16:$C$136,3,FALSE)</f>
        <v>0.914420278249645</v>
      </c>
      <c r="F77">
        <f t="shared" si="13"/>
        <v>1</v>
      </c>
      <c r="G77">
        <f t="shared" si="14"/>
        <v>2</v>
      </c>
      <c r="H77">
        <f t="shared" si="15"/>
        <v>3</v>
      </c>
      <c r="I77">
        <f t="shared" si="16"/>
        <v>0.33333333333333331</v>
      </c>
      <c r="J77">
        <f t="shared" si="17"/>
        <v>0.66666666666666663</v>
      </c>
      <c r="K77">
        <f t="shared" si="18"/>
        <v>0.9156890643937079</v>
      </c>
    </row>
    <row r="78" spans="1:11" x14ac:dyDescent="0.25">
      <c r="A78">
        <f t="shared" si="19"/>
        <v>72</v>
      </c>
      <c r="B78">
        <f t="shared" si="21"/>
        <v>72</v>
      </c>
      <c r="C78">
        <f t="shared" si="20"/>
        <v>72</v>
      </c>
      <c r="D78">
        <f>VLOOKUP(B78,'Optimization  (2)'!$A$16:$C$136,3,FALSE)</f>
        <v>0.914420278249645</v>
      </c>
      <c r="E78">
        <f>VLOOKUP(C78,'Optimization  (2)'!$A$16:$C$136,3,FALSE)</f>
        <v>0.914420278249645</v>
      </c>
      <c r="F78">
        <f t="shared" si="13"/>
        <v>1</v>
      </c>
      <c r="G78">
        <f t="shared" si="14"/>
        <v>0</v>
      </c>
      <c r="H78">
        <f t="shared" si="15"/>
        <v>1</v>
      </c>
      <c r="I78">
        <f t="shared" si="16"/>
        <v>1</v>
      </c>
      <c r="J78">
        <f t="shared" si="17"/>
        <v>0</v>
      </c>
      <c r="K78">
        <f t="shared" si="18"/>
        <v>0.914420278249645</v>
      </c>
    </row>
    <row r="79" spans="1:11" x14ac:dyDescent="0.25">
      <c r="A79">
        <f t="shared" si="19"/>
        <v>73</v>
      </c>
      <c r="B79">
        <f t="shared" si="21"/>
        <v>72</v>
      </c>
      <c r="C79">
        <f t="shared" si="20"/>
        <v>75</v>
      </c>
      <c r="D79">
        <f>VLOOKUP(B79,'Optimization  (2)'!$A$16:$C$136,3,FALSE)</f>
        <v>0.914420278249645</v>
      </c>
      <c r="E79">
        <f>VLOOKUP(C79,'Optimization  (2)'!$A$16:$C$136,3,FALSE)</f>
        <v>0.91056885151912093</v>
      </c>
      <c r="F79">
        <f t="shared" si="13"/>
        <v>2</v>
      </c>
      <c r="G79">
        <f t="shared" si="14"/>
        <v>1</v>
      </c>
      <c r="H79">
        <f t="shared" si="15"/>
        <v>3</v>
      </c>
      <c r="I79">
        <f t="shared" si="16"/>
        <v>0.66666666666666663</v>
      </c>
      <c r="J79">
        <f t="shared" si="17"/>
        <v>0.33333333333333331</v>
      </c>
      <c r="K79">
        <f t="shared" si="18"/>
        <v>0.9131346626945227</v>
      </c>
    </row>
    <row r="80" spans="1:11" x14ac:dyDescent="0.25">
      <c r="A80">
        <f t="shared" si="19"/>
        <v>74</v>
      </c>
      <c r="B80">
        <f t="shared" si="21"/>
        <v>72</v>
      </c>
      <c r="C80">
        <f t="shared" si="20"/>
        <v>75</v>
      </c>
      <c r="D80">
        <f>VLOOKUP(B80,'Optimization  (2)'!$A$16:$C$136,3,FALSE)</f>
        <v>0.914420278249645</v>
      </c>
      <c r="E80">
        <f>VLOOKUP(C80,'Optimization  (2)'!$A$16:$C$136,3,FALSE)</f>
        <v>0.91056885151912093</v>
      </c>
      <c r="F80">
        <f t="shared" si="13"/>
        <v>1</v>
      </c>
      <c r="G80">
        <f t="shared" si="14"/>
        <v>2</v>
      </c>
      <c r="H80">
        <f t="shared" si="15"/>
        <v>3</v>
      </c>
      <c r="I80">
        <f t="shared" si="16"/>
        <v>0.33333333333333331</v>
      </c>
      <c r="J80">
        <f t="shared" si="17"/>
        <v>0.66666666666666663</v>
      </c>
      <c r="K80">
        <f t="shared" si="18"/>
        <v>0.91185085463142024</v>
      </c>
    </row>
    <row r="81" spans="1:11" x14ac:dyDescent="0.25">
      <c r="A81">
        <f t="shared" si="19"/>
        <v>75</v>
      </c>
      <c r="B81">
        <f t="shared" si="21"/>
        <v>75</v>
      </c>
      <c r="C81">
        <f t="shared" si="20"/>
        <v>75</v>
      </c>
      <c r="D81">
        <f>VLOOKUP(B81,'Optimization  (2)'!$A$16:$C$136,3,FALSE)</f>
        <v>0.91056885151912093</v>
      </c>
      <c r="E81">
        <f>VLOOKUP(C81,'Optimization  (2)'!$A$16:$C$136,3,FALSE)</f>
        <v>0.91056885151912093</v>
      </c>
      <c r="F81">
        <f t="shared" si="13"/>
        <v>1</v>
      </c>
      <c r="G81">
        <f t="shared" si="14"/>
        <v>0</v>
      </c>
      <c r="H81">
        <f t="shared" si="15"/>
        <v>1</v>
      </c>
      <c r="I81">
        <f t="shared" si="16"/>
        <v>1</v>
      </c>
      <c r="J81">
        <f t="shared" si="17"/>
        <v>0</v>
      </c>
      <c r="K81">
        <f t="shared" si="18"/>
        <v>0.91056885151912093</v>
      </c>
    </row>
    <row r="82" spans="1:11" x14ac:dyDescent="0.25">
      <c r="A82">
        <f t="shared" si="19"/>
        <v>76</v>
      </c>
      <c r="B82">
        <f t="shared" si="21"/>
        <v>75</v>
      </c>
      <c r="C82">
        <f t="shared" si="20"/>
        <v>78</v>
      </c>
      <c r="D82">
        <f>VLOOKUP(B82,'Optimization  (2)'!$A$16:$C$136,3,FALSE)</f>
        <v>0.91056885151912093</v>
      </c>
      <c r="E82">
        <f>VLOOKUP(C82,'Optimization  (2)'!$A$16:$C$136,3,FALSE)</f>
        <v>0.90666618552741418</v>
      </c>
      <c r="F82">
        <f t="shared" si="13"/>
        <v>2</v>
      </c>
      <c r="G82">
        <f t="shared" si="14"/>
        <v>1</v>
      </c>
      <c r="H82">
        <f t="shared" si="15"/>
        <v>3</v>
      </c>
      <c r="I82">
        <f t="shared" si="16"/>
        <v>0.66666666666666663</v>
      </c>
      <c r="J82">
        <f t="shared" si="17"/>
        <v>0.33333333333333331</v>
      </c>
      <c r="K82">
        <f t="shared" si="18"/>
        <v>0.90926609989624396</v>
      </c>
    </row>
    <row r="83" spans="1:11" x14ac:dyDescent="0.25">
      <c r="A83">
        <f t="shared" si="19"/>
        <v>77</v>
      </c>
      <c r="B83">
        <f t="shared" si="21"/>
        <v>75</v>
      </c>
      <c r="C83">
        <f t="shared" si="20"/>
        <v>78</v>
      </c>
      <c r="D83">
        <f>VLOOKUP(B83,'Optimization  (2)'!$A$16:$C$136,3,FALSE)</f>
        <v>0.91056885151912093</v>
      </c>
      <c r="E83">
        <f>VLOOKUP(C83,'Optimization  (2)'!$A$16:$C$136,3,FALSE)</f>
        <v>0.90666618552741418</v>
      </c>
      <c r="F83">
        <f t="shared" si="13"/>
        <v>1</v>
      </c>
      <c r="G83">
        <f t="shared" si="14"/>
        <v>2</v>
      </c>
      <c r="H83">
        <f t="shared" si="15"/>
        <v>3</v>
      </c>
      <c r="I83">
        <f t="shared" si="16"/>
        <v>0.33333333333333331</v>
      </c>
      <c r="J83">
        <f t="shared" si="17"/>
        <v>0.66666666666666663</v>
      </c>
      <c r="K83">
        <f t="shared" si="18"/>
        <v>0.90796521212121128</v>
      </c>
    </row>
    <row r="84" spans="1:11" x14ac:dyDescent="0.25">
      <c r="A84">
        <f t="shared" si="19"/>
        <v>78</v>
      </c>
      <c r="B84">
        <f t="shared" si="21"/>
        <v>78</v>
      </c>
      <c r="C84">
        <f t="shared" si="20"/>
        <v>78</v>
      </c>
      <c r="D84">
        <f>VLOOKUP(B84,'Optimization  (2)'!$A$16:$C$136,3,FALSE)</f>
        <v>0.90666618552741418</v>
      </c>
      <c r="E84">
        <f>VLOOKUP(C84,'Optimization  (2)'!$A$16:$C$136,3,FALSE)</f>
        <v>0.90666618552741418</v>
      </c>
      <c r="F84">
        <f t="shared" si="13"/>
        <v>1</v>
      </c>
      <c r="G84">
        <f t="shared" si="14"/>
        <v>0</v>
      </c>
      <c r="H84">
        <f t="shared" si="15"/>
        <v>1</v>
      </c>
      <c r="I84">
        <f t="shared" si="16"/>
        <v>1</v>
      </c>
      <c r="J84">
        <f t="shared" si="17"/>
        <v>0</v>
      </c>
      <c r="K84">
        <f t="shared" si="18"/>
        <v>0.90666618552741418</v>
      </c>
    </row>
    <row r="85" spans="1:11" x14ac:dyDescent="0.25">
      <c r="A85">
        <f t="shared" si="19"/>
        <v>79</v>
      </c>
      <c r="B85">
        <f t="shared" si="21"/>
        <v>78</v>
      </c>
      <c r="C85">
        <f t="shared" si="20"/>
        <v>81</v>
      </c>
      <c r="D85">
        <f>VLOOKUP(B85,'Optimization  (2)'!$A$16:$C$136,3,FALSE)</f>
        <v>0.90666618552741418</v>
      </c>
      <c r="E85">
        <f>VLOOKUP(C85,'Optimization  (2)'!$A$16:$C$136,3,FALSE)</f>
        <v>0.90269984919616342</v>
      </c>
      <c r="F85">
        <f t="shared" si="13"/>
        <v>2</v>
      </c>
      <c r="G85">
        <f t="shared" si="14"/>
        <v>1</v>
      </c>
      <c r="H85">
        <f t="shared" si="15"/>
        <v>3</v>
      </c>
      <c r="I85">
        <f t="shared" si="16"/>
        <v>0.66666666666666663</v>
      </c>
      <c r="J85">
        <f t="shared" si="17"/>
        <v>0.33333333333333331</v>
      </c>
      <c r="K85">
        <f t="shared" si="18"/>
        <v>0.90534214079714004</v>
      </c>
    </row>
    <row r="86" spans="1:11" x14ac:dyDescent="0.25">
      <c r="A86">
        <f t="shared" si="19"/>
        <v>80</v>
      </c>
      <c r="B86">
        <f t="shared" si="21"/>
        <v>78</v>
      </c>
      <c r="C86">
        <f t="shared" si="20"/>
        <v>81</v>
      </c>
      <c r="D86">
        <f>VLOOKUP(B86,'Optimization  (2)'!$A$16:$C$136,3,FALSE)</f>
        <v>0.90666618552741418</v>
      </c>
      <c r="E86">
        <f>VLOOKUP(C86,'Optimization  (2)'!$A$16:$C$136,3,FALSE)</f>
        <v>0.90269984919616342</v>
      </c>
      <c r="F86">
        <f t="shared" si="13"/>
        <v>1</v>
      </c>
      <c r="G86">
        <f t="shared" si="14"/>
        <v>2</v>
      </c>
      <c r="H86">
        <f t="shared" si="15"/>
        <v>3</v>
      </c>
      <c r="I86">
        <f t="shared" si="16"/>
        <v>0.33333333333333331</v>
      </c>
      <c r="J86">
        <f t="shared" si="17"/>
        <v>0.66666666666666663</v>
      </c>
      <c r="K86">
        <f t="shared" si="18"/>
        <v>0.9040200296279447</v>
      </c>
    </row>
    <row r="87" spans="1:11" x14ac:dyDescent="0.25">
      <c r="A87">
        <f t="shared" si="19"/>
        <v>81</v>
      </c>
      <c r="B87">
        <f t="shared" si="21"/>
        <v>81</v>
      </c>
      <c r="C87">
        <f t="shared" si="20"/>
        <v>81</v>
      </c>
      <c r="D87">
        <f>VLOOKUP(B87,'Optimization  (2)'!$A$16:$C$136,3,FALSE)</f>
        <v>0.90269984919616342</v>
      </c>
      <c r="E87">
        <f>VLOOKUP(C87,'Optimization  (2)'!$A$16:$C$136,3,FALSE)</f>
        <v>0.90269984919616342</v>
      </c>
      <c r="F87">
        <f t="shared" si="13"/>
        <v>1</v>
      </c>
      <c r="G87">
        <f t="shared" si="14"/>
        <v>0</v>
      </c>
      <c r="H87">
        <f t="shared" si="15"/>
        <v>1</v>
      </c>
      <c r="I87">
        <f t="shared" si="16"/>
        <v>1</v>
      </c>
      <c r="J87">
        <f t="shared" si="17"/>
        <v>0</v>
      </c>
      <c r="K87">
        <f t="shared" si="18"/>
        <v>0.90269984919616342</v>
      </c>
    </row>
    <row r="88" spans="1:11" x14ac:dyDescent="0.25">
      <c r="A88">
        <f t="shared" si="19"/>
        <v>82</v>
      </c>
      <c r="B88">
        <f t="shared" si="21"/>
        <v>81</v>
      </c>
      <c r="C88">
        <f t="shared" si="20"/>
        <v>84</v>
      </c>
      <c r="D88">
        <f>VLOOKUP(B88,'Optimization  (2)'!$A$16:$C$136,3,FALSE)</f>
        <v>0.90269984919616342</v>
      </c>
      <c r="E88">
        <f>VLOOKUP(C88,'Optimization  (2)'!$A$16:$C$136,3,FALSE)</f>
        <v>0.89865940513778853</v>
      </c>
      <c r="F88">
        <f t="shared" si="13"/>
        <v>2</v>
      </c>
      <c r="G88">
        <f t="shared" si="14"/>
        <v>1</v>
      </c>
      <c r="H88">
        <f t="shared" si="15"/>
        <v>3</v>
      </c>
      <c r="I88">
        <f t="shared" si="16"/>
        <v>0.66666666666666663</v>
      </c>
      <c r="J88">
        <f t="shared" si="17"/>
        <v>0.33333333333333331</v>
      </c>
      <c r="K88">
        <f t="shared" si="18"/>
        <v>0.90135102007096668</v>
      </c>
    </row>
    <row r="89" spans="1:11" x14ac:dyDescent="0.25">
      <c r="A89">
        <f t="shared" si="19"/>
        <v>83</v>
      </c>
      <c r="B89">
        <f t="shared" si="21"/>
        <v>81</v>
      </c>
      <c r="C89">
        <f t="shared" si="20"/>
        <v>84</v>
      </c>
      <c r="D89">
        <f>VLOOKUP(B89,'Optimization  (2)'!$A$16:$C$136,3,FALSE)</f>
        <v>0.90269984919616342</v>
      </c>
      <c r="E89">
        <f>VLOOKUP(C89,'Optimization  (2)'!$A$16:$C$136,3,FALSE)</f>
        <v>0.89865940513778853</v>
      </c>
      <c r="F89">
        <f t="shared" si="13"/>
        <v>1</v>
      </c>
      <c r="G89">
        <f t="shared" si="14"/>
        <v>2</v>
      </c>
      <c r="H89">
        <f t="shared" si="15"/>
        <v>3</v>
      </c>
      <c r="I89">
        <f t="shared" si="16"/>
        <v>0.33333333333333331</v>
      </c>
      <c r="J89">
        <f t="shared" si="17"/>
        <v>0.66666666666666663</v>
      </c>
      <c r="K89">
        <f t="shared" si="18"/>
        <v>0.90000420638867784</v>
      </c>
    </row>
    <row r="90" spans="1:11" x14ac:dyDescent="0.25">
      <c r="A90">
        <f t="shared" si="19"/>
        <v>84</v>
      </c>
      <c r="B90">
        <f t="shared" si="21"/>
        <v>84</v>
      </c>
      <c r="C90">
        <f t="shared" si="20"/>
        <v>84</v>
      </c>
      <c r="D90">
        <f>VLOOKUP(B90,'Optimization  (2)'!$A$16:$C$136,3,FALSE)</f>
        <v>0.89865940513778853</v>
      </c>
      <c r="E90">
        <f>VLOOKUP(C90,'Optimization  (2)'!$A$16:$C$136,3,FALSE)</f>
        <v>0.89865940513778853</v>
      </c>
      <c r="F90">
        <f t="shared" si="13"/>
        <v>1</v>
      </c>
      <c r="G90">
        <f t="shared" si="14"/>
        <v>0</v>
      </c>
      <c r="H90">
        <f t="shared" si="15"/>
        <v>1</v>
      </c>
      <c r="I90">
        <f t="shared" si="16"/>
        <v>1</v>
      </c>
      <c r="J90">
        <f t="shared" si="17"/>
        <v>0</v>
      </c>
      <c r="K90">
        <f t="shared" si="18"/>
        <v>0.89865940513778853</v>
      </c>
    </row>
    <row r="91" spans="1:11" x14ac:dyDescent="0.25">
      <c r="A91">
        <f t="shared" si="19"/>
        <v>85</v>
      </c>
      <c r="B91">
        <f t="shared" si="21"/>
        <v>84</v>
      </c>
      <c r="C91">
        <f t="shared" si="20"/>
        <v>87</v>
      </c>
      <c r="D91">
        <f>VLOOKUP(B91,'Optimization  (2)'!$A$16:$C$136,3,FALSE)</f>
        <v>0.89865940513778853</v>
      </c>
      <c r="E91">
        <f>VLOOKUP(C91,'Optimization  (2)'!$A$16:$C$136,3,FALSE)</f>
        <v>0.89453495705926511</v>
      </c>
      <c r="F91">
        <f t="shared" si="13"/>
        <v>2</v>
      </c>
      <c r="G91">
        <f t="shared" si="14"/>
        <v>1</v>
      </c>
      <c r="H91">
        <f t="shared" si="15"/>
        <v>3</v>
      </c>
      <c r="I91">
        <f t="shared" si="16"/>
        <v>0.66666666666666663</v>
      </c>
      <c r="J91">
        <f t="shared" si="17"/>
        <v>0.33333333333333331</v>
      </c>
      <c r="K91">
        <f t="shared" si="18"/>
        <v>0.8972824804670837</v>
      </c>
    </row>
    <row r="92" spans="1:11" x14ac:dyDescent="0.25">
      <c r="A92">
        <f t="shared" si="19"/>
        <v>86</v>
      </c>
      <c r="B92">
        <f t="shared" si="21"/>
        <v>84</v>
      </c>
      <c r="C92">
        <f t="shared" si="20"/>
        <v>87</v>
      </c>
      <c r="D92">
        <f>VLOOKUP(B92,'Optimization  (2)'!$A$16:$C$136,3,FALSE)</f>
        <v>0.89865940513778853</v>
      </c>
      <c r="E92">
        <f>VLOOKUP(C92,'Optimization  (2)'!$A$16:$C$136,3,FALSE)</f>
        <v>0.89453495705926511</v>
      </c>
      <c r="F92">
        <f t="shared" si="13"/>
        <v>1</v>
      </c>
      <c r="G92">
        <f t="shared" si="14"/>
        <v>2</v>
      </c>
      <c r="H92">
        <f t="shared" si="15"/>
        <v>3</v>
      </c>
      <c r="I92">
        <f t="shared" si="16"/>
        <v>0.33333333333333331</v>
      </c>
      <c r="J92">
        <f t="shared" si="17"/>
        <v>0.66666666666666663</v>
      </c>
      <c r="K92">
        <f t="shared" si="18"/>
        <v>0.8959076655184135</v>
      </c>
    </row>
    <row r="93" spans="1:11" x14ac:dyDescent="0.25">
      <c r="A93">
        <f t="shared" si="19"/>
        <v>87</v>
      </c>
      <c r="B93">
        <f t="shared" si="21"/>
        <v>87</v>
      </c>
      <c r="C93">
        <f t="shared" si="20"/>
        <v>87</v>
      </c>
      <c r="D93">
        <f>VLOOKUP(B93,'Optimization  (2)'!$A$16:$C$136,3,FALSE)</f>
        <v>0.89453495705926511</v>
      </c>
      <c r="E93">
        <f>VLOOKUP(C93,'Optimization  (2)'!$A$16:$C$136,3,FALSE)</f>
        <v>0.89453495705926511</v>
      </c>
      <c r="F93">
        <f t="shared" si="13"/>
        <v>1</v>
      </c>
      <c r="G93">
        <f t="shared" si="14"/>
        <v>0</v>
      </c>
      <c r="H93">
        <f t="shared" si="15"/>
        <v>1</v>
      </c>
      <c r="I93">
        <f t="shared" si="16"/>
        <v>1</v>
      </c>
      <c r="J93">
        <f t="shared" si="17"/>
        <v>0</v>
      </c>
      <c r="K93">
        <f t="shared" si="18"/>
        <v>0.89453495705926511</v>
      </c>
    </row>
    <row r="94" spans="1:11" x14ac:dyDescent="0.25">
      <c r="A94">
        <f t="shared" si="19"/>
        <v>88</v>
      </c>
      <c r="B94">
        <f t="shared" si="21"/>
        <v>87</v>
      </c>
      <c r="C94">
        <f t="shared" si="20"/>
        <v>90</v>
      </c>
      <c r="D94">
        <f>VLOOKUP(B94,'Optimization  (2)'!$A$16:$C$136,3,FALSE)</f>
        <v>0.89453495705926511</v>
      </c>
      <c r="E94">
        <f>VLOOKUP(C94,'Optimization  (2)'!$A$16:$C$136,3,FALSE)</f>
        <v>0.89032947173089005</v>
      </c>
      <c r="F94">
        <f t="shared" si="13"/>
        <v>2</v>
      </c>
      <c r="G94">
        <f t="shared" si="14"/>
        <v>1</v>
      </c>
      <c r="H94">
        <f t="shared" si="15"/>
        <v>3</v>
      </c>
      <c r="I94">
        <f t="shared" si="16"/>
        <v>0.66666666666666663</v>
      </c>
      <c r="J94">
        <f t="shared" si="17"/>
        <v>0.33333333333333331</v>
      </c>
      <c r="K94">
        <f t="shared" si="18"/>
        <v>0.89313092605111433</v>
      </c>
    </row>
    <row r="95" spans="1:11" x14ac:dyDescent="0.25">
      <c r="A95">
        <f t="shared" si="19"/>
        <v>89</v>
      </c>
      <c r="B95">
        <f t="shared" si="21"/>
        <v>87</v>
      </c>
      <c r="C95">
        <f t="shared" si="20"/>
        <v>90</v>
      </c>
      <c r="D95">
        <f>VLOOKUP(B95,'Optimization  (2)'!$A$16:$C$136,3,FALSE)</f>
        <v>0.89453495705926511</v>
      </c>
      <c r="E95">
        <f>VLOOKUP(C95,'Optimization  (2)'!$A$16:$C$136,3,FALSE)</f>
        <v>0.89032947173089005</v>
      </c>
      <c r="F95">
        <f t="shared" si="13"/>
        <v>1</v>
      </c>
      <c r="G95">
        <f t="shared" si="14"/>
        <v>2</v>
      </c>
      <c r="H95">
        <f t="shared" si="15"/>
        <v>3</v>
      </c>
      <c r="I95">
        <f t="shared" si="16"/>
        <v>0.33333333333333331</v>
      </c>
      <c r="J95">
        <f t="shared" si="17"/>
        <v>0.66666666666666663</v>
      </c>
      <c r="K95">
        <f t="shared" si="18"/>
        <v>0.8917290987612827</v>
      </c>
    </row>
    <row r="96" spans="1:11" x14ac:dyDescent="0.25">
      <c r="A96">
        <f t="shared" si="19"/>
        <v>90</v>
      </c>
      <c r="B96">
        <f t="shared" si="21"/>
        <v>90</v>
      </c>
      <c r="C96">
        <f t="shared" si="20"/>
        <v>90</v>
      </c>
      <c r="D96">
        <f>VLOOKUP(B96,'Optimization  (2)'!$A$16:$C$136,3,FALSE)</f>
        <v>0.89032947173089005</v>
      </c>
      <c r="E96">
        <f>VLOOKUP(C96,'Optimization  (2)'!$A$16:$C$136,3,FALSE)</f>
        <v>0.89032947173089005</v>
      </c>
      <c r="F96">
        <f t="shared" si="13"/>
        <v>1</v>
      </c>
      <c r="G96">
        <f t="shared" si="14"/>
        <v>0</v>
      </c>
      <c r="H96">
        <f t="shared" si="15"/>
        <v>1</v>
      </c>
      <c r="I96">
        <f t="shared" si="16"/>
        <v>1</v>
      </c>
      <c r="J96">
        <f t="shared" si="17"/>
        <v>0</v>
      </c>
      <c r="K96">
        <f t="shared" si="18"/>
        <v>0.89032947173089005</v>
      </c>
    </row>
    <row r="97" spans="1:11" x14ac:dyDescent="0.25">
      <c r="A97">
        <f t="shared" si="19"/>
        <v>91</v>
      </c>
      <c r="B97">
        <f t="shared" si="21"/>
        <v>90</v>
      </c>
      <c r="C97">
        <f t="shared" si="20"/>
        <v>93</v>
      </c>
      <c r="D97">
        <f>VLOOKUP(B97,'Optimization  (2)'!$A$16:$C$136,3,FALSE)</f>
        <v>0.89032947173089005</v>
      </c>
      <c r="E97">
        <f>VLOOKUP(C97,'Optimization  (2)'!$A$16:$C$136,3,FALSE)</f>
        <v>0.88604424303705498</v>
      </c>
      <c r="F97">
        <f t="shared" si="13"/>
        <v>2</v>
      </c>
      <c r="G97">
        <f t="shared" si="14"/>
        <v>1</v>
      </c>
      <c r="H97">
        <f t="shared" si="15"/>
        <v>3</v>
      </c>
      <c r="I97">
        <f t="shared" si="16"/>
        <v>0.66666666666666663</v>
      </c>
      <c r="J97">
        <f t="shared" si="17"/>
        <v>0.33333333333333331</v>
      </c>
      <c r="K97">
        <f t="shared" si="18"/>
        <v>0.88889876433464443</v>
      </c>
    </row>
    <row r="98" spans="1:11" x14ac:dyDescent="0.25">
      <c r="A98">
        <f t="shared" si="19"/>
        <v>92</v>
      </c>
      <c r="B98">
        <f t="shared" si="21"/>
        <v>90</v>
      </c>
      <c r="C98">
        <f t="shared" si="20"/>
        <v>93</v>
      </c>
      <c r="D98">
        <f>VLOOKUP(B98,'Optimization  (2)'!$A$16:$C$136,3,FALSE)</f>
        <v>0.89032947173089005</v>
      </c>
      <c r="E98">
        <f>VLOOKUP(C98,'Optimization  (2)'!$A$16:$C$136,3,FALSE)</f>
        <v>0.88604424303705498</v>
      </c>
      <c r="F98">
        <f t="shared" si="13"/>
        <v>1</v>
      </c>
      <c r="G98">
        <f t="shared" si="14"/>
        <v>2</v>
      </c>
      <c r="H98">
        <f t="shared" si="15"/>
        <v>3</v>
      </c>
      <c r="I98">
        <f t="shared" si="16"/>
        <v>0.33333333333333331</v>
      </c>
      <c r="J98">
        <f t="shared" si="17"/>
        <v>0.66666666666666663</v>
      </c>
      <c r="K98">
        <f t="shared" si="18"/>
        <v>0.88747035600151936</v>
      </c>
    </row>
    <row r="99" spans="1:11" x14ac:dyDescent="0.25">
      <c r="A99">
        <f t="shared" si="19"/>
        <v>93</v>
      </c>
      <c r="B99">
        <f t="shared" si="21"/>
        <v>93</v>
      </c>
      <c r="C99">
        <f t="shared" si="20"/>
        <v>93</v>
      </c>
      <c r="D99">
        <f>VLOOKUP(B99,'Optimization  (2)'!$A$16:$C$136,3,FALSE)</f>
        <v>0.88604424303705498</v>
      </c>
      <c r="E99">
        <f>VLOOKUP(C99,'Optimization  (2)'!$A$16:$C$136,3,FALSE)</f>
        <v>0.88604424303705498</v>
      </c>
      <c r="F99">
        <f t="shared" si="13"/>
        <v>1</v>
      </c>
      <c r="G99">
        <f t="shared" si="14"/>
        <v>0</v>
      </c>
      <c r="H99">
        <f t="shared" si="15"/>
        <v>1</v>
      </c>
      <c r="I99">
        <f t="shared" si="16"/>
        <v>1</v>
      </c>
      <c r="J99">
        <f t="shared" si="17"/>
        <v>0</v>
      </c>
      <c r="K99">
        <f t="shared" si="18"/>
        <v>0.88604424303705498</v>
      </c>
    </row>
    <row r="100" spans="1:11" x14ac:dyDescent="0.25">
      <c r="A100">
        <f t="shared" si="19"/>
        <v>94</v>
      </c>
      <c r="B100">
        <f t="shared" si="21"/>
        <v>93</v>
      </c>
      <c r="C100">
        <f t="shared" si="20"/>
        <v>96</v>
      </c>
      <c r="D100">
        <f>VLOOKUP(B100,'Optimization  (2)'!$A$16:$C$136,3,FALSE)</f>
        <v>0.88604424303705498</v>
      </c>
      <c r="E100">
        <f>VLOOKUP(C100,'Optimization  (2)'!$A$16:$C$136,3,FALSE)</f>
        <v>0.88168093630027644</v>
      </c>
      <c r="F100">
        <f t="shared" si="13"/>
        <v>2</v>
      </c>
      <c r="G100">
        <f t="shared" si="14"/>
        <v>1</v>
      </c>
      <c r="H100">
        <f t="shared" si="15"/>
        <v>3</v>
      </c>
      <c r="I100">
        <f t="shared" si="16"/>
        <v>0.66666666666666663</v>
      </c>
      <c r="J100">
        <f t="shared" si="17"/>
        <v>0.33333333333333331</v>
      </c>
      <c r="K100">
        <f t="shared" si="18"/>
        <v>0.88458741345890213</v>
      </c>
    </row>
    <row r="101" spans="1:11" x14ac:dyDescent="0.25">
      <c r="A101">
        <f t="shared" si="19"/>
        <v>95</v>
      </c>
      <c r="B101">
        <f t="shared" si="21"/>
        <v>93</v>
      </c>
      <c r="C101">
        <f t="shared" si="20"/>
        <v>96</v>
      </c>
      <c r="D101">
        <f>VLOOKUP(B101,'Optimization  (2)'!$A$16:$C$136,3,FALSE)</f>
        <v>0.88604424303705498</v>
      </c>
      <c r="E101">
        <f>VLOOKUP(C101,'Optimization  (2)'!$A$16:$C$136,3,FALSE)</f>
        <v>0.88168093630027644</v>
      </c>
      <c r="F101">
        <f t="shared" si="13"/>
        <v>1</v>
      </c>
      <c r="G101">
        <f t="shared" si="14"/>
        <v>2</v>
      </c>
      <c r="H101">
        <f t="shared" si="15"/>
        <v>3</v>
      </c>
      <c r="I101">
        <f t="shared" si="16"/>
        <v>0.33333333333333331</v>
      </c>
      <c r="J101">
        <f t="shared" si="17"/>
        <v>0.66666666666666663</v>
      </c>
      <c r="K101">
        <f t="shared" si="18"/>
        <v>0.88313297919276268</v>
      </c>
    </row>
    <row r="102" spans="1:11" x14ac:dyDescent="0.25">
      <c r="A102">
        <f t="shared" si="19"/>
        <v>96</v>
      </c>
      <c r="B102">
        <f t="shared" si="21"/>
        <v>96</v>
      </c>
      <c r="C102">
        <f t="shared" si="20"/>
        <v>96</v>
      </c>
      <c r="D102">
        <f>VLOOKUP(B102,'Optimization  (2)'!$A$16:$C$136,3,FALSE)</f>
        <v>0.88168093630027644</v>
      </c>
      <c r="E102">
        <f>VLOOKUP(C102,'Optimization  (2)'!$A$16:$C$136,3,FALSE)</f>
        <v>0.88168093630027644</v>
      </c>
      <c r="F102">
        <f t="shared" si="13"/>
        <v>1</v>
      </c>
      <c r="G102">
        <f t="shared" si="14"/>
        <v>0</v>
      </c>
      <c r="H102">
        <f t="shared" si="15"/>
        <v>1</v>
      </c>
      <c r="I102">
        <f t="shared" si="16"/>
        <v>1</v>
      </c>
      <c r="J102">
        <f t="shared" si="17"/>
        <v>0</v>
      </c>
      <c r="K102">
        <f t="shared" si="18"/>
        <v>0.88168093630027644</v>
      </c>
    </row>
    <row r="103" spans="1:11" x14ac:dyDescent="0.25">
      <c r="A103">
        <f t="shared" si="19"/>
        <v>97</v>
      </c>
      <c r="B103">
        <f t="shared" si="21"/>
        <v>96</v>
      </c>
      <c r="C103">
        <f t="shared" si="20"/>
        <v>99</v>
      </c>
      <c r="D103">
        <f>VLOOKUP(B103,'Optimization  (2)'!$A$16:$C$136,3,FALSE)</f>
        <v>0.88168093630027644</v>
      </c>
      <c r="E103">
        <f>VLOOKUP(C103,'Optimization  (2)'!$A$16:$C$136,3,FALSE)</f>
        <v>0.87724079846984671</v>
      </c>
      <c r="F103">
        <f t="shared" si="13"/>
        <v>2</v>
      </c>
      <c r="G103">
        <f t="shared" si="14"/>
        <v>1</v>
      </c>
      <c r="H103">
        <f t="shared" si="15"/>
        <v>3</v>
      </c>
      <c r="I103">
        <f t="shared" si="16"/>
        <v>0.66666666666666663</v>
      </c>
      <c r="J103">
        <f t="shared" si="17"/>
        <v>0.33333333333333331</v>
      </c>
      <c r="K103">
        <f t="shared" si="18"/>
        <v>0.88019839888264051</v>
      </c>
    </row>
    <row r="104" spans="1:11" x14ac:dyDescent="0.25">
      <c r="A104">
        <f t="shared" si="19"/>
        <v>98</v>
      </c>
      <c r="B104">
        <f t="shared" si="21"/>
        <v>96</v>
      </c>
      <c r="C104">
        <f t="shared" si="20"/>
        <v>99</v>
      </c>
      <c r="D104">
        <f>VLOOKUP(B104,'Optimization  (2)'!$A$16:$C$136,3,FALSE)</f>
        <v>0.88168093630027644</v>
      </c>
      <c r="E104">
        <f>VLOOKUP(C104,'Optimization  (2)'!$A$16:$C$136,3,FALSE)</f>
        <v>0.87724079846984671</v>
      </c>
      <c r="F104">
        <f t="shared" si="13"/>
        <v>1</v>
      </c>
      <c r="G104">
        <f t="shared" si="14"/>
        <v>2</v>
      </c>
      <c r="H104">
        <f t="shared" si="15"/>
        <v>3</v>
      </c>
      <c r="I104">
        <f t="shared" si="16"/>
        <v>0.33333333333333331</v>
      </c>
      <c r="J104">
        <f t="shared" si="17"/>
        <v>0.66666666666666663</v>
      </c>
      <c r="K104">
        <f t="shared" si="18"/>
        <v>0.87871835433640966</v>
      </c>
    </row>
    <row r="105" spans="1:11" x14ac:dyDescent="0.25">
      <c r="A105">
        <f t="shared" si="19"/>
        <v>99</v>
      </c>
      <c r="B105">
        <f t="shared" si="21"/>
        <v>99</v>
      </c>
      <c r="C105">
        <f t="shared" si="20"/>
        <v>99</v>
      </c>
      <c r="D105">
        <f>VLOOKUP(B105,'Optimization  (2)'!$A$16:$C$136,3,FALSE)</f>
        <v>0.87724079846984671</v>
      </c>
      <c r="E105">
        <f>VLOOKUP(C105,'Optimization  (2)'!$A$16:$C$136,3,FALSE)</f>
        <v>0.87724079846984671</v>
      </c>
      <c r="F105">
        <f t="shared" si="13"/>
        <v>1</v>
      </c>
      <c r="G105">
        <f t="shared" si="14"/>
        <v>0</v>
      </c>
      <c r="H105">
        <f t="shared" si="15"/>
        <v>1</v>
      </c>
      <c r="I105">
        <f t="shared" si="16"/>
        <v>1</v>
      </c>
      <c r="J105">
        <f t="shared" si="17"/>
        <v>0</v>
      </c>
      <c r="K105">
        <f t="shared" si="18"/>
        <v>0.87724079846984671</v>
      </c>
    </row>
    <row r="106" spans="1:11" x14ac:dyDescent="0.25">
      <c r="A106">
        <f t="shared" si="19"/>
        <v>100</v>
      </c>
      <c r="B106">
        <f t="shared" si="21"/>
        <v>99</v>
      </c>
      <c r="C106">
        <f t="shared" si="20"/>
        <v>102</v>
      </c>
      <c r="D106">
        <f>VLOOKUP(B106,'Optimization  (2)'!$A$16:$C$136,3,FALSE)</f>
        <v>0.87724079846984671</v>
      </c>
      <c r="E106">
        <f>VLOOKUP(C106,'Optimization  (2)'!$A$16:$C$136,3,FALSE)</f>
        <v>0.87272465565141932</v>
      </c>
      <c r="F106">
        <f t="shared" si="13"/>
        <v>2</v>
      </c>
      <c r="G106">
        <f t="shared" si="14"/>
        <v>1</v>
      </c>
      <c r="H106">
        <f t="shared" si="15"/>
        <v>3</v>
      </c>
      <c r="I106">
        <f t="shared" si="16"/>
        <v>0.66666666666666663</v>
      </c>
      <c r="J106">
        <f t="shared" si="17"/>
        <v>0.33333333333333331</v>
      </c>
      <c r="K106">
        <f t="shared" si="18"/>
        <v>0.87573282682151299</v>
      </c>
    </row>
    <row r="107" spans="1:11" x14ac:dyDescent="0.25">
      <c r="A107">
        <f t="shared" si="19"/>
        <v>101</v>
      </c>
      <c r="B107">
        <f t="shared" si="21"/>
        <v>99</v>
      </c>
      <c r="C107">
        <f t="shared" si="20"/>
        <v>102</v>
      </c>
      <c r="D107">
        <f>VLOOKUP(B107,'Optimization  (2)'!$A$16:$C$136,3,FALSE)</f>
        <v>0.87724079846984671</v>
      </c>
      <c r="E107">
        <f>VLOOKUP(C107,'Optimization  (2)'!$A$16:$C$136,3,FALSE)</f>
        <v>0.87272465565141932</v>
      </c>
      <c r="F107">
        <f t="shared" si="13"/>
        <v>1</v>
      </c>
      <c r="G107">
        <f t="shared" si="14"/>
        <v>2</v>
      </c>
      <c r="H107">
        <f t="shared" si="15"/>
        <v>3</v>
      </c>
      <c r="I107">
        <f t="shared" si="16"/>
        <v>0.33333333333333331</v>
      </c>
      <c r="J107">
        <f t="shared" si="17"/>
        <v>0.66666666666666663</v>
      </c>
      <c r="K107">
        <f t="shared" si="18"/>
        <v>0.87422744736735936</v>
      </c>
    </row>
    <row r="108" spans="1:11" x14ac:dyDescent="0.25">
      <c r="A108">
        <f t="shared" si="19"/>
        <v>102</v>
      </c>
      <c r="B108">
        <f t="shared" si="21"/>
        <v>102</v>
      </c>
      <c r="C108">
        <f t="shared" si="20"/>
        <v>102</v>
      </c>
      <c r="D108">
        <f>VLOOKUP(B108,'Optimization  (2)'!$A$16:$C$136,3,FALSE)</f>
        <v>0.87272465565141932</v>
      </c>
      <c r="E108">
        <f>VLOOKUP(C108,'Optimization  (2)'!$A$16:$C$136,3,FALSE)</f>
        <v>0.87272465565141932</v>
      </c>
      <c r="F108">
        <f t="shared" si="13"/>
        <v>1</v>
      </c>
      <c r="G108">
        <f t="shared" si="14"/>
        <v>0</v>
      </c>
      <c r="H108">
        <f t="shared" si="15"/>
        <v>1</v>
      </c>
      <c r="I108">
        <f t="shared" si="16"/>
        <v>1</v>
      </c>
      <c r="J108">
        <f t="shared" si="17"/>
        <v>0</v>
      </c>
      <c r="K108">
        <f t="shared" si="18"/>
        <v>0.87272465565141932</v>
      </c>
    </row>
    <row r="109" spans="1:11" x14ac:dyDescent="0.25">
      <c r="A109">
        <f t="shared" si="19"/>
        <v>103</v>
      </c>
      <c r="B109">
        <f t="shared" si="21"/>
        <v>102</v>
      </c>
      <c r="C109">
        <f t="shared" si="20"/>
        <v>105</v>
      </c>
      <c r="D109">
        <f>VLOOKUP(B109,'Optimization  (2)'!$A$16:$C$136,3,FALSE)</f>
        <v>0.87272465565141932</v>
      </c>
      <c r="E109">
        <f>VLOOKUP(C109,'Optimization  (2)'!$A$16:$C$136,3,FALSE)</f>
        <v>0.86813380220720682</v>
      </c>
      <c r="F109">
        <f t="shared" si="13"/>
        <v>2</v>
      </c>
      <c r="G109">
        <f t="shared" si="14"/>
        <v>1</v>
      </c>
      <c r="H109">
        <f t="shared" si="15"/>
        <v>3</v>
      </c>
      <c r="I109">
        <f t="shared" si="16"/>
        <v>0.66666666666666663</v>
      </c>
      <c r="J109">
        <f t="shared" si="17"/>
        <v>0.33333333333333331</v>
      </c>
      <c r="K109">
        <f t="shared" si="18"/>
        <v>0.87119168001384628</v>
      </c>
    </row>
    <row r="110" spans="1:11" x14ac:dyDescent="0.25">
      <c r="A110">
        <f t="shared" si="19"/>
        <v>104</v>
      </c>
      <c r="B110">
        <f t="shared" si="21"/>
        <v>102</v>
      </c>
      <c r="C110">
        <f t="shared" si="20"/>
        <v>105</v>
      </c>
      <c r="D110">
        <f>VLOOKUP(B110,'Optimization  (2)'!$A$16:$C$136,3,FALSE)</f>
        <v>0.87272465565141932</v>
      </c>
      <c r="E110">
        <f>VLOOKUP(C110,'Optimization  (2)'!$A$16:$C$136,3,FALSE)</f>
        <v>0.86813380220720682</v>
      </c>
      <c r="F110">
        <f t="shared" si="13"/>
        <v>1</v>
      </c>
      <c r="G110">
        <f t="shared" si="14"/>
        <v>2</v>
      </c>
      <c r="H110">
        <f t="shared" si="15"/>
        <v>3</v>
      </c>
      <c r="I110">
        <f t="shared" si="16"/>
        <v>0.33333333333333331</v>
      </c>
      <c r="J110">
        <f t="shared" si="17"/>
        <v>0.66666666666666663</v>
      </c>
      <c r="K110">
        <f t="shared" si="18"/>
        <v>0.86966139710907286</v>
      </c>
    </row>
    <row r="111" spans="1:11" x14ac:dyDescent="0.25">
      <c r="A111">
        <f t="shared" si="19"/>
        <v>105</v>
      </c>
      <c r="B111">
        <f t="shared" si="21"/>
        <v>105</v>
      </c>
      <c r="C111">
        <f t="shared" si="20"/>
        <v>105</v>
      </c>
      <c r="D111">
        <f>VLOOKUP(B111,'Optimization  (2)'!$A$16:$C$136,3,FALSE)</f>
        <v>0.86813380220720682</v>
      </c>
      <c r="E111">
        <f>VLOOKUP(C111,'Optimization  (2)'!$A$16:$C$136,3,FALSE)</f>
        <v>0.86813380220720682</v>
      </c>
      <c r="F111">
        <f t="shared" si="13"/>
        <v>1</v>
      </c>
      <c r="G111">
        <f t="shared" si="14"/>
        <v>0</v>
      </c>
      <c r="H111">
        <f t="shared" si="15"/>
        <v>1</v>
      </c>
      <c r="I111">
        <f t="shared" si="16"/>
        <v>1</v>
      </c>
      <c r="J111">
        <f t="shared" si="17"/>
        <v>0</v>
      </c>
      <c r="K111">
        <f t="shared" si="18"/>
        <v>0.86813380220720682</v>
      </c>
    </row>
    <row r="112" spans="1:11" x14ac:dyDescent="0.25">
      <c r="A112">
        <f t="shared" si="19"/>
        <v>106</v>
      </c>
      <c r="B112">
        <f t="shared" si="21"/>
        <v>105</v>
      </c>
      <c r="C112">
        <f t="shared" si="20"/>
        <v>108</v>
      </c>
      <c r="D112">
        <f>VLOOKUP(B112,'Optimization  (2)'!$A$16:$C$136,3,FALSE)</f>
        <v>0.86813380220720682</v>
      </c>
      <c r="E112">
        <f>VLOOKUP(C112,'Optimization  (2)'!$A$16:$C$136,3,FALSE)</f>
        <v>0.8634703110723263</v>
      </c>
      <c r="F112">
        <f t="shared" si="13"/>
        <v>2</v>
      </c>
      <c r="G112">
        <f t="shared" si="14"/>
        <v>1</v>
      </c>
      <c r="H112">
        <f t="shared" si="15"/>
        <v>3</v>
      </c>
      <c r="I112">
        <f t="shared" si="16"/>
        <v>0.66666666666666663</v>
      </c>
      <c r="J112">
        <f t="shared" si="17"/>
        <v>0.33333333333333331</v>
      </c>
      <c r="K112">
        <f t="shared" si="18"/>
        <v>0.86657651331312402</v>
      </c>
    </row>
    <row r="113" spans="1:11" x14ac:dyDescent="0.25">
      <c r="A113">
        <f t="shared" si="19"/>
        <v>107</v>
      </c>
      <c r="B113">
        <f t="shared" si="21"/>
        <v>105</v>
      </c>
      <c r="C113">
        <f t="shared" si="20"/>
        <v>108</v>
      </c>
      <c r="D113">
        <f>VLOOKUP(B113,'Optimization  (2)'!$A$16:$C$136,3,FALSE)</f>
        <v>0.86813380220720682</v>
      </c>
      <c r="E113">
        <f>VLOOKUP(C113,'Optimization  (2)'!$A$16:$C$136,3,FALSE)</f>
        <v>0.8634703110723263</v>
      </c>
      <c r="F113">
        <f t="shared" si="13"/>
        <v>1</v>
      </c>
      <c r="G113">
        <f t="shared" si="14"/>
        <v>2</v>
      </c>
      <c r="H113">
        <f t="shared" si="15"/>
        <v>3</v>
      </c>
      <c r="I113">
        <f t="shared" si="16"/>
        <v>0.33333333333333331</v>
      </c>
      <c r="J113">
        <f t="shared" si="17"/>
        <v>0.66666666666666663</v>
      </c>
      <c r="K113">
        <f t="shared" si="18"/>
        <v>0.86502201793853495</v>
      </c>
    </row>
    <row r="114" spans="1:11" x14ac:dyDescent="0.25">
      <c r="A114">
        <f t="shared" si="19"/>
        <v>108</v>
      </c>
      <c r="B114">
        <f t="shared" si="21"/>
        <v>108</v>
      </c>
      <c r="C114">
        <f t="shared" si="20"/>
        <v>108</v>
      </c>
      <c r="D114">
        <f>VLOOKUP(B114,'Optimization  (2)'!$A$16:$C$136,3,FALSE)</f>
        <v>0.8634703110723263</v>
      </c>
      <c r="E114">
        <f>VLOOKUP(C114,'Optimization  (2)'!$A$16:$C$136,3,FALSE)</f>
        <v>0.8634703110723263</v>
      </c>
      <c r="F114">
        <f t="shared" si="13"/>
        <v>1</v>
      </c>
      <c r="G114">
        <f t="shared" si="14"/>
        <v>0</v>
      </c>
      <c r="H114">
        <f t="shared" si="15"/>
        <v>1</v>
      </c>
      <c r="I114">
        <f t="shared" si="16"/>
        <v>1</v>
      </c>
      <c r="J114">
        <f t="shared" si="17"/>
        <v>0</v>
      </c>
      <c r="K114">
        <f t="shared" si="18"/>
        <v>0.8634703110723263</v>
      </c>
    </row>
    <row r="115" spans="1:11" x14ac:dyDescent="0.25">
      <c r="A115">
        <f t="shared" si="19"/>
        <v>109</v>
      </c>
      <c r="B115">
        <f t="shared" si="21"/>
        <v>108</v>
      </c>
      <c r="C115">
        <f t="shared" si="20"/>
        <v>111</v>
      </c>
      <c r="D115">
        <f>VLOOKUP(B115,'Optimization  (2)'!$A$16:$C$136,3,FALSE)</f>
        <v>0.8634703110723263</v>
      </c>
      <c r="E115">
        <f>VLOOKUP(C115,'Optimization  (2)'!$A$16:$C$136,3,FALSE)</f>
        <v>0.8587345949268872</v>
      </c>
      <c r="F115">
        <f t="shared" si="13"/>
        <v>2</v>
      </c>
      <c r="G115">
        <f t="shared" si="14"/>
        <v>1</v>
      </c>
      <c r="H115">
        <f t="shared" si="15"/>
        <v>3</v>
      </c>
      <c r="I115">
        <f t="shared" si="16"/>
        <v>0.66666666666666663</v>
      </c>
      <c r="J115">
        <f t="shared" si="17"/>
        <v>0.33333333333333331</v>
      </c>
      <c r="K115">
        <f t="shared" si="18"/>
        <v>0.86188884429750279</v>
      </c>
    </row>
    <row r="116" spans="1:11" x14ac:dyDescent="0.25">
      <c r="A116">
        <f t="shared" si="19"/>
        <v>110</v>
      </c>
      <c r="B116">
        <f t="shared" si="21"/>
        <v>108</v>
      </c>
      <c r="C116">
        <f t="shared" si="20"/>
        <v>111</v>
      </c>
      <c r="D116">
        <f>VLOOKUP(B116,'Optimization  (2)'!$A$16:$C$136,3,FALSE)</f>
        <v>0.8634703110723263</v>
      </c>
      <c r="E116">
        <f>VLOOKUP(C116,'Optimization  (2)'!$A$16:$C$136,3,FALSE)</f>
        <v>0.8587345949268872</v>
      </c>
      <c r="F116">
        <f t="shared" si="13"/>
        <v>1</v>
      </c>
      <c r="G116">
        <f t="shared" si="14"/>
        <v>2</v>
      </c>
      <c r="H116">
        <f t="shared" si="15"/>
        <v>3</v>
      </c>
      <c r="I116">
        <f t="shared" si="16"/>
        <v>0.33333333333333331</v>
      </c>
      <c r="J116">
        <f t="shared" si="17"/>
        <v>0.66666666666666663</v>
      </c>
      <c r="K116">
        <f t="shared" si="18"/>
        <v>0.8603102740173566</v>
      </c>
    </row>
    <row r="117" spans="1:11" x14ac:dyDescent="0.25">
      <c r="A117">
        <f t="shared" si="19"/>
        <v>111</v>
      </c>
      <c r="B117">
        <f t="shared" si="21"/>
        <v>111</v>
      </c>
      <c r="C117">
        <f t="shared" si="20"/>
        <v>111</v>
      </c>
      <c r="D117">
        <f>VLOOKUP(B117,'Optimization  (2)'!$A$16:$C$136,3,FALSE)</f>
        <v>0.8587345949268872</v>
      </c>
      <c r="E117">
        <f>VLOOKUP(C117,'Optimization  (2)'!$A$16:$C$136,3,FALSE)</f>
        <v>0.8587345949268872</v>
      </c>
      <c r="F117">
        <f t="shared" si="13"/>
        <v>1</v>
      </c>
      <c r="G117">
        <f t="shared" si="14"/>
        <v>0</v>
      </c>
      <c r="H117">
        <f t="shared" si="15"/>
        <v>1</v>
      </c>
      <c r="I117">
        <f t="shared" si="16"/>
        <v>1</v>
      </c>
      <c r="J117">
        <f t="shared" si="17"/>
        <v>0</v>
      </c>
      <c r="K117">
        <f t="shared" si="18"/>
        <v>0.8587345949268872</v>
      </c>
    </row>
    <row r="118" spans="1:11" x14ac:dyDescent="0.25">
      <c r="A118">
        <f t="shared" si="19"/>
        <v>112</v>
      </c>
      <c r="B118">
        <f t="shared" si="21"/>
        <v>111</v>
      </c>
      <c r="C118">
        <f t="shared" si="20"/>
        <v>114</v>
      </c>
      <c r="D118">
        <f>VLOOKUP(B118,'Optimization  (2)'!$A$16:$C$136,3,FALSE)</f>
        <v>0.8587345949268872</v>
      </c>
      <c r="E118">
        <f>VLOOKUP(C118,'Optimization  (2)'!$A$16:$C$136,3,FALSE)</f>
        <v>0.85392776395241432</v>
      </c>
      <c r="F118">
        <f t="shared" si="13"/>
        <v>2</v>
      </c>
      <c r="G118">
        <f t="shared" si="14"/>
        <v>1</v>
      </c>
      <c r="H118">
        <f t="shared" si="15"/>
        <v>3</v>
      </c>
      <c r="I118">
        <f t="shared" si="16"/>
        <v>0.66666666666666663</v>
      </c>
      <c r="J118">
        <f t="shared" si="17"/>
        <v>0.33333333333333331</v>
      </c>
      <c r="K118">
        <f t="shared" si="18"/>
        <v>0.85712931898186828</v>
      </c>
    </row>
    <row r="119" spans="1:11" x14ac:dyDescent="0.25">
      <c r="A119">
        <f t="shared" si="19"/>
        <v>113</v>
      </c>
      <c r="B119">
        <f t="shared" si="21"/>
        <v>111</v>
      </c>
      <c r="C119">
        <f t="shared" si="20"/>
        <v>114</v>
      </c>
      <c r="D119">
        <f>VLOOKUP(B119,'Optimization  (2)'!$A$16:$C$136,3,FALSE)</f>
        <v>0.8587345949268872</v>
      </c>
      <c r="E119">
        <f>VLOOKUP(C119,'Optimization  (2)'!$A$16:$C$136,3,FALSE)</f>
        <v>0.85392776395241432</v>
      </c>
      <c r="F119">
        <f t="shared" si="13"/>
        <v>1</v>
      </c>
      <c r="G119">
        <f t="shared" si="14"/>
        <v>2</v>
      </c>
      <c r="H119">
        <f t="shared" si="15"/>
        <v>3</v>
      </c>
      <c r="I119">
        <f t="shared" si="16"/>
        <v>0.33333333333333331</v>
      </c>
      <c r="J119">
        <f t="shared" si="17"/>
        <v>0.66666666666666663</v>
      </c>
      <c r="K119">
        <f t="shared" si="18"/>
        <v>0.8555270438602407</v>
      </c>
    </row>
    <row r="120" spans="1:11" x14ac:dyDescent="0.25">
      <c r="A120">
        <f t="shared" si="19"/>
        <v>114</v>
      </c>
      <c r="B120">
        <f t="shared" si="21"/>
        <v>114</v>
      </c>
      <c r="C120">
        <f t="shared" si="20"/>
        <v>114</v>
      </c>
      <c r="D120">
        <f>VLOOKUP(B120,'Optimization  (2)'!$A$16:$C$136,3,FALSE)</f>
        <v>0.85392776395241432</v>
      </c>
      <c r="E120">
        <f>VLOOKUP(C120,'Optimization  (2)'!$A$16:$C$136,3,FALSE)</f>
        <v>0.85392776395241432</v>
      </c>
      <c r="F120">
        <f t="shared" si="13"/>
        <v>1</v>
      </c>
      <c r="G120">
        <f t="shared" si="14"/>
        <v>0</v>
      </c>
      <c r="H120">
        <f t="shared" si="15"/>
        <v>1</v>
      </c>
      <c r="I120">
        <f t="shared" si="16"/>
        <v>1</v>
      </c>
      <c r="J120">
        <f t="shared" si="17"/>
        <v>0</v>
      </c>
      <c r="K120">
        <f t="shared" si="18"/>
        <v>0.85392776395241432</v>
      </c>
    </row>
    <row r="121" spans="1:11" x14ac:dyDescent="0.25">
      <c r="A121">
        <f t="shared" si="19"/>
        <v>115</v>
      </c>
      <c r="B121">
        <f t="shared" si="21"/>
        <v>114</v>
      </c>
      <c r="C121">
        <f t="shared" si="20"/>
        <v>117</v>
      </c>
      <c r="D121">
        <f>VLOOKUP(B121,'Optimization  (2)'!$A$16:$C$136,3,FALSE)</f>
        <v>0.85392776395241432</v>
      </c>
      <c r="E121">
        <f>VLOOKUP(C121,'Optimization  (2)'!$A$16:$C$136,3,FALSE)</f>
        <v>0.84905045929410594</v>
      </c>
      <c r="F121">
        <f t="shared" si="13"/>
        <v>2</v>
      </c>
      <c r="G121">
        <f t="shared" si="14"/>
        <v>1</v>
      </c>
      <c r="H121">
        <f t="shared" si="15"/>
        <v>3</v>
      </c>
      <c r="I121">
        <f t="shared" si="16"/>
        <v>0.66666666666666663</v>
      </c>
      <c r="J121">
        <f t="shared" si="17"/>
        <v>0.33333333333333331</v>
      </c>
      <c r="K121">
        <f t="shared" si="18"/>
        <v>0.85229889062101871</v>
      </c>
    </row>
    <row r="122" spans="1:11" x14ac:dyDescent="0.25">
      <c r="A122">
        <f t="shared" si="19"/>
        <v>116</v>
      </c>
      <c r="B122">
        <f t="shared" si="21"/>
        <v>114</v>
      </c>
      <c r="C122">
        <f t="shared" si="20"/>
        <v>117</v>
      </c>
      <c r="D122">
        <f>VLOOKUP(B122,'Optimization  (2)'!$A$16:$C$136,3,FALSE)</f>
        <v>0.85392776395241432</v>
      </c>
      <c r="E122">
        <f>VLOOKUP(C122,'Optimization  (2)'!$A$16:$C$136,3,FALSE)</f>
        <v>0.84905045929410594</v>
      </c>
      <c r="F122">
        <f t="shared" si="13"/>
        <v>1</v>
      </c>
      <c r="G122">
        <f t="shared" si="14"/>
        <v>2</v>
      </c>
      <c r="H122">
        <f t="shared" si="15"/>
        <v>3</v>
      </c>
      <c r="I122">
        <f t="shared" si="16"/>
        <v>0.33333333333333331</v>
      </c>
      <c r="J122">
        <f t="shared" si="17"/>
        <v>0.66666666666666663</v>
      </c>
      <c r="K122">
        <f t="shared" si="18"/>
        <v>0.8506731243771799</v>
      </c>
    </row>
    <row r="123" spans="1:11" x14ac:dyDescent="0.25">
      <c r="A123">
        <f t="shared" si="19"/>
        <v>117</v>
      </c>
      <c r="B123">
        <f t="shared" si="21"/>
        <v>117</v>
      </c>
      <c r="C123">
        <f t="shared" si="20"/>
        <v>117</v>
      </c>
      <c r="D123">
        <f>VLOOKUP(B123,'Optimization  (2)'!$A$16:$C$136,3,FALSE)</f>
        <v>0.84905045929410594</v>
      </c>
      <c r="E123">
        <f>VLOOKUP(C123,'Optimization  (2)'!$A$16:$C$136,3,FALSE)</f>
        <v>0.84905045929410594</v>
      </c>
      <c r="F123">
        <f t="shared" si="13"/>
        <v>1</v>
      </c>
      <c r="G123">
        <f t="shared" si="14"/>
        <v>0</v>
      </c>
      <c r="H123">
        <f t="shared" si="15"/>
        <v>1</v>
      </c>
      <c r="I123">
        <f t="shared" si="16"/>
        <v>1</v>
      </c>
      <c r="J123">
        <f t="shared" si="17"/>
        <v>0</v>
      </c>
      <c r="K123">
        <f t="shared" si="18"/>
        <v>0.84905045929410594</v>
      </c>
    </row>
    <row r="124" spans="1:11" x14ac:dyDescent="0.25">
      <c r="A124">
        <f t="shared" si="19"/>
        <v>118</v>
      </c>
      <c r="B124">
        <f t="shared" si="21"/>
        <v>117</v>
      </c>
      <c r="C124">
        <f t="shared" si="20"/>
        <v>120</v>
      </c>
      <c r="D124">
        <f>VLOOKUP(B124,'Optimization  (2)'!$A$16:$C$136,3,FALSE)</f>
        <v>0.84905045929410594</v>
      </c>
      <c r="E124">
        <f>VLOOKUP(C124,'Optimization  (2)'!$A$16:$C$136,3,FALSE)</f>
        <v>0.84410394152926416</v>
      </c>
      <c r="F124">
        <f t="shared" si="13"/>
        <v>2</v>
      </c>
      <c r="G124">
        <f t="shared" si="14"/>
        <v>1</v>
      </c>
      <c r="H124">
        <f t="shared" si="15"/>
        <v>3</v>
      </c>
      <c r="I124">
        <f t="shared" si="16"/>
        <v>0.66666666666666663</v>
      </c>
      <c r="J124">
        <f t="shared" si="17"/>
        <v>0.33333333333333331</v>
      </c>
      <c r="K124">
        <f t="shared" si="18"/>
        <v>0.84739840762165886</v>
      </c>
    </row>
    <row r="125" spans="1:11" x14ac:dyDescent="0.25">
      <c r="A125">
        <f t="shared" si="19"/>
        <v>119</v>
      </c>
      <c r="B125">
        <f t="shared" si="21"/>
        <v>117</v>
      </c>
      <c r="C125">
        <f t="shared" si="20"/>
        <v>120</v>
      </c>
      <c r="D125">
        <f>VLOOKUP(B125,'Optimization  (2)'!$A$16:$C$136,3,FALSE)</f>
        <v>0.84905045929410594</v>
      </c>
      <c r="E125">
        <f>VLOOKUP(C125,'Optimization  (2)'!$A$16:$C$136,3,FALSE)</f>
        <v>0.84410394152926416</v>
      </c>
      <c r="F125">
        <f t="shared" si="13"/>
        <v>1</v>
      </c>
      <c r="G125">
        <f t="shared" si="14"/>
        <v>2</v>
      </c>
      <c r="H125">
        <f t="shared" si="15"/>
        <v>3</v>
      </c>
      <c r="I125">
        <f t="shared" si="16"/>
        <v>0.33333333333333331</v>
      </c>
      <c r="J125">
        <f t="shared" si="17"/>
        <v>0.66666666666666663</v>
      </c>
      <c r="K125">
        <f t="shared" si="18"/>
        <v>0.84574957045159893</v>
      </c>
    </row>
    <row r="126" spans="1:11" x14ac:dyDescent="0.25">
      <c r="A126">
        <f t="shared" si="19"/>
        <v>120</v>
      </c>
      <c r="B126">
        <f t="shared" si="21"/>
        <v>120</v>
      </c>
      <c r="C126">
        <f t="shared" si="20"/>
        <v>120</v>
      </c>
      <c r="D126">
        <f>VLOOKUP(B126,'Optimization  (2)'!$A$16:$C$136,3,FALSE)</f>
        <v>0.84410394152926416</v>
      </c>
      <c r="E126">
        <f>VLOOKUP(C126,'Optimization  (2)'!$A$16:$C$136,3,FALSE)</f>
        <v>0.84410394152926416</v>
      </c>
      <c r="F126">
        <f t="shared" si="13"/>
        <v>1</v>
      </c>
      <c r="G126">
        <f t="shared" si="14"/>
        <v>0</v>
      </c>
      <c r="H126">
        <f t="shared" si="15"/>
        <v>1</v>
      </c>
      <c r="I126">
        <f t="shared" si="16"/>
        <v>1</v>
      </c>
      <c r="J126">
        <f t="shared" si="17"/>
        <v>0</v>
      </c>
      <c r="K126">
        <f t="shared" si="18"/>
        <v>0.84410394152926416</v>
      </c>
    </row>
    <row r="127" spans="1:11" x14ac:dyDescent="0.25">
      <c r="A127">
        <f t="shared" si="19"/>
        <v>121</v>
      </c>
      <c r="B127">
        <f t="shared" si="21"/>
        <v>120</v>
      </c>
      <c r="C127">
        <f t="shared" si="20"/>
        <v>123</v>
      </c>
      <c r="D127">
        <f>VLOOKUP(B127,'Optimization  (2)'!$A$16:$C$136,3,FALSE)</f>
        <v>0.84410394152926416</v>
      </c>
      <c r="E127">
        <f>VLOOKUP(C127,'Optimization  (2)'!$A$16:$C$136,3,FALSE)</f>
        <v>0.83908980488820817</v>
      </c>
      <c r="F127">
        <f t="shared" si="13"/>
        <v>2</v>
      </c>
      <c r="G127">
        <f t="shared" si="14"/>
        <v>1</v>
      </c>
      <c r="H127">
        <f t="shared" si="15"/>
        <v>3</v>
      </c>
      <c r="I127">
        <f t="shared" si="16"/>
        <v>0.66666666666666663</v>
      </c>
      <c r="J127">
        <f t="shared" si="17"/>
        <v>0.33333333333333331</v>
      </c>
      <c r="K127">
        <f t="shared" si="18"/>
        <v>0.84242924224871196</v>
      </c>
    </row>
    <row r="128" spans="1:11" x14ac:dyDescent="0.25">
      <c r="A128">
        <f t="shared" si="19"/>
        <v>122</v>
      </c>
      <c r="B128">
        <f t="shared" si="21"/>
        <v>120</v>
      </c>
      <c r="C128">
        <f t="shared" si="20"/>
        <v>123</v>
      </c>
      <c r="D128">
        <f>VLOOKUP(B128,'Optimization  (2)'!$A$16:$C$136,3,FALSE)</f>
        <v>0.84410394152926416</v>
      </c>
      <c r="E128">
        <f>VLOOKUP(C128,'Optimization  (2)'!$A$16:$C$136,3,FALSE)</f>
        <v>0.83908980488820817</v>
      </c>
      <c r="F128">
        <f t="shared" si="13"/>
        <v>1</v>
      </c>
      <c r="G128">
        <f t="shared" si="14"/>
        <v>2</v>
      </c>
      <c r="H128">
        <f t="shared" si="15"/>
        <v>3</v>
      </c>
      <c r="I128">
        <f t="shared" si="16"/>
        <v>0.33333333333333331</v>
      </c>
      <c r="J128">
        <f t="shared" si="17"/>
        <v>0.66666666666666663</v>
      </c>
      <c r="K128">
        <f t="shared" si="18"/>
        <v>0.84075786556570076</v>
      </c>
    </row>
    <row r="129" spans="1:11" x14ac:dyDescent="0.25">
      <c r="A129">
        <f t="shared" si="19"/>
        <v>123</v>
      </c>
      <c r="B129">
        <f t="shared" si="21"/>
        <v>123</v>
      </c>
      <c r="C129">
        <f t="shared" si="20"/>
        <v>123</v>
      </c>
      <c r="D129">
        <f>VLOOKUP(B129,'Optimization  (2)'!$A$16:$C$136,3,FALSE)</f>
        <v>0.83908980488820817</v>
      </c>
      <c r="E129">
        <f>VLOOKUP(C129,'Optimization  (2)'!$A$16:$C$136,3,FALSE)</f>
        <v>0.83908980488820817</v>
      </c>
      <c r="F129">
        <f t="shared" si="13"/>
        <v>1</v>
      </c>
      <c r="G129">
        <f t="shared" si="14"/>
        <v>0</v>
      </c>
      <c r="H129">
        <f t="shared" si="15"/>
        <v>1</v>
      </c>
      <c r="I129">
        <f t="shared" si="16"/>
        <v>1</v>
      </c>
      <c r="J129">
        <f t="shared" si="17"/>
        <v>0</v>
      </c>
      <c r="K129">
        <f t="shared" si="18"/>
        <v>0.83908980488820817</v>
      </c>
    </row>
    <row r="130" spans="1:11" x14ac:dyDescent="0.25">
      <c r="A130">
        <f t="shared" si="19"/>
        <v>124</v>
      </c>
      <c r="B130">
        <f t="shared" si="21"/>
        <v>123</v>
      </c>
      <c r="C130">
        <f t="shared" si="20"/>
        <v>126</v>
      </c>
      <c r="D130">
        <f>VLOOKUP(B130,'Optimization  (2)'!$A$16:$C$136,3,FALSE)</f>
        <v>0.83908980488820817</v>
      </c>
      <c r="E130">
        <f>VLOOKUP(C130,'Optimization  (2)'!$A$16:$C$136,3,FALSE)</f>
        <v>0.83401105161266287</v>
      </c>
      <c r="F130">
        <f t="shared" si="13"/>
        <v>2</v>
      </c>
      <c r="G130">
        <f t="shared" si="14"/>
        <v>1</v>
      </c>
      <c r="H130">
        <f t="shared" si="15"/>
        <v>3</v>
      </c>
      <c r="I130">
        <f t="shared" si="16"/>
        <v>0.66666666666666663</v>
      </c>
      <c r="J130">
        <f t="shared" si="17"/>
        <v>0.33333333333333331</v>
      </c>
      <c r="K130">
        <f t="shared" si="18"/>
        <v>0.8373934600272368</v>
      </c>
    </row>
    <row r="131" spans="1:11" x14ac:dyDescent="0.25">
      <c r="A131">
        <f t="shared" si="19"/>
        <v>125</v>
      </c>
      <c r="B131">
        <f t="shared" si="21"/>
        <v>123</v>
      </c>
      <c r="C131">
        <f t="shared" si="20"/>
        <v>126</v>
      </c>
      <c r="D131">
        <f>VLOOKUP(B131,'Optimization  (2)'!$A$16:$C$136,3,FALSE)</f>
        <v>0.83908980488820817</v>
      </c>
      <c r="E131">
        <f>VLOOKUP(C131,'Optimization  (2)'!$A$16:$C$136,3,FALSE)</f>
        <v>0.83401105161266287</v>
      </c>
      <c r="F131">
        <f t="shared" si="13"/>
        <v>1</v>
      </c>
      <c r="G131">
        <f t="shared" si="14"/>
        <v>2</v>
      </c>
      <c r="H131">
        <f t="shared" si="15"/>
        <v>3</v>
      </c>
      <c r="I131">
        <f t="shared" si="16"/>
        <v>0.33333333333333331</v>
      </c>
      <c r="J131">
        <f t="shared" si="17"/>
        <v>0.66666666666666663</v>
      </c>
      <c r="K131">
        <f t="shared" si="18"/>
        <v>0.83570054457974474</v>
      </c>
    </row>
    <row r="132" spans="1:11" x14ac:dyDescent="0.25">
      <c r="A132">
        <f t="shared" si="19"/>
        <v>126</v>
      </c>
      <c r="B132">
        <f t="shared" si="21"/>
        <v>126</v>
      </c>
      <c r="C132">
        <f t="shared" si="20"/>
        <v>126</v>
      </c>
      <c r="D132">
        <f>VLOOKUP(B132,'Optimization  (2)'!$A$16:$C$136,3,FALSE)</f>
        <v>0.83401105161266287</v>
      </c>
      <c r="E132">
        <f>VLOOKUP(C132,'Optimization  (2)'!$A$16:$C$136,3,FALSE)</f>
        <v>0.83401105161266287</v>
      </c>
      <c r="F132">
        <f t="shared" si="13"/>
        <v>1</v>
      </c>
      <c r="G132">
        <f t="shared" si="14"/>
        <v>0</v>
      </c>
      <c r="H132">
        <f t="shared" si="15"/>
        <v>1</v>
      </c>
      <c r="I132">
        <f t="shared" si="16"/>
        <v>1</v>
      </c>
      <c r="J132">
        <f t="shared" si="17"/>
        <v>0</v>
      </c>
      <c r="K132">
        <f t="shared" si="18"/>
        <v>0.83401105161266287</v>
      </c>
    </row>
    <row r="133" spans="1:11" x14ac:dyDescent="0.25">
      <c r="A133">
        <f t="shared" si="19"/>
        <v>127</v>
      </c>
      <c r="B133">
        <f t="shared" si="21"/>
        <v>126</v>
      </c>
      <c r="C133">
        <f t="shared" si="20"/>
        <v>129</v>
      </c>
      <c r="D133">
        <f>VLOOKUP(B133,'Optimization  (2)'!$A$16:$C$136,3,FALSE)</f>
        <v>0.83401105161266287</v>
      </c>
      <c r="E133">
        <f>VLOOKUP(C133,'Optimization  (2)'!$A$16:$C$136,3,FALSE)</f>
        <v>0.82887093187554939</v>
      </c>
      <c r="F133">
        <f t="shared" si="13"/>
        <v>2</v>
      </c>
      <c r="G133">
        <f t="shared" si="14"/>
        <v>1</v>
      </c>
      <c r="H133">
        <f t="shared" si="15"/>
        <v>3</v>
      </c>
      <c r="I133">
        <f t="shared" si="16"/>
        <v>0.66666666666666663</v>
      </c>
      <c r="J133">
        <f t="shared" si="17"/>
        <v>0.33333333333333331</v>
      </c>
      <c r="K133">
        <f t="shared" si="18"/>
        <v>0.83229414635031795</v>
      </c>
    </row>
    <row r="134" spans="1:11" x14ac:dyDescent="0.25">
      <c r="A134">
        <f t="shared" si="19"/>
        <v>128</v>
      </c>
      <c r="B134">
        <f t="shared" si="21"/>
        <v>126</v>
      </c>
      <c r="C134">
        <f t="shared" si="20"/>
        <v>129</v>
      </c>
      <c r="D134">
        <f>VLOOKUP(B134,'Optimization  (2)'!$A$16:$C$136,3,FALSE)</f>
        <v>0.83401105161266287</v>
      </c>
      <c r="E134">
        <f>VLOOKUP(C134,'Optimization  (2)'!$A$16:$C$136,3,FALSE)</f>
        <v>0.82887093187554939</v>
      </c>
      <c r="F134">
        <f t="shared" si="13"/>
        <v>1</v>
      </c>
      <c r="G134">
        <f t="shared" si="14"/>
        <v>2</v>
      </c>
      <c r="H134">
        <f t="shared" si="15"/>
        <v>3</v>
      </c>
      <c r="I134">
        <f t="shared" si="16"/>
        <v>0.33333333333333331</v>
      </c>
      <c r="J134">
        <f t="shared" si="17"/>
        <v>0.66666666666666663</v>
      </c>
      <c r="K134">
        <f t="shared" si="18"/>
        <v>0.8305807755299619</v>
      </c>
    </row>
    <row r="135" spans="1:11" x14ac:dyDescent="0.25">
      <c r="A135">
        <f t="shared" si="19"/>
        <v>129</v>
      </c>
      <c r="B135">
        <f t="shared" si="21"/>
        <v>129</v>
      </c>
      <c r="C135">
        <f t="shared" si="20"/>
        <v>129</v>
      </c>
      <c r="D135">
        <f>VLOOKUP(B135,'Optimization  (2)'!$A$16:$C$136,3,FALSE)</f>
        <v>0.82887093187554939</v>
      </c>
      <c r="E135">
        <f>VLOOKUP(C135,'Optimization  (2)'!$A$16:$C$136,3,FALSE)</f>
        <v>0.82887093187554939</v>
      </c>
      <c r="F135">
        <f t="shared" si="13"/>
        <v>1</v>
      </c>
      <c r="G135">
        <f t="shared" si="14"/>
        <v>0</v>
      </c>
      <c r="H135">
        <f t="shared" si="15"/>
        <v>1</v>
      </c>
      <c r="I135">
        <f t="shared" si="16"/>
        <v>1</v>
      </c>
      <c r="J135">
        <f t="shared" si="17"/>
        <v>0</v>
      </c>
      <c r="K135">
        <f t="shared" si="18"/>
        <v>0.82887093187554939</v>
      </c>
    </row>
    <row r="136" spans="1:11" x14ac:dyDescent="0.25">
      <c r="A136">
        <f t="shared" si="19"/>
        <v>130</v>
      </c>
      <c r="B136">
        <f t="shared" si="21"/>
        <v>129</v>
      </c>
      <c r="C136">
        <f t="shared" si="20"/>
        <v>132</v>
      </c>
      <c r="D136">
        <f>VLOOKUP(B136,'Optimization  (2)'!$A$16:$C$136,3,FALSE)</f>
        <v>0.82887093187554939</v>
      </c>
      <c r="E136">
        <f>VLOOKUP(C136,'Optimization  (2)'!$A$16:$C$136,3,FALSE)</f>
        <v>0.82367300450637826</v>
      </c>
      <c r="F136">
        <f t="shared" ref="F136:F199" si="22">IF(B136=C136,1,C136-A136)</f>
        <v>2</v>
      </c>
      <c r="G136">
        <f t="shared" ref="G136:G199" si="23">A136-B136</f>
        <v>1</v>
      </c>
      <c r="H136">
        <f t="shared" ref="H136:H199" si="24">SUM(F136:G136)</f>
        <v>3</v>
      </c>
      <c r="I136">
        <f t="shared" ref="I136:I199" si="25">F136/H136</f>
        <v>0.66666666666666663</v>
      </c>
      <c r="J136">
        <f t="shared" ref="J136:J199" si="26">G136/H136</f>
        <v>0.33333333333333331</v>
      </c>
      <c r="K136">
        <f t="shared" ref="K136:K199" si="27">(D136^I136)*(E136^J136)</f>
        <v>0.82713465489337368</v>
      </c>
    </row>
    <row r="137" spans="1:11" x14ac:dyDescent="0.25">
      <c r="A137">
        <f t="shared" ref="A137:A200" si="28">A136+1</f>
        <v>131</v>
      </c>
      <c r="B137">
        <f t="shared" si="21"/>
        <v>129</v>
      </c>
      <c r="C137">
        <f t="shared" si="20"/>
        <v>132</v>
      </c>
      <c r="D137">
        <f>VLOOKUP(B137,'Optimization  (2)'!$A$16:$C$136,3,FALSE)</f>
        <v>0.82887093187554939</v>
      </c>
      <c r="E137">
        <f>VLOOKUP(C137,'Optimization  (2)'!$A$16:$C$136,3,FALSE)</f>
        <v>0.82367300450637826</v>
      </c>
      <c r="F137">
        <f t="shared" si="22"/>
        <v>1</v>
      </c>
      <c r="G137">
        <f t="shared" si="23"/>
        <v>2</v>
      </c>
      <c r="H137">
        <f t="shared" si="24"/>
        <v>3</v>
      </c>
      <c r="I137">
        <f t="shared" si="25"/>
        <v>0.33333333333333331</v>
      </c>
      <c r="J137">
        <f t="shared" si="26"/>
        <v>0.66666666666666663</v>
      </c>
      <c r="K137">
        <f t="shared" si="27"/>
        <v>0.82540201497656362</v>
      </c>
    </row>
    <row r="138" spans="1:11" x14ac:dyDescent="0.25">
      <c r="A138">
        <f t="shared" si="28"/>
        <v>132</v>
      </c>
      <c r="B138">
        <f t="shared" si="21"/>
        <v>132</v>
      </c>
      <c r="C138">
        <f t="shared" ref="C138:C201" si="29">IF(MOD(A138,3)=0,B138,B138+3)</f>
        <v>132</v>
      </c>
      <c r="D138">
        <f>VLOOKUP(B138,'Optimization  (2)'!$A$16:$C$136,3,FALSE)</f>
        <v>0.82367300450637826</v>
      </c>
      <c r="E138">
        <f>VLOOKUP(C138,'Optimization  (2)'!$A$16:$C$136,3,FALSE)</f>
        <v>0.82367300450637826</v>
      </c>
      <c r="F138">
        <f t="shared" si="22"/>
        <v>1</v>
      </c>
      <c r="G138">
        <f t="shared" si="23"/>
        <v>0</v>
      </c>
      <c r="H138">
        <f t="shared" si="24"/>
        <v>1</v>
      </c>
      <c r="I138">
        <f t="shared" si="25"/>
        <v>1</v>
      </c>
      <c r="J138">
        <f t="shared" si="26"/>
        <v>0</v>
      </c>
      <c r="K138">
        <f t="shared" si="27"/>
        <v>0.82367300450637826</v>
      </c>
    </row>
    <row r="139" spans="1:11" x14ac:dyDescent="0.25">
      <c r="A139">
        <f t="shared" si="28"/>
        <v>133</v>
      </c>
      <c r="B139">
        <f t="shared" ref="B139:B202" si="30">A139-MOD(A139,3)</f>
        <v>132</v>
      </c>
      <c r="C139">
        <f t="shared" si="29"/>
        <v>135</v>
      </c>
      <c r="D139">
        <f>VLOOKUP(B139,'Optimization  (2)'!$A$16:$C$136,3,FALSE)</f>
        <v>0.82367300450637826</v>
      </c>
      <c r="E139">
        <f>VLOOKUP(C139,'Optimization  (2)'!$A$16:$C$136,3,FALSE)</f>
        <v>0.81842100498071924</v>
      </c>
      <c r="F139">
        <f t="shared" si="22"/>
        <v>2</v>
      </c>
      <c r="G139">
        <f t="shared" si="23"/>
        <v>1</v>
      </c>
      <c r="H139">
        <f t="shared" si="24"/>
        <v>3</v>
      </c>
      <c r="I139">
        <f t="shared" si="25"/>
        <v>0.66666666666666663</v>
      </c>
      <c r="J139">
        <f t="shared" si="26"/>
        <v>0.33333333333333331</v>
      </c>
      <c r="K139">
        <f t="shared" si="27"/>
        <v>0.82191860382609183</v>
      </c>
    </row>
    <row r="140" spans="1:11" x14ac:dyDescent="0.25">
      <c r="A140">
        <f t="shared" si="28"/>
        <v>134</v>
      </c>
      <c r="B140">
        <f t="shared" si="30"/>
        <v>132</v>
      </c>
      <c r="C140">
        <f t="shared" si="29"/>
        <v>135</v>
      </c>
      <c r="D140">
        <f>VLOOKUP(B140,'Optimization  (2)'!$A$16:$C$136,3,FALSE)</f>
        <v>0.82367300450637826</v>
      </c>
      <c r="E140">
        <f>VLOOKUP(C140,'Optimization  (2)'!$A$16:$C$136,3,FALSE)</f>
        <v>0.81842100498071924</v>
      </c>
      <c r="F140">
        <f t="shared" si="22"/>
        <v>1</v>
      </c>
      <c r="G140">
        <f t="shared" si="23"/>
        <v>2</v>
      </c>
      <c r="H140">
        <f t="shared" si="24"/>
        <v>3</v>
      </c>
      <c r="I140">
        <f t="shared" si="25"/>
        <v>0.33333333333333331</v>
      </c>
      <c r="J140">
        <f t="shared" si="26"/>
        <v>0.66666666666666663</v>
      </c>
      <c r="K140">
        <f t="shared" si="27"/>
        <v>0.82016793997064996</v>
      </c>
    </row>
    <row r="141" spans="1:11" x14ac:dyDescent="0.25">
      <c r="A141">
        <f t="shared" si="28"/>
        <v>135</v>
      </c>
      <c r="B141">
        <f t="shared" si="30"/>
        <v>135</v>
      </c>
      <c r="C141">
        <f t="shared" si="29"/>
        <v>135</v>
      </c>
      <c r="D141">
        <f>VLOOKUP(B141,'Optimization  (2)'!$A$16:$C$136,3,FALSE)</f>
        <v>0.81842100498071924</v>
      </c>
      <c r="E141">
        <f>VLOOKUP(C141,'Optimization  (2)'!$A$16:$C$136,3,FALSE)</f>
        <v>0.81842100498071924</v>
      </c>
      <c r="F141">
        <f t="shared" si="22"/>
        <v>1</v>
      </c>
      <c r="G141">
        <f t="shared" si="23"/>
        <v>0</v>
      </c>
      <c r="H141">
        <f t="shared" si="24"/>
        <v>1</v>
      </c>
      <c r="I141">
        <f t="shared" si="25"/>
        <v>1</v>
      </c>
      <c r="J141">
        <f t="shared" si="26"/>
        <v>0</v>
      </c>
      <c r="K141">
        <f t="shared" si="27"/>
        <v>0.81842100498071924</v>
      </c>
    </row>
    <row r="142" spans="1:11" x14ac:dyDescent="0.25">
      <c r="A142">
        <f t="shared" si="28"/>
        <v>136</v>
      </c>
      <c r="B142">
        <f t="shared" si="30"/>
        <v>135</v>
      </c>
      <c r="C142">
        <f t="shared" si="29"/>
        <v>138</v>
      </c>
      <c r="D142">
        <f>VLOOKUP(B142,'Optimization  (2)'!$A$16:$C$136,3,FALSE)</f>
        <v>0.81842100498071924</v>
      </c>
      <c r="E142">
        <f>VLOOKUP(C142,'Optimization  (2)'!$A$16:$C$136,3,FALSE)</f>
        <v>0.81311741213592659</v>
      </c>
      <c r="F142">
        <f t="shared" si="22"/>
        <v>2</v>
      </c>
      <c r="G142">
        <f t="shared" si="23"/>
        <v>1</v>
      </c>
      <c r="H142">
        <f t="shared" si="24"/>
        <v>3</v>
      </c>
      <c r="I142">
        <f t="shared" si="25"/>
        <v>0.66666666666666663</v>
      </c>
      <c r="J142">
        <f t="shared" si="26"/>
        <v>0.33333333333333331</v>
      </c>
      <c r="K142">
        <f t="shared" si="27"/>
        <v>0.81664930814270353</v>
      </c>
    </row>
    <row r="143" spans="1:11" x14ac:dyDescent="0.25">
      <c r="A143">
        <f t="shared" si="28"/>
        <v>137</v>
      </c>
      <c r="B143">
        <f t="shared" si="30"/>
        <v>135</v>
      </c>
      <c r="C143">
        <f t="shared" si="29"/>
        <v>138</v>
      </c>
      <c r="D143">
        <f>VLOOKUP(B143,'Optimization  (2)'!$A$16:$C$136,3,FALSE)</f>
        <v>0.81842100498071924</v>
      </c>
      <c r="E143">
        <f>VLOOKUP(C143,'Optimization  (2)'!$A$16:$C$136,3,FALSE)</f>
        <v>0.81311741213592659</v>
      </c>
      <c r="F143">
        <f t="shared" si="22"/>
        <v>1</v>
      </c>
      <c r="G143">
        <f t="shared" si="23"/>
        <v>2</v>
      </c>
      <c r="H143">
        <f t="shared" si="24"/>
        <v>3</v>
      </c>
      <c r="I143">
        <f t="shared" si="25"/>
        <v>0.33333333333333331</v>
      </c>
      <c r="J143">
        <f t="shared" si="26"/>
        <v>0.66666666666666663</v>
      </c>
      <c r="K143">
        <f t="shared" si="27"/>
        <v>0.81488144662864304</v>
      </c>
    </row>
    <row r="144" spans="1:11" x14ac:dyDescent="0.25">
      <c r="A144">
        <f t="shared" si="28"/>
        <v>138</v>
      </c>
      <c r="B144">
        <f t="shared" si="30"/>
        <v>138</v>
      </c>
      <c r="C144">
        <f t="shared" si="29"/>
        <v>138</v>
      </c>
      <c r="D144">
        <f>VLOOKUP(B144,'Optimization  (2)'!$A$16:$C$136,3,FALSE)</f>
        <v>0.81311741213592659</v>
      </c>
      <c r="E144">
        <f>VLOOKUP(C144,'Optimization  (2)'!$A$16:$C$136,3,FALSE)</f>
        <v>0.81311741213592659</v>
      </c>
      <c r="F144">
        <f t="shared" si="22"/>
        <v>1</v>
      </c>
      <c r="G144">
        <f t="shared" si="23"/>
        <v>0</v>
      </c>
      <c r="H144">
        <f t="shared" si="24"/>
        <v>1</v>
      </c>
      <c r="I144">
        <f t="shared" si="25"/>
        <v>1</v>
      </c>
      <c r="J144">
        <f t="shared" si="26"/>
        <v>0</v>
      </c>
      <c r="K144">
        <f t="shared" si="27"/>
        <v>0.81311741213592659</v>
      </c>
    </row>
    <row r="145" spans="1:11" x14ac:dyDescent="0.25">
      <c r="A145">
        <f t="shared" si="28"/>
        <v>139</v>
      </c>
      <c r="B145">
        <f t="shared" si="30"/>
        <v>138</v>
      </c>
      <c r="C145">
        <f t="shared" si="29"/>
        <v>141</v>
      </c>
      <c r="D145">
        <f>VLOOKUP(B145,'Optimization  (2)'!$A$16:$C$136,3,FALSE)</f>
        <v>0.81311741213592659</v>
      </c>
      <c r="E145">
        <f>VLOOKUP(C145,'Optimization  (2)'!$A$16:$C$136,3,FALSE)</f>
        <v>0.80776634628473731</v>
      </c>
      <c r="F145">
        <f t="shared" si="22"/>
        <v>2</v>
      </c>
      <c r="G145">
        <f t="shared" si="23"/>
        <v>1</v>
      </c>
      <c r="H145">
        <f t="shared" si="24"/>
        <v>3</v>
      </c>
      <c r="I145">
        <f t="shared" si="25"/>
        <v>0.66666666666666663</v>
      </c>
      <c r="J145">
        <f t="shared" si="26"/>
        <v>0.33333333333333331</v>
      </c>
      <c r="K145">
        <f t="shared" si="27"/>
        <v>0.81132979637591041</v>
      </c>
    </row>
    <row r="146" spans="1:11" x14ac:dyDescent="0.25">
      <c r="A146">
        <f t="shared" si="28"/>
        <v>140</v>
      </c>
      <c r="B146">
        <f t="shared" si="30"/>
        <v>138</v>
      </c>
      <c r="C146">
        <f t="shared" si="29"/>
        <v>141</v>
      </c>
      <c r="D146">
        <f>VLOOKUP(B146,'Optimization  (2)'!$A$16:$C$136,3,FALSE)</f>
        <v>0.81311741213592659</v>
      </c>
      <c r="E146">
        <f>VLOOKUP(C146,'Optimization  (2)'!$A$16:$C$136,3,FALSE)</f>
        <v>0.80776634628473731</v>
      </c>
      <c r="F146">
        <f t="shared" si="22"/>
        <v>1</v>
      </c>
      <c r="G146">
        <f t="shared" si="23"/>
        <v>2</v>
      </c>
      <c r="H146">
        <f t="shared" si="24"/>
        <v>3</v>
      </c>
      <c r="I146">
        <f t="shared" si="25"/>
        <v>0.33333333333333331</v>
      </c>
      <c r="J146">
        <f t="shared" si="26"/>
        <v>0.66666666666666663</v>
      </c>
      <c r="K146">
        <f t="shared" si="27"/>
        <v>0.80954611063886239</v>
      </c>
    </row>
    <row r="147" spans="1:11" x14ac:dyDescent="0.25">
      <c r="A147">
        <f t="shared" si="28"/>
        <v>141</v>
      </c>
      <c r="B147">
        <f t="shared" si="30"/>
        <v>141</v>
      </c>
      <c r="C147">
        <f t="shared" si="29"/>
        <v>141</v>
      </c>
      <c r="D147">
        <f>VLOOKUP(B147,'Optimization  (2)'!$A$16:$C$136,3,FALSE)</f>
        <v>0.80776634628473731</v>
      </c>
      <c r="E147">
        <f>VLOOKUP(C147,'Optimization  (2)'!$A$16:$C$136,3,FALSE)</f>
        <v>0.80776634628473731</v>
      </c>
      <c r="F147">
        <f t="shared" si="22"/>
        <v>1</v>
      </c>
      <c r="G147">
        <f t="shared" si="23"/>
        <v>0</v>
      </c>
      <c r="H147">
        <f t="shared" si="24"/>
        <v>1</v>
      </c>
      <c r="I147">
        <f t="shared" si="25"/>
        <v>1</v>
      </c>
      <c r="J147">
        <f t="shared" si="26"/>
        <v>0</v>
      </c>
      <c r="K147">
        <f t="shared" si="27"/>
        <v>0.80776634628473731</v>
      </c>
    </row>
    <row r="148" spans="1:11" x14ac:dyDescent="0.25">
      <c r="A148">
        <f t="shared" si="28"/>
        <v>142</v>
      </c>
      <c r="B148">
        <f t="shared" si="30"/>
        <v>141</v>
      </c>
      <c r="C148">
        <f t="shared" si="29"/>
        <v>144</v>
      </c>
      <c r="D148">
        <f>VLOOKUP(B148,'Optimization  (2)'!$A$16:$C$136,3,FALSE)</f>
        <v>0.80776634628473731</v>
      </c>
      <c r="E148">
        <f>VLOOKUP(C148,'Optimization  (2)'!$A$16:$C$136,3,FALSE)</f>
        <v>0.80236982209604135</v>
      </c>
      <c r="F148">
        <f t="shared" si="22"/>
        <v>2</v>
      </c>
      <c r="G148">
        <f t="shared" si="23"/>
        <v>1</v>
      </c>
      <c r="H148">
        <f t="shared" si="24"/>
        <v>3</v>
      </c>
      <c r="I148">
        <f t="shared" si="25"/>
        <v>0.66666666666666663</v>
      </c>
      <c r="J148">
        <f t="shared" si="26"/>
        <v>0.33333333333333331</v>
      </c>
      <c r="K148">
        <f t="shared" si="27"/>
        <v>0.80596348405488272</v>
      </c>
    </row>
    <row r="149" spans="1:11" x14ac:dyDescent="0.25">
      <c r="A149">
        <f t="shared" si="28"/>
        <v>143</v>
      </c>
      <c r="B149">
        <f t="shared" si="30"/>
        <v>141</v>
      </c>
      <c r="C149">
        <f t="shared" si="29"/>
        <v>144</v>
      </c>
      <c r="D149">
        <f>VLOOKUP(B149,'Optimization  (2)'!$A$16:$C$136,3,FALSE)</f>
        <v>0.80776634628473731</v>
      </c>
      <c r="E149">
        <f>VLOOKUP(C149,'Optimization  (2)'!$A$16:$C$136,3,FALSE)</f>
        <v>0.80236982209604135</v>
      </c>
      <c r="F149">
        <f t="shared" si="22"/>
        <v>1</v>
      </c>
      <c r="G149">
        <f t="shared" si="23"/>
        <v>2</v>
      </c>
      <c r="H149">
        <f t="shared" si="24"/>
        <v>3</v>
      </c>
      <c r="I149">
        <f t="shared" si="25"/>
        <v>0.33333333333333331</v>
      </c>
      <c r="J149">
        <f t="shared" si="26"/>
        <v>0.66666666666666663</v>
      </c>
      <c r="K149">
        <f t="shared" si="27"/>
        <v>0.80416464565225809</v>
      </c>
    </row>
    <row r="150" spans="1:11" x14ac:dyDescent="0.25">
      <c r="A150">
        <f t="shared" si="28"/>
        <v>144</v>
      </c>
      <c r="B150">
        <f t="shared" si="30"/>
        <v>144</v>
      </c>
      <c r="C150">
        <f t="shared" si="29"/>
        <v>144</v>
      </c>
      <c r="D150">
        <f>VLOOKUP(B150,'Optimization  (2)'!$A$16:$C$136,3,FALSE)</f>
        <v>0.80236982209604135</v>
      </c>
      <c r="E150">
        <f>VLOOKUP(C150,'Optimization  (2)'!$A$16:$C$136,3,FALSE)</f>
        <v>0.80236982209604135</v>
      </c>
      <c r="F150">
        <f t="shared" si="22"/>
        <v>1</v>
      </c>
      <c r="G150">
        <f t="shared" si="23"/>
        <v>0</v>
      </c>
      <c r="H150">
        <f t="shared" si="24"/>
        <v>1</v>
      </c>
      <c r="I150">
        <f t="shared" si="25"/>
        <v>1</v>
      </c>
      <c r="J150">
        <f t="shared" si="26"/>
        <v>0</v>
      </c>
      <c r="K150">
        <f t="shared" si="27"/>
        <v>0.80236982209604135</v>
      </c>
    </row>
    <row r="151" spans="1:11" x14ac:dyDescent="0.25">
      <c r="A151">
        <f t="shared" si="28"/>
        <v>145</v>
      </c>
      <c r="B151">
        <f t="shared" si="30"/>
        <v>144</v>
      </c>
      <c r="C151">
        <f t="shared" si="29"/>
        <v>147</v>
      </c>
      <c r="D151">
        <f>VLOOKUP(B151,'Optimization  (2)'!$A$16:$C$136,3,FALSE)</f>
        <v>0.80236982209604135</v>
      </c>
      <c r="E151">
        <f>VLOOKUP(C151,'Optimization  (2)'!$A$16:$C$136,3,FALSE)</f>
        <v>0.79693096935865815</v>
      </c>
      <c r="F151">
        <f t="shared" si="22"/>
        <v>2</v>
      </c>
      <c r="G151">
        <f t="shared" si="23"/>
        <v>1</v>
      </c>
      <c r="H151">
        <f t="shared" si="24"/>
        <v>3</v>
      </c>
      <c r="I151">
        <f t="shared" si="25"/>
        <v>0.66666666666666663</v>
      </c>
      <c r="J151">
        <f t="shared" si="26"/>
        <v>0.33333333333333331</v>
      </c>
      <c r="K151">
        <f t="shared" si="27"/>
        <v>0.80055275933314018</v>
      </c>
    </row>
    <row r="152" spans="1:11" x14ac:dyDescent="0.25">
      <c r="A152">
        <f t="shared" si="28"/>
        <v>146</v>
      </c>
      <c r="B152">
        <f t="shared" si="30"/>
        <v>144</v>
      </c>
      <c r="C152">
        <f t="shared" si="29"/>
        <v>147</v>
      </c>
      <c r="D152">
        <f>VLOOKUP(B152,'Optimization  (2)'!$A$16:$C$136,3,FALSE)</f>
        <v>0.80236982209604135</v>
      </c>
      <c r="E152">
        <f>VLOOKUP(C152,'Optimization  (2)'!$A$16:$C$136,3,FALSE)</f>
        <v>0.79693096935865815</v>
      </c>
      <c r="F152">
        <f t="shared" si="22"/>
        <v>1</v>
      </c>
      <c r="G152">
        <f t="shared" si="23"/>
        <v>2</v>
      </c>
      <c r="H152">
        <f t="shared" si="24"/>
        <v>3</v>
      </c>
      <c r="I152">
        <f t="shared" si="25"/>
        <v>0.33333333333333331</v>
      </c>
      <c r="J152">
        <f t="shared" si="26"/>
        <v>0.66666666666666663</v>
      </c>
      <c r="K152">
        <f t="shared" si="27"/>
        <v>0.79873981152695017</v>
      </c>
    </row>
    <row r="153" spans="1:11" x14ac:dyDescent="0.25">
      <c r="A153">
        <f t="shared" si="28"/>
        <v>147</v>
      </c>
      <c r="B153">
        <f t="shared" si="30"/>
        <v>147</v>
      </c>
      <c r="C153">
        <f t="shared" si="29"/>
        <v>147</v>
      </c>
      <c r="D153">
        <f>VLOOKUP(B153,'Optimization  (2)'!$A$16:$C$136,3,FALSE)</f>
        <v>0.79693096935865815</v>
      </c>
      <c r="E153">
        <f>VLOOKUP(C153,'Optimization  (2)'!$A$16:$C$136,3,FALSE)</f>
        <v>0.79693096935865815</v>
      </c>
      <c r="F153">
        <f t="shared" si="22"/>
        <v>1</v>
      </c>
      <c r="G153">
        <f t="shared" si="23"/>
        <v>0</v>
      </c>
      <c r="H153">
        <f t="shared" si="24"/>
        <v>1</v>
      </c>
      <c r="I153">
        <f t="shared" si="25"/>
        <v>1</v>
      </c>
      <c r="J153">
        <f t="shared" si="26"/>
        <v>0</v>
      </c>
      <c r="K153">
        <f t="shared" si="27"/>
        <v>0.79693096935865815</v>
      </c>
    </row>
    <row r="154" spans="1:11" x14ac:dyDescent="0.25">
      <c r="A154">
        <f t="shared" si="28"/>
        <v>148</v>
      </c>
      <c r="B154">
        <f t="shared" si="30"/>
        <v>147</v>
      </c>
      <c r="C154">
        <f t="shared" si="29"/>
        <v>150</v>
      </c>
      <c r="D154">
        <f>VLOOKUP(B154,'Optimization  (2)'!$A$16:$C$136,3,FALSE)</f>
        <v>0.79693096935865815</v>
      </c>
      <c r="E154">
        <f>VLOOKUP(C154,'Optimization  (2)'!$A$16:$C$136,3,FALSE)</f>
        <v>0.79145311793931072</v>
      </c>
      <c r="F154">
        <f t="shared" si="22"/>
        <v>2</v>
      </c>
      <c r="G154">
        <f t="shared" si="23"/>
        <v>1</v>
      </c>
      <c r="H154">
        <f t="shared" si="24"/>
        <v>3</v>
      </c>
      <c r="I154">
        <f t="shared" si="25"/>
        <v>0.66666666666666663</v>
      </c>
      <c r="J154">
        <f t="shared" si="26"/>
        <v>0.33333333333333331</v>
      </c>
      <c r="K154">
        <f t="shared" si="27"/>
        <v>0.79510081916705821</v>
      </c>
    </row>
    <row r="155" spans="1:11" x14ac:dyDescent="0.25">
      <c r="A155">
        <f t="shared" si="28"/>
        <v>149</v>
      </c>
      <c r="B155">
        <f t="shared" si="30"/>
        <v>147</v>
      </c>
      <c r="C155">
        <f t="shared" si="29"/>
        <v>150</v>
      </c>
      <c r="D155">
        <f>VLOOKUP(B155,'Optimization  (2)'!$A$16:$C$136,3,FALSE)</f>
        <v>0.79693096935865815</v>
      </c>
      <c r="E155">
        <f>VLOOKUP(C155,'Optimization  (2)'!$A$16:$C$136,3,FALSE)</f>
        <v>0.79145311793931072</v>
      </c>
      <c r="F155">
        <f t="shared" si="22"/>
        <v>1</v>
      </c>
      <c r="G155">
        <f t="shared" si="23"/>
        <v>2</v>
      </c>
      <c r="H155">
        <f t="shared" si="24"/>
        <v>3</v>
      </c>
      <c r="I155">
        <f t="shared" si="25"/>
        <v>0.33333333333333331</v>
      </c>
      <c r="J155">
        <f t="shared" si="26"/>
        <v>0.66666666666666663</v>
      </c>
      <c r="K155">
        <f t="shared" si="27"/>
        <v>0.79327487191128665</v>
      </c>
    </row>
    <row r="156" spans="1:11" x14ac:dyDescent="0.25">
      <c r="A156">
        <f t="shared" si="28"/>
        <v>150</v>
      </c>
      <c r="B156">
        <f t="shared" si="30"/>
        <v>150</v>
      </c>
      <c r="C156">
        <f t="shared" si="29"/>
        <v>150</v>
      </c>
      <c r="D156">
        <f>VLOOKUP(B156,'Optimization  (2)'!$A$16:$C$136,3,FALSE)</f>
        <v>0.79145311793931072</v>
      </c>
      <c r="E156">
        <f>VLOOKUP(C156,'Optimization  (2)'!$A$16:$C$136,3,FALSE)</f>
        <v>0.79145311793931072</v>
      </c>
      <c r="F156">
        <f t="shared" si="22"/>
        <v>1</v>
      </c>
      <c r="G156">
        <f t="shared" si="23"/>
        <v>0</v>
      </c>
      <c r="H156">
        <f t="shared" si="24"/>
        <v>1</v>
      </c>
      <c r="I156">
        <f t="shared" si="25"/>
        <v>1</v>
      </c>
      <c r="J156">
        <f t="shared" si="26"/>
        <v>0</v>
      </c>
      <c r="K156">
        <f t="shared" si="27"/>
        <v>0.79145311793931072</v>
      </c>
    </row>
    <row r="157" spans="1:11" x14ac:dyDescent="0.25">
      <c r="A157">
        <f t="shared" si="28"/>
        <v>151</v>
      </c>
      <c r="B157">
        <f t="shared" si="30"/>
        <v>150</v>
      </c>
      <c r="C157">
        <f t="shared" si="29"/>
        <v>153</v>
      </c>
      <c r="D157">
        <f>VLOOKUP(B157,'Optimization  (2)'!$A$16:$C$136,3,FALSE)</f>
        <v>0.79145311793931072</v>
      </c>
      <c r="E157">
        <f>VLOOKUP(C157,'Optimization  (2)'!$A$16:$C$136,3,FALSE)</f>
        <v>0.78593932183034998</v>
      </c>
      <c r="F157">
        <f t="shared" si="22"/>
        <v>2</v>
      </c>
      <c r="G157">
        <f t="shared" si="23"/>
        <v>1</v>
      </c>
      <c r="H157">
        <f t="shared" si="24"/>
        <v>3</v>
      </c>
      <c r="I157">
        <f t="shared" si="25"/>
        <v>0.66666666666666663</v>
      </c>
      <c r="J157">
        <f t="shared" si="26"/>
        <v>0.33333333333333331</v>
      </c>
      <c r="K157">
        <f t="shared" si="27"/>
        <v>0.78961090121545796</v>
      </c>
    </row>
    <row r="158" spans="1:11" x14ac:dyDescent="0.25">
      <c r="A158">
        <f t="shared" si="28"/>
        <v>152</v>
      </c>
      <c r="B158">
        <f t="shared" si="30"/>
        <v>150</v>
      </c>
      <c r="C158">
        <f t="shared" si="29"/>
        <v>153</v>
      </c>
      <c r="D158">
        <f>VLOOKUP(B158,'Optimization  (2)'!$A$16:$C$136,3,FALSE)</f>
        <v>0.79145311793931072</v>
      </c>
      <c r="E158">
        <f>VLOOKUP(C158,'Optimization  (2)'!$A$16:$C$136,3,FALSE)</f>
        <v>0.78593932183034998</v>
      </c>
      <c r="F158">
        <f t="shared" si="22"/>
        <v>1</v>
      </c>
      <c r="G158">
        <f t="shared" si="23"/>
        <v>2</v>
      </c>
      <c r="H158">
        <f t="shared" si="24"/>
        <v>3</v>
      </c>
      <c r="I158">
        <f t="shared" si="25"/>
        <v>0.33333333333333331</v>
      </c>
      <c r="J158">
        <f t="shared" si="26"/>
        <v>0.66666666666666663</v>
      </c>
      <c r="K158">
        <f t="shared" si="27"/>
        <v>0.78777297250612033</v>
      </c>
    </row>
    <row r="159" spans="1:11" x14ac:dyDescent="0.25">
      <c r="A159">
        <f t="shared" si="28"/>
        <v>153</v>
      </c>
      <c r="B159">
        <f t="shared" si="30"/>
        <v>153</v>
      </c>
      <c r="C159">
        <f t="shared" si="29"/>
        <v>153</v>
      </c>
      <c r="D159">
        <f>VLOOKUP(B159,'Optimization  (2)'!$A$16:$C$136,3,FALSE)</f>
        <v>0.78593932183034998</v>
      </c>
      <c r="E159">
        <f>VLOOKUP(C159,'Optimization  (2)'!$A$16:$C$136,3,FALSE)</f>
        <v>0.78593932183034998</v>
      </c>
      <c r="F159">
        <f t="shared" si="22"/>
        <v>1</v>
      </c>
      <c r="G159">
        <f t="shared" si="23"/>
        <v>0</v>
      </c>
      <c r="H159">
        <f t="shared" si="24"/>
        <v>1</v>
      </c>
      <c r="I159">
        <f t="shared" si="25"/>
        <v>1</v>
      </c>
      <c r="J159">
        <f t="shared" si="26"/>
        <v>0</v>
      </c>
      <c r="K159">
        <f t="shared" si="27"/>
        <v>0.78593932183034998</v>
      </c>
    </row>
    <row r="160" spans="1:11" x14ac:dyDescent="0.25">
      <c r="A160">
        <f t="shared" si="28"/>
        <v>154</v>
      </c>
      <c r="B160">
        <f t="shared" si="30"/>
        <v>153</v>
      </c>
      <c r="C160">
        <f t="shared" si="29"/>
        <v>156</v>
      </c>
      <c r="D160">
        <f>VLOOKUP(B160,'Optimization  (2)'!$A$16:$C$136,3,FALSE)</f>
        <v>0.78593932183034998</v>
      </c>
      <c r="E160">
        <f>VLOOKUP(C160,'Optimization  (2)'!$A$16:$C$136,3,FALSE)</f>
        <v>0.78039189520259422</v>
      </c>
      <c r="F160">
        <f t="shared" si="22"/>
        <v>2</v>
      </c>
      <c r="G160">
        <f t="shared" si="23"/>
        <v>1</v>
      </c>
      <c r="H160">
        <f t="shared" si="24"/>
        <v>3</v>
      </c>
      <c r="I160">
        <f t="shared" si="25"/>
        <v>0.66666666666666663</v>
      </c>
      <c r="J160">
        <f t="shared" si="26"/>
        <v>0.33333333333333331</v>
      </c>
      <c r="K160">
        <f t="shared" si="27"/>
        <v>0.78408581185574766</v>
      </c>
    </row>
    <row r="161" spans="1:11" x14ac:dyDescent="0.25">
      <c r="A161">
        <f t="shared" si="28"/>
        <v>155</v>
      </c>
      <c r="B161">
        <f t="shared" si="30"/>
        <v>153</v>
      </c>
      <c r="C161">
        <f t="shared" si="29"/>
        <v>156</v>
      </c>
      <c r="D161">
        <f>VLOOKUP(B161,'Optimization  (2)'!$A$16:$C$136,3,FALSE)</f>
        <v>0.78593932183034998</v>
      </c>
      <c r="E161">
        <f>VLOOKUP(C161,'Optimization  (2)'!$A$16:$C$136,3,FALSE)</f>
        <v>0.78039189520259422</v>
      </c>
      <c r="F161">
        <f t="shared" si="22"/>
        <v>1</v>
      </c>
      <c r="G161">
        <f t="shared" si="23"/>
        <v>2</v>
      </c>
      <c r="H161">
        <f t="shared" si="24"/>
        <v>3</v>
      </c>
      <c r="I161">
        <f t="shared" si="25"/>
        <v>0.33333333333333331</v>
      </c>
      <c r="J161">
        <f t="shared" si="26"/>
        <v>0.66666666666666663</v>
      </c>
      <c r="K161">
        <f t="shared" si="27"/>
        <v>0.78223667308275158</v>
      </c>
    </row>
    <row r="162" spans="1:11" x14ac:dyDescent="0.25">
      <c r="A162">
        <f t="shared" si="28"/>
        <v>156</v>
      </c>
      <c r="B162">
        <f t="shared" si="30"/>
        <v>156</v>
      </c>
      <c r="C162">
        <f t="shared" si="29"/>
        <v>156</v>
      </c>
      <c r="D162">
        <f>VLOOKUP(B162,'Optimization  (2)'!$A$16:$C$136,3,FALSE)</f>
        <v>0.78039189520259422</v>
      </c>
      <c r="E162">
        <f>VLOOKUP(C162,'Optimization  (2)'!$A$16:$C$136,3,FALSE)</f>
        <v>0.78039189520259422</v>
      </c>
      <c r="F162">
        <f t="shared" si="22"/>
        <v>1</v>
      </c>
      <c r="G162">
        <f t="shared" si="23"/>
        <v>0</v>
      </c>
      <c r="H162">
        <f t="shared" si="24"/>
        <v>1</v>
      </c>
      <c r="I162">
        <f t="shared" si="25"/>
        <v>1</v>
      </c>
      <c r="J162">
        <f t="shared" si="26"/>
        <v>0</v>
      </c>
      <c r="K162">
        <f t="shared" si="27"/>
        <v>0.78039189520259422</v>
      </c>
    </row>
    <row r="163" spans="1:11" x14ac:dyDescent="0.25">
      <c r="A163">
        <f t="shared" si="28"/>
        <v>157</v>
      </c>
      <c r="B163">
        <f t="shared" si="30"/>
        <v>156</v>
      </c>
      <c r="C163">
        <f t="shared" si="29"/>
        <v>159</v>
      </c>
      <c r="D163">
        <f>VLOOKUP(B163,'Optimization  (2)'!$A$16:$C$136,3,FALSE)</f>
        <v>0.78039189520259422</v>
      </c>
      <c r="E163">
        <f>VLOOKUP(C163,'Optimization  (2)'!$A$16:$C$136,3,FALSE)</f>
        <v>0.77481392761758772</v>
      </c>
      <c r="F163">
        <f t="shared" si="22"/>
        <v>2</v>
      </c>
      <c r="G163">
        <f t="shared" si="23"/>
        <v>1</v>
      </c>
      <c r="H163">
        <f t="shared" si="24"/>
        <v>3</v>
      </c>
      <c r="I163">
        <f t="shared" si="25"/>
        <v>0.66666666666666663</v>
      </c>
      <c r="J163">
        <f t="shared" si="26"/>
        <v>0.33333333333333331</v>
      </c>
      <c r="K163">
        <f t="shared" si="27"/>
        <v>0.77852812507066238</v>
      </c>
    </row>
    <row r="164" spans="1:11" x14ac:dyDescent="0.25">
      <c r="A164">
        <f t="shared" si="28"/>
        <v>158</v>
      </c>
      <c r="B164">
        <f t="shared" si="30"/>
        <v>156</v>
      </c>
      <c r="C164">
        <f t="shared" si="29"/>
        <v>159</v>
      </c>
      <c r="D164">
        <f>VLOOKUP(B164,'Optimization  (2)'!$A$16:$C$136,3,FALSE)</f>
        <v>0.78039189520259422</v>
      </c>
      <c r="E164">
        <f>VLOOKUP(C164,'Optimization  (2)'!$A$16:$C$136,3,FALSE)</f>
        <v>0.77481392761758772</v>
      </c>
      <c r="F164">
        <f t="shared" si="22"/>
        <v>1</v>
      </c>
      <c r="G164">
        <f t="shared" si="23"/>
        <v>2</v>
      </c>
      <c r="H164">
        <f t="shared" si="24"/>
        <v>3</v>
      </c>
      <c r="I164">
        <f t="shared" si="25"/>
        <v>0.33333333333333331</v>
      </c>
      <c r="J164">
        <f t="shared" si="26"/>
        <v>0.66666666666666663</v>
      </c>
      <c r="K164">
        <f t="shared" si="27"/>
        <v>0.77666880608580935</v>
      </c>
    </row>
    <row r="165" spans="1:11" x14ac:dyDescent="0.25">
      <c r="A165">
        <f t="shared" si="28"/>
        <v>159</v>
      </c>
      <c r="B165">
        <f t="shared" si="30"/>
        <v>159</v>
      </c>
      <c r="C165">
        <f t="shared" si="29"/>
        <v>159</v>
      </c>
      <c r="D165">
        <f>VLOOKUP(B165,'Optimization  (2)'!$A$16:$C$136,3,FALSE)</f>
        <v>0.77481392761758772</v>
      </c>
      <c r="E165">
        <f>VLOOKUP(C165,'Optimization  (2)'!$A$16:$C$136,3,FALSE)</f>
        <v>0.77481392761758772</v>
      </c>
      <c r="F165">
        <f t="shared" si="22"/>
        <v>1</v>
      </c>
      <c r="G165">
        <f t="shared" si="23"/>
        <v>0</v>
      </c>
      <c r="H165">
        <f t="shared" si="24"/>
        <v>1</v>
      </c>
      <c r="I165">
        <f t="shared" si="25"/>
        <v>1</v>
      </c>
      <c r="J165">
        <f t="shared" si="26"/>
        <v>0</v>
      </c>
      <c r="K165">
        <f t="shared" si="27"/>
        <v>0.77481392761758772</v>
      </c>
    </row>
    <row r="166" spans="1:11" x14ac:dyDescent="0.25">
      <c r="A166">
        <f t="shared" si="28"/>
        <v>160</v>
      </c>
      <c r="B166">
        <f t="shared" si="30"/>
        <v>159</v>
      </c>
      <c r="C166">
        <f t="shared" si="29"/>
        <v>162</v>
      </c>
      <c r="D166">
        <f>VLOOKUP(B166,'Optimization  (2)'!$A$16:$C$136,3,FALSE)</f>
        <v>0.77481392761758772</v>
      </c>
      <c r="E166">
        <f>VLOOKUP(C166,'Optimization  (2)'!$A$16:$C$136,3,FALSE)</f>
        <v>0.76920795794631003</v>
      </c>
      <c r="F166">
        <f t="shared" si="22"/>
        <v>2</v>
      </c>
      <c r="G166">
        <f t="shared" si="23"/>
        <v>1</v>
      </c>
      <c r="H166">
        <f t="shared" si="24"/>
        <v>3</v>
      </c>
      <c r="I166">
        <f t="shared" si="25"/>
        <v>0.66666666666666663</v>
      </c>
      <c r="J166">
        <f t="shared" si="26"/>
        <v>0.33333333333333331</v>
      </c>
      <c r="K166">
        <f t="shared" si="27"/>
        <v>0.77294074612728014</v>
      </c>
    </row>
    <row r="167" spans="1:11" x14ac:dyDescent="0.25">
      <c r="A167">
        <f t="shared" si="28"/>
        <v>161</v>
      </c>
      <c r="B167">
        <f t="shared" si="30"/>
        <v>159</v>
      </c>
      <c r="C167">
        <f t="shared" si="29"/>
        <v>162</v>
      </c>
      <c r="D167">
        <f>VLOOKUP(B167,'Optimization  (2)'!$A$16:$C$136,3,FALSE)</f>
        <v>0.77481392761758772</v>
      </c>
      <c r="E167">
        <f>VLOOKUP(C167,'Optimization  (2)'!$A$16:$C$136,3,FALSE)</f>
        <v>0.76920795794631003</v>
      </c>
      <c r="F167">
        <f t="shared" si="22"/>
        <v>1</v>
      </c>
      <c r="G167">
        <f t="shared" si="23"/>
        <v>2</v>
      </c>
      <c r="H167">
        <f t="shared" si="24"/>
        <v>3</v>
      </c>
      <c r="I167">
        <f t="shared" si="25"/>
        <v>0.33333333333333331</v>
      </c>
      <c r="J167">
        <f t="shared" si="26"/>
        <v>0.66666666666666663</v>
      </c>
      <c r="K167">
        <f t="shared" si="27"/>
        <v>0.77107209321960446</v>
      </c>
    </row>
    <row r="168" spans="1:11" x14ac:dyDescent="0.25">
      <c r="A168">
        <f t="shared" si="28"/>
        <v>162</v>
      </c>
      <c r="B168">
        <f t="shared" si="30"/>
        <v>162</v>
      </c>
      <c r="C168">
        <f t="shared" si="29"/>
        <v>162</v>
      </c>
      <c r="D168">
        <f>VLOOKUP(B168,'Optimization  (2)'!$A$16:$C$136,3,FALSE)</f>
        <v>0.76920795794631003</v>
      </c>
      <c r="E168">
        <f>VLOOKUP(C168,'Optimization  (2)'!$A$16:$C$136,3,FALSE)</f>
        <v>0.76920795794631003</v>
      </c>
      <c r="F168">
        <f t="shared" si="22"/>
        <v>1</v>
      </c>
      <c r="G168">
        <f t="shared" si="23"/>
        <v>0</v>
      </c>
      <c r="H168">
        <f t="shared" si="24"/>
        <v>1</v>
      </c>
      <c r="I168">
        <f t="shared" si="25"/>
        <v>1</v>
      </c>
      <c r="J168">
        <f t="shared" si="26"/>
        <v>0</v>
      </c>
      <c r="K168">
        <f t="shared" si="27"/>
        <v>0.76920795794631003</v>
      </c>
    </row>
    <row r="169" spans="1:11" x14ac:dyDescent="0.25">
      <c r="A169">
        <f t="shared" si="28"/>
        <v>163</v>
      </c>
      <c r="B169">
        <f t="shared" si="30"/>
        <v>162</v>
      </c>
      <c r="C169">
        <f t="shared" si="29"/>
        <v>165</v>
      </c>
      <c r="D169">
        <f>VLOOKUP(B169,'Optimization  (2)'!$A$16:$C$136,3,FALSE)</f>
        <v>0.76920795794631003</v>
      </c>
      <c r="E169">
        <f>VLOOKUP(C169,'Optimization  (2)'!$A$16:$C$136,3,FALSE)</f>
        <v>0.76357679296216918</v>
      </c>
      <c r="F169">
        <f t="shared" si="22"/>
        <v>2</v>
      </c>
      <c r="G169">
        <f t="shared" si="23"/>
        <v>1</v>
      </c>
      <c r="H169">
        <f t="shared" si="24"/>
        <v>3</v>
      </c>
      <c r="I169">
        <f t="shared" si="25"/>
        <v>0.66666666666666663</v>
      </c>
      <c r="J169">
        <f t="shared" si="26"/>
        <v>0.33333333333333331</v>
      </c>
      <c r="K169">
        <f t="shared" si="27"/>
        <v>0.76732630375915067</v>
      </c>
    </row>
    <row r="170" spans="1:11" x14ac:dyDescent="0.25">
      <c r="A170">
        <f t="shared" si="28"/>
        <v>164</v>
      </c>
      <c r="B170">
        <f t="shared" si="30"/>
        <v>162</v>
      </c>
      <c r="C170">
        <f t="shared" si="29"/>
        <v>165</v>
      </c>
      <c r="D170">
        <f>VLOOKUP(B170,'Optimization  (2)'!$A$16:$C$136,3,FALSE)</f>
        <v>0.76920795794631003</v>
      </c>
      <c r="E170">
        <f>VLOOKUP(C170,'Optimization  (2)'!$A$16:$C$136,3,FALSE)</f>
        <v>0.76357679296216918</v>
      </c>
      <c r="F170">
        <f t="shared" si="22"/>
        <v>1</v>
      </c>
      <c r="G170">
        <f t="shared" si="23"/>
        <v>2</v>
      </c>
      <c r="H170">
        <f t="shared" si="24"/>
        <v>3</v>
      </c>
      <c r="I170">
        <f t="shared" si="25"/>
        <v>0.33333333333333331</v>
      </c>
      <c r="J170">
        <f t="shared" si="26"/>
        <v>0.66666666666666663</v>
      </c>
      <c r="K170">
        <f t="shared" si="27"/>
        <v>0.76544925251771434</v>
      </c>
    </row>
    <row r="171" spans="1:11" x14ac:dyDescent="0.25">
      <c r="A171">
        <f t="shared" si="28"/>
        <v>165</v>
      </c>
      <c r="B171">
        <f t="shared" si="30"/>
        <v>165</v>
      </c>
      <c r="C171">
        <f t="shared" si="29"/>
        <v>165</v>
      </c>
      <c r="D171">
        <f>VLOOKUP(B171,'Optimization  (2)'!$A$16:$C$136,3,FALSE)</f>
        <v>0.76357679296216918</v>
      </c>
      <c r="E171">
        <f>VLOOKUP(C171,'Optimization  (2)'!$A$16:$C$136,3,FALSE)</f>
        <v>0.76357679296216918</v>
      </c>
      <c r="F171">
        <f t="shared" si="22"/>
        <v>1</v>
      </c>
      <c r="G171">
        <f t="shared" si="23"/>
        <v>0</v>
      </c>
      <c r="H171">
        <f t="shared" si="24"/>
        <v>1</v>
      </c>
      <c r="I171">
        <f t="shared" si="25"/>
        <v>1</v>
      </c>
      <c r="J171">
        <f t="shared" si="26"/>
        <v>0</v>
      </c>
      <c r="K171">
        <f t="shared" si="27"/>
        <v>0.76357679296216918</v>
      </c>
    </row>
    <row r="172" spans="1:11" x14ac:dyDescent="0.25">
      <c r="A172">
        <f t="shared" si="28"/>
        <v>166</v>
      </c>
      <c r="B172">
        <f t="shared" si="30"/>
        <v>165</v>
      </c>
      <c r="C172">
        <f t="shared" si="29"/>
        <v>168</v>
      </c>
      <c r="D172">
        <f>VLOOKUP(B172,'Optimization  (2)'!$A$16:$C$136,3,FALSE)</f>
        <v>0.76357679296216918</v>
      </c>
      <c r="E172">
        <f>VLOOKUP(C172,'Optimization  (2)'!$A$16:$C$136,3,FALSE)</f>
        <v>0.75792267002434588</v>
      </c>
      <c r="F172">
        <f t="shared" si="22"/>
        <v>2</v>
      </c>
      <c r="G172">
        <f t="shared" si="23"/>
        <v>1</v>
      </c>
      <c r="H172">
        <f t="shared" si="24"/>
        <v>3</v>
      </c>
      <c r="I172">
        <f t="shared" si="25"/>
        <v>0.66666666666666663</v>
      </c>
      <c r="J172">
        <f t="shared" si="26"/>
        <v>0.33333333333333331</v>
      </c>
      <c r="K172">
        <f t="shared" si="27"/>
        <v>0.76168741413175756</v>
      </c>
    </row>
    <row r="173" spans="1:11" x14ac:dyDescent="0.25">
      <c r="A173">
        <f t="shared" si="28"/>
        <v>167</v>
      </c>
      <c r="B173">
        <f t="shared" si="30"/>
        <v>165</v>
      </c>
      <c r="C173">
        <f t="shared" si="29"/>
        <v>168</v>
      </c>
      <c r="D173">
        <f>VLOOKUP(B173,'Optimization  (2)'!$A$16:$C$136,3,FALSE)</f>
        <v>0.76357679296216918</v>
      </c>
      <c r="E173">
        <f>VLOOKUP(C173,'Optimization  (2)'!$A$16:$C$136,3,FALSE)</f>
        <v>0.75792267002434588</v>
      </c>
      <c r="F173">
        <f t="shared" si="22"/>
        <v>1</v>
      </c>
      <c r="G173">
        <f t="shared" si="23"/>
        <v>2</v>
      </c>
      <c r="H173">
        <f t="shared" si="24"/>
        <v>3</v>
      </c>
      <c r="I173">
        <f t="shared" si="25"/>
        <v>0.33333333333333331</v>
      </c>
      <c r="J173">
        <f t="shared" si="26"/>
        <v>0.66666666666666663</v>
      </c>
      <c r="K173">
        <f t="shared" si="27"/>
        <v>0.75980271034175795</v>
      </c>
    </row>
    <row r="174" spans="1:11" x14ac:dyDescent="0.25">
      <c r="A174">
        <f t="shared" si="28"/>
        <v>168</v>
      </c>
      <c r="B174">
        <f t="shared" si="30"/>
        <v>168</v>
      </c>
      <c r="C174">
        <f t="shared" si="29"/>
        <v>168</v>
      </c>
      <c r="D174">
        <f>VLOOKUP(B174,'Optimization  (2)'!$A$16:$C$136,3,FALSE)</f>
        <v>0.75792267002434588</v>
      </c>
      <c r="E174">
        <f>VLOOKUP(C174,'Optimization  (2)'!$A$16:$C$136,3,FALSE)</f>
        <v>0.75792267002434588</v>
      </c>
      <c r="F174">
        <f t="shared" si="22"/>
        <v>1</v>
      </c>
      <c r="G174">
        <f t="shared" si="23"/>
        <v>0</v>
      </c>
      <c r="H174">
        <f t="shared" si="24"/>
        <v>1</v>
      </c>
      <c r="I174">
        <f t="shared" si="25"/>
        <v>1</v>
      </c>
      <c r="J174">
        <f t="shared" si="26"/>
        <v>0</v>
      </c>
      <c r="K174">
        <f t="shared" si="27"/>
        <v>0.75792267002434588</v>
      </c>
    </row>
    <row r="175" spans="1:11" x14ac:dyDescent="0.25">
      <c r="A175">
        <f t="shared" si="28"/>
        <v>169</v>
      </c>
      <c r="B175">
        <f t="shared" si="30"/>
        <v>168</v>
      </c>
      <c r="C175">
        <f t="shared" si="29"/>
        <v>171</v>
      </c>
      <c r="D175">
        <f>VLOOKUP(B175,'Optimization  (2)'!$A$16:$C$136,3,FALSE)</f>
        <v>0.75792267002434588</v>
      </c>
      <c r="E175">
        <f>VLOOKUP(C175,'Optimization  (2)'!$A$16:$C$136,3,FALSE)</f>
        <v>0.75224807470574151</v>
      </c>
      <c r="F175">
        <f t="shared" si="22"/>
        <v>2</v>
      </c>
      <c r="G175">
        <f t="shared" si="23"/>
        <v>1</v>
      </c>
      <c r="H175">
        <f t="shared" si="24"/>
        <v>3</v>
      </c>
      <c r="I175">
        <f t="shared" si="25"/>
        <v>0.66666666666666663</v>
      </c>
      <c r="J175">
        <f t="shared" si="26"/>
        <v>0.33333333333333331</v>
      </c>
      <c r="K175">
        <f t="shared" si="27"/>
        <v>0.75602639786119641</v>
      </c>
    </row>
    <row r="176" spans="1:11" x14ac:dyDescent="0.25">
      <c r="A176">
        <f t="shared" si="28"/>
        <v>170</v>
      </c>
      <c r="B176">
        <f t="shared" si="30"/>
        <v>168</v>
      </c>
      <c r="C176">
        <f t="shared" si="29"/>
        <v>171</v>
      </c>
      <c r="D176">
        <f>VLOOKUP(B176,'Optimization  (2)'!$A$16:$C$136,3,FALSE)</f>
        <v>0.75792267002434588</v>
      </c>
      <c r="E176">
        <f>VLOOKUP(C176,'Optimization  (2)'!$A$16:$C$136,3,FALSE)</f>
        <v>0.75224807470574151</v>
      </c>
      <c r="F176">
        <f t="shared" si="22"/>
        <v>1</v>
      </c>
      <c r="G176">
        <f t="shared" si="23"/>
        <v>2</v>
      </c>
      <c r="H176">
        <f t="shared" si="24"/>
        <v>3</v>
      </c>
      <c r="I176">
        <f t="shared" si="25"/>
        <v>0.33333333333333331</v>
      </c>
      <c r="J176">
        <f t="shared" si="26"/>
        <v>0.66666666666666663</v>
      </c>
      <c r="K176">
        <f t="shared" si="27"/>
        <v>0.75413487004500857</v>
      </c>
    </row>
    <row r="177" spans="1:11" x14ac:dyDescent="0.25">
      <c r="A177">
        <f t="shared" si="28"/>
        <v>171</v>
      </c>
      <c r="B177">
        <f t="shared" si="30"/>
        <v>171</v>
      </c>
      <c r="C177">
        <f t="shared" si="29"/>
        <v>171</v>
      </c>
      <c r="D177">
        <f>VLOOKUP(B177,'Optimization  (2)'!$A$16:$C$136,3,FALSE)</f>
        <v>0.75224807470574151</v>
      </c>
      <c r="E177">
        <f>VLOOKUP(C177,'Optimization  (2)'!$A$16:$C$136,3,FALSE)</f>
        <v>0.75224807470574151</v>
      </c>
      <c r="F177">
        <f t="shared" si="22"/>
        <v>1</v>
      </c>
      <c r="G177">
        <f t="shared" si="23"/>
        <v>0</v>
      </c>
      <c r="H177">
        <f t="shared" si="24"/>
        <v>1</v>
      </c>
      <c r="I177">
        <f t="shared" si="25"/>
        <v>1</v>
      </c>
      <c r="J177">
        <f t="shared" si="26"/>
        <v>0</v>
      </c>
      <c r="K177">
        <f t="shared" si="27"/>
        <v>0.75224807470574151</v>
      </c>
    </row>
    <row r="178" spans="1:11" x14ac:dyDescent="0.25">
      <c r="A178">
        <f t="shared" si="28"/>
        <v>172</v>
      </c>
      <c r="B178">
        <f t="shared" si="30"/>
        <v>171</v>
      </c>
      <c r="C178">
        <f t="shared" si="29"/>
        <v>174</v>
      </c>
      <c r="D178">
        <f>VLOOKUP(B178,'Optimization  (2)'!$A$16:$C$136,3,FALSE)</f>
        <v>0.75224807470574151</v>
      </c>
      <c r="E178">
        <f>VLOOKUP(C178,'Optimization  (2)'!$A$16:$C$136,3,FALSE)</f>
        <v>0.74655520502554351</v>
      </c>
      <c r="F178">
        <f t="shared" si="22"/>
        <v>2</v>
      </c>
      <c r="G178">
        <f t="shared" si="23"/>
        <v>1</v>
      </c>
      <c r="H178">
        <f t="shared" si="24"/>
        <v>3</v>
      </c>
      <c r="I178">
        <f t="shared" si="25"/>
        <v>0.66666666666666663</v>
      </c>
      <c r="J178">
        <f t="shared" si="26"/>
        <v>0.33333333333333331</v>
      </c>
      <c r="K178">
        <f t="shared" si="27"/>
        <v>0.7503456443009594</v>
      </c>
    </row>
    <row r="179" spans="1:11" x14ac:dyDescent="0.25">
      <c r="A179">
        <f t="shared" si="28"/>
        <v>173</v>
      </c>
      <c r="B179">
        <f t="shared" si="30"/>
        <v>171</v>
      </c>
      <c r="C179">
        <f t="shared" si="29"/>
        <v>174</v>
      </c>
      <c r="D179">
        <f>VLOOKUP(B179,'Optimization  (2)'!$A$16:$C$136,3,FALSE)</f>
        <v>0.75224807470574151</v>
      </c>
      <c r="E179">
        <f>VLOOKUP(C179,'Optimization  (2)'!$A$16:$C$136,3,FALSE)</f>
        <v>0.74655520502554351</v>
      </c>
      <c r="F179">
        <f t="shared" si="22"/>
        <v>1</v>
      </c>
      <c r="G179">
        <f t="shared" si="23"/>
        <v>2</v>
      </c>
      <c r="H179">
        <f t="shared" si="24"/>
        <v>3</v>
      </c>
      <c r="I179">
        <f t="shared" si="25"/>
        <v>0.33333333333333331</v>
      </c>
      <c r="J179">
        <f t="shared" si="26"/>
        <v>0.66666666666666663</v>
      </c>
      <c r="K179">
        <f t="shared" si="27"/>
        <v>0.74844802513008635</v>
      </c>
    </row>
    <row r="180" spans="1:11" x14ac:dyDescent="0.25">
      <c r="A180">
        <f t="shared" si="28"/>
        <v>174</v>
      </c>
      <c r="B180">
        <f t="shared" si="30"/>
        <v>174</v>
      </c>
      <c r="C180">
        <f t="shared" si="29"/>
        <v>174</v>
      </c>
      <c r="D180">
        <f>VLOOKUP(B180,'Optimization  (2)'!$A$16:$C$136,3,FALSE)</f>
        <v>0.74655520502554351</v>
      </c>
      <c r="E180">
        <f>VLOOKUP(C180,'Optimization  (2)'!$A$16:$C$136,3,FALSE)</f>
        <v>0.74655520502554351</v>
      </c>
      <c r="F180">
        <f t="shared" si="22"/>
        <v>1</v>
      </c>
      <c r="G180">
        <f t="shared" si="23"/>
        <v>0</v>
      </c>
      <c r="H180">
        <f t="shared" si="24"/>
        <v>1</v>
      </c>
      <c r="I180">
        <f t="shared" si="25"/>
        <v>1</v>
      </c>
      <c r="J180">
        <f t="shared" si="26"/>
        <v>0</v>
      </c>
      <c r="K180">
        <f t="shared" si="27"/>
        <v>0.74655520502554351</v>
      </c>
    </row>
    <row r="181" spans="1:11" x14ac:dyDescent="0.25">
      <c r="A181">
        <f t="shared" si="28"/>
        <v>175</v>
      </c>
      <c r="B181">
        <f t="shared" si="30"/>
        <v>174</v>
      </c>
      <c r="C181">
        <f t="shared" si="29"/>
        <v>177</v>
      </c>
      <c r="D181">
        <f>VLOOKUP(B181,'Optimization  (2)'!$A$16:$C$136,3,FALSE)</f>
        <v>0.74655520502554351</v>
      </c>
      <c r="E181">
        <f>VLOOKUP(C181,'Optimization  (2)'!$A$16:$C$136,3,FALSE)</f>
        <v>0.74084636246132052</v>
      </c>
      <c r="F181">
        <f t="shared" si="22"/>
        <v>2</v>
      </c>
      <c r="G181">
        <f t="shared" si="23"/>
        <v>1</v>
      </c>
      <c r="H181">
        <f t="shared" si="24"/>
        <v>3</v>
      </c>
      <c r="I181">
        <f t="shared" si="25"/>
        <v>0.66666666666666663</v>
      </c>
      <c r="J181">
        <f t="shared" si="26"/>
        <v>0.33333333333333331</v>
      </c>
      <c r="K181">
        <f t="shared" si="27"/>
        <v>0.74464738623401117</v>
      </c>
    </row>
    <row r="182" spans="1:11" x14ac:dyDescent="0.25">
      <c r="A182">
        <f t="shared" si="28"/>
        <v>176</v>
      </c>
      <c r="B182">
        <f t="shared" si="30"/>
        <v>174</v>
      </c>
      <c r="C182">
        <f t="shared" si="29"/>
        <v>177</v>
      </c>
      <c r="D182">
        <f>VLOOKUP(B182,'Optimization  (2)'!$A$16:$C$136,3,FALSE)</f>
        <v>0.74655520502554351</v>
      </c>
      <c r="E182">
        <f>VLOOKUP(C182,'Optimization  (2)'!$A$16:$C$136,3,FALSE)</f>
        <v>0.74084636246132052</v>
      </c>
      <c r="F182">
        <f t="shared" si="22"/>
        <v>1</v>
      </c>
      <c r="G182">
        <f t="shared" si="23"/>
        <v>2</v>
      </c>
      <c r="H182">
        <f t="shared" si="24"/>
        <v>3</v>
      </c>
      <c r="I182">
        <f t="shared" si="25"/>
        <v>0.33333333333333331</v>
      </c>
      <c r="J182">
        <f t="shared" si="26"/>
        <v>0.66666666666666663</v>
      </c>
      <c r="K182">
        <f t="shared" si="27"/>
        <v>0.74274444286564478</v>
      </c>
    </row>
    <row r="183" spans="1:11" x14ac:dyDescent="0.25">
      <c r="A183">
        <f t="shared" si="28"/>
        <v>177</v>
      </c>
      <c r="B183">
        <f t="shared" si="30"/>
        <v>177</v>
      </c>
      <c r="C183">
        <f t="shared" si="29"/>
        <v>177</v>
      </c>
      <c r="D183">
        <f>VLOOKUP(B183,'Optimization  (2)'!$A$16:$C$136,3,FALSE)</f>
        <v>0.74084636246132052</v>
      </c>
      <c r="E183">
        <f>VLOOKUP(C183,'Optimization  (2)'!$A$16:$C$136,3,FALSE)</f>
        <v>0.74084636246132052</v>
      </c>
      <c r="F183">
        <f t="shared" si="22"/>
        <v>1</v>
      </c>
      <c r="G183">
        <f t="shared" si="23"/>
        <v>0</v>
      </c>
      <c r="H183">
        <f t="shared" si="24"/>
        <v>1</v>
      </c>
      <c r="I183">
        <f t="shared" si="25"/>
        <v>1</v>
      </c>
      <c r="J183">
        <f t="shared" si="26"/>
        <v>0</v>
      </c>
      <c r="K183">
        <f t="shared" si="27"/>
        <v>0.74084636246132052</v>
      </c>
    </row>
    <row r="184" spans="1:11" x14ac:dyDescent="0.25">
      <c r="A184">
        <f t="shared" si="28"/>
        <v>178</v>
      </c>
      <c r="B184">
        <f t="shared" si="30"/>
        <v>177</v>
      </c>
      <c r="C184">
        <f t="shared" si="29"/>
        <v>180</v>
      </c>
      <c r="D184">
        <f>VLOOKUP(B184,'Optimization  (2)'!$A$16:$C$136,3,FALSE)</f>
        <v>0.74084636246132052</v>
      </c>
      <c r="E184">
        <f>VLOOKUP(C184,'Optimization  (2)'!$A$16:$C$136,3,FALSE)</f>
        <v>0.73512372653984059</v>
      </c>
      <c r="F184">
        <f t="shared" si="22"/>
        <v>2</v>
      </c>
      <c r="G184">
        <f t="shared" si="23"/>
        <v>1</v>
      </c>
      <c r="H184">
        <f t="shared" si="24"/>
        <v>3</v>
      </c>
      <c r="I184">
        <f t="shared" si="25"/>
        <v>0.66666666666666663</v>
      </c>
      <c r="J184">
        <f t="shared" si="26"/>
        <v>0.33333333333333331</v>
      </c>
      <c r="K184">
        <f t="shared" si="27"/>
        <v>0.73893388438365737</v>
      </c>
    </row>
    <row r="185" spans="1:11" x14ac:dyDescent="0.25">
      <c r="A185">
        <f t="shared" si="28"/>
        <v>179</v>
      </c>
      <c r="B185">
        <f t="shared" si="30"/>
        <v>177</v>
      </c>
      <c r="C185">
        <f t="shared" si="29"/>
        <v>180</v>
      </c>
      <c r="D185">
        <f>VLOOKUP(B185,'Optimization  (2)'!$A$16:$C$136,3,FALSE)</f>
        <v>0.74084636246132052</v>
      </c>
      <c r="E185">
        <f>VLOOKUP(C185,'Optimization  (2)'!$A$16:$C$136,3,FALSE)</f>
        <v>0.73512372653984059</v>
      </c>
      <c r="F185">
        <f t="shared" si="22"/>
        <v>1</v>
      </c>
      <c r="G185">
        <f t="shared" si="23"/>
        <v>2</v>
      </c>
      <c r="H185">
        <f t="shared" si="24"/>
        <v>3</v>
      </c>
      <c r="I185">
        <f t="shared" si="25"/>
        <v>0.33333333333333331</v>
      </c>
      <c r="J185">
        <f t="shared" si="26"/>
        <v>0.66666666666666663</v>
      </c>
      <c r="K185">
        <f t="shared" si="27"/>
        <v>0.73702634332476469</v>
      </c>
    </row>
    <row r="186" spans="1:11" x14ac:dyDescent="0.25">
      <c r="A186">
        <f t="shared" si="28"/>
        <v>180</v>
      </c>
      <c r="B186">
        <f t="shared" si="30"/>
        <v>180</v>
      </c>
      <c r="C186">
        <f t="shared" si="29"/>
        <v>180</v>
      </c>
      <c r="D186">
        <f>VLOOKUP(B186,'Optimization  (2)'!$A$16:$C$136,3,FALSE)</f>
        <v>0.73512372653984059</v>
      </c>
      <c r="E186">
        <f>VLOOKUP(C186,'Optimization  (2)'!$A$16:$C$136,3,FALSE)</f>
        <v>0.73512372653984059</v>
      </c>
      <c r="F186">
        <f t="shared" si="22"/>
        <v>1</v>
      </c>
      <c r="G186">
        <f t="shared" si="23"/>
        <v>0</v>
      </c>
      <c r="H186">
        <f t="shared" si="24"/>
        <v>1</v>
      </c>
      <c r="I186">
        <f t="shared" si="25"/>
        <v>1</v>
      </c>
      <c r="J186">
        <f t="shared" si="26"/>
        <v>0</v>
      </c>
      <c r="K186">
        <f t="shared" si="27"/>
        <v>0.73512372653984059</v>
      </c>
    </row>
    <row r="187" spans="1:11" x14ac:dyDescent="0.25">
      <c r="A187">
        <f t="shared" si="28"/>
        <v>181</v>
      </c>
      <c r="B187">
        <f t="shared" si="30"/>
        <v>180</v>
      </c>
      <c r="C187">
        <f t="shared" si="29"/>
        <v>183</v>
      </c>
      <c r="D187">
        <f>VLOOKUP(B187,'Optimization  (2)'!$A$16:$C$136,3,FALSE)</f>
        <v>0.73512372653984059</v>
      </c>
      <c r="E187">
        <f>VLOOKUP(C187,'Optimization  (2)'!$A$16:$C$136,3,FALSE)</f>
        <v>0.72938948265001413</v>
      </c>
      <c r="F187">
        <f t="shared" si="22"/>
        <v>2</v>
      </c>
      <c r="G187">
        <f t="shared" si="23"/>
        <v>1</v>
      </c>
      <c r="H187">
        <f t="shared" si="24"/>
        <v>3</v>
      </c>
      <c r="I187">
        <f t="shared" si="25"/>
        <v>0.66666666666666663</v>
      </c>
      <c r="J187">
        <f t="shared" si="26"/>
        <v>0.33333333333333331</v>
      </c>
      <c r="K187">
        <f t="shared" si="27"/>
        <v>0.7332073203401922</v>
      </c>
    </row>
    <row r="188" spans="1:11" x14ac:dyDescent="0.25">
      <c r="A188">
        <f t="shared" si="28"/>
        <v>182</v>
      </c>
      <c r="B188">
        <f t="shared" si="30"/>
        <v>180</v>
      </c>
      <c r="C188">
        <f t="shared" si="29"/>
        <v>183</v>
      </c>
      <c r="D188">
        <f>VLOOKUP(B188,'Optimization  (2)'!$A$16:$C$136,3,FALSE)</f>
        <v>0.73512372653984059</v>
      </c>
      <c r="E188">
        <f>VLOOKUP(C188,'Optimization  (2)'!$A$16:$C$136,3,FALSE)</f>
        <v>0.72938948265001413</v>
      </c>
      <c r="F188">
        <f t="shared" si="22"/>
        <v>1</v>
      </c>
      <c r="G188">
        <f t="shared" si="23"/>
        <v>2</v>
      </c>
      <c r="H188">
        <f t="shared" si="24"/>
        <v>3</v>
      </c>
      <c r="I188">
        <f t="shared" si="25"/>
        <v>0.33333333333333331</v>
      </c>
      <c r="J188">
        <f t="shared" si="26"/>
        <v>0.66666666666666663</v>
      </c>
      <c r="K188">
        <f t="shared" si="27"/>
        <v>0.7312959100515577</v>
      </c>
    </row>
    <row r="189" spans="1:11" x14ac:dyDescent="0.25">
      <c r="A189">
        <f t="shared" si="28"/>
        <v>183</v>
      </c>
      <c r="B189">
        <f t="shared" si="30"/>
        <v>183</v>
      </c>
      <c r="C189">
        <f t="shared" si="29"/>
        <v>183</v>
      </c>
      <c r="D189">
        <f>VLOOKUP(B189,'Optimization  (2)'!$A$16:$C$136,3,FALSE)</f>
        <v>0.72938948265001413</v>
      </c>
      <c r="E189">
        <f>VLOOKUP(C189,'Optimization  (2)'!$A$16:$C$136,3,FALSE)</f>
        <v>0.72938948265001413</v>
      </c>
      <c r="F189">
        <f t="shared" si="22"/>
        <v>1</v>
      </c>
      <c r="G189">
        <f t="shared" si="23"/>
        <v>0</v>
      </c>
      <c r="H189">
        <f t="shared" si="24"/>
        <v>1</v>
      </c>
      <c r="I189">
        <f t="shared" si="25"/>
        <v>1</v>
      </c>
      <c r="J189">
        <f t="shared" si="26"/>
        <v>0</v>
      </c>
      <c r="K189">
        <f t="shared" si="27"/>
        <v>0.72938948265001413</v>
      </c>
    </row>
    <row r="190" spans="1:11" x14ac:dyDescent="0.25">
      <c r="A190">
        <f t="shared" si="28"/>
        <v>184</v>
      </c>
      <c r="B190">
        <f t="shared" si="30"/>
        <v>183</v>
      </c>
      <c r="C190">
        <f t="shared" si="29"/>
        <v>186</v>
      </c>
      <c r="D190">
        <f>VLOOKUP(B190,'Optimization  (2)'!$A$16:$C$136,3,FALSE)</f>
        <v>0.72938948265001413</v>
      </c>
      <c r="E190">
        <f>VLOOKUP(C190,'Optimization  (2)'!$A$16:$C$136,3,FALSE)</f>
        <v>0.72364569501953535</v>
      </c>
      <c r="F190">
        <f t="shared" si="22"/>
        <v>2</v>
      </c>
      <c r="G190">
        <f t="shared" si="23"/>
        <v>1</v>
      </c>
      <c r="H190">
        <f t="shared" si="24"/>
        <v>3</v>
      </c>
      <c r="I190">
        <f t="shared" si="25"/>
        <v>0.66666666666666663</v>
      </c>
      <c r="J190">
        <f t="shared" si="26"/>
        <v>0.33333333333333331</v>
      </c>
      <c r="K190">
        <f t="shared" si="27"/>
        <v>0.72746983899138296</v>
      </c>
    </row>
    <row r="191" spans="1:11" x14ac:dyDescent="0.25">
      <c r="A191">
        <f t="shared" si="28"/>
        <v>185</v>
      </c>
      <c r="B191">
        <f t="shared" si="30"/>
        <v>183</v>
      </c>
      <c r="C191">
        <f t="shared" si="29"/>
        <v>186</v>
      </c>
      <c r="D191">
        <f>VLOOKUP(B191,'Optimization  (2)'!$A$16:$C$136,3,FALSE)</f>
        <v>0.72938948265001413</v>
      </c>
      <c r="E191">
        <f>VLOOKUP(C191,'Optimization  (2)'!$A$16:$C$136,3,FALSE)</f>
        <v>0.72364569501953535</v>
      </c>
      <c r="F191">
        <f t="shared" si="22"/>
        <v>1</v>
      </c>
      <c r="G191">
        <f t="shared" si="23"/>
        <v>2</v>
      </c>
      <c r="H191">
        <f t="shared" si="24"/>
        <v>3</v>
      </c>
      <c r="I191">
        <f t="shared" si="25"/>
        <v>0.33333333333333331</v>
      </c>
      <c r="J191">
        <f t="shared" si="26"/>
        <v>0.66666666666666663</v>
      </c>
      <c r="K191">
        <f t="shared" si="27"/>
        <v>0.72555524754677969</v>
      </c>
    </row>
    <row r="192" spans="1:11" x14ac:dyDescent="0.25">
      <c r="A192">
        <f t="shared" si="28"/>
        <v>186</v>
      </c>
      <c r="B192">
        <f t="shared" si="30"/>
        <v>186</v>
      </c>
      <c r="C192">
        <f t="shared" si="29"/>
        <v>186</v>
      </c>
      <c r="D192">
        <f>VLOOKUP(B192,'Optimization  (2)'!$A$16:$C$136,3,FALSE)</f>
        <v>0.72364569501953535</v>
      </c>
      <c r="E192">
        <f>VLOOKUP(C192,'Optimization  (2)'!$A$16:$C$136,3,FALSE)</f>
        <v>0.72364569501953535</v>
      </c>
      <c r="F192">
        <f t="shared" si="22"/>
        <v>1</v>
      </c>
      <c r="G192">
        <f t="shared" si="23"/>
        <v>0</v>
      </c>
      <c r="H192">
        <f t="shared" si="24"/>
        <v>1</v>
      </c>
      <c r="I192">
        <f t="shared" si="25"/>
        <v>1</v>
      </c>
      <c r="J192">
        <f t="shared" si="26"/>
        <v>0</v>
      </c>
      <c r="K192">
        <f t="shared" si="27"/>
        <v>0.72364569501953535</v>
      </c>
    </row>
    <row r="193" spans="1:11" x14ac:dyDescent="0.25">
      <c r="A193">
        <f t="shared" si="28"/>
        <v>187</v>
      </c>
      <c r="B193">
        <f t="shared" si="30"/>
        <v>186</v>
      </c>
      <c r="C193">
        <f t="shared" si="29"/>
        <v>189</v>
      </c>
      <c r="D193">
        <f>VLOOKUP(B193,'Optimization  (2)'!$A$16:$C$136,3,FALSE)</f>
        <v>0.72364569501953535</v>
      </c>
      <c r="E193">
        <f>VLOOKUP(C193,'Optimization  (2)'!$A$16:$C$136,3,FALSE)</f>
        <v>0.71789452949917676</v>
      </c>
      <c r="F193">
        <f t="shared" si="22"/>
        <v>2</v>
      </c>
      <c r="G193">
        <f t="shared" si="23"/>
        <v>1</v>
      </c>
      <c r="H193">
        <f t="shared" si="24"/>
        <v>3</v>
      </c>
      <c r="I193">
        <f t="shared" si="25"/>
        <v>0.66666666666666663</v>
      </c>
      <c r="J193">
        <f t="shared" si="26"/>
        <v>0.33333333333333331</v>
      </c>
      <c r="K193">
        <f t="shared" si="27"/>
        <v>0.72172353871218964</v>
      </c>
    </row>
    <row r="194" spans="1:11" x14ac:dyDescent="0.25">
      <c r="A194">
        <f t="shared" si="28"/>
        <v>188</v>
      </c>
      <c r="B194">
        <f t="shared" si="30"/>
        <v>186</v>
      </c>
      <c r="C194">
        <f t="shared" si="29"/>
        <v>189</v>
      </c>
      <c r="D194">
        <f>VLOOKUP(B194,'Optimization  (2)'!$A$16:$C$136,3,FALSE)</f>
        <v>0.72364569501953535</v>
      </c>
      <c r="E194">
        <f>VLOOKUP(C194,'Optimization  (2)'!$A$16:$C$136,3,FALSE)</f>
        <v>0.71789452949917676</v>
      </c>
      <c r="F194">
        <f t="shared" si="22"/>
        <v>1</v>
      </c>
      <c r="G194">
        <f t="shared" si="23"/>
        <v>2</v>
      </c>
      <c r="H194">
        <f t="shared" si="24"/>
        <v>3</v>
      </c>
      <c r="I194">
        <f t="shared" si="25"/>
        <v>0.33333333333333331</v>
      </c>
      <c r="J194">
        <f t="shared" si="26"/>
        <v>0.66666666666666663</v>
      </c>
      <c r="K194">
        <f t="shared" si="27"/>
        <v>0.71980648805930358</v>
      </c>
    </row>
    <row r="195" spans="1:11" x14ac:dyDescent="0.25">
      <c r="A195">
        <f t="shared" si="28"/>
        <v>189</v>
      </c>
      <c r="B195">
        <f t="shared" si="30"/>
        <v>189</v>
      </c>
      <c r="C195">
        <f t="shared" si="29"/>
        <v>189</v>
      </c>
      <c r="D195">
        <f>VLOOKUP(B195,'Optimization  (2)'!$A$16:$C$136,3,FALSE)</f>
        <v>0.71789452949917676</v>
      </c>
      <c r="E195">
        <f>VLOOKUP(C195,'Optimization  (2)'!$A$16:$C$136,3,FALSE)</f>
        <v>0.71789452949917676</v>
      </c>
      <c r="F195">
        <f t="shared" si="22"/>
        <v>1</v>
      </c>
      <c r="G195">
        <f t="shared" si="23"/>
        <v>0</v>
      </c>
      <c r="H195">
        <f t="shared" si="24"/>
        <v>1</v>
      </c>
      <c r="I195">
        <f t="shared" si="25"/>
        <v>1</v>
      </c>
      <c r="J195">
        <f t="shared" si="26"/>
        <v>0</v>
      </c>
      <c r="K195">
        <f t="shared" si="27"/>
        <v>0.71789452949917676</v>
      </c>
    </row>
    <row r="196" spans="1:11" x14ac:dyDescent="0.25">
      <c r="A196">
        <f t="shared" si="28"/>
        <v>190</v>
      </c>
      <c r="B196">
        <f t="shared" si="30"/>
        <v>189</v>
      </c>
      <c r="C196">
        <f t="shared" si="29"/>
        <v>192</v>
      </c>
      <c r="D196">
        <f>VLOOKUP(B196,'Optimization  (2)'!$A$16:$C$136,3,FALSE)</f>
        <v>0.71789452949917676</v>
      </c>
      <c r="E196">
        <f>VLOOKUP(C196,'Optimization  (2)'!$A$16:$C$136,3,FALSE)</f>
        <v>0.71213785767788618</v>
      </c>
      <c r="F196">
        <f t="shared" si="22"/>
        <v>2</v>
      </c>
      <c r="G196">
        <f t="shared" si="23"/>
        <v>1</v>
      </c>
      <c r="H196">
        <f t="shared" si="24"/>
        <v>3</v>
      </c>
      <c r="I196">
        <f t="shared" si="25"/>
        <v>0.66666666666666663</v>
      </c>
      <c r="J196">
        <f t="shared" si="26"/>
        <v>0.33333333333333331</v>
      </c>
      <c r="K196">
        <f t="shared" si="27"/>
        <v>0.71597048683588649</v>
      </c>
    </row>
    <row r="197" spans="1:11" x14ac:dyDescent="0.25">
      <c r="A197">
        <f t="shared" si="28"/>
        <v>191</v>
      </c>
      <c r="B197">
        <f t="shared" si="30"/>
        <v>189</v>
      </c>
      <c r="C197">
        <f t="shared" si="29"/>
        <v>192</v>
      </c>
      <c r="D197">
        <f>VLOOKUP(B197,'Optimization  (2)'!$A$16:$C$136,3,FALSE)</f>
        <v>0.71789452949917676</v>
      </c>
      <c r="E197">
        <f>VLOOKUP(C197,'Optimization  (2)'!$A$16:$C$136,3,FALSE)</f>
        <v>0.71213785767788618</v>
      </c>
      <c r="F197">
        <f t="shared" si="22"/>
        <v>1</v>
      </c>
      <c r="G197">
        <f t="shared" si="23"/>
        <v>2</v>
      </c>
      <c r="H197">
        <f t="shared" si="24"/>
        <v>3</v>
      </c>
      <c r="I197">
        <f t="shared" si="25"/>
        <v>0.33333333333333331</v>
      </c>
      <c r="J197">
        <f t="shared" si="26"/>
        <v>0.66666666666666663</v>
      </c>
      <c r="K197">
        <f t="shared" si="27"/>
        <v>0.71405160083561281</v>
      </c>
    </row>
    <row r="198" spans="1:11" x14ac:dyDescent="0.25">
      <c r="A198">
        <f t="shared" si="28"/>
        <v>192</v>
      </c>
      <c r="B198">
        <f t="shared" si="30"/>
        <v>192</v>
      </c>
      <c r="C198">
        <f t="shared" si="29"/>
        <v>192</v>
      </c>
      <c r="D198">
        <f>VLOOKUP(B198,'Optimization  (2)'!$A$16:$C$136,3,FALSE)</f>
        <v>0.71213785767788618</v>
      </c>
      <c r="E198">
        <f>VLOOKUP(C198,'Optimization  (2)'!$A$16:$C$136,3,FALSE)</f>
        <v>0.71213785767788618</v>
      </c>
      <c r="F198">
        <f t="shared" si="22"/>
        <v>1</v>
      </c>
      <c r="G198">
        <f t="shared" si="23"/>
        <v>0</v>
      </c>
      <c r="H198">
        <f t="shared" si="24"/>
        <v>1</v>
      </c>
      <c r="I198">
        <f t="shared" si="25"/>
        <v>1</v>
      </c>
      <c r="J198">
        <f t="shared" si="26"/>
        <v>0</v>
      </c>
      <c r="K198">
        <f t="shared" si="27"/>
        <v>0.71213785767788618</v>
      </c>
    </row>
    <row r="199" spans="1:11" x14ac:dyDescent="0.25">
      <c r="A199">
        <f t="shared" si="28"/>
        <v>193</v>
      </c>
      <c r="B199">
        <f t="shared" si="30"/>
        <v>192</v>
      </c>
      <c r="C199">
        <f t="shared" si="29"/>
        <v>195</v>
      </c>
      <c r="D199">
        <f>VLOOKUP(B199,'Optimization  (2)'!$A$16:$C$136,3,FALSE)</f>
        <v>0.71213785767788618</v>
      </c>
      <c r="E199">
        <f>VLOOKUP(C199,'Optimization  (2)'!$A$16:$C$136,3,FALSE)</f>
        <v>0.70637786554596327</v>
      </c>
      <c r="F199">
        <f t="shared" si="22"/>
        <v>2</v>
      </c>
      <c r="G199">
        <f t="shared" si="23"/>
        <v>1</v>
      </c>
      <c r="H199">
        <f t="shared" si="24"/>
        <v>3</v>
      </c>
      <c r="I199">
        <f t="shared" si="25"/>
        <v>0.66666666666666663</v>
      </c>
      <c r="J199">
        <f t="shared" si="26"/>
        <v>0.33333333333333331</v>
      </c>
      <c r="K199">
        <f t="shared" si="27"/>
        <v>0.71021266040205078</v>
      </c>
    </row>
    <row r="200" spans="1:11" x14ac:dyDescent="0.25">
      <c r="A200">
        <f t="shared" si="28"/>
        <v>194</v>
      </c>
      <c r="B200">
        <f t="shared" si="30"/>
        <v>192</v>
      </c>
      <c r="C200">
        <f t="shared" si="29"/>
        <v>195</v>
      </c>
      <c r="D200">
        <f>VLOOKUP(B200,'Optimization  (2)'!$A$16:$C$136,3,FALSE)</f>
        <v>0.71213785767788618</v>
      </c>
      <c r="E200">
        <f>VLOOKUP(C200,'Optimization  (2)'!$A$16:$C$136,3,FALSE)</f>
        <v>0.70637786554596327</v>
      </c>
      <c r="F200">
        <f t="shared" ref="F200:F263" si="31">IF(B200=C200,1,C200-A200)</f>
        <v>1</v>
      </c>
      <c r="G200">
        <f t="shared" ref="G200:G263" si="32">A200-B200</f>
        <v>2</v>
      </c>
      <c r="H200">
        <f t="shared" ref="H200:H263" si="33">SUM(F200:G200)</f>
        <v>3</v>
      </c>
      <c r="I200">
        <f t="shared" ref="I200:I263" si="34">F200/H200</f>
        <v>0.33333333333333331</v>
      </c>
      <c r="J200">
        <f t="shared" ref="J200:J263" si="35">G200/H200</f>
        <v>0.66666666666666663</v>
      </c>
      <c r="K200">
        <f t="shared" ref="K200:K263" si="36">(D200^I200)*(E200^J200)</f>
        <v>0.70829266771478072</v>
      </c>
    </row>
    <row r="201" spans="1:11" x14ac:dyDescent="0.25">
      <c r="A201">
        <f t="shared" ref="A201:A264" si="37">A200+1</f>
        <v>195</v>
      </c>
      <c r="B201">
        <f t="shared" si="30"/>
        <v>195</v>
      </c>
      <c r="C201">
        <f t="shared" si="29"/>
        <v>195</v>
      </c>
      <c r="D201">
        <f>VLOOKUP(B201,'Optimization  (2)'!$A$16:$C$136,3,FALSE)</f>
        <v>0.70637786554596327</v>
      </c>
      <c r="E201">
        <f>VLOOKUP(C201,'Optimization  (2)'!$A$16:$C$136,3,FALSE)</f>
        <v>0.70637786554596327</v>
      </c>
      <c r="F201">
        <f t="shared" si="31"/>
        <v>1</v>
      </c>
      <c r="G201">
        <f t="shared" si="32"/>
        <v>0</v>
      </c>
      <c r="H201">
        <f t="shared" si="33"/>
        <v>1</v>
      </c>
      <c r="I201">
        <f t="shared" si="34"/>
        <v>1</v>
      </c>
      <c r="J201">
        <f t="shared" si="35"/>
        <v>0</v>
      </c>
      <c r="K201">
        <f t="shared" si="36"/>
        <v>0.70637786554596327</v>
      </c>
    </row>
    <row r="202" spans="1:11" x14ac:dyDescent="0.25">
      <c r="A202">
        <f t="shared" si="37"/>
        <v>196</v>
      </c>
      <c r="B202">
        <f t="shared" si="30"/>
        <v>195</v>
      </c>
      <c r="C202">
        <f t="shared" ref="C202:C265" si="38">IF(MOD(A202,3)=0,B202,B202+3)</f>
        <v>198</v>
      </c>
      <c r="D202">
        <f>VLOOKUP(B202,'Optimization  (2)'!$A$16:$C$136,3,FALSE)</f>
        <v>0.70637786554596327</v>
      </c>
      <c r="E202">
        <f>VLOOKUP(C202,'Optimization  (2)'!$A$16:$C$136,3,FALSE)</f>
        <v>0.70061621814764763</v>
      </c>
      <c r="F202">
        <f t="shared" si="31"/>
        <v>2</v>
      </c>
      <c r="G202">
        <f t="shared" si="32"/>
        <v>1</v>
      </c>
      <c r="H202">
        <f t="shared" si="33"/>
        <v>3</v>
      </c>
      <c r="I202">
        <f t="shared" si="34"/>
        <v>0.66666666666666663</v>
      </c>
      <c r="J202">
        <f t="shared" si="35"/>
        <v>0.33333333333333331</v>
      </c>
      <c r="K202">
        <f t="shared" si="36"/>
        <v>0.70445207089959705</v>
      </c>
    </row>
    <row r="203" spans="1:11" x14ac:dyDescent="0.25">
      <c r="A203">
        <f t="shared" si="37"/>
        <v>197</v>
      </c>
      <c r="B203">
        <f t="shared" ref="B203:B266" si="39">A203-MOD(A203,3)</f>
        <v>195</v>
      </c>
      <c r="C203">
        <f t="shared" si="38"/>
        <v>198</v>
      </c>
      <c r="D203">
        <f>VLOOKUP(B203,'Optimization  (2)'!$A$16:$C$136,3,FALSE)</f>
        <v>0.70637786554596327</v>
      </c>
      <c r="E203">
        <f>VLOOKUP(C203,'Optimization  (2)'!$A$16:$C$136,3,FALSE)</f>
        <v>0.70061621814764763</v>
      </c>
      <c r="F203">
        <f t="shared" si="31"/>
        <v>1</v>
      </c>
      <c r="G203">
        <f t="shared" si="32"/>
        <v>2</v>
      </c>
      <c r="H203">
        <f t="shared" si="33"/>
        <v>3</v>
      </c>
      <c r="I203">
        <f t="shared" si="34"/>
        <v>0.33333333333333331</v>
      </c>
      <c r="J203">
        <f t="shared" si="35"/>
        <v>0.66666666666666663</v>
      </c>
      <c r="K203">
        <f t="shared" si="36"/>
        <v>0.70253152653810069</v>
      </c>
    </row>
    <row r="204" spans="1:11" x14ac:dyDescent="0.25">
      <c r="A204">
        <f t="shared" si="37"/>
        <v>198</v>
      </c>
      <c r="B204">
        <f t="shared" si="39"/>
        <v>198</v>
      </c>
      <c r="C204">
        <f t="shared" si="38"/>
        <v>198</v>
      </c>
      <c r="D204">
        <f>VLOOKUP(B204,'Optimization  (2)'!$A$16:$C$136,3,FALSE)</f>
        <v>0.70061621814764763</v>
      </c>
      <c r="E204">
        <f>VLOOKUP(C204,'Optimization  (2)'!$A$16:$C$136,3,FALSE)</f>
        <v>0.70061621814764763</v>
      </c>
      <c r="F204">
        <f t="shared" si="31"/>
        <v>1</v>
      </c>
      <c r="G204">
        <f t="shared" si="32"/>
        <v>0</v>
      </c>
      <c r="H204">
        <f t="shared" si="33"/>
        <v>1</v>
      </c>
      <c r="I204">
        <f t="shared" si="34"/>
        <v>1</v>
      </c>
      <c r="J204">
        <f t="shared" si="35"/>
        <v>0</v>
      </c>
      <c r="K204">
        <f t="shared" si="36"/>
        <v>0.70061621814764763</v>
      </c>
    </row>
    <row r="205" spans="1:11" x14ac:dyDescent="0.25">
      <c r="A205">
        <f t="shared" si="37"/>
        <v>199</v>
      </c>
      <c r="B205">
        <f t="shared" si="39"/>
        <v>198</v>
      </c>
      <c r="C205">
        <f t="shared" si="38"/>
        <v>201</v>
      </c>
      <c r="D205">
        <f>VLOOKUP(B205,'Optimization  (2)'!$A$16:$C$136,3,FALSE)</f>
        <v>0.70061621814764763</v>
      </c>
      <c r="E205">
        <f>VLOOKUP(C205,'Optimization  (2)'!$A$16:$C$136,3,FALSE)</f>
        <v>0.69485509711110638</v>
      </c>
      <c r="F205">
        <f t="shared" si="31"/>
        <v>2</v>
      </c>
      <c r="G205">
        <f t="shared" si="32"/>
        <v>1</v>
      </c>
      <c r="H205">
        <f t="shared" si="33"/>
        <v>3</v>
      </c>
      <c r="I205">
        <f t="shared" si="34"/>
        <v>0.66666666666666663</v>
      </c>
      <c r="J205">
        <f t="shared" si="35"/>
        <v>0.33333333333333331</v>
      </c>
      <c r="K205">
        <f t="shared" si="36"/>
        <v>0.69869055658791634</v>
      </c>
    </row>
    <row r="206" spans="1:11" x14ac:dyDescent="0.25">
      <c r="A206">
        <f t="shared" si="37"/>
        <v>200</v>
      </c>
      <c r="B206">
        <f t="shared" si="39"/>
        <v>198</v>
      </c>
      <c r="C206">
        <f t="shared" si="38"/>
        <v>201</v>
      </c>
      <c r="D206">
        <f>VLOOKUP(B206,'Optimization  (2)'!$A$16:$C$136,3,FALSE)</f>
        <v>0.70061621814764763</v>
      </c>
      <c r="E206">
        <f>VLOOKUP(C206,'Optimization  (2)'!$A$16:$C$136,3,FALSE)</f>
        <v>0.69485509711110638</v>
      </c>
      <c r="F206">
        <f t="shared" si="31"/>
        <v>1</v>
      </c>
      <c r="G206">
        <f t="shared" si="32"/>
        <v>2</v>
      </c>
      <c r="H206">
        <f t="shared" si="33"/>
        <v>3</v>
      </c>
      <c r="I206">
        <f t="shared" si="34"/>
        <v>0.33333333333333331</v>
      </c>
      <c r="J206">
        <f t="shared" si="35"/>
        <v>0.66666666666666663</v>
      </c>
      <c r="K206">
        <f t="shared" si="36"/>
        <v>0.69677018775813704</v>
      </c>
    </row>
    <row r="207" spans="1:11" x14ac:dyDescent="0.25">
      <c r="A207">
        <f t="shared" si="37"/>
        <v>201</v>
      </c>
      <c r="B207">
        <f t="shared" si="39"/>
        <v>201</v>
      </c>
      <c r="C207">
        <f t="shared" si="38"/>
        <v>201</v>
      </c>
      <c r="D207">
        <f>VLOOKUP(B207,'Optimization  (2)'!$A$16:$C$136,3,FALSE)</f>
        <v>0.69485509711110638</v>
      </c>
      <c r="E207">
        <f>VLOOKUP(C207,'Optimization  (2)'!$A$16:$C$136,3,FALSE)</f>
        <v>0.69485509711110638</v>
      </c>
      <c r="F207">
        <f t="shared" si="31"/>
        <v>1</v>
      </c>
      <c r="G207">
        <f t="shared" si="32"/>
        <v>0</v>
      </c>
      <c r="H207">
        <f t="shared" si="33"/>
        <v>1</v>
      </c>
      <c r="I207">
        <f t="shared" si="34"/>
        <v>1</v>
      </c>
      <c r="J207">
        <f t="shared" si="35"/>
        <v>0</v>
      </c>
      <c r="K207">
        <f t="shared" si="36"/>
        <v>0.69485509711110638</v>
      </c>
    </row>
    <row r="208" spans="1:11" x14ac:dyDescent="0.25">
      <c r="A208">
        <f t="shared" si="37"/>
        <v>202</v>
      </c>
      <c r="B208">
        <f t="shared" si="39"/>
        <v>201</v>
      </c>
      <c r="C208">
        <f t="shared" si="38"/>
        <v>204</v>
      </c>
      <c r="D208">
        <f>VLOOKUP(B208,'Optimization  (2)'!$A$16:$C$136,3,FALSE)</f>
        <v>0.69485509711110638</v>
      </c>
      <c r="E208">
        <f>VLOOKUP(C208,'Optimization  (2)'!$A$16:$C$136,3,FALSE)</f>
        <v>0.68909601778510843</v>
      </c>
      <c r="F208">
        <f t="shared" si="31"/>
        <v>2</v>
      </c>
      <c r="G208">
        <f t="shared" si="32"/>
        <v>1</v>
      </c>
      <c r="H208">
        <f t="shared" si="33"/>
        <v>3</v>
      </c>
      <c r="I208">
        <f t="shared" si="34"/>
        <v>0.66666666666666663</v>
      </c>
      <c r="J208">
        <f t="shared" si="35"/>
        <v>0.33333333333333331</v>
      </c>
      <c r="K208">
        <f t="shared" si="36"/>
        <v>0.692930075863188</v>
      </c>
    </row>
    <row r="209" spans="1:11" x14ac:dyDescent="0.25">
      <c r="A209">
        <f t="shared" si="37"/>
        <v>203</v>
      </c>
      <c r="B209">
        <f t="shared" si="39"/>
        <v>201</v>
      </c>
      <c r="C209">
        <f t="shared" si="38"/>
        <v>204</v>
      </c>
      <c r="D209">
        <f>VLOOKUP(B209,'Optimization  (2)'!$A$16:$C$136,3,FALSE)</f>
        <v>0.69485509711110638</v>
      </c>
      <c r="E209">
        <f>VLOOKUP(C209,'Optimization  (2)'!$A$16:$C$136,3,FALSE)</f>
        <v>0.68909601778510843</v>
      </c>
      <c r="F209">
        <f t="shared" si="31"/>
        <v>1</v>
      </c>
      <c r="G209">
        <f t="shared" si="32"/>
        <v>2</v>
      </c>
      <c r="H209">
        <f t="shared" si="33"/>
        <v>3</v>
      </c>
      <c r="I209">
        <f t="shared" si="34"/>
        <v>0.33333333333333331</v>
      </c>
      <c r="J209">
        <f t="shared" si="35"/>
        <v>0.66666666666666663</v>
      </c>
      <c r="K209">
        <f t="shared" si="36"/>
        <v>0.69101038767941536</v>
      </c>
    </row>
    <row r="210" spans="1:11" x14ac:dyDescent="0.25">
      <c r="A210">
        <f t="shared" si="37"/>
        <v>204</v>
      </c>
      <c r="B210">
        <f t="shared" si="39"/>
        <v>204</v>
      </c>
      <c r="C210">
        <f t="shared" si="38"/>
        <v>204</v>
      </c>
      <c r="D210">
        <f>VLOOKUP(B210,'Optimization  (2)'!$A$16:$C$136,3,FALSE)</f>
        <v>0.68909601778510843</v>
      </c>
      <c r="E210">
        <f>VLOOKUP(C210,'Optimization  (2)'!$A$16:$C$136,3,FALSE)</f>
        <v>0.68909601778510843</v>
      </c>
      <c r="F210">
        <f t="shared" si="31"/>
        <v>1</v>
      </c>
      <c r="G210">
        <f t="shared" si="32"/>
        <v>0</v>
      </c>
      <c r="H210">
        <f t="shared" si="33"/>
        <v>1</v>
      </c>
      <c r="I210">
        <f t="shared" si="34"/>
        <v>1</v>
      </c>
      <c r="J210">
        <f t="shared" si="35"/>
        <v>0</v>
      </c>
      <c r="K210">
        <f t="shared" si="36"/>
        <v>0.68909601778510843</v>
      </c>
    </row>
    <row r="211" spans="1:11" x14ac:dyDescent="0.25">
      <c r="A211">
        <f t="shared" si="37"/>
        <v>205</v>
      </c>
      <c r="B211">
        <f t="shared" si="39"/>
        <v>204</v>
      </c>
      <c r="C211">
        <f t="shared" si="38"/>
        <v>207</v>
      </c>
      <c r="D211">
        <f>VLOOKUP(B211,'Optimization  (2)'!$A$16:$C$136,3,FALSE)</f>
        <v>0.68909601778510843</v>
      </c>
      <c r="E211">
        <f>VLOOKUP(C211,'Optimization  (2)'!$A$16:$C$136,3,FALSE)</f>
        <v>0.6833410588530231</v>
      </c>
      <c r="F211">
        <f t="shared" si="31"/>
        <v>2</v>
      </c>
      <c r="G211">
        <f t="shared" si="32"/>
        <v>1</v>
      </c>
      <c r="H211">
        <f t="shared" si="33"/>
        <v>3</v>
      </c>
      <c r="I211">
        <f t="shared" si="34"/>
        <v>0.66666666666666663</v>
      </c>
      <c r="J211">
        <f t="shared" si="35"/>
        <v>0.33333333333333331</v>
      </c>
      <c r="K211">
        <f t="shared" si="36"/>
        <v>0.68717233296746572</v>
      </c>
    </row>
    <row r="212" spans="1:11" x14ac:dyDescent="0.25">
      <c r="A212">
        <f t="shared" si="37"/>
        <v>206</v>
      </c>
      <c r="B212">
        <f t="shared" si="39"/>
        <v>204</v>
      </c>
      <c r="C212">
        <f t="shared" si="38"/>
        <v>207</v>
      </c>
      <c r="D212">
        <f>VLOOKUP(B212,'Optimization  (2)'!$A$16:$C$136,3,FALSE)</f>
        <v>0.68909601778510843</v>
      </c>
      <c r="E212">
        <f>VLOOKUP(C212,'Optimization  (2)'!$A$16:$C$136,3,FALSE)</f>
        <v>0.6833410588530231</v>
      </c>
      <c r="F212">
        <f t="shared" si="31"/>
        <v>1</v>
      </c>
      <c r="G212">
        <f t="shared" si="32"/>
        <v>2</v>
      </c>
      <c r="H212">
        <f t="shared" si="33"/>
        <v>3</v>
      </c>
      <c r="I212">
        <f t="shared" si="34"/>
        <v>0.33333333333333331</v>
      </c>
      <c r="J212">
        <f t="shared" si="35"/>
        <v>0.66666666666666663</v>
      </c>
      <c r="K212">
        <f t="shared" si="36"/>
        <v>0.68525401832057153</v>
      </c>
    </row>
    <row r="213" spans="1:11" x14ac:dyDescent="0.25">
      <c r="A213">
        <f t="shared" si="37"/>
        <v>207</v>
      </c>
      <c r="B213">
        <f t="shared" si="39"/>
        <v>207</v>
      </c>
      <c r="C213">
        <f t="shared" si="38"/>
        <v>207</v>
      </c>
      <c r="D213">
        <f>VLOOKUP(B213,'Optimization  (2)'!$A$16:$C$136,3,FALSE)</f>
        <v>0.6833410588530231</v>
      </c>
      <c r="E213">
        <f>VLOOKUP(C213,'Optimization  (2)'!$A$16:$C$136,3,FALSE)</f>
        <v>0.6833410588530231</v>
      </c>
      <c r="F213">
        <f t="shared" si="31"/>
        <v>1</v>
      </c>
      <c r="G213">
        <f t="shared" si="32"/>
        <v>0</v>
      </c>
      <c r="H213">
        <f t="shared" si="33"/>
        <v>1</v>
      </c>
      <c r="I213">
        <f t="shared" si="34"/>
        <v>1</v>
      </c>
      <c r="J213">
        <f t="shared" si="35"/>
        <v>0</v>
      </c>
      <c r="K213">
        <f t="shared" si="36"/>
        <v>0.6833410588530231</v>
      </c>
    </row>
    <row r="214" spans="1:11" x14ac:dyDescent="0.25">
      <c r="A214">
        <f t="shared" si="37"/>
        <v>208</v>
      </c>
      <c r="B214">
        <f t="shared" si="39"/>
        <v>207</v>
      </c>
      <c r="C214">
        <f t="shared" si="38"/>
        <v>210</v>
      </c>
      <c r="D214">
        <f>VLOOKUP(B214,'Optimization  (2)'!$A$16:$C$136,3,FALSE)</f>
        <v>0.6833410588530231</v>
      </c>
      <c r="E214">
        <f>VLOOKUP(C214,'Optimization  (2)'!$A$16:$C$136,3,FALSE)</f>
        <v>0.67759170846114647</v>
      </c>
      <c r="F214">
        <f t="shared" si="31"/>
        <v>2</v>
      </c>
      <c r="G214">
        <f t="shared" si="32"/>
        <v>1</v>
      </c>
      <c r="H214">
        <f t="shared" si="33"/>
        <v>3</v>
      </c>
      <c r="I214">
        <f t="shared" si="34"/>
        <v>0.66666666666666663</v>
      </c>
      <c r="J214">
        <f t="shared" si="35"/>
        <v>0.33333333333333331</v>
      </c>
      <c r="K214">
        <f t="shared" si="36"/>
        <v>0.68141920871705985</v>
      </c>
    </row>
    <row r="215" spans="1:11" x14ac:dyDescent="0.25">
      <c r="A215">
        <f t="shared" si="37"/>
        <v>209</v>
      </c>
      <c r="B215">
        <f t="shared" si="39"/>
        <v>207</v>
      </c>
      <c r="C215">
        <f t="shared" si="38"/>
        <v>210</v>
      </c>
      <c r="D215">
        <f>VLOOKUP(B215,'Optimization  (2)'!$A$16:$C$136,3,FALSE)</f>
        <v>0.6833410588530231</v>
      </c>
      <c r="E215">
        <f>VLOOKUP(C215,'Optimization  (2)'!$A$16:$C$136,3,FALSE)</f>
        <v>0.67759170846114647</v>
      </c>
      <c r="F215">
        <f t="shared" si="31"/>
        <v>1</v>
      </c>
      <c r="G215">
        <f t="shared" si="32"/>
        <v>2</v>
      </c>
      <c r="H215">
        <f t="shared" si="33"/>
        <v>3</v>
      </c>
      <c r="I215">
        <f t="shared" si="34"/>
        <v>0.33333333333333331</v>
      </c>
      <c r="J215">
        <f t="shared" si="35"/>
        <v>0.66666666666666663</v>
      </c>
      <c r="K215">
        <f t="shared" si="36"/>
        <v>0.67950276365356677</v>
      </c>
    </row>
    <row r="216" spans="1:11" x14ac:dyDescent="0.25">
      <c r="A216">
        <f t="shared" si="37"/>
        <v>210</v>
      </c>
      <c r="B216">
        <f t="shared" si="39"/>
        <v>210</v>
      </c>
      <c r="C216">
        <f t="shared" si="38"/>
        <v>210</v>
      </c>
      <c r="D216">
        <f>VLOOKUP(B216,'Optimization  (2)'!$A$16:$C$136,3,FALSE)</f>
        <v>0.67759170846114647</v>
      </c>
      <c r="E216">
        <f>VLOOKUP(C216,'Optimization  (2)'!$A$16:$C$136,3,FALSE)</f>
        <v>0.67759170846114647</v>
      </c>
      <c r="F216">
        <f t="shared" si="31"/>
        <v>1</v>
      </c>
      <c r="G216">
        <f t="shared" si="32"/>
        <v>0</v>
      </c>
      <c r="H216">
        <f t="shared" si="33"/>
        <v>1</v>
      </c>
      <c r="I216">
        <f t="shared" si="34"/>
        <v>1</v>
      </c>
      <c r="J216">
        <f t="shared" si="35"/>
        <v>0</v>
      </c>
      <c r="K216">
        <f t="shared" si="36"/>
        <v>0.67759170846114647</v>
      </c>
    </row>
    <row r="217" spans="1:11" x14ac:dyDescent="0.25">
      <c r="A217">
        <f t="shared" si="37"/>
        <v>211</v>
      </c>
      <c r="B217">
        <f t="shared" si="39"/>
        <v>210</v>
      </c>
      <c r="C217">
        <f t="shared" si="38"/>
        <v>213</v>
      </c>
      <c r="D217">
        <f>VLOOKUP(B217,'Optimization  (2)'!$A$16:$C$136,3,FALSE)</f>
        <v>0.67759170846114647</v>
      </c>
      <c r="E217">
        <f>VLOOKUP(C217,'Optimization  (2)'!$A$16:$C$136,3,FALSE)</f>
        <v>0.67184981160641166</v>
      </c>
      <c r="F217">
        <f t="shared" si="31"/>
        <v>2</v>
      </c>
      <c r="G217">
        <f t="shared" si="32"/>
        <v>1</v>
      </c>
      <c r="H217">
        <f t="shared" si="33"/>
        <v>3</v>
      </c>
      <c r="I217">
        <f t="shared" si="34"/>
        <v>0.66666666666666663</v>
      </c>
      <c r="J217">
        <f t="shared" si="35"/>
        <v>0.33333333333333331</v>
      </c>
      <c r="K217">
        <f t="shared" si="36"/>
        <v>0.67567231094613089</v>
      </c>
    </row>
    <row r="218" spans="1:11" x14ac:dyDescent="0.25">
      <c r="A218">
        <f t="shared" si="37"/>
        <v>212</v>
      </c>
      <c r="B218">
        <f t="shared" si="39"/>
        <v>210</v>
      </c>
      <c r="C218">
        <f t="shared" si="38"/>
        <v>213</v>
      </c>
      <c r="D218">
        <f>VLOOKUP(B218,'Optimization  (2)'!$A$16:$C$136,3,FALSE)</f>
        <v>0.67759170846114647</v>
      </c>
      <c r="E218">
        <f>VLOOKUP(C218,'Optimization  (2)'!$A$16:$C$136,3,FALSE)</f>
        <v>0.67184981160641166</v>
      </c>
      <c r="F218">
        <f t="shared" si="31"/>
        <v>1</v>
      </c>
      <c r="G218">
        <f t="shared" si="32"/>
        <v>2</v>
      </c>
      <c r="H218">
        <f t="shared" si="33"/>
        <v>3</v>
      </c>
      <c r="I218">
        <f t="shared" si="34"/>
        <v>0.33333333333333331</v>
      </c>
      <c r="J218">
        <f t="shared" si="35"/>
        <v>0.66666666666666663</v>
      </c>
      <c r="K218">
        <f t="shared" si="36"/>
        <v>0.67375835046166732</v>
      </c>
    </row>
    <row r="219" spans="1:11" x14ac:dyDescent="0.25">
      <c r="A219">
        <f t="shared" si="37"/>
        <v>213</v>
      </c>
      <c r="B219">
        <f t="shared" si="39"/>
        <v>213</v>
      </c>
      <c r="C219">
        <f t="shared" si="38"/>
        <v>213</v>
      </c>
      <c r="D219">
        <f>VLOOKUP(B219,'Optimization  (2)'!$A$16:$C$136,3,FALSE)</f>
        <v>0.67184981160641166</v>
      </c>
      <c r="E219">
        <f>VLOOKUP(C219,'Optimization  (2)'!$A$16:$C$136,3,FALSE)</f>
        <v>0.67184981160641166</v>
      </c>
      <c r="F219">
        <f t="shared" si="31"/>
        <v>1</v>
      </c>
      <c r="G219">
        <f t="shared" si="32"/>
        <v>0</v>
      </c>
      <c r="H219">
        <f t="shared" si="33"/>
        <v>1</v>
      </c>
      <c r="I219">
        <f t="shared" si="34"/>
        <v>1</v>
      </c>
      <c r="J219">
        <f t="shared" si="35"/>
        <v>0</v>
      </c>
      <c r="K219">
        <f t="shared" si="36"/>
        <v>0.67184981160641166</v>
      </c>
    </row>
    <row r="220" spans="1:11" x14ac:dyDescent="0.25">
      <c r="A220">
        <f t="shared" si="37"/>
        <v>214</v>
      </c>
      <c r="B220">
        <f t="shared" si="39"/>
        <v>213</v>
      </c>
      <c r="C220">
        <f t="shared" si="38"/>
        <v>216</v>
      </c>
      <c r="D220">
        <f>VLOOKUP(B220,'Optimization  (2)'!$A$16:$C$136,3,FALSE)</f>
        <v>0.67184981160641166</v>
      </c>
      <c r="E220">
        <f>VLOOKUP(C220,'Optimization  (2)'!$A$16:$C$136,3,FALSE)</f>
        <v>0.6661169366117824</v>
      </c>
      <c r="F220">
        <f t="shared" si="31"/>
        <v>2</v>
      </c>
      <c r="G220">
        <f t="shared" si="32"/>
        <v>1</v>
      </c>
      <c r="H220">
        <f t="shared" si="33"/>
        <v>3</v>
      </c>
      <c r="I220">
        <f t="shared" si="34"/>
        <v>0.66666666666666663</v>
      </c>
      <c r="J220">
        <f t="shared" si="35"/>
        <v>0.33333333333333331</v>
      </c>
      <c r="K220">
        <f t="shared" si="36"/>
        <v>0.6699333919766729</v>
      </c>
    </row>
    <row r="221" spans="1:11" x14ac:dyDescent="0.25">
      <c r="A221">
        <f t="shared" si="37"/>
        <v>215</v>
      </c>
      <c r="B221">
        <f t="shared" si="39"/>
        <v>213</v>
      </c>
      <c r="C221">
        <f t="shared" si="38"/>
        <v>216</v>
      </c>
      <c r="D221">
        <f>VLOOKUP(B221,'Optimization  (2)'!$A$16:$C$136,3,FALSE)</f>
        <v>0.67184981160641166</v>
      </c>
      <c r="E221">
        <f>VLOOKUP(C221,'Optimization  (2)'!$A$16:$C$136,3,FALSE)</f>
        <v>0.6661169366117824</v>
      </c>
      <c r="F221">
        <f t="shared" si="31"/>
        <v>1</v>
      </c>
      <c r="G221">
        <f t="shared" si="32"/>
        <v>2</v>
      </c>
      <c r="H221">
        <f t="shared" si="33"/>
        <v>3</v>
      </c>
      <c r="I221">
        <f t="shared" si="34"/>
        <v>0.33333333333333331</v>
      </c>
      <c r="J221">
        <f t="shared" si="35"/>
        <v>0.66666666666666663</v>
      </c>
      <c r="K221">
        <f t="shared" si="36"/>
        <v>0.66802243884276957</v>
      </c>
    </row>
    <row r="222" spans="1:11" x14ac:dyDescent="0.25">
      <c r="A222">
        <f t="shared" si="37"/>
        <v>216</v>
      </c>
      <c r="B222">
        <f t="shared" si="39"/>
        <v>216</v>
      </c>
      <c r="C222">
        <f t="shared" si="38"/>
        <v>216</v>
      </c>
      <c r="D222">
        <f>VLOOKUP(B222,'Optimization  (2)'!$A$16:$C$136,3,FALSE)</f>
        <v>0.6661169366117824</v>
      </c>
      <c r="E222">
        <f>VLOOKUP(C222,'Optimization  (2)'!$A$16:$C$136,3,FALSE)</f>
        <v>0.6661169366117824</v>
      </c>
      <c r="F222">
        <f t="shared" si="31"/>
        <v>1</v>
      </c>
      <c r="G222">
        <f t="shared" si="32"/>
        <v>0</v>
      </c>
      <c r="H222">
        <f t="shared" si="33"/>
        <v>1</v>
      </c>
      <c r="I222">
        <f t="shared" si="34"/>
        <v>1</v>
      </c>
      <c r="J222">
        <f t="shared" si="35"/>
        <v>0</v>
      </c>
      <c r="K222">
        <f t="shared" si="36"/>
        <v>0.6661169366117824</v>
      </c>
    </row>
    <row r="223" spans="1:11" x14ac:dyDescent="0.25">
      <c r="A223">
        <f t="shared" si="37"/>
        <v>217</v>
      </c>
      <c r="B223">
        <f t="shared" si="39"/>
        <v>216</v>
      </c>
      <c r="C223">
        <f t="shared" si="38"/>
        <v>219</v>
      </c>
      <c r="D223">
        <f>VLOOKUP(B223,'Optimization  (2)'!$A$16:$C$136,3,FALSE)</f>
        <v>0.6661169366117824</v>
      </c>
      <c r="E223">
        <f>VLOOKUP(C223,'Optimization  (2)'!$A$16:$C$136,3,FALSE)</f>
        <v>0.66039462309328101</v>
      </c>
      <c r="F223">
        <f t="shared" si="31"/>
        <v>2</v>
      </c>
      <c r="G223">
        <f t="shared" si="32"/>
        <v>1</v>
      </c>
      <c r="H223">
        <f t="shared" si="33"/>
        <v>3</v>
      </c>
      <c r="I223">
        <f t="shared" si="34"/>
        <v>0.66666666666666663</v>
      </c>
      <c r="J223">
        <f t="shared" si="35"/>
        <v>0.33333333333333331</v>
      </c>
      <c r="K223">
        <f t="shared" si="36"/>
        <v>0.66420401057197864</v>
      </c>
    </row>
    <row r="224" spans="1:11" x14ac:dyDescent="0.25">
      <c r="A224">
        <f t="shared" si="37"/>
        <v>218</v>
      </c>
      <c r="B224">
        <f t="shared" si="39"/>
        <v>216</v>
      </c>
      <c r="C224">
        <f t="shared" si="38"/>
        <v>219</v>
      </c>
      <c r="D224">
        <f>VLOOKUP(B224,'Optimization  (2)'!$A$16:$C$136,3,FALSE)</f>
        <v>0.6661169366117824</v>
      </c>
      <c r="E224">
        <f>VLOOKUP(C224,'Optimization  (2)'!$A$16:$C$136,3,FALSE)</f>
        <v>0.66039462309328101</v>
      </c>
      <c r="F224">
        <f t="shared" si="31"/>
        <v>1</v>
      </c>
      <c r="G224">
        <f t="shared" si="32"/>
        <v>2</v>
      </c>
      <c r="H224">
        <f t="shared" si="33"/>
        <v>3</v>
      </c>
      <c r="I224">
        <f t="shared" si="34"/>
        <v>0.33333333333333331</v>
      </c>
      <c r="J224">
        <f t="shared" si="35"/>
        <v>0.66666666666666663</v>
      </c>
      <c r="K224">
        <f t="shared" si="36"/>
        <v>0.66229657799110475</v>
      </c>
    </row>
    <row r="225" spans="1:11" x14ac:dyDescent="0.25">
      <c r="A225">
        <f t="shared" si="37"/>
        <v>219</v>
      </c>
      <c r="B225">
        <f t="shared" si="39"/>
        <v>219</v>
      </c>
      <c r="C225">
        <f t="shared" si="38"/>
        <v>219</v>
      </c>
      <c r="D225">
        <f>VLOOKUP(B225,'Optimization  (2)'!$A$16:$C$136,3,FALSE)</f>
        <v>0.66039462309328101</v>
      </c>
      <c r="E225">
        <f>VLOOKUP(C225,'Optimization  (2)'!$A$16:$C$136,3,FALSE)</f>
        <v>0.66039462309328101</v>
      </c>
      <c r="F225">
        <f t="shared" si="31"/>
        <v>1</v>
      </c>
      <c r="G225">
        <f t="shared" si="32"/>
        <v>0</v>
      </c>
      <c r="H225">
        <f t="shared" si="33"/>
        <v>1</v>
      </c>
      <c r="I225">
        <f t="shared" si="34"/>
        <v>1</v>
      </c>
      <c r="J225">
        <f t="shared" si="35"/>
        <v>0</v>
      </c>
      <c r="K225">
        <f t="shared" si="36"/>
        <v>0.66039462309328101</v>
      </c>
    </row>
    <row r="226" spans="1:11" x14ac:dyDescent="0.25">
      <c r="A226">
        <f t="shared" si="37"/>
        <v>220</v>
      </c>
      <c r="B226">
        <f t="shared" si="39"/>
        <v>219</v>
      </c>
      <c r="C226">
        <f t="shared" si="38"/>
        <v>222</v>
      </c>
      <c r="D226">
        <f>VLOOKUP(B226,'Optimization  (2)'!$A$16:$C$136,3,FALSE)</f>
        <v>0.66039462309328101</v>
      </c>
      <c r="E226">
        <f>VLOOKUP(C226,'Optimization  (2)'!$A$16:$C$136,3,FALSE)</f>
        <v>0.65468453092876522</v>
      </c>
      <c r="F226">
        <f t="shared" si="31"/>
        <v>2</v>
      </c>
      <c r="G226">
        <f t="shared" si="32"/>
        <v>1</v>
      </c>
      <c r="H226">
        <f t="shared" si="33"/>
        <v>3</v>
      </c>
      <c r="I226">
        <f t="shared" si="34"/>
        <v>0.66666666666666663</v>
      </c>
      <c r="J226">
        <f t="shared" si="35"/>
        <v>0.33333333333333331</v>
      </c>
      <c r="K226">
        <f t="shared" si="36"/>
        <v>0.65848574673107574</v>
      </c>
    </row>
    <row r="227" spans="1:11" x14ac:dyDescent="0.25">
      <c r="A227">
        <f t="shared" si="37"/>
        <v>221</v>
      </c>
      <c r="B227">
        <f t="shared" si="39"/>
        <v>219</v>
      </c>
      <c r="C227">
        <f t="shared" si="38"/>
        <v>222</v>
      </c>
      <c r="D227">
        <f>VLOOKUP(B227,'Optimization  (2)'!$A$16:$C$136,3,FALSE)</f>
        <v>0.66039462309328101</v>
      </c>
      <c r="E227">
        <f>VLOOKUP(C227,'Optimization  (2)'!$A$16:$C$136,3,FALSE)</f>
        <v>0.65468453092876522</v>
      </c>
      <c r="F227">
        <f t="shared" si="31"/>
        <v>1</v>
      </c>
      <c r="G227">
        <f t="shared" si="32"/>
        <v>2</v>
      </c>
      <c r="H227">
        <f t="shared" si="33"/>
        <v>3</v>
      </c>
      <c r="I227">
        <f t="shared" si="34"/>
        <v>0.33333333333333331</v>
      </c>
      <c r="J227">
        <f t="shared" si="35"/>
        <v>0.66666666666666663</v>
      </c>
      <c r="K227">
        <f t="shared" si="36"/>
        <v>0.65658238799248336</v>
      </c>
    </row>
    <row r="228" spans="1:11" x14ac:dyDescent="0.25">
      <c r="A228">
        <f t="shared" si="37"/>
        <v>222</v>
      </c>
      <c r="B228">
        <f t="shared" si="39"/>
        <v>222</v>
      </c>
      <c r="C228">
        <f t="shared" si="38"/>
        <v>222</v>
      </c>
      <c r="D228">
        <f>VLOOKUP(B228,'Optimization  (2)'!$A$16:$C$136,3,FALSE)</f>
        <v>0.65468453092876522</v>
      </c>
      <c r="E228">
        <f>VLOOKUP(C228,'Optimization  (2)'!$A$16:$C$136,3,FALSE)</f>
        <v>0.65468453092876522</v>
      </c>
      <c r="F228">
        <f t="shared" si="31"/>
        <v>1</v>
      </c>
      <c r="G228">
        <f t="shared" si="32"/>
        <v>0</v>
      </c>
      <c r="H228">
        <f t="shared" si="33"/>
        <v>1</v>
      </c>
      <c r="I228">
        <f t="shared" si="34"/>
        <v>1</v>
      </c>
      <c r="J228">
        <f t="shared" si="35"/>
        <v>0</v>
      </c>
      <c r="K228">
        <f t="shared" si="36"/>
        <v>0.65468453092876522</v>
      </c>
    </row>
    <row r="229" spans="1:11" x14ac:dyDescent="0.25">
      <c r="A229">
        <f t="shared" si="37"/>
        <v>223</v>
      </c>
      <c r="B229">
        <f t="shared" si="39"/>
        <v>222</v>
      </c>
      <c r="C229">
        <f t="shared" si="38"/>
        <v>225</v>
      </c>
      <c r="D229">
        <f>VLOOKUP(B229,'Optimization  (2)'!$A$16:$C$136,3,FALSE)</f>
        <v>0.65468453092876522</v>
      </c>
      <c r="E229">
        <f>VLOOKUP(C229,'Optimization  (2)'!$A$16:$C$136,3,FALSE)</f>
        <v>0.64898794488920275</v>
      </c>
      <c r="F229">
        <f t="shared" si="31"/>
        <v>2</v>
      </c>
      <c r="G229">
        <f t="shared" si="32"/>
        <v>1</v>
      </c>
      <c r="H229">
        <f t="shared" si="33"/>
        <v>3</v>
      </c>
      <c r="I229">
        <f t="shared" si="34"/>
        <v>0.66666666666666663</v>
      </c>
      <c r="J229">
        <f t="shared" si="35"/>
        <v>0.33333333333333331</v>
      </c>
      <c r="K229">
        <f t="shared" si="36"/>
        <v>0.65278013463377915</v>
      </c>
    </row>
    <row r="230" spans="1:11" x14ac:dyDescent="0.25">
      <c r="A230">
        <f t="shared" si="37"/>
        <v>224</v>
      </c>
      <c r="B230">
        <f t="shared" si="39"/>
        <v>222</v>
      </c>
      <c r="C230">
        <f t="shared" si="38"/>
        <v>225</v>
      </c>
      <c r="D230">
        <f>VLOOKUP(B230,'Optimization  (2)'!$A$16:$C$136,3,FALSE)</f>
        <v>0.65468453092876522</v>
      </c>
      <c r="E230">
        <f>VLOOKUP(C230,'Optimization  (2)'!$A$16:$C$136,3,FALSE)</f>
        <v>0.64898794488920275</v>
      </c>
      <c r="F230">
        <f t="shared" si="31"/>
        <v>1</v>
      </c>
      <c r="G230">
        <f t="shared" si="32"/>
        <v>2</v>
      </c>
      <c r="H230">
        <f t="shared" si="33"/>
        <v>3</v>
      </c>
      <c r="I230">
        <f t="shared" si="34"/>
        <v>0.33333333333333331</v>
      </c>
      <c r="J230">
        <f t="shared" si="35"/>
        <v>0.66666666666666663</v>
      </c>
      <c r="K230">
        <f t="shared" si="36"/>
        <v>0.65088127799198015</v>
      </c>
    </row>
    <row r="231" spans="1:11" x14ac:dyDescent="0.25">
      <c r="A231">
        <f t="shared" si="37"/>
        <v>225</v>
      </c>
      <c r="B231">
        <f t="shared" si="39"/>
        <v>225</v>
      </c>
      <c r="C231">
        <f t="shared" si="38"/>
        <v>225</v>
      </c>
      <c r="D231">
        <f>VLOOKUP(B231,'Optimization  (2)'!$A$16:$C$136,3,FALSE)</f>
        <v>0.64898794488920275</v>
      </c>
      <c r="E231">
        <f>VLOOKUP(C231,'Optimization  (2)'!$A$16:$C$136,3,FALSE)</f>
        <v>0.64898794488920275</v>
      </c>
      <c r="F231">
        <f t="shared" si="31"/>
        <v>1</v>
      </c>
      <c r="G231">
        <f t="shared" si="32"/>
        <v>0</v>
      </c>
      <c r="H231">
        <f t="shared" si="33"/>
        <v>1</v>
      </c>
      <c r="I231">
        <f t="shared" si="34"/>
        <v>1</v>
      </c>
      <c r="J231">
        <f t="shared" si="35"/>
        <v>0</v>
      </c>
      <c r="K231">
        <f t="shared" si="36"/>
        <v>0.64898794488920275</v>
      </c>
    </row>
    <row r="232" spans="1:11" x14ac:dyDescent="0.25">
      <c r="A232">
        <f t="shared" si="37"/>
        <v>226</v>
      </c>
      <c r="B232">
        <f t="shared" si="39"/>
        <v>225</v>
      </c>
      <c r="C232">
        <f t="shared" si="38"/>
        <v>228</v>
      </c>
      <c r="D232">
        <f>VLOOKUP(B232,'Optimization  (2)'!$A$16:$C$136,3,FALSE)</f>
        <v>0.64898794488920275</v>
      </c>
      <c r="E232">
        <f>VLOOKUP(C232,'Optimization  (2)'!$A$16:$C$136,3,FALSE)</f>
        <v>0.64330653834935514</v>
      </c>
      <c r="F232">
        <f t="shared" si="31"/>
        <v>2</v>
      </c>
      <c r="G232">
        <f t="shared" si="32"/>
        <v>1</v>
      </c>
      <c r="H232">
        <f t="shared" si="33"/>
        <v>3</v>
      </c>
      <c r="I232">
        <f t="shared" si="34"/>
        <v>0.66666666666666663</v>
      </c>
      <c r="J232">
        <f t="shared" si="35"/>
        <v>0.33333333333333331</v>
      </c>
      <c r="K232">
        <f t="shared" si="36"/>
        <v>0.64708858939817526</v>
      </c>
    </row>
    <row r="233" spans="1:11" x14ac:dyDescent="0.25">
      <c r="A233">
        <f t="shared" si="37"/>
        <v>227</v>
      </c>
      <c r="B233">
        <f t="shared" si="39"/>
        <v>225</v>
      </c>
      <c r="C233">
        <f t="shared" si="38"/>
        <v>228</v>
      </c>
      <c r="D233">
        <f>VLOOKUP(B233,'Optimization  (2)'!$A$16:$C$136,3,FALSE)</f>
        <v>0.64898794488920275</v>
      </c>
      <c r="E233">
        <f>VLOOKUP(C233,'Optimization  (2)'!$A$16:$C$136,3,FALSE)</f>
        <v>0.64330653834935514</v>
      </c>
      <c r="F233">
        <f t="shared" si="31"/>
        <v>1</v>
      </c>
      <c r="G233">
        <f t="shared" si="32"/>
        <v>2</v>
      </c>
      <c r="H233">
        <f t="shared" si="33"/>
        <v>3</v>
      </c>
      <c r="I233">
        <f t="shared" si="34"/>
        <v>0.33333333333333331</v>
      </c>
      <c r="J233">
        <f t="shared" si="35"/>
        <v>0.66666666666666663</v>
      </c>
      <c r="K233">
        <f t="shared" si="36"/>
        <v>0.64519479264103441</v>
      </c>
    </row>
    <row r="234" spans="1:11" x14ac:dyDescent="0.25">
      <c r="A234">
        <f t="shared" si="37"/>
        <v>228</v>
      </c>
      <c r="B234">
        <f t="shared" si="39"/>
        <v>228</v>
      </c>
      <c r="C234">
        <f t="shared" si="38"/>
        <v>228</v>
      </c>
      <c r="D234">
        <f>VLOOKUP(B234,'Optimization  (2)'!$A$16:$C$136,3,FALSE)</f>
        <v>0.64330653834935514</v>
      </c>
      <c r="E234">
        <f>VLOOKUP(C234,'Optimization  (2)'!$A$16:$C$136,3,FALSE)</f>
        <v>0.64330653834935514</v>
      </c>
      <c r="F234">
        <f t="shared" si="31"/>
        <v>1</v>
      </c>
      <c r="G234">
        <f t="shared" si="32"/>
        <v>0</v>
      </c>
      <c r="H234">
        <f t="shared" si="33"/>
        <v>1</v>
      </c>
      <c r="I234">
        <f t="shared" si="34"/>
        <v>1</v>
      </c>
      <c r="J234">
        <f t="shared" si="35"/>
        <v>0</v>
      </c>
      <c r="K234">
        <f t="shared" si="36"/>
        <v>0.64330653834935514</v>
      </c>
    </row>
    <row r="235" spans="1:11" x14ac:dyDescent="0.25">
      <c r="A235">
        <f t="shared" si="37"/>
        <v>229</v>
      </c>
      <c r="B235">
        <f t="shared" si="39"/>
        <v>228</v>
      </c>
      <c r="C235">
        <f t="shared" si="38"/>
        <v>231</v>
      </c>
      <c r="D235">
        <f>VLOOKUP(B235,'Optimization  (2)'!$A$16:$C$136,3,FALSE)</f>
        <v>0.64330653834935514</v>
      </c>
      <c r="E235">
        <f>VLOOKUP(C235,'Optimization  (2)'!$A$16:$C$136,3,FALSE)</f>
        <v>0.63764140810299197</v>
      </c>
      <c r="F235">
        <f t="shared" si="31"/>
        <v>2</v>
      </c>
      <c r="G235">
        <f t="shared" si="32"/>
        <v>1</v>
      </c>
      <c r="H235">
        <f t="shared" si="33"/>
        <v>3</v>
      </c>
      <c r="I235">
        <f t="shared" si="34"/>
        <v>0.66666666666666663</v>
      </c>
      <c r="J235">
        <f t="shared" si="35"/>
        <v>0.33333333333333331</v>
      </c>
      <c r="K235">
        <f t="shared" si="36"/>
        <v>0.64141259113663651</v>
      </c>
    </row>
    <row r="236" spans="1:11" x14ac:dyDescent="0.25">
      <c r="A236">
        <f t="shared" si="37"/>
        <v>230</v>
      </c>
      <c r="B236">
        <f t="shared" si="39"/>
        <v>228</v>
      </c>
      <c r="C236">
        <f t="shared" si="38"/>
        <v>231</v>
      </c>
      <c r="D236">
        <f>VLOOKUP(B236,'Optimization  (2)'!$A$16:$C$136,3,FALSE)</f>
        <v>0.64330653834935514</v>
      </c>
      <c r="E236">
        <f>VLOOKUP(C236,'Optimization  (2)'!$A$16:$C$136,3,FALSE)</f>
        <v>0.63764140810299197</v>
      </c>
      <c r="F236">
        <f t="shared" si="31"/>
        <v>1</v>
      </c>
      <c r="G236">
        <f t="shared" si="32"/>
        <v>2</v>
      </c>
      <c r="H236">
        <f t="shared" si="33"/>
        <v>3</v>
      </c>
      <c r="I236">
        <f t="shared" si="34"/>
        <v>0.33333333333333331</v>
      </c>
      <c r="J236">
        <f t="shared" si="35"/>
        <v>0.66666666666666663</v>
      </c>
      <c r="K236">
        <f t="shared" si="36"/>
        <v>0.63952421985985297</v>
      </c>
    </row>
    <row r="237" spans="1:11" x14ac:dyDescent="0.25">
      <c r="A237">
        <f t="shared" si="37"/>
        <v>231</v>
      </c>
      <c r="B237">
        <f t="shared" si="39"/>
        <v>231</v>
      </c>
      <c r="C237">
        <f t="shared" si="38"/>
        <v>231</v>
      </c>
      <c r="D237">
        <f>VLOOKUP(B237,'Optimization  (2)'!$A$16:$C$136,3,FALSE)</f>
        <v>0.63764140810299197</v>
      </c>
      <c r="E237">
        <f>VLOOKUP(C237,'Optimization  (2)'!$A$16:$C$136,3,FALSE)</f>
        <v>0.63764140810299197</v>
      </c>
      <c r="F237">
        <f t="shared" si="31"/>
        <v>1</v>
      </c>
      <c r="G237">
        <f t="shared" si="32"/>
        <v>0</v>
      </c>
      <c r="H237">
        <f t="shared" si="33"/>
        <v>1</v>
      </c>
      <c r="I237">
        <f t="shared" si="34"/>
        <v>1</v>
      </c>
      <c r="J237">
        <f t="shared" si="35"/>
        <v>0</v>
      </c>
      <c r="K237">
        <f t="shared" si="36"/>
        <v>0.63764140810299197</v>
      </c>
    </row>
    <row r="238" spans="1:11" x14ac:dyDescent="0.25">
      <c r="A238">
        <f t="shared" si="37"/>
        <v>232</v>
      </c>
      <c r="B238">
        <f t="shared" si="39"/>
        <v>231</v>
      </c>
      <c r="C238">
        <f t="shared" si="38"/>
        <v>234</v>
      </c>
      <c r="D238">
        <f>VLOOKUP(B238,'Optimization  (2)'!$A$16:$C$136,3,FALSE)</f>
        <v>0.63764140810299197</v>
      </c>
      <c r="E238">
        <f>VLOOKUP(C238,'Optimization  (2)'!$A$16:$C$136,3,FALSE)</f>
        <v>0.63199418112450456</v>
      </c>
      <c r="F238">
        <f t="shared" si="31"/>
        <v>2</v>
      </c>
      <c r="G238">
        <f t="shared" si="32"/>
        <v>1</v>
      </c>
      <c r="H238">
        <f t="shared" si="33"/>
        <v>3</v>
      </c>
      <c r="I238">
        <f t="shared" si="34"/>
        <v>0.66666666666666663</v>
      </c>
      <c r="J238">
        <f t="shared" si="35"/>
        <v>0.33333333333333331</v>
      </c>
      <c r="K238">
        <f t="shared" si="36"/>
        <v>0.63575341446356892</v>
      </c>
    </row>
    <row r="239" spans="1:11" x14ac:dyDescent="0.25">
      <c r="A239">
        <f t="shared" si="37"/>
        <v>233</v>
      </c>
      <c r="B239">
        <f t="shared" si="39"/>
        <v>231</v>
      </c>
      <c r="C239">
        <f t="shared" si="38"/>
        <v>234</v>
      </c>
      <c r="D239">
        <f>VLOOKUP(B239,'Optimization  (2)'!$A$16:$C$136,3,FALSE)</f>
        <v>0.63764140810299197</v>
      </c>
      <c r="E239">
        <f>VLOOKUP(C239,'Optimization  (2)'!$A$16:$C$136,3,FALSE)</f>
        <v>0.63199418112450456</v>
      </c>
      <c r="F239">
        <f t="shared" si="31"/>
        <v>1</v>
      </c>
      <c r="G239">
        <f t="shared" si="32"/>
        <v>2</v>
      </c>
      <c r="H239">
        <f t="shared" si="33"/>
        <v>3</v>
      </c>
      <c r="I239">
        <f t="shared" si="34"/>
        <v>0.33333333333333331</v>
      </c>
      <c r="J239">
        <f t="shared" si="35"/>
        <v>0.66666666666666663</v>
      </c>
      <c r="K239">
        <f t="shared" si="36"/>
        <v>0.63387101098804877</v>
      </c>
    </row>
    <row r="240" spans="1:11" x14ac:dyDescent="0.25">
      <c r="A240">
        <f t="shared" si="37"/>
        <v>234</v>
      </c>
      <c r="B240">
        <f t="shared" si="39"/>
        <v>234</v>
      </c>
      <c r="C240">
        <f t="shared" si="38"/>
        <v>234</v>
      </c>
      <c r="D240">
        <f>VLOOKUP(B240,'Optimization  (2)'!$A$16:$C$136,3,FALSE)</f>
        <v>0.63199418112450456</v>
      </c>
      <c r="E240">
        <f>VLOOKUP(C240,'Optimization  (2)'!$A$16:$C$136,3,FALSE)</f>
        <v>0.63199418112450456</v>
      </c>
      <c r="F240">
        <f t="shared" si="31"/>
        <v>1</v>
      </c>
      <c r="G240">
        <f t="shared" si="32"/>
        <v>0</v>
      </c>
      <c r="H240">
        <f t="shared" si="33"/>
        <v>1</v>
      </c>
      <c r="I240">
        <f t="shared" si="34"/>
        <v>1</v>
      </c>
      <c r="J240">
        <f t="shared" si="35"/>
        <v>0</v>
      </c>
      <c r="K240">
        <f t="shared" si="36"/>
        <v>0.63199418112450456</v>
      </c>
    </row>
    <row r="241" spans="1:11" x14ac:dyDescent="0.25">
      <c r="A241">
        <f t="shared" si="37"/>
        <v>235</v>
      </c>
      <c r="B241">
        <f t="shared" si="39"/>
        <v>234</v>
      </c>
      <c r="C241">
        <f t="shared" si="38"/>
        <v>237</v>
      </c>
      <c r="D241">
        <f>VLOOKUP(B241,'Optimization  (2)'!$A$16:$C$136,3,FALSE)</f>
        <v>0.63199418112450456</v>
      </c>
      <c r="E241">
        <f>VLOOKUP(C241,'Optimization  (2)'!$A$16:$C$136,3,FALSE)</f>
        <v>0.62636587318378889</v>
      </c>
      <c r="F241">
        <f t="shared" si="31"/>
        <v>2</v>
      </c>
      <c r="G241">
        <f t="shared" si="32"/>
        <v>1</v>
      </c>
      <c r="H241">
        <f t="shared" si="33"/>
        <v>3</v>
      </c>
      <c r="I241">
        <f t="shared" si="34"/>
        <v>0.66666666666666663</v>
      </c>
      <c r="J241">
        <f t="shared" si="35"/>
        <v>0.33333333333333331</v>
      </c>
      <c r="K241">
        <f t="shared" si="36"/>
        <v>0.63011248146485022</v>
      </c>
    </row>
    <row r="242" spans="1:11" x14ac:dyDescent="0.25">
      <c r="A242">
        <f t="shared" si="37"/>
        <v>236</v>
      </c>
      <c r="B242">
        <f t="shared" si="39"/>
        <v>234</v>
      </c>
      <c r="C242">
        <f t="shared" si="38"/>
        <v>237</v>
      </c>
      <c r="D242">
        <f>VLOOKUP(B242,'Optimization  (2)'!$A$16:$C$136,3,FALSE)</f>
        <v>0.63199418112450456</v>
      </c>
      <c r="E242">
        <f>VLOOKUP(C242,'Optimization  (2)'!$A$16:$C$136,3,FALSE)</f>
        <v>0.62636587318378889</v>
      </c>
      <c r="F242">
        <f t="shared" si="31"/>
        <v>1</v>
      </c>
      <c r="G242">
        <f t="shared" si="32"/>
        <v>2</v>
      </c>
      <c r="H242">
        <f t="shared" si="33"/>
        <v>3</v>
      </c>
      <c r="I242">
        <f t="shared" si="34"/>
        <v>0.33333333333333331</v>
      </c>
      <c r="J242">
        <f t="shared" si="35"/>
        <v>0.66666666666666663</v>
      </c>
      <c r="K242">
        <f t="shared" si="36"/>
        <v>0.62823638437831253</v>
      </c>
    </row>
    <row r="243" spans="1:11" x14ac:dyDescent="0.25">
      <c r="A243">
        <f t="shared" si="37"/>
        <v>237</v>
      </c>
      <c r="B243">
        <f t="shared" si="39"/>
        <v>237</v>
      </c>
      <c r="C243">
        <f t="shared" si="38"/>
        <v>237</v>
      </c>
      <c r="D243">
        <f>VLOOKUP(B243,'Optimization  (2)'!$A$16:$C$136,3,FALSE)</f>
        <v>0.62636587318378889</v>
      </c>
      <c r="E243">
        <f>VLOOKUP(C243,'Optimization  (2)'!$A$16:$C$136,3,FALSE)</f>
        <v>0.62636587318378889</v>
      </c>
      <c r="F243">
        <f t="shared" si="31"/>
        <v>1</v>
      </c>
      <c r="G243">
        <f t="shared" si="32"/>
        <v>0</v>
      </c>
      <c r="H243">
        <f t="shared" si="33"/>
        <v>1</v>
      </c>
      <c r="I243">
        <f t="shared" si="34"/>
        <v>1</v>
      </c>
      <c r="J243">
        <f t="shared" si="35"/>
        <v>0</v>
      </c>
      <c r="K243">
        <f t="shared" si="36"/>
        <v>0.62636587318378889</v>
      </c>
    </row>
    <row r="244" spans="1:11" x14ac:dyDescent="0.25">
      <c r="A244">
        <f t="shared" si="37"/>
        <v>238</v>
      </c>
      <c r="B244">
        <f t="shared" si="39"/>
        <v>237</v>
      </c>
      <c r="C244">
        <f t="shared" si="38"/>
        <v>240</v>
      </c>
      <c r="D244">
        <f>VLOOKUP(B244,'Optimization  (2)'!$A$16:$C$136,3,FALSE)</f>
        <v>0.62636587318378889</v>
      </c>
      <c r="E244">
        <f>VLOOKUP(C244,'Optimization  (2)'!$A$16:$C$136,3,FALSE)</f>
        <v>0.62075792041031941</v>
      </c>
      <c r="F244">
        <f t="shared" si="31"/>
        <v>2</v>
      </c>
      <c r="G244">
        <f t="shared" si="32"/>
        <v>1</v>
      </c>
      <c r="H244">
        <f t="shared" si="33"/>
        <v>3</v>
      </c>
      <c r="I244">
        <f t="shared" si="34"/>
        <v>0.66666666666666663</v>
      </c>
      <c r="J244">
        <f t="shared" si="35"/>
        <v>0.33333333333333331</v>
      </c>
      <c r="K244">
        <f t="shared" si="36"/>
        <v>0.62449094891186951</v>
      </c>
    </row>
    <row r="245" spans="1:11" x14ac:dyDescent="0.25">
      <c r="A245">
        <f t="shared" si="37"/>
        <v>239</v>
      </c>
      <c r="B245">
        <f t="shared" si="39"/>
        <v>237</v>
      </c>
      <c r="C245">
        <f t="shared" si="38"/>
        <v>240</v>
      </c>
      <c r="D245">
        <f>VLOOKUP(B245,'Optimization  (2)'!$A$16:$C$136,3,FALSE)</f>
        <v>0.62636587318378889</v>
      </c>
      <c r="E245">
        <f>VLOOKUP(C245,'Optimization  (2)'!$A$16:$C$136,3,FALSE)</f>
        <v>0.62075792041031941</v>
      </c>
      <c r="F245">
        <f t="shared" si="31"/>
        <v>1</v>
      </c>
      <c r="G245">
        <f t="shared" si="32"/>
        <v>2</v>
      </c>
      <c r="H245">
        <f t="shared" si="33"/>
        <v>3</v>
      </c>
      <c r="I245">
        <f t="shared" si="34"/>
        <v>0.33333333333333331</v>
      </c>
      <c r="J245">
        <f t="shared" si="35"/>
        <v>0.66666666666666663</v>
      </c>
      <c r="K245">
        <f t="shared" si="36"/>
        <v>0.62262163692052908</v>
      </c>
    </row>
    <row r="246" spans="1:11" x14ac:dyDescent="0.25">
      <c r="A246">
        <f t="shared" si="37"/>
        <v>240</v>
      </c>
      <c r="B246">
        <f t="shared" si="39"/>
        <v>240</v>
      </c>
      <c r="C246">
        <f t="shared" si="38"/>
        <v>240</v>
      </c>
      <c r="D246">
        <f>VLOOKUP(B246,'Optimization  (2)'!$A$16:$C$136,3,FALSE)</f>
        <v>0.62075792041031941</v>
      </c>
      <c r="E246">
        <f>VLOOKUP(C246,'Optimization  (2)'!$A$16:$C$136,3,FALSE)</f>
        <v>0.62075792041031941</v>
      </c>
      <c r="F246">
        <f t="shared" si="31"/>
        <v>1</v>
      </c>
      <c r="G246">
        <f t="shared" si="32"/>
        <v>0</v>
      </c>
      <c r="H246">
        <f t="shared" si="33"/>
        <v>1</v>
      </c>
      <c r="I246">
        <f t="shared" si="34"/>
        <v>1</v>
      </c>
      <c r="J246">
        <f t="shared" si="35"/>
        <v>0</v>
      </c>
      <c r="K246">
        <f t="shared" si="36"/>
        <v>0.62075792041031941</v>
      </c>
    </row>
    <row r="247" spans="1:11" x14ac:dyDescent="0.25">
      <c r="A247">
        <f t="shared" si="37"/>
        <v>241</v>
      </c>
      <c r="B247">
        <f t="shared" si="39"/>
        <v>240</v>
      </c>
      <c r="C247">
        <f t="shared" si="38"/>
        <v>243</v>
      </c>
      <c r="D247">
        <f>VLOOKUP(B247,'Optimization  (2)'!$A$16:$C$136,3,FALSE)</f>
        <v>0.62075792041031941</v>
      </c>
      <c r="E247">
        <f>VLOOKUP(C247,'Optimization  (2)'!$A$16:$C$136,3,FALSE)</f>
        <v>0.61517138659077442</v>
      </c>
      <c r="F247">
        <f t="shared" si="31"/>
        <v>2</v>
      </c>
      <c r="G247">
        <f t="shared" si="32"/>
        <v>1</v>
      </c>
      <c r="H247">
        <f t="shared" si="33"/>
        <v>3</v>
      </c>
      <c r="I247">
        <f t="shared" si="34"/>
        <v>0.66666666666666663</v>
      </c>
      <c r="J247">
        <f t="shared" si="35"/>
        <v>0.33333333333333331</v>
      </c>
      <c r="K247">
        <f t="shared" si="36"/>
        <v>0.61889012812562239</v>
      </c>
    </row>
    <row r="248" spans="1:11" x14ac:dyDescent="0.25">
      <c r="A248">
        <f t="shared" si="37"/>
        <v>242</v>
      </c>
      <c r="B248">
        <f t="shared" si="39"/>
        <v>240</v>
      </c>
      <c r="C248">
        <f t="shared" si="38"/>
        <v>243</v>
      </c>
      <c r="D248">
        <f>VLOOKUP(B248,'Optimization  (2)'!$A$16:$C$136,3,FALSE)</f>
        <v>0.62075792041031941</v>
      </c>
      <c r="E248">
        <f>VLOOKUP(C248,'Optimization  (2)'!$A$16:$C$136,3,FALSE)</f>
        <v>0.61517138659077442</v>
      </c>
      <c r="F248">
        <f t="shared" si="31"/>
        <v>1</v>
      </c>
      <c r="G248">
        <f t="shared" si="32"/>
        <v>2</v>
      </c>
      <c r="H248">
        <f t="shared" si="33"/>
        <v>3</v>
      </c>
      <c r="I248">
        <f t="shared" si="34"/>
        <v>0.33333333333333331</v>
      </c>
      <c r="J248">
        <f t="shared" si="35"/>
        <v>0.66666666666666663</v>
      </c>
      <c r="K248">
        <f t="shared" si="36"/>
        <v>0.61702795582240944</v>
      </c>
    </row>
    <row r="249" spans="1:11" x14ac:dyDescent="0.25">
      <c r="A249">
        <f t="shared" si="37"/>
        <v>243</v>
      </c>
      <c r="B249">
        <f t="shared" si="39"/>
        <v>243</v>
      </c>
      <c r="C249">
        <f t="shared" si="38"/>
        <v>243</v>
      </c>
      <c r="D249">
        <f>VLOOKUP(B249,'Optimization  (2)'!$A$16:$C$136,3,FALSE)</f>
        <v>0.61517138659077442</v>
      </c>
      <c r="E249">
        <f>VLOOKUP(C249,'Optimization  (2)'!$A$16:$C$136,3,FALSE)</f>
        <v>0.61517138659077442</v>
      </c>
      <c r="F249">
        <f t="shared" si="31"/>
        <v>1</v>
      </c>
      <c r="G249">
        <f t="shared" si="32"/>
        <v>0</v>
      </c>
      <c r="H249">
        <f t="shared" si="33"/>
        <v>1</v>
      </c>
      <c r="I249">
        <f t="shared" si="34"/>
        <v>1</v>
      </c>
      <c r="J249">
        <f t="shared" si="35"/>
        <v>0</v>
      </c>
      <c r="K249">
        <f t="shared" si="36"/>
        <v>0.61517138659077442</v>
      </c>
    </row>
    <row r="250" spans="1:11" x14ac:dyDescent="0.25">
      <c r="A250">
        <f t="shared" si="37"/>
        <v>244</v>
      </c>
      <c r="B250">
        <f t="shared" si="39"/>
        <v>243</v>
      </c>
      <c r="C250">
        <f t="shared" si="38"/>
        <v>246</v>
      </c>
      <c r="D250">
        <f>VLOOKUP(B250,'Optimization  (2)'!$A$16:$C$136,3,FALSE)</f>
        <v>0.61517138659077442</v>
      </c>
      <c r="E250">
        <f>VLOOKUP(C250,'Optimization  (2)'!$A$16:$C$136,3,FALSE)</f>
        <v>0.60960747357333334</v>
      </c>
      <c r="F250">
        <f t="shared" si="31"/>
        <v>2</v>
      </c>
      <c r="G250">
        <f t="shared" si="32"/>
        <v>1</v>
      </c>
      <c r="H250">
        <f t="shared" si="33"/>
        <v>3</v>
      </c>
      <c r="I250">
        <f t="shared" si="34"/>
        <v>0.66666666666666663</v>
      </c>
      <c r="J250">
        <f t="shared" si="35"/>
        <v>0.33333333333333331</v>
      </c>
      <c r="K250">
        <f t="shared" si="36"/>
        <v>0.61331112923358888</v>
      </c>
    </row>
    <row r="251" spans="1:11" x14ac:dyDescent="0.25">
      <c r="A251">
        <f t="shared" si="37"/>
        <v>245</v>
      </c>
      <c r="B251">
        <f t="shared" si="39"/>
        <v>243</v>
      </c>
      <c r="C251">
        <f t="shared" si="38"/>
        <v>246</v>
      </c>
      <c r="D251">
        <f>VLOOKUP(B251,'Optimization  (2)'!$A$16:$C$136,3,FALSE)</f>
        <v>0.61517138659077442</v>
      </c>
      <c r="E251">
        <f>VLOOKUP(C251,'Optimization  (2)'!$A$16:$C$136,3,FALSE)</f>
        <v>0.60960747357333334</v>
      </c>
      <c r="F251">
        <f t="shared" si="31"/>
        <v>1</v>
      </c>
      <c r="G251">
        <f t="shared" si="32"/>
        <v>2</v>
      </c>
      <c r="H251">
        <f t="shared" si="33"/>
        <v>3</v>
      </c>
      <c r="I251">
        <f t="shared" si="34"/>
        <v>0.33333333333333331</v>
      </c>
      <c r="J251">
        <f t="shared" si="35"/>
        <v>0.66666666666666663</v>
      </c>
      <c r="K251">
        <f t="shared" si="36"/>
        <v>0.61145649723140261</v>
      </c>
    </row>
    <row r="252" spans="1:11" x14ac:dyDescent="0.25">
      <c r="A252">
        <f t="shared" si="37"/>
        <v>246</v>
      </c>
      <c r="B252">
        <f t="shared" si="39"/>
        <v>246</v>
      </c>
      <c r="C252">
        <f t="shared" si="38"/>
        <v>246</v>
      </c>
      <c r="D252">
        <f>VLOOKUP(B252,'Optimization  (2)'!$A$16:$C$136,3,FALSE)</f>
        <v>0.60960747357333334</v>
      </c>
      <c r="E252">
        <f>VLOOKUP(C252,'Optimization  (2)'!$A$16:$C$136,3,FALSE)</f>
        <v>0.60960747357333334</v>
      </c>
      <c r="F252">
        <f t="shared" si="31"/>
        <v>1</v>
      </c>
      <c r="G252">
        <f t="shared" si="32"/>
        <v>0</v>
      </c>
      <c r="H252">
        <f t="shared" si="33"/>
        <v>1</v>
      </c>
      <c r="I252">
        <f t="shared" si="34"/>
        <v>1</v>
      </c>
      <c r="J252">
        <f t="shared" si="35"/>
        <v>0</v>
      </c>
      <c r="K252">
        <f t="shared" si="36"/>
        <v>0.60960747357333334</v>
      </c>
    </row>
    <row r="253" spans="1:11" x14ac:dyDescent="0.25">
      <c r="A253">
        <f t="shared" si="37"/>
        <v>247</v>
      </c>
      <c r="B253">
        <f t="shared" si="39"/>
        <v>246</v>
      </c>
      <c r="C253">
        <f t="shared" si="38"/>
        <v>249</v>
      </c>
      <c r="D253">
        <f>VLOOKUP(B253,'Optimization  (2)'!$A$16:$C$136,3,FALSE)</f>
        <v>0.60960747357333334</v>
      </c>
      <c r="E253">
        <f>VLOOKUP(C253,'Optimization  (2)'!$A$16:$C$136,3,FALSE)</f>
        <v>0.60406730354275362</v>
      </c>
      <c r="F253">
        <f t="shared" si="31"/>
        <v>2</v>
      </c>
      <c r="G253">
        <f t="shared" si="32"/>
        <v>1</v>
      </c>
      <c r="H253">
        <f t="shared" si="33"/>
        <v>3</v>
      </c>
      <c r="I253">
        <f t="shared" si="34"/>
        <v>0.66666666666666663</v>
      </c>
      <c r="J253">
        <f t="shared" si="35"/>
        <v>0.33333333333333331</v>
      </c>
      <c r="K253">
        <f t="shared" si="36"/>
        <v>0.60775512741328241</v>
      </c>
    </row>
    <row r="254" spans="1:11" x14ac:dyDescent="0.25">
      <c r="A254">
        <f t="shared" si="37"/>
        <v>248</v>
      </c>
      <c r="B254">
        <f t="shared" si="39"/>
        <v>246</v>
      </c>
      <c r="C254">
        <f t="shared" si="38"/>
        <v>249</v>
      </c>
      <c r="D254">
        <f>VLOOKUP(B254,'Optimization  (2)'!$A$16:$C$136,3,FALSE)</f>
        <v>0.60960747357333334</v>
      </c>
      <c r="E254">
        <f>VLOOKUP(C254,'Optimization  (2)'!$A$16:$C$136,3,FALSE)</f>
        <v>0.60406730354275362</v>
      </c>
      <c r="F254">
        <f t="shared" si="31"/>
        <v>1</v>
      </c>
      <c r="G254">
        <f t="shared" si="32"/>
        <v>2</v>
      </c>
      <c r="H254">
        <f t="shared" si="33"/>
        <v>3</v>
      </c>
      <c r="I254">
        <f t="shared" si="34"/>
        <v>0.33333333333333331</v>
      </c>
      <c r="J254">
        <f t="shared" si="35"/>
        <v>0.66666666666666663</v>
      </c>
      <c r="K254">
        <f t="shared" si="36"/>
        <v>0.60590840977067162</v>
      </c>
    </row>
    <row r="255" spans="1:11" x14ac:dyDescent="0.25">
      <c r="A255">
        <f t="shared" si="37"/>
        <v>249</v>
      </c>
      <c r="B255">
        <f t="shared" si="39"/>
        <v>249</v>
      </c>
      <c r="C255">
        <f t="shared" si="38"/>
        <v>249</v>
      </c>
      <c r="D255">
        <f>VLOOKUP(B255,'Optimization  (2)'!$A$16:$C$136,3,FALSE)</f>
        <v>0.60406730354275362</v>
      </c>
      <c r="E255">
        <f>VLOOKUP(C255,'Optimization  (2)'!$A$16:$C$136,3,FALSE)</f>
        <v>0.60406730354275362</v>
      </c>
      <c r="F255">
        <f t="shared" si="31"/>
        <v>1</v>
      </c>
      <c r="G255">
        <f t="shared" si="32"/>
        <v>0</v>
      </c>
      <c r="H255">
        <f t="shared" si="33"/>
        <v>1</v>
      </c>
      <c r="I255">
        <f t="shared" si="34"/>
        <v>1</v>
      </c>
      <c r="J255">
        <f t="shared" si="35"/>
        <v>0</v>
      </c>
      <c r="K255">
        <f t="shared" si="36"/>
        <v>0.60406730354275362</v>
      </c>
    </row>
    <row r="256" spans="1:11" x14ac:dyDescent="0.25">
      <c r="A256">
        <f t="shared" si="37"/>
        <v>250</v>
      </c>
      <c r="B256">
        <f t="shared" si="39"/>
        <v>249</v>
      </c>
      <c r="C256">
        <f t="shared" si="38"/>
        <v>252</v>
      </c>
      <c r="D256">
        <f>VLOOKUP(B256,'Optimization  (2)'!$A$16:$C$136,3,FALSE)</f>
        <v>0.60406730354275362</v>
      </c>
      <c r="E256">
        <f>VLOOKUP(C256,'Optimization  (2)'!$A$16:$C$136,3,FALSE)</f>
        <v>0.59855182866981715</v>
      </c>
      <c r="F256">
        <f t="shared" si="31"/>
        <v>2</v>
      </c>
      <c r="G256">
        <f t="shared" si="32"/>
        <v>1</v>
      </c>
      <c r="H256">
        <f t="shared" si="33"/>
        <v>3</v>
      </c>
      <c r="I256">
        <f t="shared" si="34"/>
        <v>0.66666666666666663</v>
      </c>
      <c r="J256">
        <f t="shared" si="35"/>
        <v>0.33333333333333331</v>
      </c>
      <c r="K256">
        <f t="shared" si="36"/>
        <v>0.60222318787302176</v>
      </c>
    </row>
    <row r="257" spans="1:11" x14ac:dyDescent="0.25">
      <c r="A257">
        <f t="shared" si="37"/>
        <v>251</v>
      </c>
      <c r="B257">
        <f t="shared" si="39"/>
        <v>249</v>
      </c>
      <c r="C257">
        <f t="shared" si="38"/>
        <v>252</v>
      </c>
      <c r="D257">
        <f>VLOOKUP(B257,'Optimization  (2)'!$A$16:$C$136,3,FALSE)</f>
        <v>0.60406730354275362</v>
      </c>
      <c r="E257">
        <f>VLOOKUP(C257,'Optimization  (2)'!$A$16:$C$136,3,FALSE)</f>
        <v>0.59855182866981715</v>
      </c>
      <c r="F257">
        <f t="shared" si="31"/>
        <v>1</v>
      </c>
      <c r="G257">
        <f t="shared" si="32"/>
        <v>2</v>
      </c>
      <c r="H257">
        <f t="shared" si="33"/>
        <v>3</v>
      </c>
      <c r="I257">
        <f t="shared" si="34"/>
        <v>0.33333333333333331</v>
      </c>
      <c r="J257">
        <f t="shared" si="35"/>
        <v>0.66666666666666663</v>
      </c>
      <c r="K257">
        <f t="shared" si="36"/>
        <v>0.60038470197762717</v>
      </c>
    </row>
    <row r="258" spans="1:11" x14ac:dyDescent="0.25">
      <c r="A258">
        <f t="shared" si="37"/>
        <v>252</v>
      </c>
      <c r="B258">
        <f t="shared" si="39"/>
        <v>252</v>
      </c>
      <c r="C258">
        <f t="shared" si="38"/>
        <v>252</v>
      </c>
      <c r="D258">
        <f>VLOOKUP(B258,'Optimization  (2)'!$A$16:$C$136,3,FALSE)</f>
        <v>0.59855182866981715</v>
      </c>
      <c r="E258">
        <f>VLOOKUP(C258,'Optimization  (2)'!$A$16:$C$136,3,FALSE)</f>
        <v>0.59855182866981715</v>
      </c>
      <c r="F258">
        <f t="shared" si="31"/>
        <v>1</v>
      </c>
      <c r="G258">
        <f t="shared" si="32"/>
        <v>0</v>
      </c>
      <c r="H258">
        <f t="shared" si="33"/>
        <v>1</v>
      </c>
      <c r="I258">
        <f t="shared" si="34"/>
        <v>1</v>
      </c>
      <c r="J258">
        <f t="shared" si="35"/>
        <v>0</v>
      </c>
      <c r="K258">
        <f t="shared" si="36"/>
        <v>0.59855182866981715</v>
      </c>
    </row>
    <row r="259" spans="1:11" x14ac:dyDescent="0.25">
      <c r="A259">
        <f t="shared" si="37"/>
        <v>253</v>
      </c>
      <c r="B259">
        <f t="shared" si="39"/>
        <v>252</v>
      </c>
      <c r="C259">
        <f t="shared" si="38"/>
        <v>255</v>
      </c>
      <c r="D259">
        <f>VLOOKUP(B259,'Optimization  (2)'!$A$16:$C$136,3,FALSE)</f>
        <v>0.59855182866981715</v>
      </c>
      <c r="E259">
        <f>VLOOKUP(C259,'Optimization  (2)'!$A$16:$C$136,3,FALSE)</f>
        <v>0.59306225225692033</v>
      </c>
      <c r="F259">
        <f t="shared" si="31"/>
        <v>2</v>
      </c>
      <c r="G259">
        <f t="shared" si="32"/>
        <v>1</v>
      </c>
      <c r="H259">
        <f t="shared" si="33"/>
        <v>3</v>
      </c>
      <c r="I259">
        <f t="shared" si="34"/>
        <v>0.66666666666666663</v>
      </c>
      <c r="J259">
        <f t="shared" si="35"/>
        <v>0.33333333333333331</v>
      </c>
      <c r="K259">
        <f t="shared" si="36"/>
        <v>0.59671634704571053</v>
      </c>
    </row>
    <row r="260" spans="1:11" x14ac:dyDescent="0.25">
      <c r="A260">
        <f t="shared" si="37"/>
        <v>254</v>
      </c>
      <c r="B260">
        <f t="shared" si="39"/>
        <v>252</v>
      </c>
      <c r="C260">
        <f t="shared" si="38"/>
        <v>255</v>
      </c>
      <c r="D260">
        <f>VLOOKUP(B260,'Optimization  (2)'!$A$16:$C$136,3,FALSE)</f>
        <v>0.59855182866981715</v>
      </c>
      <c r="E260">
        <f>VLOOKUP(C260,'Optimization  (2)'!$A$16:$C$136,3,FALSE)</f>
        <v>0.59306225225692033</v>
      </c>
      <c r="F260">
        <f t="shared" si="31"/>
        <v>1</v>
      </c>
      <c r="G260">
        <f t="shared" si="32"/>
        <v>2</v>
      </c>
      <c r="H260">
        <f t="shared" si="33"/>
        <v>3</v>
      </c>
      <c r="I260">
        <f t="shared" si="34"/>
        <v>0.33333333333333331</v>
      </c>
      <c r="J260">
        <f t="shared" si="35"/>
        <v>0.66666666666666663</v>
      </c>
      <c r="K260">
        <f t="shared" si="36"/>
        <v>0.59488649399482185</v>
      </c>
    </row>
    <row r="261" spans="1:11" x14ac:dyDescent="0.25">
      <c r="A261">
        <f t="shared" si="37"/>
        <v>255</v>
      </c>
      <c r="B261">
        <f t="shared" si="39"/>
        <v>255</v>
      </c>
      <c r="C261">
        <f t="shared" si="38"/>
        <v>255</v>
      </c>
      <c r="D261">
        <f>VLOOKUP(B261,'Optimization  (2)'!$A$16:$C$136,3,FALSE)</f>
        <v>0.59306225225692033</v>
      </c>
      <c r="E261">
        <f>VLOOKUP(C261,'Optimization  (2)'!$A$16:$C$136,3,FALSE)</f>
        <v>0.59306225225692033</v>
      </c>
      <c r="F261">
        <f t="shared" si="31"/>
        <v>1</v>
      </c>
      <c r="G261">
        <f t="shared" si="32"/>
        <v>0</v>
      </c>
      <c r="H261">
        <f t="shared" si="33"/>
        <v>1</v>
      </c>
      <c r="I261">
        <f t="shared" si="34"/>
        <v>1</v>
      </c>
      <c r="J261">
        <f t="shared" si="35"/>
        <v>0</v>
      </c>
      <c r="K261">
        <f t="shared" si="36"/>
        <v>0.59306225225692033</v>
      </c>
    </row>
    <row r="262" spans="1:11" x14ac:dyDescent="0.25">
      <c r="A262">
        <f t="shared" si="37"/>
        <v>256</v>
      </c>
      <c r="B262">
        <f t="shared" si="39"/>
        <v>255</v>
      </c>
      <c r="C262">
        <f t="shared" si="38"/>
        <v>258</v>
      </c>
      <c r="D262">
        <f>VLOOKUP(B262,'Optimization  (2)'!$A$16:$C$136,3,FALSE)</f>
        <v>0.59306225225692033</v>
      </c>
      <c r="E262">
        <f>VLOOKUP(C262,'Optimization  (2)'!$A$16:$C$136,3,FALSE)</f>
        <v>0.58759931622716333</v>
      </c>
      <c r="F262">
        <f t="shared" si="31"/>
        <v>2</v>
      </c>
      <c r="G262">
        <f t="shared" si="32"/>
        <v>1</v>
      </c>
      <c r="H262">
        <f t="shared" si="33"/>
        <v>3</v>
      </c>
      <c r="I262">
        <f t="shared" si="34"/>
        <v>0.66666666666666663</v>
      </c>
      <c r="J262">
        <f t="shared" si="35"/>
        <v>0.33333333333333331</v>
      </c>
      <c r="K262">
        <f t="shared" si="36"/>
        <v>0.59123565353368746</v>
      </c>
    </row>
    <row r="263" spans="1:11" x14ac:dyDescent="0.25">
      <c r="A263">
        <f t="shared" si="37"/>
        <v>257</v>
      </c>
      <c r="B263">
        <f t="shared" si="39"/>
        <v>255</v>
      </c>
      <c r="C263">
        <f t="shared" si="38"/>
        <v>258</v>
      </c>
      <c r="D263">
        <f>VLOOKUP(B263,'Optimization  (2)'!$A$16:$C$136,3,FALSE)</f>
        <v>0.59306225225692033</v>
      </c>
      <c r="E263">
        <f>VLOOKUP(C263,'Optimization  (2)'!$A$16:$C$136,3,FALSE)</f>
        <v>0.58759931622716333</v>
      </c>
      <c r="F263">
        <f t="shared" si="31"/>
        <v>1</v>
      </c>
      <c r="G263">
        <f t="shared" si="32"/>
        <v>2</v>
      </c>
      <c r="H263">
        <f t="shared" si="33"/>
        <v>3</v>
      </c>
      <c r="I263">
        <f t="shared" si="34"/>
        <v>0.33333333333333331</v>
      </c>
      <c r="J263">
        <f t="shared" si="35"/>
        <v>0.66666666666666663</v>
      </c>
      <c r="K263">
        <f t="shared" si="36"/>
        <v>0.58941468063284164</v>
      </c>
    </row>
    <row r="264" spans="1:11" x14ac:dyDescent="0.25">
      <c r="A264">
        <f t="shared" si="37"/>
        <v>258</v>
      </c>
      <c r="B264">
        <f t="shared" si="39"/>
        <v>258</v>
      </c>
      <c r="C264">
        <f t="shared" si="38"/>
        <v>258</v>
      </c>
      <c r="D264">
        <f>VLOOKUP(B264,'Optimization  (2)'!$A$16:$C$136,3,FALSE)</f>
        <v>0.58759931622716333</v>
      </c>
      <c r="E264">
        <f>VLOOKUP(C264,'Optimization  (2)'!$A$16:$C$136,3,FALSE)</f>
        <v>0.58759931622716333</v>
      </c>
      <c r="F264">
        <f t="shared" ref="F264:F327" si="40">IF(B264=C264,1,C264-A264)</f>
        <v>1</v>
      </c>
      <c r="G264">
        <f t="shared" ref="G264:G327" si="41">A264-B264</f>
        <v>0</v>
      </c>
      <c r="H264">
        <f t="shared" ref="H264:H327" si="42">SUM(F264:G264)</f>
        <v>1</v>
      </c>
      <c r="I264">
        <f t="shared" ref="I264:I327" si="43">F264/H264</f>
        <v>1</v>
      </c>
      <c r="J264">
        <f t="shared" ref="J264:J327" si="44">G264/H264</f>
        <v>0</v>
      </c>
      <c r="K264">
        <f t="shared" ref="K264:K327" si="45">(D264^I264)*(E264^J264)</f>
        <v>0.58759931622716333</v>
      </c>
    </row>
    <row r="265" spans="1:11" x14ac:dyDescent="0.25">
      <c r="A265">
        <f t="shared" ref="A265:A328" si="46">A264+1</f>
        <v>259</v>
      </c>
      <c r="B265">
        <f t="shared" si="39"/>
        <v>258</v>
      </c>
      <c r="C265">
        <f t="shared" si="38"/>
        <v>261</v>
      </c>
      <c r="D265">
        <f>VLOOKUP(B265,'Optimization  (2)'!$A$16:$C$136,3,FALSE)</f>
        <v>0.58759931622716333</v>
      </c>
      <c r="E265">
        <f>VLOOKUP(C265,'Optimization  (2)'!$A$16:$C$136,3,FALSE)</f>
        <v>0.58216422615553953</v>
      </c>
      <c r="F265">
        <f t="shared" si="40"/>
        <v>2</v>
      </c>
      <c r="G265">
        <f t="shared" si="41"/>
        <v>1</v>
      </c>
      <c r="H265">
        <f t="shared" si="42"/>
        <v>3</v>
      </c>
      <c r="I265">
        <f t="shared" si="43"/>
        <v>0.66666666666666663</v>
      </c>
      <c r="J265">
        <f t="shared" si="44"/>
        <v>0.33333333333333331</v>
      </c>
      <c r="K265">
        <f t="shared" si="45"/>
        <v>0.58578200479885101</v>
      </c>
    </row>
    <row r="266" spans="1:11" x14ac:dyDescent="0.25">
      <c r="A266">
        <f t="shared" si="46"/>
        <v>260</v>
      </c>
      <c r="B266">
        <f t="shared" si="39"/>
        <v>258</v>
      </c>
      <c r="C266">
        <f t="shared" ref="C266:C329" si="47">IF(MOD(A266,3)=0,B266,B266+3)</f>
        <v>261</v>
      </c>
      <c r="D266">
        <f>VLOOKUP(B266,'Optimization  (2)'!$A$16:$C$136,3,FALSE)</f>
        <v>0.58759931622716333</v>
      </c>
      <c r="E266">
        <f>VLOOKUP(C266,'Optimization  (2)'!$A$16:$C$136,3,FALSE)</f>
        <v>0.58216422615553953</v>
      </c>
      <c r="F266">
        <f t="shared" si="40"/>
        <v>1</v>
      </c>
      <c r="G266">
        <f t="shared" si="41"/>
        <v>2</v>
      </c>
      <c r="H266">
        <f t="shared" si="42"/>
        <v>3</v>
      </c>
      <c r="I266">
        <f t="shared" si="43"/>
        <v>0.33333333333333331</v>
      </c>
      <c r="J266">
        <f t="shared" si="44"/>
        <v>0.66666666666666663</v>
      </c>
      <c r="K266">
        <f t="shared" si="45"/>
        <v>0.58397031390265342</v>
      </c>
    </row>
    <row r="267" spans="1:11" x14ac:dyDescent="0.25">
      <c r="A267">
        <f t="shared" si="46"/>
        <v>261</v>
      </c>
      <c r="B267">
        <f t="shared" ref="B267:B330" si="48">A267-MOD(A267,3)</f>
        <v>261</v>
      </c>
      <c r="C267">
        <f t="shared" si="47"/>
        <v>261</v>
      </c>
      <c r="D267">
        <f>VLOOKUP(B267,'Optimization  (2)'!$A$16:$C$136,3,FALSE)</f>
        <v>0.58216422615553953</v>
      </c>
      <c r="E267">
        <f>VLOOKUP(C267,'Optimization  (2)'!$A$16:$C$136,3,FALSE)</f>
        <v>0.58216422615553953</v>
      </c>
      <c r="F267">
        <f t="shared" si="40"/>
        <v>1</v>
      </c>
      <c r="G267">
        <f t="shared" si="41"/>
        <v>0</v>
      </c>
      <c r="H267">
        <f t="shared" si="42"/>
        <v>1</v>
      </c>
      <c r="I267">
        <f t="shared" si="43"/>
        <v>1</v>
      </c>
      <c r="J267">
        <f t="shared" si="44"/>
        <v>0</v>
      </c>
      <c r="K267">
        <f t="shared" si="45"/>
        <v>0.58216422615553953</v>
      </c>
    </row>
    <row r="268" spans="1:11" x14ac:dyDescent="0.25">
      <c r="A268">
        <f t="shared" si="46"/>
        <v>262</v>
      </c>
      <c r="B268">
        <f t="shared" si="48"/>
        <v>261</v>
      </c>
      <c r="C268">
        <f t="shared" si="47"/>
        <v>264</v>
      </c>
      <c r="D268">
        <f>VLOOKUP(B268,'Optimization  (2)'!$A$16:$C$136,3,FALSE)</f>
        <v>0.58216422615553953</v>
      </c>
      <c r="E268">
        <f>VLOOKUP(C268,'Optimization  (2)'!$A$16:$C$136,3,FALSE)</f>
        <v>0.57675761631175104</v>
      </c>
      <c r="F268">
        <f t="shared" si="40"/>
        <v>2</v>
      </c>
      <c r="G268">
        <f t="shared" si="41"/>
        <v>1</v>
      </c>
      <c r="H268">
        <f t="shared" si="42"/>
        <v>3</v>
      </c>
      <c r="I268">
        <f t="shared" si="43"/>
        <v>0.66666666666666663</v>
      </c>
      <c r="J268">
        <f t="shared" si="44"/>
        <v>0.33333333333333331</v>
      </c>
      <c r="K268">
        <f t="shared" si="45"/>
        <v>0.58035641483673084</v>
      </c>
    </row>
    <row r="269" spans="1:11" x14ac:dyDescent="0.25">
      <c r="A269">
        <f t="shared" si="46"/>
        <v>263</v>
      </c>
      <c r="B269">
        <f t="shared" si="48"/>
        <v>261</v>
      </c>
      <c r="C269">
        <f t="shared" si="47"/>
        <v>264</v>
      </c>
      <c r="D269">
        <f>VLOOKUP(B269,'Optimization  (2)'!$A$16:$C$136,3,FALSE)</f>
        <v>0.58216422615553953</v>
      </c>
      <c r="E269">
        <f>VLOOKUP(C269,'Optimization  (2)'!$A$16:$C$136,3,FALSE)</f>
        <v>0.57675761631175104</v>
      </c>
      <c r="F269">
        <f t="shared" si="40"/>
        <v>1</v>
      </c>
      <c r="G269">
        <f t="shared" si="41"/>
        <v>2</v>
      </c>
      <c r="H269">
        <f t="shared" si="42"/>
        <v>3</v>
      </c>
      <c r="I269">
        <f t="shared" si="43"/>
        <v>0.33333333333333331</v>
      </c>
      <c r="J269">
        <f t="shared" si="44"/>
        <v>0.66666666666666663</v>
      </c>
      <c r="K269">
        <f t="shared" si="45"/>
        <v>0.57855421736641643</v>
      </c>
    </row>
    <row r="270" spans="1:11" x14ac:dyDescent="0.25">
      <c r="A270">
        <f t="shared" si="46"/>
        <v>264</v>
      </c>
      <c r="B270">
        <f t="shared" si="48"/>
        <v>264</v>
      </c>
      <c r="C270">
        <f t="shared" si="47"/>
        <v>264</v>
      </c>
      <c r="D270">
        <f>VLOOKUP(B270,'Optimization  (2)'!$A$16:$C$136,3,FALSE)</f>
        <v>0.57675761631175104</v>
      </c>
      <c r="E270">
        <f>VLOOKUP(C270,'Optimization  (2)'!$A$16:$C$136,3,FALSE)</f>
        <v>0.57675761631175104</v>
      </c>
      <c r="F270">
        <f t="shared" si="40"/>
        <v>1</v>
      </c>
      <c r="G270">
        <f t="shared" si="41"/>
        <v>0</v>
      </c>
      <c r="H270">
        <f t="shared" si="42"/>
        <v>1</v>
      </c>
      <c r="I270">
        <f t="shared" si="43"/>
        <v>1</v>
      </c>
      <c r="J270">
        <f t="shared" si="44"/>
        <v>0</v>
      </c>
      <c r="K270">
        <f t="shared" si="45"/>
        <v>0.57675761631175104</v>
      </c>
    </row>
    <row r="271" spans="1:11" x14ac:dyDescent="0.25">
      <c r="A271">
        <f t="shared" si="46"/>
        <v>265</v>
      </c>
      <c r="B271">
        <f t="shared" si="48"/>
        <v>264</v>
      </c>
      <c r="C271">
        <f t="shared" si="47"/>
        <v>267</v>
      </c>
      <c r="D271">
        <f>VLOOKUP(B271,'Optimization  (2)'!$A$16:$C$136,3,FALSE)</f>
        <v>0.57675761631175104</v>
      </c>
      <c r="E271">
        <f>VLOOKUP(C271,'Optimization  (2)'!$A$16:$C$136,3,FALSE)</f>
        <v>0.57138056848288066</v>
      </c>
      <c r="F271">
        <f t="shared" si="40"/>
        <v>2</v>
      </c>
      <c r="G271">
        <f t="shared" si="41"/>
        <v>1</v>
      </c>
      <c r="H271">
        <f t="shared" si="42"/>
        <v>3</v>
      </c>
      <c r="I271">
        <f t="shared" si="43"/>
        <v>0.66666666666666663</v>
      </c>
      <c r="J271">
        <f t="shared" si="44"/>
        <v>0.33333333333333331</v>
      </c>
      <c r="K271">
        <f t="shared" si="45"/>
        <v>0.57495966804757526</v>
      </c>
    </row>
    <row r="272" spans="1:11" x14ac:dyDescent="0.25">
      <c r="A272">
        <f t="shared" si="46"/>
        <v>266</v>
      </c>
      <c r="B272">
        <f t="shared" si="48"/>
        <v>264</v>
      </c>
      <c r="C272">
        <f t="shared" si="47"/>
        <v>267</v>
      </c>
      <c r="D272">
        <f>VLOOKUP(B272,'Optimization  (2)'!$A$16:$C$136,3,FALSE)</f>
        <v>0.57675761631175104</v>
      </c>
      <c r="E272">
        <f>VLOOKUP(C272,'Optimization  (2)'!$A$16:$C$136,3,FALSE)</f>
        <v>0.57138056848288066</v>
      </c>
      <c r="F272">
        <f t="shared" si="40"/>
        <v>1</v>
      </c>
      <c r="G272">
        <f t="shared" si="41"/>
        <v>2</v>
      </c>
      <c r="H272">
        <f t="shared" si="42"/>
        <v>3</v>
      </c>
      <c r="I272">
        <f t="shared" si="43"/>
        <v>0.33333333333333331</v>
      </c>
      <c r="J272">
        <f t="shared" si="44"/>
        <v>0.66666666666666663</v>
      </c>
      <c r="K272">
        <f t="shared" si="45"/>
        <v>0.57316732459531561</v>
      </c>
    </row>
    <row r="273" spans="1:11" x14ac:dyDescent="0.25">
      <c r="A273">
        <f t="shared" si="46"/>
        <v>267</v>
      </c>
      <c r="B273">
        <f t="shared" si="48"/>
        <v>267</v>
      </c>
      <c r="C273">
        <f t="shared" si="47"/>
        <v>267</v>
      </c>
      <c r="D273">
        <f>VLOOKUP(B273,'Optimization  (2)'!$A$16:$C$136,3,FALSE)</f>
        <v>0.57138056848288066</v>
      </c>
      <c r="E273">
        <f>VLOOKUP(C273,'Optimization  (2)'!$A$16:$C$136,3,FALSE)</f>
        <v>0.57138056848288066</v>
      </c>
      <c r="F273">
        <f t="shared" si="40"/>
        <v>1</v>
      </c>
      <c r="G273">
        <f t="shared" si="41"/>
        <v>0</v>
      </c>
      <c r="H273">
        <f t="shared" si="42"/>
        <v>1</v>
      </c>
      <c r="I273">
        <f t="shared" si="43"/>
        <v>1</v>
      </c>
      <c r="J273">
        <f t="shared" si="44"/>
        <v>0</v>
      </c>
      <c r="K273">
        <f t="shared" si="45"/>
        <v>0.57138056848288066</v>
      </c>
    </row>
    <row r="274" spans="1:11" x14ac:dyDescent="0.25">
      <c r="A274">
        <f t="shared" si="46"/>
        <v>268</v>
      </c>
      <c r="B274">
        <f t="shared" si="48"/>
        <v>267</v>
      </c>
      <c r="C274">
        <f t="shared" si="47"/>
        <v>270</v>
      </c>
      <c r="D274">
        <f>VLOOKUP(B274,'Optimization  (2)'!$A$16:$C$136,3,FALSE)</f>
        <v>0.57138056848288066</v>
      </c>
      <c r="E274">
        <f>VLOOKUP(C274,'Optimization  (2)'!$A$16:$C$136,3,FALSE)</f>
        <v>0.56603377337941507</v>
      </c>
      <c r="F274">
        <f t="shared" si="40"/>
        <v>2</v>
      </c>
      <c r="G274">
        <f t="shared" si="41"/>
        <v>1</v>
      </c>
      <c r="H274">
        <f t="shared" si="42"/>
        <v>3</v>
      </c>
      <c r="I274">
        <f t="shared" si="43"/>
        <v>0.66666666666666663</v>
      </c>
      <c r="J274">
        <f t="shared" si="44"/>
        <v>0.33333333333333331</v>
      </c>
      <c r="K274">
        <f t="shared" si="45"/>
        <v>0.56959271507857556</v>
      </c>
    </row>
    <row r="275" spans="1:11" x14ac:dyDescent="0.25">
      <c r="A275">
        <f t="shared" si="46"/>
        <v>269</v>
      </c>
      <c r="B275">
        <f t="shared" si="48"/>
        <v>267</v>
      </c>
      <c r="C275">
        <f t="shared" si="47"/>
        <v>270</v>
      </c>
      <c r="D275">
        <f>VLOOKUP(B275,'Optimization  (2)'!$A$16:$C$136,3,FALSE)</f>
        <v>0.57138056848288066</v>
      </c>
      <c r="E275">
        <f>VLOOKUP(C275,'Optimization  (2)'!$A$16:$C$136,3,FALSE)</f>
        <v>0.56603377337941507</v>
      </c>
      <c r="F275">
        <f t="shared" si="40"/>
        <v>1</v>
      </c>
      <c r="G275">
        <f t="shared" si="41"/>
        <v>2</v>
      </c>
      <c r="H275">
        <f t="shared" si="42"/>
        <v>3</v>
      </c>
      <c r="I275">
        <f t="shared" si="43"/>
        <v>0.33333333333333331</v>
      </c>
      <c r="J275">
        <f t="shared" si="44"/>
        <v>0.66666666666666663</v>
      </c>
      <c r="K275">
        <f t="shared" si="45"/>
        <v>0.56781045587885415</v>
      </c>
    </row>
    <row r="276" spans="1:11" x14ac:dyDescent="0.25">
      <c r="A276">
        <f t="shared" si="46"/>
        <v>270</v>
      </c>
      <c r="B276">
        <f t="shared" si="48"/>
        <v>270</v>
      </c>
      <c r="C276">
        <f t="shared" si="47"/>
        <v>270</v>
      </c>
      <c r="D276">
        <f>VLOOKUP(B276,'Optimization  (2)'!$A$16:$C$136,3,FALSE)</f>
        <v>0.56603377337941507</v>
      </c>
      <c r="E276">
        <f>VLOOKUP(C276,'Optimization  (2)'!$A$16:$C$136,3,FALSE)</f>
        <v>0.56603377337941507</v>
      </c>
      <c r="F276">
        <f t="shared" si="40"/>
        <v>1</v>
      </c>
      <c r="G276">
        <f t="shared" si="41"/>
        <v>0</v>
      </c>
      <c r="H276">
        <f t="shared" si="42"/>
        <v>1</v>
      </c>
      <c r="I276">
        <f t="shared" si="43"/>
        <v>1</v>
      </c>
      <c r="J276">
        <f t="shared" si="44"/>
        <v>0</v>
      </c>
      <c r="K276">
        <f t="shared" si="45"/>
        <v>0.56603377337941507</v>
      </c>
    </row>
    <row r="277" spans="1:11" x14ac:dyDescent="0.25">
      <c r="A277">
        <f t="shared" si="46"/>
        <v>271</v>
      </c>
      <c r="B277">
        <f t="shared" si="48"/>
        <v>270</v>
      </c>
      <c r="C277">
        <f t="shared" si="47"/>
        <v>273</v>
      </c>
      <c r="D277">
        <f>VLOOKUP(B277,'Optimization  (2)'!$A$16:$C$136,3,FALSE)</f>
        <v>0.56603377337941507</v>
      </c>
      <c r="E277">
        <f>VLOOKUP(C277,'Optimization  (2)'!$A$16:$C$136,3,FALSE)</f>
        <v>0.5607180972316067</v>
      </c>
      <c r="F277">
        <f t="shared" si="40"/>
        <v>2</v>
      </c>
      <c r="G277">
        <f t="shared" si="41"/>
        <v>1</v>
      </c>
      <c r="H277">
        <f t="shared" si="42"/>
        <v>3</v>
      </c>
      <c r="I277">
        <f t="shared" si="43"/>
        <v>0.66666666666666663</v>
      </c>
      <c r="J277">
        <f t="shared" si="44"/>
        <v>0.33333333333333331</v>
      </c>
      <c r="K277">
        <f t="shared" si="45"/>
        <v>0.56425630554119532</v>
      </c>
    </row>
    <row r="278" spans="1:11" x14ac:dyDescent="0.25">
      <c r="A278">
        <f t="shared" si="46"/>
        <v>272</v>
      </c>
      <c r="B278">
        <f t="shared" si="48"/>
        <v>270</v>
      </c>
      <c r="C278">
        <f t="shared" si="47"/>
        <v>273</v>
      </c>
      <c r="D278">
        <f>VLOOKUP(B278,'Optimization  (2)'!$A$16:$C$136,3,FALSE)</f>
        <v>0.56603377337941507</v>
      </c>
      <c r="E278">
        <f>VLOOKUP(C278,'Optimization  (2)'!$A$16:$C$136,3,FALSE)</f>
        <v>0.5607180972316067</v>
      </c>
      <c r="F278">
        <f t="shared" si="40"/>
        <v>1</v>
      </c>
      <c r="G278">
        <f t="shared" si="41"/>
        <v>2</v>
      </c>
      <c r="H278">
        <f t="shared" si="42"/>
        <v>3</v>
      </c>
      <c r="I278">
        <f t="shared" si="43"/>
        <v>0.33333333333333331</v>
      </c>
      <c r="J278">
        <f t="shared" si="44"/>
        <v>0.66666666666666663</v>
      </c>
      <c r="K278">
        <f t="shared" si="45"/>
        <v>0.56248441933443372</v>
      </c>
    </row>
    <row r="279" spans="1:11" x14ac:dyDescent="0.25">
      <c r="A279">
        <f t="shared" si="46"/>
        <v>273</v>
      </c>
      <c r="B279">
        <f t="shared" si="48"/>
        <v>273</v>
      </c>
      <c r="C279">
        <f t="shared" si="47"/>
        <v>273</v>
      </c>
      <c r="D279">
        <f>VLOOKUP(B279,'Optimization  (2)'!$A$16:$C$136,3,FALSE)</f>
        <v>0.5607180972316067</v>
      </c>
      <c r="E279">
        <f>VLOOKUP(C279,'Optimization  (2)'!$A$16:$C$136,3,FALSE)</f>
        <v>0.5607180972316067</v>
      </c>
      <c r="F279">
        <f t="shared" si="40"/>
        <v>1</v>
      </c>
      <c r="G279">
        <f t="shared" si="41"/>
        <v>0</v>
      </c>
      <c r="H279">
        <f t="shared" si="42"/>
        <v>1</v>
      </c>
      <c r="I279">
        <f t="shared" si="43"/>
        <v>1</v>
      </c>
      <c r="J279">
        <f t="shared" si="44"/>
        <v>0</v>
      </c>
      <c r="K279">
        <f t="shared" si="45"/>
        <v>0.5607180972316067</v>
      </c>
    </row>
    <row r="280" spans="1:11" x14ac:dyDescent="0.25">
      <c r="A280">
        <f t="shared" si="46"/>
        <v>274</v>
      </c>
      <c r="B280">
        <f t="shared" si="48"/>
        <v>273</v>
      </c>
      <c r="C280">
        <f t="shared" si="47"/>
        <v>276</v>
      </c>
      <c r="D280">
        <f>VLOOKUP(B280,'Optimization  (2)'!$A$16:$C$136,3,FALSE)</f>
        <v>0.5607180972316067</v>
      </c>
      <c r="E280">
        <f>VLOOKUP(C280,'Optimization  (2)'!$A$16:$C$136,3,FALSE)</f>
        <v>0.55543428592085886</v>
      </c>
      <c r="F280">
        <f t="shared" si="40"/>
        <v>2</v>
      </c>
      <c r="G280">
        <f t="shared" si="41"/>
        <v>1</v>
      </c>
      <c r="H280">
        <f t="shared" si="42"/>
        <v>3</v>
      </c>
      <c r="I280">
        <f t="shared" si="43"/>
        <v>0.66666666666666663</v>
      </c>
      <c r="J280">
        <f t="shared" si="44"/>
        <v>0.33333333333333331</v>
      </c>
      <c r="K280">
        <f t="shared" si="45"/>
        <v>0.55895126532599415</v>
      </c>
    </row>
    <row r="281" spans="1:11" x14ac:dyDescent="0.25">
      <c r="A281">
        <f t="shared" si="46"/>
        <v>275</v>
      </c>
      <c r="B281">
        <f t="shared" si="48"/>
        <v>273</v>
      </c>
      <c r="C281">
        <f t="shared" si="47"/>
        <v>276</v>
      </c>
      <c r="D281">
        <f>VLOOKUP(B281,'Optimization  (2)'!$A$16:$C$136,3,FALSE)</f>
        <v>0.5607180972316067</v>
      </c>
      <c r="E281">
        <f>VLOOKUP(C281,'Optimization  (2)'!$A$16:$C$136,3,FALSE)</f>
        <v>0.55543428592085886</v>
      </c>
      <c r="F281">
        <f t="shared" si="40"/>
        <v>1</v>
      </c>
      <c r="G281">
        <f t="shared" si="41"/>
        <v>2</v>
      </c>
      <c r="H281">
        <f t="shared" si="42"/>
        <v>3</v>
      </c>
      <c r="I281">
        <f t="shared" si="43"/>
        <v>0.33333333333333331</v>
      </c>
      <c r="J281">
        <f t="shared" si="44"/>
        <v>0.66666666666666663</v>
      </c>
      <c r="K281">
        <f t="shared" si="45"/>
        <v>0.55719000073664648</v>
      </c>
    </row>
    <row r="282" spans="1:11" x14ac:dyDescent="0.25">
      <c r="A282">
        <f t="shared" si="46"/>
        <v>276</v>
      </c>
      <c r="B282">
        <f t="shared" si="48"/>
        <v>276</v>
      </c>
      <c r="C282">
        <f t="shared" si="47"/>
        <v>276</v>
      </c>
      <c r="D282">
        <f>VLOOKUP(B282,'Optimization  (2)'!$A$16:$C$136,3,FALSE)</f>
        <v>0.55543428592085886</v>
      </c>
      <c r="E282">
        <f>VLOOKUP(C282,'Optimization  (2)'!$A$16:$C$136,3,FALSE)</f>
        <v>0.55543428592085886</v>
      </c>
      <c r="F282">
        <f t="shared" si="40"/>
        <v>1</v>
      </c>
      <c r="G282">
        <f t="shared" si="41"/>
        <v>0</v>
      </c>
      <c r="H282">
        <f t="shared" si="42"/>
        <v>1</v>
      </c>
      <c r="I282">
        <f t="shared" si="43"/>
        <v>1</v>
      </c>
      <c r="J282">
        <f t="shared" si="44"/>
        <v>0</v>
      </c>
      <c r="K282">
        <f t="shared" si="45"/>
        <v>0.55543428592085886</v>
      </c>
    </row>
    <row r="283" spans="1:11" x14ac:dyDescent="0.25">
      <c r="A283">
        <f t="shared" si="46"/>
        <v>277</v>
      </c>
      <c r="B283">
        <f t="shared" si="48"/>
        <v>276</v>
      </c>
      <c r="C283">
        <f t="shared" si="47"/>
        <v>279</v>
      </c>
      <c r="D283">
        <f>VLOOKUP(B283,'Optimization  (2)'!$A$16:$C$136,3,FALSE)</f>
        <v>0.55543428592085886</v>
      </c>
      <c r="E283">
        <f>VLOOKUP(C283,'Optimization  (2)'!$A$16:$C$136,3,FALSE)</f>
        <v>0.5501829953276266</v>
      </c>
      <c r="F283">
        <f t="shared" si="40"/>
        <v>2</v>
      </c>
      <c r="G283">
        <f t="shared" si="41"/>
        <v>1</v>
      </c>
      <c r="H283">
        <f t="shared" si="42"/>
        <v>3</v>
      </c>
      <c r="I283">
        <f t="shared" si="43"/>
        <v>0.66666666666666663</v>
      </c>
      <c r="J283">
        <f t="shared" si="44"/>
        <v>0.33333333333333331</v>
      </c>
      <c r="K283">
        <f t="shared" si="45"/>
        <v>0.55367831014986146</v>
      </c>
    </row>
    <row r="284" spans="1:11" x14ac:dyDescent="0.25">
      <c r="A284">
        <f t="shared" si="46"/>
        <v>278</v>
      </c>
      <c r="B284">
        <f t="shared" si="48"/>
        <v>276</v>
      </c>
      <c r="C284">
        <f t="shared" si="47"/>
        <v>279</v>
      </c>
      <c r="D284">
        <f>VLOOKUP(B284,'Optimization  (2)'!$A$16:$C$136,3,FALSE)</f>
        <v>0.55543428592085886</v>
      </c>
      <c r="E284">
        <f>VLOOKUP(C284,'Optimization  (2)'!$A$16:$C$136,3,FALSE)</f>
        <v>0.5501829953276266</v>
      </c>
      <c r="F284">
        <f t="shared" si="40"/>
        <v>1</v>
      </c>
      <c r="G284">
        <f t="shared" si="41"/>
        <v>2</v>
      </c>
      <c r="H284">
        <f t="shared" si="42"/>
        <v>3</v>
      </c>
      <c r="I284">
        <f t="shared" si="43"/>
        <v>0.33333333333333331</v>
      </c>
      <c r="J284">
        <f t="shared" si="44"/>
        <v>0.66666666666666663</v>
      </c>
      <c r="K284">
        <f t="shared" si="45"/>
        <v>0.55192788580229335</v>
      </c>
    </row>
    <row r="285" spans="1:11" x14ac:dyDescent="0.25">
      <c r="A285">
        <f t="shared" si="46"/>
        <v>279</v>
      </c>
      <c r="B285">
        <f t="shared" si="48"/>
        <v>279</v>
      </c>
      <c r="C285">
        <f t="shared" si="47"/>
        <v>279</v>
      </c>
      <c r="D285">
        <f>VLOOKUP(B285,'Optimization  (2)'!$A$16:$C$136,3,FALSE)</f>
        <v>0.5501829953276266</v>
      </c>
      <c r="E285">
        <f>VLOOKUP(C285,'Optimization  (2)'!$A$16:$C$136,3,FALSE)</f>
        <v>0.5501829953276266</v>
      </c>
      <c r="F285">
        <f t="shared" si="40"/>
        <v>1</v>
      </c>
      <c r="G285">
        <f t="shared" si="41"/>
        <v>0</v>
      </c>
      <c r="H285">
        <f t="shared" si="42"/>
        <v>1</v>
      </c>
      <c r="I285">
        <f t="shared" si="43"/>
        <v>1</v>
      </c>
      <c r="J285">
        <f t="shared" si="44"/>
        <v>0</v>
      </c>
      <c r="K285">
        <f t="shared" si="45"/>
        <v>0.5501829953276266</v>
      </c>
    </row>
    <row r="286" spans="1:11" x14ac:dyDescent="0.25">
      <c r="A286">
        <f t="shared" si="46"/>
        <v>280</v>
      </c>
      <c r="B286">
        <f t="shared" si="48"/>
        <v>279</v>
      </c>
      <c r="C286">
        <f t="shared" si="47"/>
        <v>282</v>
      </c>
      <c r="D286">
        <f>VLOOKUP(B286,'Optimization  (2)'!$A$16:$C$136,3,FALSE)</f>
        <v>0.5501829953276266</v>
      </c>
      <c r="E286">
        <f>VLOOKUP(C286,'Optimization  (2)'!$A$16:$C$136,3,FALSE)</f>
        <v>0.54496510519109476</v>
      </c>
      <c r="F286">
        <f t="shared" si="40"/>
        <v>2</v>
      </c>
      <c r="G286">
        <f t="shared" si="41"/>
        <v>1</v>
      </c>
      <c r="H286">
        <f t="shared" si="42"/>
        <v>3</v>
      </c>
      <c r="I286">
        <f t="shared" si="43"/>
        <v>0.66666666666666663</v>
      </c>
      <c r="J286">
        <f t="shared" si="44"/>
        <v>0.33333333333333331</v>
      </c>
      <c r="K286">
        <f t="shared" si="45"/>
        <v>0.5484381710116919</v>
      </c>
    </row>
    <row r="287" spans="1:11" x14ac:dyDescent="0.25">
      <c r="A287">
        <f t="shared" si="46"/>
        <v>281</v>
      </c>
      <c r="B287">
        <f t="shared" si="48"/>
        <v>279</v>
      </c>
      <c r="C287">
        <f t="shared" si="47"/>
        <v>282</v>
      </c>
      <c r="D287">
        <f>VLOOKUP(B287,'Optimization  (2)'!$A$16:$C$136,3,FALSE)</f>
        <v>0.5501829953276266</v>
      </c>
      <c r="E287">
        <f>VLOOKUP(C287,'Optimization  (2)'!$A$16:$C$136,3,FALSE)</f>
        <v>0.54496510519109476</v>
      </c>
      <c r="F287">
        <f t="shared" si="40"/>
        <v>1</v>
      </c>
      <c r="G287">
        <f t="shared" si="41"/>
        <v>2</v>
      </c>
      <c r="H287">
        <f t="shared" si="42"/>
        <v>3</v>
      </c>
      <c r="I287">
        <f t="shared" si="43"/>
        <v>0.33333333333333331</v>
      </c>
      <c r="J287">
        <f t="shared" si="44"/>
        <v>0.66666666666666663</v>
      </c>
      <c r="K287">
        <f t="shared" si="45"/>
        <v>0.54669888014902535</v>
      </c>
    </row>
    <row r="288" spans="1:11" x14ac:dyDescent="0.25">
      <c r="A288">
        <f t="shared" si="46"/>
        <v>282</v>
      </c>
      <c r="B288">
        <f t="shared" si="48"/>
        <v>282</v>
      </c>
      <c r="C288">
        <f t="shared" si="47"/>
        <v>282</v>
      </c>
      <c r="D288">
        <f>VLOOKUP(B288,'Optimization  (2)'!$A$16:$C$136,3,FALSE)</f>
        <v>0.54496510519109476</v>
      </c>
      <c r="E288">
        <f>VLOOKUP(C288,'Optimization  (2)'!$A$16:$C$136,3,FALSE)</f>
        <v>0.54496510519109476</v>
      </c>
      <c r="F288">
        <f t="shared" si="40"/>
        <v>1</v>
      </c>
      <c r="G288">
        <f t="shared" si="41"/>
        <v>0</v>
      </c>
      <c r="H288">
        <f t="shared" si="42"/>
        <v>1</v>
      </c>
      <c r="I288">
        <f t="shared" si="43"/>
        <v>1</v>
      </c>
      <c r="J288">
        <f t="shared" si="44"/>
        <v>0</v>
      </c>
      <c r="K288">
        <f t="shared" si="45"/>
        <v>0.54496510519109476</v>
      </c>
    </row>
    <row r="289" spans="1:11" x14ac:dyDescent="0.25">
      <c r="A289">
        <f t="shared" si="46"/>
        <v>283</v>
      </c>
      <c r="B289">
        <f t="shared" si="48"/>
        <v>282</v>
      </c>
      <c r="C289">
        <f t="shared" si="47"/>
        <v>285</v>
      </c>
      <c r="D289">
        <f>VLOOKUP(B289,'Optimization  (2)'!$A$16:$C$136,3,FALSE)</f>
        <v>0.54496510519109476</v>
      </c>
      <c r="E289">
        <f>VLOOKUP(C289,'Optimization  (2)'!$A$16:$C$136,3,FALSE)</f>
        <v>0.53978104929717685</v>
      </c>
      <c r="F289">
        <f t="shared" si="40"/>
        <v>2</v>
      </c>
      <c r="G289">
        <f t="shared" si="41"/>
        <v>1</v>
      </c>
      <c r="H289">
        <f t="shared" si="42"/>
        <v>3</v>
      </c>
      <c r="I289">
        <f t="shared" si="43"/>
        <v>0.66666666666666663</v>
      </c>
      <c r="J289">
        <f t="shared" si="44"/>
        <v>0.33333333333333331</v>
      </c>
      <c r="K289">
        <f t="shared" si="45"/>
        <v>0.5432315780789565</v>
      </c>
    </row>
    <row r="290" spans="1:11" x14ac:dyDescent="0.25">
      <c r="A290">
        <f t="shared" si="46"/>
        <v>284</v>
      </c>
      <c r="B290">
        <f t="shared" si="48"/>
        <v>282</v>
      </c>
      <c r="C290">
        <f t="shared" si="47"/>
        <v>285</v>
      </c>
      <c r="D290">
        <f>VLOOKUP(B290,'Optimization  (2)'!$A$16:$C$136,3,FALSE)</f>
        <v>0.54496510519109476</v>
      </c>
      <c r="E290">
        <f>VLOOKUP(C290,'Optimization  (2)'!$A$16:$C$136,3,FALSE)</f>
        <v>0.53978104929717685</v>
      </c>
      <c r="F290">
        <f t="shared" si="40"/>
        <v>1</v>
      </c>
      <c r="G290">
        <f t="shared" si="41"/>
        <v>2</v>
      </c>
      <c r="H290">
        <f t="shared" si="42"/>
        <v>3</v>
      </c>
      <c r="I290">
        <f t="shared" si="43"/>
        <v>0.33333333333333331</v>
      </c>
      <c r="J290">
        <f t="shared" si="44"/>
        <v>0.66666666666666663</v>
      </c>
      <c r="K290">
        <f t="shared" si="45"/>
        <v>0.54150356529465282</v>
      </c>
    </row>
    <row r="291" spans="1:11" x14ac:dyDescent="0.25">
      <c r="A291">
        <f t="shared" si="46"/>
        <v>285</v>
      </c>
      <c r="B291">
        <f t="shared" si="48"/>
        <v>285</v>
      </c>
      <c r="C291">
        <f t="shared" si="47"/>
        <v>285</v>
      </c>
      <c r="D291">
        <f>VLOOKUP(B291,'Optimization  (2)'!$A$16:$C$136,3,FALSE)</f>
        <v>0.53978104929717685</v>
      </c>
      <c r="E291">
        <f>VLOOKUP(C291,'Optimization  (2)'!$A$16:$C$136,3,FALSE)</f>
        <v>0.53978104929717685</v>
      </c>
      <c r="F291">
        <f t="shared" si="40"/>
        <v>1</v>
      </c>
      <c r="G291">
        <f t="shared" si="41"/>
        <v>0</v>
      </c>
      <c r="H291">
        <f t="shared" si="42"/>
        <v>1</v>
      </c>
      <c r="I291">
        <f t="shared" si="43"/>
        <v>1</v>
      </c>
      <c r="J291">
        <f t="shared" si="44"/>
        <v>0</v>
      </c>
      <c r="K291">
        <f t="shared" si="45"/>
        <v>0.53978104929717685</v>
      </c>
    </row>
    <row r="292" spans="1:11" x14ac:dyDescent="0.25">
      <c r="A292">
        <f t="shared" si="46"/>
        <v>286</v>
      </c>
      <c r="B292">
        <f t="shared" si="48"/>
        <v>285</v>
      </c>
      <c r="C292">
        <f t="shared" si="47"/>
        <v>288</v>
      </c>
      <c r="D292">
        <f>VLOOKUP(B292,'Optimization  (2)'!$A$16:$C$136,3,FALSE)</f>
        <v>0.53978104929717685</v>
      </c>
      <c r="E292">
        <f>VLOOKUP(C292,'Optimization  (2)'!$A$16:$C$136,3,FALSE)</f>
        <v>0.53463168441900599</v>
      </c>
      <c r="F292">
        <f t="shared" si="40"/>
        <v>2</v>
      </c>
      <c r="G292">
        <f t="shared" si="41"/>
        <v>1</v>
      </c>
      <c r="H292">
        <f t="shared" si="42"/>
        <v>3</v>
      </c>
      <c r="I292">
        <f t="shared" si="43"/>
        <v>0.66666666666666663</v>
      </c>
      <c r="J292">
        <f t="shared" si="44"/>
        <v>0.33333333333333331</v>
      </c>
      <c r="K292">
        <f t="shared" si="45"/>
        <v>0.53805910705336535</v>
      </c>
    </row>
    <row r="293" spans="1:11" x14ac:dyDescent="0.25">
      <c r="A293">
        <f t="shared" si="46"/>
        <v>287</v>
      </c>
      <c r="B293">
        <f t="shared" si="48"/>
        <v>285</v>
      </c>
      <c r="C293">
        <f t="shared" si="47"/>
        <v>288</v>
      </c>
      <c r="D293">
        <f>VLOOKUP(B293,'Optimization  (2)'!$A$16:$C$136,3,FALSE)</f>
        <v>0.53978104929717685</v>
      </c>
      <c r="E293">
        <f>VLOOKUP(C293,'Optimization  (2)'!$A$16:$C$136,3,FALSE)</f>
        <v>0.53463168441900599</v>
      </c>
      <c r="F293">
        <f t="shared" si="40"/>
        <v>1</v>
      </c>
      <c r="G293">
        <f t="shared" si="41"/>
        <v>2</v>
      </c>
      <c r="H293">
        <f t="shared" si="42"/>
        <v>3</v>
      </c>
      <c r="I293">
        <f t="shared" si="43"/>
        <v>0.33333333333333331</v>
      </c>
      <c r="J293">
        <f t="shared" si="44"/>
        <v>0.66666666666666663</v>
      </c>
      <c r="K293">
        <f t="shared" si="45"/>
        <v>0.53634265793513669</v>
      </c>
    </row>
    <row r="294" spans="1:11" x14ac:dyDescent="0.25">
      <c r="A294">
        <f t="shared" si="46"/>
        <v>288</v>
      </c>
      <c r="B294">
        <f t="shared" si="48"/>
        <v>288</v>
      </c>
      <c r="C294">
        <f t="shared" si="47"/>
        <v>288</v>
      </c>
      <c r="D294">
        <f>VLOOKUP(B294,'Optimization  (2)'!$A$16:$C$136,3,FALSE)</f>
        <v>0.53463168441900599</v>
      </c>
      <c r="E294">
        <f>VLOOKUP(C294,'Optimization  (2)'!$A$16:$C$136,3,FALSE)</f>
        <v>0.53463168441900599</v>
      </c>
      <c r="F294">
        <f t="shared" si="40"/>
        <v>1</v>
      </c>
      <c r="G294">
        <f t="shared" si="41"/>
        <v>0</v>
      </c>
      <c r="H294">
        <f t="shared" si="42"/>
        <v>1</v>
      </c>
      <c r="I294">
        <f t="shared" si="43"/>
        <v>1</v>
      </c>
      <c r="J294">
        <f t="shared" si="44"/>
        <v>0</v>
      </c>
      <c r="K294">
        <f t="shared" si="45"/>
        <v>0.53463168441900599</v>
      </c>
    </row>
    <row r="295" spans="1:11" x14ac:dyDescent="0.25">
      <c r="A295">
        <f t="shared" si="46"/>
        <v>289</v>
      </c>
      <c r="B295">
        <f t="shared" si="48"/>
        <v>288</v>
      </c>
      <c r="C295">
        <f t="shared" si="47"/>
        <v>291</v>
      </c>
      <c r="D295">
        <f>VLOOKUP(B295,'Optimization  (2)'!$A$16:$C$136,3,FALSE)</f>
        <v>0.53463168441900599</v>
      </c>
      <c r="E295">
        <f>VLOOKUP(C295,'Optimization  (2)'!$A$16:$C$136,3,FALSE)</f>
        <v>0.52951739057728009</v>
      </c>
      <c r="F295">
        <f t="shared" si="40"/>
        <v>2</v>
      </c>
      <c r="G295">
        <f t="shared" si="41"/>
        <v>1</v>
      </c>
      <c r="H295">
        <f t="shared" si="42"/>
        <v>3</v>
      </c>
      <c r="I295">
        <f t="shared" si="43"/>
        <v>0.66666666666666663</v>
      </c>
      <c r="J295">
        <f t="shared" si="44"/>
        <v>0.33333333333333331</v>
      </c>
      <c r="K295">
        <f t="shared" si="45"/>
        <v>0.53292145479685515</v>
      </c>
    </row>
    <row r="296" spans="1:11" x14ac:dyDescent="0.25">
      <c r="A296">
        <f t="shared" si="46"/>
        <v>290</v>
      </c>
      <c r="B296">
        <f t="shared" si="48"/>
        <v>288</v>
      </c>
      <c r="C296">
        <f t="shared" si="47"/>
        <v>291</v>
      </c>
      <c r="D296">
        <f>VLOOKUP(B296,'Optimization  (2)'!$A$16:$C$136,3,FALSE)</f>
        <v>0.53463168441900599</v>
      </c>
      <c r="E296">
        <f>VLOOKUP(C296,'Optimization  (2)'!$A$16:$C$136,3,FALSE)</f>
        <v>0.52951739057728009</v>
      </c>
      <c r="F296">
        <f t="shared" si="40"/>
        <v>1</v>
      </c>
      <c r="G296">
        <f t="shared" si="41"/>
        <v>2</v>
      </c>
      <c r="H296">
        <f t="shared" si="42"/>
        <v>3</v>
      </c>
      <c r="I296">
        <f t="shared" si="43"/>
        <v>0.33333333333333331</v>
      </c>
      <c r="J296">
        <f t="shared" si="44"/>
        <v>0.66666666666666663</v>
      </c>
      <c r="K296">
        <f t="shared" si="45"/>
        <v>0.53121669601649257</v>
      </c>
    </row>
    <row r="297" spans="1:11" x14ac:dyDescent="0.25">
      <c r="A297">
        <f t="shared" si="46"/>
        <v>291</v>
      </c>
      <c r="B297">
        <f t="shared" si="48"/>
        <v>291</v>
      </c>
      <c r="C297">
        <f t="shared" si="47"/>
        <v>291</v>
      </c>
      <c r="D297">
        <f>VLOOKUP(B297,'Optimization  (2)'!$A$16:$C$136,3,FALSE)</f>
        <v>0.52951739057728009</v>
      </c>
      <c r="E297">
        <f>VLOOKUP(C297,'Optimization  (2)'!$A$16:$C$136,3,FALSE)</f>
        <v>0.52951739057728009</v>
      </c>
      <c r="F297">
        <f t="shared" si="40"/>
        <v>1</v>
      </c>
      <c r="G297">
        <f t="shared" si="41"/>
        <v>0</v>
      </c>
      <c r="H297">
        <f t="shared" si="42"/>
        <v>1</v>
      </c>
      <c r="I297">
        <f t="shared" si="43"/>
        <v>1</v>
      </c>
      <c r="J297">
        <f t="shared" si="44"/>
        <v>0</v>
      </c>
      <c r="K297">
        <f t="shared" si="45"/>
        <v>0.52951739057728009</v>
      </c>
    </row>
    <row r="298" spans="1:11" x14ac:dyDescent="0.25">
      <c r="A298">
        <f t="shared" si="46"/>
        <v>292</v>
      </c>
      <c r="B298">
        <f t="shared" si="48"/>
        <v>291</v>
      </c>
      <c r="C298">
        <f t="shared" si="47"/>
        <v>294</v>
      </c>
      <c r="D298">
        <f>VLOOKUP(B298,'Optimization  (2)'!$A$16:$C$136,3,FALSE)</f>
        <v>0.52951739057728009</v>
      </c>
      <c r="E298">
        <f>VLOOKUP(C298,'Optimization  (2)'!$A$16:$C$136,3,FALSE)</f>
        <v>0.52443903414842752</v>
      </c>
      <c r="F298">
        <f t="shared" si="40"/>
        <v>2</v>
      </c>
      <c r="G298">
        <f t="shared" si="41"/>
        <v>1</v>
      </c>
      <c r="H298">
        <f t="shared" si="42"/>
        <v>3</v>
      </c>
      <c r="I298">
        <f t="shared" si="43"/>
        <v>0.66666666666666663</v>
      </c>
      <c r="J298">
        <f t="shared" si="44"/>
        <v>0.33333333333333331</v>
      </c>
      <c r="K298">
        <f t="shared" si="45"/>
        <v>0.52781916450782074</v>
      </c>
    </row>
    <row r="299" spans="1:11" x14ac:dyDescent="0.25">
      <c r="A299">
        <f t="shared" si="46"/>
        <v>293</v>
      </c>
      <c r="B299">
        <f t="shared" si="48"/>
        <v>291</v>
      </c>
      <c r="C299">
        <f t="shared" si="47"/>
        <v>294</v>
      </c>
      <c r="D299">
        <f>VLOOKUP(B299,'Optimization  (2)'!$A$16:$C$136,3,FALSE)</f>
        <v>0.52951739057728009</v>
      </c>
      <c r="E299">
        <f>VLOOKUP(C299,'Optimization  (2)'!$A$16:$C$136,3,FALSE)</f>
        <v>0.52443903414842752</v>
      </c>
      <c r="F299">
        <f t="shared" si="40"/>
        <v>1</v>
      </c>
      <c r="G299">
        <f t="shared" si="41"/>
        <v>2</v>
      </c>
      <c r="H299">
        <f t="shared" si="42"/>
        <v>3</v>
      </c>
      <c r="I299">
        <f t="shared" si="43"/>
        <v>0.33333333333333331</v>
      </c>
      <c r="J299">
        <f t="shared" si="44"/>
        <v>0.66666666666666663</v>
      </c>
      <c r="K299">
        <f t="shared" si="45"/>
        <v>0.52612638485397356</v>
      </c>
    </row>
    <row r="300" spans="1:11" x14ac:dyDescent="0.25">
      <c r="A300">
        <f t="shared" si="46"/>
        <v>294</v>
      </c>
      <c r="B300">
        <f t="shared" si="48"/>
        <v>294</v>
      </c>
      <c r="C300">
        <f t="shared" si="47"/>
        <v>294</v>
      </c>
      <c r="D300">
        <f>VLOOKUP(B300,'Optimization  (2)'!$A$16:$C$136,3,FALSE)</f>
        <v>0.52443903414842752</v>
      </c>
      <c r="E300">
        <f>VLOOKUP(C300,'Optimization  (2)'!$A$16:$C$136,3,FALSE)</f>
        <v>0.52443903414842752</v>
      </c>
      <c r="F300">
        <f t="shared" si="40"/>
        <v>1</v>
      </c>
      <c r="G300">
        <f t="shared" si="41"/>
        <v>0</v>
      </c>
      <c r="H300">
        <f t="shared" si="42"/>
        <v>1</v>
      </c>
      <c r="I300">
        <f t="shared" si="43"/>
        <v>1</v>
      </c>
      <c r="J300">
        <f t="shared" si="44"/>
        <v>0</v>
      </c>
      <c r="K300">
        <f t="shared" si="45"/>
        <v>0.52443903414842752</v>
      </c>
    </row>
    <row r="301" spans="1:11" x14ac:dyDescent="0.25">
      <c r="A301">
        <f t="shared" si="46"/>
        <v>295</v>
      </c>
      <c r="B301">
        <f t="shared" si="48"/>
        <v>294</v>
      </c>
      <c r="C301">
        <f t="shared" si="47"/>
        <v>297</v>
      </c>
      <c r="D301">
        <f>VLOOKUP(B301,'Optimization  (2)'!$A$16:$C$136,3,FALSE)</f>
        <v>0.52443903414842752</v>
      </c>
      <c r="E301">
        <f>VLOOKUP(C301,'Optimization  (2)'!$A$16:$C$136,3,FALSE)</f>
        <v>0.51939687316315464</v>
      </c>
      <c r="F301">
        <f t="shared" si="40"/>
        <v>2</v>
      </c>
      <c r="G301">
        <f t="shared" si="41"/>
        <v>1</v>
      </c>
      <c r="H301">
        <f t="shared" si="42"/>
        <v>3</v>
      </c>
      <c r="I301">
        <f t="shared" si="43"/>
        <v>0.66666666666666663</v>
      </c>
      <c r="J301">
        <f t="shared" si="44"/>
        <v>0.33333333333333331</v>
      </c>
      <c r="K301">
        <f t="shared" si="45"/>
        <v>0.52275289849748352</v>
      </c>
    </row>
    <row r="302" spans="1:11" x14ac:dyDescent="0.25">
      <c r="A302">
        <f t="shared" si="46"/>
        <v>296</v>
      </c>
      <c r="B302">
        <f t="shared" si="48"/>
        <v>294</v>
      </c>
      <c r="C302">
        <f t="shared" si="47"/>
        <v>297</v>
      </c>
      <c r="D302">
        <f>VLOOKUP(B302,'Optimization  (2)'!$A$16:$C$136,3,FALSE)</f>
        <v>0.52443903414842752</v>
      </c>
      <c r="E302">
        <f>VLOOKUP(C302,'Optimization  (2)'!$A$16:$C$136,3,FALSE)</f>
        <v>0.51939687316315464</v>
      </c>
      <c r="F302">
        <f t="shared" si="40"/>
        <v>1</v>
      </c>
      <c r="G302">
        <f t="shared" si="41"/>
        <v>2</v>
      </c>
      <c r="H302">
        <f t="shared" si="42"/>
        <v>3</v>
      </c>
      <c r="I302">
        <f t="shared" si="43"/>
        <v>0.33333333333333331</v>
      </c>
      <c r="J302">
        <f t="shared" si="44"/>
        <v>0.66666666666666663</v>
      </c>
      <c r="K302">
        <f t="shared" si="45"/>
        <v>0.52107218397892707</v>
      </c>
    </row>
    <row r="303" spans="1:11" x14ac:dyDescent="0.25">
      <c r="A303">
        <f t="shared" si="46"/>
        <v>297</v>
      </c>
      <c r="B303">
        <f t="shared" si="48"/>
        <v>297</v>
      </c>
      <c r="C303">
        <f t="shared" si="47"/>
        <v>297</v>
      </c>
      <c r="D303">
        <f>VLOOKUP(B303,'Optimization  (2)'!$A$16:$C$136,3,FALSE)</f>
        <v>0.51939687316315464</v>
      </c>
      <c r="E303">
        <f>VLOOKUP(C303,'Optimization  (2)'!$A$16:$C$136,3,FALSE)</f>
        <v>0.51939687316315464</v>
      </c>
      <c r="F303">
        <f t="shared" si="40"/>
        <v>1</v>
      </c>
      <c r="G303">
        <f t="shared" si="41"/>
        <v>0</v>
      </c>
      <c r="H303">
        <f t="shared" si="42"/>
        <v>1</v>
      </c>
      <c r="I303">
        <f t="shared" si="43"/>
        <v>1</v>
      </c>
      <c r="J303">
        <f t="shared" si="44"/>
        <v>0</v>
      </c>
      <c r="K303">
        <f t="shared" si="45"/>
        <v>0.51939687316315464</v>
      </c>
    </row>
    <row r="304" spans="1:11" x14ac:dyDescent="0.25">
      <c r="A304">
        <f t="shared" si="46"/>
        <v>298</v>
      </c>
      <c r="B304">
        <f t="shared" si="48"/>
        <v>297</v>
      </c>
      <c r="C304">
        <f t="shared" si="47"/>
        <v>300</v>
      </c>
      <c r="D304">
        <f>VLOOKUP(B304,'Optimization  (2)'!$A$16:$C$136,3,FALSE)</f>
        <v>0.51939687316315464</v>
      </c>
      <c r="E304">
        <f>VLOOKUP(C304,'Optimization  (2)'!$A$16:$C$136,3,FALSE)</f>
        <v>0.51439157052444595</v>
      </c>
      <c r="F304">
        <f t="shared" si="40"/>
        <v>2</v>
      </c>
      <c r="G304">
        <f t="shared" si="41"/>
        <v>1</v>
      </c>
      <c r="H304">
        <f t="shared" si="42"/>
        <v>3</v>
      </c>
      <c r="I304">
        <f t="shared" si="43"/>
        <v>0.66666666666666663</v>
      </c>
      <c r="J304">
        <f t="shared" si="44"/>
        <v>0.33333333333333331</v>
      </c>
      <c r="K304">
        <f t="shared" si="45"/>
        <v>0.51772305063854562</v>
      </c>
    </row>
    <row r="305" spans="1:11" x14ac:dyDescent="0.25">
      <c r="A305">
        <f t="shared" si="46"/>
        <v>299</v>
      </c>
      <c r="B305">
        <f t="shared" si="48"/>
        <v>297</v>
      </c>
      <c r="C305">
        <f t="shared" si="47"/>
        <v>300</v>
      </c>
      <c r="D305">
        <f>VLOOKUP(B305,'Optimization  (2)'!$A$16:$C$136,3,FALSE)</f>
        <v>0.51939687316315464</v>
      </c>
      <c r="E305">
        <f>VLOOKUP(C305,'Optimization  (2)'!$A$16:$C$136,3,FALSE)</f>
        <v>0.51439157052444595</v>
      </c>
      <c r="F305">
        <f t="shared" si="40"/>
        <v>1</v>
      </c>
      <c r="G305">
        <f t="shared" si="41"/>
        <v>2</v>
      </c>
      <c r="H305">
        <f t="shared" si="42"/>
        <v>3</v>
      </c>
      <c r="I305">
        <f t="shared" si="43"/>
        <v>0.33333333333333331</v>
      </c>
      <c r="J305">
        <f t="shared" si="44"/>
        <v>0.66666666666666663</v>
      </c>
      <c r="K305">
        <f t="shared" si="45"/>
        <v>0.5160546222200405</v>
      </c>
    </row>
    <row r="306" spans="1:11" x14ac:dyDescent="0.25">
      <c r="A306">
        <f t="shared" si="46"/>
        <v>300</v>
      </c>
      <c r="B306">
        <f t="shared" si="48"/>
        <v>300</v>
      </c>
      <c r="C306">
        <f t="shared" si="47"/>
        <v>300</v>
      </c>
      <c r="D306">
        <f>VLOOKUP(B306,'Optimization  (2)'!$A$16:$C$136,3,FALSE)</f>
        <v>0.51439157052444595</v>
      </c>
      <c r="E306">
        <f>VLOOKUP(C306,'Optimization  (2)'!$A$16:$C$136,3,FALSE)</f>
        <v>0.51439157052444595</v>
      </c>
      <c r="F306">
        <f t="shared" si="40"/>
        <v>1</v>
      </c>
      <c r="G306">
        <f t="shared" si="41"/>
        <v>0</v>
      </c>
      <c r="H306">
        <f t="shared" si="42"/>
        <v>1</v>
      </c>
      <c r="I306">
        <f t="shared" si="43"/>
        <v>1</v>
      </c>
      <c r="J306">
        <f t="shared" si="44"/>
        <v>0</v>
      </c>
      <c r="K306">
        <f t="shared" si="45"/>
        <v>0.51439157052444595</v>
      </c>
    </row>
    <row r="307" spans="1:11" x14ac:dyDescent="0.25">
      <c r="A307">
        <f t="shared" si="46"/>
        <v>301</v>
      </c>
      <c r="B307">
        <f t="shared" si="48"/>
        <v>300</v>
      </c>
      <c r="C307">
        <f t="shared" si="47"/>
        <v>303</v>
      </c>
      <c r="D307">
        <f>VLOOKUP(B307,'Optimization  (2)'!$A$16:$C$136,3,FALSE)</f>
        <v>0.51439157052444595</v>
      </c>
      <c r="E307">
        <f>VLOOKUP(C307,'Optimization  (2)'!$A$16:$C$136,3,FALSE)</f>
        <v>0.50942362524275353</v>
      </c>
      <c r="F307">
        <f t="shared" si="40"/>
        <v>2</v>
      </c>
      <c r="G307">
        <f t="shared" si="41"/>
        <v>1</v>
      </c>
      <c r="H307">
        <f t="shared" si="42"/>
        <v>3</v>
      </c>
      <c r="I307">
        <f t="shared" si="43"/>
        <v>0.66666666666666663</v>
      </c>
      <c r="J307">
        <f t="shared" si="44"/>
        <v>0.33333333333333331</v>
      </c>
      <c r="K307">
        <f t="shared" si="45"/>
        <v>0.51273022886910646</v>
      </c>
    </row>
    <row r="308" spans="1:11" x14ac:dyDescent="0.25">
      <c r="A308">
        <f t="shared" si="46"/>
        <v>302</v>
      </c>
      <c r="B308">
        <f t="shared" si="48"/>
        <v>300</v>
      </c>
      <c r="C308">
        <f t="shared" si="47"/>
        <v>303</v>
      </c>
      <c r="D308">
        <f>VLOOKUP(B308,'Optimization  (2)'!$A$16:$C$136,3,FALSE)</f>
        <v>0.51439157052444595</v>
      </c>
      <c r="E308">
        <f>VLOOKUP(C308,'Optimization  (2)'!$A$16:$C$136,3,FALSE)</f>
        <v>0.50942362524275353</v>
      </c>
      <c r="F308">
        <f t="shared" si="40"/>
        <v>1</v>
      </c>
      <c r="G308">
        <f t="shared" si="41"/>
        <v>2</v>
      </c>
      <c r="H308">
        <f t="shared" si="42"/>
        <v>3</v>
      </c>
      <c r="I308">
        <f t="shared" si="43"/>
        <v>0.33333333333333331</v>
      </c>
      <c r="J308">
        <f t="shared" si="44"/>
        <v>0.66666666666666663</v>
      </c>
      <c r="K308">
        <f t="shared" si="45"/>
        <v>0.51107425288508412</v>
      </c>
    </row>
    <row r="309" spans="1:11" x14ac:dyDescent="0.25">
      <c r="A309">
        <f t="shared" si="46"/>
        <v>303</v>
      </c>
      <c r="B309">
        <f t="shared" si="48"/>
        <v>303</v>
      </c>
      <c r="C309">
        <f t="shared" si="47"/>
        <v>303</v>
      </c>
      <c r="D309">
        <f>VLOOKUP(B309,'Optimization  (2)'!$A$16:$C$136,3,FALSE)</f>
        <v>0.50942362524275353</v>
      </c>
      <c r="E309">
        <f>VLOOKUP(C309,'Optimization  (2)'!$A$16:$C$136,3,FALSE)</f>
        <v>0.50942362524275353</v>
      </c>
      <c r="F309">
        <f t="shared" si="40"/>
        <v>1</v>
      </c>
      <c r="G309">
        <f t="shared" si="41"/>
        <v>0</v>
      </c>
      <c r="H309">
        <f t="shared" si="42"/>
        <v>1</v>
      </c>
      <c r="I309">
        <f t="shared" si="43"/>
        <v>1</v>
      </c>
      <c r="J309">
        <f t="shared" si="44"/>
        <v>0</v>
      </c>
      <c r="K309">
        <f t="shared" si="45"/>
        <v>0.50942362524275353</v>
      </c>
    </row>
    <row r="310" spans="1:11" x14ac:dyDescent="0.25">
      <c r="A310">
        <f t="shared" si="46"/>
        <v>304</v>
      </c>
      <c r="B310">
        <f t="shared" si="48"/>
        <v>303</v>
      </c>
      <c r="C310">
        <f t="shared" si="47"/>
        <v>306</v>
      </c>
      <c r="D310">
        <f>VLOOKUP(B310,'Optimization  (2)'!$A$16:$C$136,3,FALSE)</f>
        <v>0.50942362524275353</v>
      </c>
      <c r="E310">
        <f>VLOOKUP(C310,'Optimization  (2)'!$A$16:$C$136,3,FALSE)</f>
        <v>0.50449343356875531</v>
      </c>
      <c r="F310">
        <f t="shared" si="40"/>
        <v>2</v>
      </c>
      <c r="G310">
        <f t="shared" si="41"/>
        <v>1</v>
      </c>
      <c r="H310">
        <f t="shared" si="42"/>
        <v>3</v>
      </c>
      <c r="I310">
        <f t="shared" si="43"/>
        <v>0.66666666666666663</v>
      </c>
      <c r="J310">
        <f t="shared" si="44"/>
        <v>0.33333333333333331</v>
      </c>
      <c r="K310">
        <f t="shared" si="45"/>
        <v>0.50777489773953477</v>
      </c>
    </row>
    <row r="311" spans="1:11" x14ac:dyDescent="0.25">
      <c r="A311">
        <f t="shared" si="46"/>
        <v>305</v>
      </c>
      <c r="B311">
        <f t="shared" si="48"/>
        <v>303</v>
      </c>
      <c r="C311">
        <f t="shared" si="47"/>
        <v>306</v>
      </c>
      <c r="D311">
        <f>VLOOKUP(B311,'Optimization  (2)'!$A$16:$C$136,3,FALSE)</f>
        <v>0.50942362524275353</v>
      </c>
      <c r="E311">
        <f>VLOOKUP(C311,'Optimization  (2)'!$A$16:$C$136,3,FALSE)</f>
        <v>0.50449343356875531</v>
      </c>
      <c r="F311">
        <f t="shared" si="40"/>
        <v>1</v>
      </c>
      <c r="G311">
        <f t="shared" si="41"/>
        <v>2</v>
      </c>
      <c r="H311">
        <f t="shared" si="42"/>
        <v>3</v>
      </c>
      <c r="I311">
        <f t="shared" si="43"/>
        <v>0.33333333333333331</v>
      </c>
      <c r="J311">
        <f t="shared" si="44"/>
        <v>0.66666666666666663</v>
      </c>
      <c r="K311">
        <f t="shared" si="45"/>
        <v>0.50613150627148429</v>
      </c>
    </row>
    <row r="312" spans="1:11" x14ac:dyDescent="0.25">
      <c r="A312">
        <f t="shared" si="46"/>
        <v>306</v>
      </c>
      <c r="B312">
        <f t="shared" si="48"/>
        <v>306</v>
      </c>
      <c r="C312">
        <f t="shared" si="47"/>
        <v>306</v>
      </c>
      <c r="D312">
        <f>VLOOKUP(B312,'Optimization  (2)'!$A$16:$C$136,3,FALSE)</f>
        <v>0.50449343356875531</v>
      </c>
      <c r="E312">
        <f>VLOOKUP(C312,'Optimization  (2)'!$A$16:$C$136,3,FALSE)</f>
        <v>0.50449343356875531</v>
      </c>
      <c r="F312">
        <f t="shared" si="40"/>
        <v>1</v>
      </c>
      <c r="G312">
        <f t="shared" si="41"/>
        <v>0</v>
      </c>
      <c r="H312">
        <f t="shared" si="42"/>
        <v>1</v>
      </c>
      <c r="I312">
        <f t="shared" si="43"/>
        <v>1</v>
      </c>
      <c r="J312">
        <f t="shared" si="44"/>
        <v>0</v>
      </c>
      <c r="K312">
        <f t="shared" si="45"/>
        <v>0.50449343356875531</v>
      </c>
    </row>
    <row r="313" spans="1:11" x14ac:dyDescent="0.25">
      <c r="A313">
        <f t="shared" si="46"/>
        <v>307</v>
      </c>
      <c r="B313">
        <f t="shared" si="48"/>
        <v>306</v>
      </c>
      <c r="C313">
        <f t="shared" si="47"/>
        <v>309</v>
      </c>
      <c r="D313">
        <f>VLOOKUP(B313,'Optimization  (2)'!$A$16:$C$136,3,FALSE)</f>
        <v>0.50449343356875531</v>
      </c>
      <c r="E313">
        <f>VLOOKUP(C313,'Optimization  (2)'!$A$16:$C$136,3,FALSE)</f>
        <v>0.49960148302433788</v>
      </c>
      <c r="F313">
        <f t="shared" si="40"/>
        <v>2</v>
      </c>
      <c r="G313">
        <f t="shared" si="41"/>
        <v>1</v>
      </c>
      <c r="H313">
        <f t="shared" si="42"/>
        <v>3</v>
      </c>
      <c r="I313">
        <f t="shared" si="43"/>
        <v>0.66666666666666663</v>
      </c>
      <c r="J313">
        <f t="shared" si="44"/>
        <v>0.33333333333333331</v>
      </c>
      <c r="K313">
        <f t="shared" si="45"/>
        <v>0.50285748413565035</v>
      </c>
    </row>
    <row r="314" spans="1:11" x14ac:dyDescent="0.25">
      <c r="A314">
        <f t="shared" si="46"/>
        <v>308</v>
      </c>
      <c r="B314">
        <f t="shared" si="48"/>
        <v>306</v>
      </c>
      <c r="C314">
        <f t="shared" si="47"/>
        <v>309</v>
      </c>
      <c r="D314">
        <f>VLOOKUP(B314,'Optimization  (2)'!$A$16:$C$136,3,FALSE)</f>
        <v>0.50449343356875531</v>
      </c>
      <c r="E314">
        <f>VLOOKUP(C314,'Optimization  (2)'!$A$16:$C$136,3,FALSE)</f>
        <v>0.49960148302433788</v>
      </c>
      <c r="F314">
        <f t="shared" si="40"/>
        <v>1</v>
      </c>
      <c r="G314">
        <f t="shared" si="41"/>
        <v>2</v>
      </c>
      <c r="H314">
        <f t="shared" si="42"/>
        <v>3</v>
      </c>
      <c r="I314">
        <f t="shared" si="43"/>
        <v>0.33333333333333331</v>
      </c>
      <c r="J314">
        <f t="shared" si="44"/>
        <v>0.66666666666666663</v>
      </c>
      <c r="K314">
        <f t="shared" si="45"/>
        <v>0.50122683968843729</v>
      </c>
    </row>
    <row r="315" spans="1:11" x14ac:dyDescent="0.25">
      <c r="A315">
        <f t="shared" si="46"/>
        <v>309</v>
      </c>
      <c r="B315">
        <f t="shared" si="48"/>
        <v>309</v>
      </c>
      <c r="C315">
        <f t="shared" si="47"/>
        <v>309</v>
      </c>
      <c r="D315">
        <f>VLOOKUP(B315,'Optimization  (2)'!$A$16:$C$136,3,FALSE)</f>
        <v>0.49960148302433788</v>
      </c>
      <c r="E315">
        <f>VLOOKUP(C315,'Optimization  (2)'!$A$16:$C$136,3,FALSE)</f>
        <v>0.49960148302433788</v>
      </c>
      <c r="F315">
        <f t="shared" si="40"/>
        <v>1</v>
      </c>
      <c r="G315">
        <f t="shared" si="41"/>
        <v>0</v>
      </c>
      <c r="H315">
        <f t="shared" si="42"/>
        <v>1</v>
      </c>
      <c r="I315">
        <f t="shared" si="43"/>
        <v>1</v>
      </c>
      <c r="J315">
        <f t="shared" si="44"/>
        <v>0</v>
      </c>
      <c r="K315">
        <f t="shared" si="45"/>
        <v>0.49960148302433788</v>
      </c>
    </row>
    <row r="316" spans="1:11" x14ac:dyDescent="0.25">
      <c r="A316">
        <f t="shared" si="46"/>
        <v>310</v>
      </c>
      <c r="B316">
        <f t="shared" si="48"/>
        <v>309</v>
      </c>
      <c r="C316">
        <f t="shared" si="47"/>
        <v>312</v>
      </c>
      <c r="D316">
        <f>VLOOKUP(B316,'Optimization  (2)'!$A$16:$C$136,3,FALSE)</f>
        <v>0.49960148302433788</v>
      </c>
      <c r="E316">
        <f>VLOOKUP(C316,'Optimization  (2)'!$A$16:$C$136,3,FALSE)</f>
        <v>0.49474805731452226</v>
      </c>
      <c r="F316">
        <f t="shared" si="40"/>
        <v>2</v>
      </c>
      <c r="G316">
        <f t="shared" si="41"/>
        <v>1</v>
      </c>
      <c r="H316">
        <f t="shared" si="42"/>
        <v>3</v>
      </c>
      <c r="I316">
        <f t="shared" si="43"/>
        <v>0.66666666666666663</v>
      </c>
      <c r="J316">
        <f t="shared" si="44"/>
        <v>0.33333333333333331</v>
      </c>
      <c r="K316">
        <f t="shared" si="45"/>
        <v>0.4979784072116421</v>
      </c>
    </row>
    <row r="317" spans="1:11" x14ac:dyDescent="0.25">
      <c r="A317">
        <f t="shared" si="46"/>
        <v>311</v>
      </c>
      <c r="B317">
        <f t="shared" si="48"/>
        <v>309</v>
      </c>
      <c r="C317">
        <f t="shared" si="47"/>
        <v>312</v>
      </c>
      <c r="D317">
        <f>VLOOKUP(B317,'Optimization  (2)'!$A$16:$C$136,3,FALSE)</f>
        <v>0.49960148302433788</v>
      </c>
      <c r="E317">
        <f>VLOOKUP(C317,'Optimization  (2)'!$A$16:$C$136,3,FALSE)</f>
        <v>0.49474805731452226</v>
      </c>
      <c r="F317">
        <f t="shared" si="40"/>
        <v>1</v>
      </c>
      <c r="G317">
        <f t="shared" si="41"/>
        <v>2</v>
      </c>
      <c r="H317">
        <f t="shared" si="42"/>
        <v>3</v>
      </c>
      <c r="I317">
        <f t="shared" si="43"/>
        <v>0.33333333333333331</v>
      </c>
      <c r="J317">
        <f t="shared" si="44"/>
        <v>0.66666666666666663</v>
      </c>
      <c r="K317">
        <f t="shared" si="45"/>
        <v>0.4963606043518563</v>
      </c>
    </row>
    <row r="318" spans="1:11" x14ac:dyDescent="0.25">
      <c r="A318">
        <f t="shared" si="46"/>
        <v>312</v>
      </c>
      <c r="B318">
        <f t="shared" si="48"/>
        <v>312</v>
      </c>
      <c r="C318">
        <f t="shared" si="47"/>
        <v>312</v>
      </c>
      <c r="D318">
        <f>VLOOKUP(B318,'Optimization  (2)'!$A$16:$C$136,3,FALSE)</f>
        <v>0.49474805731452226</v>
      </c>
      <c r="E318">
        <f>VLOOKUP(C318,'Optimization  (2)'!$A$16:$C$136,3,FALSE)</f>
        <v>0.49474805731452226</v>
      </c>
      <c r="F318">
        <f t="shared" si="40"/>
        <v>1</v>
      </c>
      <c r="G318">
        <f t="shared" si="41"/>
        <v>0</v>
      </c>
      <c r="H318">
        <f t="shared" si="42"/>
        <v>1</v>
      </c>
      <c r="I318">
        <f t="shared" si="43"/>
        <v>1</v>
      </c>
      <c r="J318">
        <f t="shared" si="44"/>
        <v>0</v>
      </c>
      <c r="K318">
        <f t="shared" si="45"/>
        <v>0.49474805731452226</v>
      </c>
    </row>
    <row r="319" spans="1:11" x14ac:dyDescent="0.25">
      <c r="A319">
        <f t="shared" si="46"/>
        <v>313</v>
      </c>
      <c r="B319">
        <f t="shared" si="48"/>
        <v>312</v>
      </c>
      <c r="C319">
        <f t="shared" si="47"/>
        <v>315</v>
      </c>
      <c r="D319">
        <f>VLOOKUP(B319,'Optimization  (2)'!$A$16:$C$136,3,FALSE)</f>
        <v>0.49474805731452226</v>
      </c>
      <c r="E319">
        <f>VLOOKUP(C319,'Optimization  (2)'!$A$16:$C$136,3,FALSE)</f>
        <v>0.48993367810094268</v>
      </c>
      <c r="F319">
        <f t="shared" si="40"/>
        <v>2</v>
      </c>
      <c r="G319">
        <f t="shared" si="41"/>
        <v>1</v>
      </c>
      <c r="H319">
        <f t="shared" si="42"/>
        <v>3</v>
      </c>
      <c r="I319">
        <f t="shared" si="43"/>
        <v>0.66666666666666663</v>
      </c>
      <c r="J319">
        <f t="shared" si="44"/>
        <v>0.33333333333333331</v>
      </c>
      <c r="K319">
        <f t="shared" si="45"/>
        <v>0.4931380305200655</v>
      </c>
    </row>
    <row r="320" spans="1:11" x14ac:dyDescent="0.25">
      <c r="A320">
        <f t="shared" si="46"/>
        <v>314</v>
      </c>
      <c r="B320">
        <f t="shared" si="48"/>
        <v>312</v>
      </c>
      <c r="C320">
        <f t="shared" si="47"/>
        <v>315</v>
      </c>
      <c r="D320">
        <f>VLOOKUP(B320,'Optimization  (2)'!$A$16:$C$136,3,FALSE)</f>
        <v>0.49474805731452226</v>
      </c>
      <c r="E320">
        <f>VLOOKUP(C320,'Optimization  (2)'!$A$16:$C$136,3,FALSE)</f>
        <v>0.48993367810094268</v>
      </c>
      <c r="F320">
        <f t="shared" si="40"/>
        <v>1</v>
      </c>
      <c r="G320">
        <f t="shared" si="41"/>
        <v>2</v>
      </c>
      <c r="H320">
        <f t="shared" si="42"/>
        <v>3</v>
      </c>
      <c r="I320">
        <f t="shared" si="43"/>
        <v>0.33333333333333331</v>
      </c>
      <c r="J320">
        <f t="shared" si="44"/>
        <v>0.66666666666666663</v>
      </c>
      <c r="K320">
        <f t="shared" si="45"/>
        <v>0.4915332431322938</v>
      </c>
    </row>
    <row r="321" spans="1:11" x14ac:dyDescent="0.25">
      <c r="A321">
        <f t="shared" si="46"/>
        <v>315</v>
      </c>
      <c r="B321">
        <f t="shared" si="48"/>
        <v>315</v>
      </c>
      <c r="C321">
        <f t="shared" si="47"/>
        <v>315</v>
      </c>
      <c r="D321">
        <f>VLOOKUP(B321,'Optimization  (2)'!$A$16:$C$136,3,FALSE)</f>
        <v>0.48993367810094268</v>
      </c>
      <c r="E321">
        <f>VLOOKUP(C321,'Optimization  (2)'!$A$16:$C$136,3,FALSE)</f>
        <v>0.48993367810094268</v>
      </c>
      <c r="F321">
        <f t="shared" si="40"/>
        <v>1</v>
      </c>
      <c r="G321">
        <f t="shared" si="41"/>
        <v>0</v>
      </c>
      <c r="H321">
        <f t="shared" si="42"/>
        <v>1</v>
      </c>
      <c r="I321">
        <f t="shared" si="43"/>
        <v>1</v>
      </c>
      <c r="J321">
        <f t="shared" si="44"/>
        <v>0</v>
      </c>
      <c r="K321">
        <f t="shared" si="45"/>
        <v>0.48993367810094268</v>
      </c>
    </row>
    <row r="322" spans="1:11" x14ac:dyDescent="0.25">
      <c r="A322">
        <f t="shared" si="46"/>
        <v>316</v>
      </c>
      <c r="B322">
        <f t="shared" si="48"/>
        <v>315</v>
      </c>
      <c r="C322">
        <f t="shared" si="47"/>
        <v>318</v>
      </c>
      <c r="D322">
        <f>VLOOKUP(B322,'Optimization  (2)'!$A$16:$C$136,3,FALSE)</f>
        <v>0.48993367810094268</v>
      </c>
      <c r="E322">
        <f>VLOOKUP(C322,'Optimization  (2)'!$A$16:$C$136,3,FALSE)</f>
        <v>0.48515859598039401</v>
      </c>
      <c r="F322">
        <f t="shared" si="40"/>
        <v>2</v>
      </c>
      <c r="G322">
        <f t="shared" si="41"/>
        <v>1</v>
      </c>
      <c r="H322">
        <f t="shared" si="42"/>
        <v>3</v>
      </c>
      <c r="I322">
        <f t="shared" si="43"/>
        <v>0.66666666666666663</v>
      </c>
      <c r="J322">
        <f t="shared" si="44"/>
        <v>0.33333333333333331</v>
      </c>
      <c r="K322">
        <f t="shared" si="45"/>
        <v>0.4883367847903502</v>
      </c>
    </row>
    <row r="323" spans="1:11" x14ac:dyDescent="0.25">
      <c r="A323">
        <f t="shared" si="46"/>
        <v>317</v>
      </c>
      <c r="B323">
        <f t="shared" si="48"/>
        <v>315</v>
      </c>
      <c r="C323">
        <f t="shared" si="47"/>
        <v>318</v>
      </c>
      <c r="D323">
        <f>VLOOKUP(B323,'Optimization  (2)'!$A$16:$C$136,3,FALSE)</f>
        <v>0.48993367810094268</v>
      </c>
      <c r="E323">
        <f>VLOOKUP(C323,'Optimization  (2)'!$A$16:$C$136,3,FALSE)</f>
        <v>0.48515859598039401</v>
      </c>
      <c r="F323">
        <f t="shared" si="40"/>
        <v>1</v>
      </c>
      <c r="G323">
        <f t="shared" si="41"/>
        <v>2</v>
      </c>
      <c r="H323">
        <f t="shared" si="42"/>
        <v>3</v>
      </c>
      <c r="I323">
        <f t="shared" si="43"/>
        <v>0.33333333333333331</v>
      </c>
      <c r="J323">
        <f t="shared" si="44"/>
        <v>0.66666666666666663</v>
      </c>
      <c r="K323">
        <f t="shared" si="45"/>
        <v>0.48674509640515756</v>
      </c>
    </row>
    <row r="324" spans="1:11" x14ac:dyDescent="0.25">
      <c r="A324">
        <f t="shared" si="46"/>
        <v>318</v>
      </c>
      <c r="B324">
        <f t="shared" si="48"/>
        <v>318</v>
      </c>
      <c r="C324">
        <f t="shared" si="47"/>
        <v>318</v>
      </c>
      <c r="D324">
        <f>VLOOKUP(B324,'Optimization  (2)'!$A$16:$C$136,3,FALSE)</f>
        <v>0.48515859598039401</v>
      </c>
      <c r="E324">
        <f>VLOOKUP(C324,'Optimization  (2)'!$A$16:$C$136,3,FALSE)</f>
        <v>0.48515859598039401</v>
      </c>
      <c r="F324">
        <f t="shared" si="40"/>
        <v>1</v>
      </c>
      <c r="G324">
        <f t="shared" si="41"/>
        <v>0</v>
      </c>
      <c r="H324">
        <f t="shared" si="42"/>
        <v>1</v>
      </c>
      <c r="I324">
        <f t="shared" si="43"/>
        <v>1</v>
      </c>
      <c r="J324">
        <f t="shared" si="44"/>
        <v>0</v>
      </c>
      <c r="K324">
        <f t="shared" si="45"/>
        <v>0.48515859598039401</v>
      </c>
    </row>
    <row r="325" spans="1:11" x14ac:dyDescent="0.25">
      <c r="A325">
        <f t="shared" si="46"/>
        <v>319</v>
      </c>
      <c r="B325">
        <f t="shared" si="48"/>
        <v>318</v>
      </c>
      <c r="C325">
        <f t="shared" si="47"/>
        <v>321</v>
      </c>
      <c r="D325">
        <f>VLOOKUP(B325,'Optimization  (2)'!$A$16:$C$136,3,FALSE)</f>
        <v>0.48515859598039401</v>
      </c>
      <c r="E325">
        <f>VLOOKUP(C325,'Optimization  (2)'!$A$16:$C$136,3,FALSE)</f>
        <v>0.48042312826887029</v>
      </c>
      <c r="F325">
        <f t="shared" si="40"/>
        <v>2</v>
      </c>
      <c r="G325">
        <f t="shared" si="41"/>
        <v>1</v>
      </c>
      <c r="H325">
        <f t="shared" si="42"/>
        <v>3</v>
      </c>
      <c r="I325">
        <f t="shared" si="43"/>
        <v>0.66666666666666663</v>
      </c>
      <c r="J325">
        <f t="shared" si="44"/>
        <v>0.33333333333333331</v>
      </c>
      <c r="K325">
        <f t="shared" si="45"/>
        <v>0.48357494301342174</v>
      </c>
    </row>
    <row r="326" spans="1:11" x14ac:dyDescent="0.25">
      <c r="A326">
        <f t="shared" si="46"/>
        <v>320</v>
      </c>
      <c r="B326">
        <f t="shared" si="48"/>
        <v>318</v>
      </c>
      <c r="C326">
        <f t="shared" si="47"/>
        <v>321</v>
      </c>
      <c r="D326">
        <f>VLOOKUP(B326,'Optimization  (2)'!$A$16:$C$136,3,FALSE)</f>
        <v>0.48515859598039401</v>
      </c>
      <c r="E326">
        <f>VLOOKUP(C326,'Optimization  (2)'!$A$16:$C$136,3,FALSE)</f>
        <v>0.48042312826887029</v>
      </c>
      <c r="F326">
        <f t="shared" si="40"/>
        <v>1</v>
      </c>
      <c r="G326">
        <f t="shared" si="41"/>
        <v>2</v>
      </c>
      <c r="H326">
        <f t="shared" si="42"/>
        <v>3</v>
      </c>
      <c r="I326">
        <f t="shared" si="43"/>
        <v>0.33333333333333331</v>
      </c>
      <c r="J326">
        <f t="shared" si="44"/>
        <v>0.66666666666666663</v>
      </c>
      <c r="K326">
        <f t="shared" si="45"/>
        <v>0.48199645940084329</v>
      </c>
    </row>
    <row r="327" spans="1:11" x14ac:dyDescent="0.25">
      <c r="A327">
        <f t="shared" si="46"/>
        <v>321</v>
      </c>
      <c r="B327">
        <f t="shared" si="48"/>
        <v>321</v>
      </c>
      <c r="C327">
        <f t="shared" si="47"/>
        <v>321</v>
      </c>
      <c r="D327">
        <f>VLOOKUP(B327,'Optimization  (2)'!$A$16:$C$136,3,FALSE)</f>
        <v>0.48042312826887029</v>
      </c>
      <c r="E327">
        <f>VLOOKUP(C327,'Optimization  (2)'!$A$16:$C$136,3,FALSE)</f>
        <v>0.48042312826887029</v>
      </c>
      <c r="F327">
        <f t="shared" si="40"/>
        <v>1</v>
      </c>
      <c r="G327">
        <f t="shared" si="41"/>
        <v>0</v>
      </c>
      <c r="H327">
        <f t="shared" si="42"/>
        <v>1</v>
      </c>
      <c r="I327">
        <f t="shared" si="43"/>
        <v>1</v>
      </c>
      <c r="J327">
        <f t="shared" si="44"/>
        <v>0</v>
      </c>
      <c r="K327">
        <f t="shared" si="45"/>
        <v>0.48042312826887029</v>
      </c>
    </row>
    <row r="328" spans="1:11" x14ac:dyDescent="0.25">
      <c r="A328">
        <f t="shared" si="46"/>
        <v>322</v>
      </c>
      <c r="B328">
        <f t="shared" si="48"/>
        <v>321</v>
      </c>
      <c r="C328">
        <f t="shared" si="47"/>
        <v>324</v>
      </c>
      <c r="D328">
        <f>VLOOKUP(B328,'Optimization  (2)'!$A$16:$C$136,3,FALSE)</f>
        <v>0.48042312826887029</v>
      </c>
      <c r="E328">
        <f>VLOOKUP(C328,'Optimization  (2)'!$A$16:$C$136,3,FALSE)</f>
        <v>0.47572749351925009</v>
      </c>
      <c r="F328">
        <f t="shared" ref="F328:F366" si="49">IF(B328=C328,1,C328-A328)</f>
        <v>2</v>
      </c>
      <c r="G328">
        <f t="shared" ref="G328:G366" si="50">A328-B328</f>
        <v>1</v>
      </c>
      <c r="H328">
        <f t="shared" ref="H328:H366" si="51">SUM(F328:G328)</f>
        <v>3</v>
      </c>
      <c r="I328">
        <f t="shared" ref="I328:I366" si="52">F328/H328</f>
        <v>0.66666666666666663</v>
      </c>
      <c r="J328">
        <f t="shared" ref="J328:J366" si="53">G328/H328</f>
        <v>0.33333333333333331</v>
      </c>
      <c r="K328">
        <f t="shared" ref="K328:K366" si="54">(D328^I328)*(E328^J328)</f>
        <v>0.47885278937748249</v>
      </c>
    </row>
    <row r="329" spans="1:11" x14ac:dyDescent="0.25">
      <c r="A329">
        <f t="shared" ref="A329:A360" si="55">A328+1</f>
        <v>323</v>
      </c>
      <c r="B329">
        <f t="shared" si="48"/>
        <v>321</v>
      </c>
      <c r="C329">
        <f t="shared" si="47"/>
        <v>324</v>
      </c>
      <c r="D329">
        <f>VLOOKUP(B329,'Optimization  (2)'!$A$16:$C$136,3,FALSE)</f>
        <v>0.48042312826887029</v>
      </c>
      <c r="E329">
        <f>VLOOKUP(C329,'Optimization  (2)'!$A$16:$C$136,3,FALSE)</f>
        <v>0.47572749351925009</v>
      </c>
      <c r="F329">
        <f t="shared" si="49"/>
        <v>1</v>
      </c>
      <c r="G329">
        <f t="shared" si="50"/>
        <v>2</v>
      </c>
      <c r="H329">
        <f t="shared" si="51"/>
        <v>3</v>
      </c>
      <c r="I329">
        <f t="shared" si="52"/>
        <v>0.33333333333333331</v>
      </c>
      <c r="J329">
        <f t="shared" si="53"/>
        <v>0.66666666666666663</v>
      </c>
      <c r="K329">
        <f t="shared" si="54"/>
        <v>0.47728758338684146</v>
      </c>
    </row>
    <row r="330" spans="1:11" x14ac:dyDescent="0.25">
      <c r="A330">
        <f t="shared" si="55"/>
        <v>324</v>
      </c>
      <c r="B330">
        <f t="shared" si="48"/>
        <v>324</v>
      </c>
      <c r="C330">
        <f t="shared" ref="C330:C366" si="56">IF(MOD(A330,3)=0,B330,B330+3)</f>
        <v>324</v>
      </c>
      <c r="D330">
        <f>VLOOKUP(B330,'Optimization  (2)'!$A$16:$C$136,3,FALSE)</f>
        <v>0.47572749351925009</v>
      </c>
      <c r="E330">
        <f>VLOOKUP(C330,'Optimization  (2)'!$A$16:$C$136,3,FALSE)</f>
        <v>0.47572749351925009</v>
      </c>
      <c r="F330">
        <f t="shared" si="49"/>
        <v>1</v>
      </c>
      <c r="G330">
        <f t="shared" si="50"/>
        <v>0</v>
      </c>
      <c r="H330">
        <f t="shared" si="51"/>
        <v>1</v>
      </c>
      <c r="I330">
        <f t="shared" si="52"/>
        <v>1</v>
      </c>
      <c r="J330">
        <f t="shared" si="53"/>
        <v>0</v>
      </c>
      <c r="K330">
        <f t="shared" si="54"/>
        <v>0.47572749351925009</v>
      </c>
    </row>
    <row r="331" spans="1:11" x14ac:dyDescent="0.25">
      <c r="A331">
        <f t="shared" si="55"/>
        <v>325</v>
      </c>
      <c r="B331">
        <f t="shared" ref="B331:B366" si="57">A331-MOD(A331,3)</f>
        <v>324</v>
      </c>
      <c r="C331">
        <f t="shared" si="56"/>
        <v>327</v>
      </c>
      <c r="D331">
        <f>VLOOKUP(B331,'Optimization  (2)'!$A$16:$C$136,3,FALSE)</f>
        <v>0.47572749351925009</v>
      </c>
      <c r="E331">
        <f>VLOOKUP(C331,'Optimization  (2)'!$A$16:$C$136,3,FALSE)</f>
        <v>0.47107214784187224</v>
      </c>
      <c r="F331">
        <f t="shared" si="49"/>
        <v>2</v>
      </c>
      <c r="G331">
        <f t="shared" si="50"/>
        <v>1</v>
      </c>
      <c r="H331">
        <f t="shared" si="51"/>
        <v>3</v>
      </c>
      <c r="I331">
        <f t="shared" si="52"/>
        <v>0.66666666666666663</v>
      </c>
      <c r="J331">
        <f t="shared" si="53"/>
        <v>0.33333333333333331</v>
      </c>
      <c r="K331">
        <f t="shared" si="54"/>
        <v>0.47417062214932632</v>
      </c>
    </row>
    <row r="332" spans="1:11" x14ac:dyDescent="0.25">
      <c r="A332">
        <f t="shared" si="55"/>
        <v>326</v>
      </c>
      <c r="B332">
        <f t="shared" si="57"/>
        <v>324</v>
      </c>
      <c r="C332">
        <f t="shared" si="56"/>
        <v>327</v>
      </c>
      <c r="D332">
        <f>VLOOKUP(B332,'Optimization  (2)'!$A$16:$C$136,3,FALSE)</f>
        <v>0.47572749351925009</v>
      </c>
      <c r="E332">
        <f>VLOOKUP(C332,'Optimization  (2)'!$A$16:$C$136,3,FALSE)</f>
        <v>0.47107214784187224</v>
      </c>
      <c r="F332">
        <f t="shared" si="49"/>
        <v>1</v>
      </c>
      <c r="G332">
        <f t="shared" si="50"/>
        <v>2</v>
      </c>
      <c r="H332">
        <f t="shared" si="51"/>
        <v>3</v>
      </c>
      <c r="I332">
        <f t="shared" si="52"/>
        <v>0.33333333333333331</v>
      </c>
      <c r="J332">
        <f t="shared" si="53"/>
        <v>0.66666666666666663</v>
      </c>
      <c r="K332">
        <f t="shared" si="54"/>
        <v>0.47261884581489128</v>
      </c>
    </row>
    <row r="333" spans="1:11" x14ac:dyDescent="0.25">
      <c r="A333">
        <f t="shared" si="55"/>
        <v>327</v>
      </c>
      <c r="B333">
        <f t="shared" si="57"/>
        <v>327</v>
      </c>
      <c r="C333">
        <f t="shared" si="56"/>
        <v>327</v>
      </c>
      <c r="D333">
        <f>VLOOKUP(B333,'Optimization  (2)'!$A$16:$C$136,3,FALSE)</f>
        <v>0.47107214784187224</v>
      </c>
      <c r="E333">
        <f>VLOOKUP(C333,'Optimization  (2)'!$A$16:$C$136,3,FALSE)</f>
        <v>0.47107214784187224</v>
      </c>
      <c r="F333">
        <f t="shared" si="49"/>
        <v>1</v>
      </c>
      <c r="G333">
        <f t="shared" si="50"/>
        <v>0</v>
      </c>
      <c r="H333">
        <f t="shared" si="51"/>
        <v>1</v>
      </c>
      <c r="I333">
        <f t="shared" si="52"/>
        <v>1</v>
      </c>
      <c r="J333">
        <f t="shared" si="53"/>
        <v>0</v>
      </c>
      <c r="K333">
        <f t="shared" si="54"/>
        <v>0.47107214784187224</v>
      </c>
    </row>
    <row r="334" spans="1:11" x14ac:dyDescent="0.25">
      <c r="A334">
        <f t="shared" si="55"/>
        <v>328</v>
      </c>
      <c r="B334">
        <f t="shared" si="57"/>
        <v>327</v>
      </c>
      <c r="C334">
        <f t="shared" si="56"/>
        <v>330</v>
      </c>
      <c r="D334">
        <f>VLOOKUP(B334,'Optimization  (2)'!$A$16:$C$136,3,FALSE)</f>
        <v>0.47107214784187224</v>
      </c>
      <c r="E334">
        <f>VLOOKUP(C334,'Optimization  (2)'!$A$16:$C$136,3,FALSE)</f>
        <v>0.46645710257525314</v>
      </c>
      <c r="F334">
        <f t="shared" si="49"/>
        <v>2</v>
      </c>
      <c r="G334">
        <f t="shared" si="50"/>
        <v>1</v>
      </c>
      <c r="H334">
        <f t="shared" si="51"/>
        <v>3</v>
      </c>
      <c r="I334">
        <f t="shared" si="52"/>
        <v>0.66666666666666663</v>
      </c>
      <c r="J334">
        <f t="shared" si="53"/>
        <v>0.33333333333333331</v>
      </c>
      <c r="K334">
        <f t="shared" si="54"/>
        <v>0.46952874821700613</v>
      </c>
    </row>
    <row r="335" spans="1:11" x14ac:dyDescent="0.25">
      <c r="A335">
        <f t="shared" si="55"/>
        <v>329</v>
      </c>
      <c r="B335">
        <f t="shared" si="57"/>
        <v>327</v>
      </c>
      <c r="C335">
        <f t="shared" si="56"/>
        <v>330</v>
      </c>
      <c r="D335">
        <f>VLOOKUP(B335,'Optimization  (2)'!$A$16:$C$136,3,FALSE)</f>
        <v>0.47107214784187224</v>
      </c>
      <c r="E335">
        <f>VLOOKUP(C335,'Optimization  (2)'!$A$16:$C$136,3,FALSE)</f>
        <v>0.46645710257525314</v>
      </c>
      <c r="F335">
        <f t="shared" si="49"/>
        <v>1</v>
      </c>
      <c r="G335">
        <f t="shared" si="50"/>
        <v>2</v>
      </c>
      <c r="H335">
        <f t="shared" si="51"/>
        <v>3</v>
      </c>
      <c r="I335">
        <f t="shared" si="52"/>
        <v>0.33333333333333331</v>
      </c>
      <c r="J335">
        <f t="shared" si="53"/>
        <v>0.66666666666666663</v>
      </c>
      <c r="K335">
        <f t="shared" si="54"/>
        <v>0.46799040531734221</v>
      </c>
    </row>
    <row r="336" spans="1:11" x14ac:dyDescent="0.25">
      <c r="A336">
        <f t="shared" si="55"/>
        <v>330</v>
      </c>
      <c r="B336">
        <f t="shared" si="57"/>
        <v>330</v>
      </c>
      <c r="C336">
        <f t="shared" si="56"/>
        <v>330</v>
      </c>
      <c r="D336">
        <f>VLOOKUP(B336,'Optimization  (2)'!$A$16:$C$136,3,FALSE)</f>
        <v>0.46645710257525314</v>
      </c>
      <c r="E336">
        <f>VLOOKUP(C336,'Optimization  (2)'!$A$16:$C$136,3,FALSE)</f>
        <v>0.46645710257525314</v>
      </c>
      <c r="F336">
        <f t="shared" si="49"/>
        <v>1</v>
      </c>
      <c r="G336">
        <f t="shared" si="50"/>
        <v>0</v>
      </c>
      <c r="H336">
        <f t="shared" si="51"/>
        <v>1</v>
      </c>
      <c r="I336">
        <f t="shared" si="52"/>
        <v>1</v>
      </c>
      <c r="J336">
        <f t="shared" si="53"/>
        <v>0</v>
      </c>
      <c r="K336">
        <f t="shared" si="54"/>
        <v>0.46645710257525314</v>
      </c>
    </row>
    <row r="337" spans="1:11" x14ac:dyDescent="0.25">
      <c r="A337">
        <f t="shared" si="55"/>
        <v>331</v>
      </c>
      <c r="B337">
        <f t="shared" si="57"/>
        <v>330</v>
      </c>
      <c r="C337">
        <f t="shared" si="56"/>
        <v>333</v>
      </c>
      <c r="D337">
        <f>VLOOKUP(B337,'Optimization  (2)'!$A$16:$C$136,3,FALSE)</f>
        <v>0.46645710257525314</v>
      </c>
      <c r="E337">
        <f>VLOOKUP(C337,'Optimization  (2)'!$A$16:$C$136,3,FALSE)</f>
        <v>0.46188265676923834</v>
      </c>
      <c r="F337">
        <f t="shared" si="49"/>
        <v>2</v>
      </c>
      <c r="G337">
        <f t="shared" si="50"/>
        <v>1</v>
      </c>
      <c r="H337">
        <f t="shared" si="51"/>
        <v>3</v>
      </c>
      <c r="I337">
        <f t="shared" si="52"/>
        <v>0.66666666666666663</v>
      </c>
      <c r="J337">
        <f t="shared" si="53"/>
        <v>0.33333333333333331</v>
      </c>
      <c r="K337">
        <f t="shared" si="54"/>
        <v>0.46492727545780649</v>
      </c>
    </row>
    <row r="338" spans="1:11" x14ac:dyDescent="0.25">
      <c r="A338">
        <f t="shared" si="55"/>
        <v>332</v>
      </c>
      <c r="B338">
        <f t="shared" si="57"/>
        <v>330</v>
      </c>
      <c r="C338">
        <f t="shared" si="56"/>
        <v>333</v>
      </c>
      <c r="D338">
        <f>VLOOKUP(B338,'Optimization  (2)'!$A$16:$C$136,3,FALSE)</f>
        <v>0.46645710257525314</v>
      </c>
      <c r="E338">
        <f>VLOOKUP(C338,'Optimization  (2)'!$A$16:$C$136,3,FALSE)</f>
        <v>0.46188265676923834</v>
      </c>
      <c r="F338">
        <f t="shared" si="49"/>
        <v>1</v>
      </c>
      <c r="G338">
        <f t="shared" si="50"/>
        <v>2</v>
      </c>
      <c r="H338">
        <f t="shared" si="51"/>
        <v>3</v>
      </c>
      <c r="I338">
        <f t="shared" si="52"/>
        <v>0.33333333333333331</v>
      </c>
      <c r="J338">
        <f t="shared" si="53"/>
        <v>0.66666666666666663</v>
      </c>
      <c r="K338">
        <f t="shared" si="54"/>
        <v>0.46340246567420756</v>
      </c>
    </row>
    <row r="339" spans="1:11" x14ac:dyDescent="0.25">
      <c r="A339">
        <f t="shared" si="55"/>
        <v>333</v>
      </c>
      <c r="B339">
        <f t="shared" si="57"/>
        <v>333</v>
      </c>
      <c r="C339">
        <f t="shared" si="56"/>
        <v>333</v>
      </c>
      <c r="D339">
        <f>VLOOKUP(B339,'Optimization  (2)'!$A$16:$C$136,3,FALSE)</f>
        <v>0.46188265676923834</v>
      </c>
      <c r="E339">
        <f>VLOOKUP(C339,'Optimization  (2)'!$A$16:$C$136,3,FALSE)</f>
        <v>0.46188265676923834</v>
      </c>
      <c r="F339">
        <f t="shared" si="49"/>
        <v>1</v>
      </c>
      <c r="G339">
        <f t="shared" si="50"/>
        <v>0</v>
      </c>
      <c r="H339">
        <f t="shared" si="51"/>
        <v>1</v>
      </c>
      <c r="I339">
        <f t="shared" si="52"/>
        <v>1</v>
      </c>
      <c r="J339">
        <f t="shared" si="53"/>
        <v>0</v>
      </c>
      <c r="K339">
        <f t="shared" si="54"/>
        <v>0.46188265676923834</v>
      </c>
    </row>
    <row r="340" spans="1:11" x14ac:dyDescent="0.25">
      <c r="A340">
        <f t="shared" si="55"/>
        <v>334</v>
      </c>
      <c r="B340">
        <f t="shared" si="57"/>
        <v>333</v>
      </c>
      <c r="C340">
        <f t="shared" si="56"/>
        <v>336</v>
      </c>
      <c r="D340">
        <f>VLOOKUP(B340,'Optimization  (2)'!$A$16:$C$136,3,FALSE)</f>
        <v>0.46188265676923834</v>
      </c>
      <c r="E340">
        <f>VLOOKUP(C340,'Optimization  (2)'!$A$16:$C$136,3,FALSE)</f>
        <v>0.45734900680359508</v>
      </c>
      <c r="F340">
        <f t="shared" si="49"/>
        <v>2</v>
      </c>
      <c r="G340">
        <f t="shared" si="50"/>
        <v>1</v>
      </c>
      <c r="H340">
        <f t="shared" si="51"/>
        <v>3</v>
      </c>
      <c r="I340">
        <f t="shared" si="52"/>
        <v>0.66666666666666663</v>
      </c>
      <c r="J340">
        <f t="shared" si="53"/>
        <v>0.33333333333333331</v>
      </c>
      <c r="K340">
        <f t="shared" si="54"/>
        <v>0.46036646847999962</v>
      </c>
    </row>
    <row r="341" spans="1:11" x14ac:dyDescent="0.25">
      <c r="A341">
        <f t="shared" si="55"/>
        <v>335</v>
      </c>
      <c r="B341">
        <f t="shared" si="57"/>
        <v>333</v>
      </c>
      <c r="C341">
        <f t="shared" si="56"/>
        <v>336</v>
      </c>
      <c r="D341">
        <f>VLOOKUP(B341,'Optimization  (2)'!$A$16:$C$136,3,FALSE)</f>
        <v>0.46188265676923834</v>
      </c>
      <c r="E341">
        <f>VLOOKUP(C341,'Optimization  (2)'!$A$16:$C$136,3,FALSE)</f>
        <v>0.45734900680359508</v>
      </c>
      <c r="F341">
        <f t="shared" si="49"/>
        <v>1</v>
      </c>
      <c r="G341">
        <f t="shared" si="50"/>
        <v>2</v>
      </c>
      <c r="H341">
        <f t="shared" si="51"/>
        <v>3</v>
      </c>
      <c r="I341">
        <f t="shared" si="52"/>
        <v>0.33333333333333331</v>
      </c>
      <c r="J341">
        <f t="shared" si="53"/>
        <v>0.66666666666666663</v>
      </c>
      <c r="K341">
        <f t="shared" si="54"/>
        <v>0.45885525727075033</v>
      </c>
    </row>
    <row r="342" spans="1:11" x14ac:dyDescent="0.25">
      <c r="A342">
        <f t="shared" si="55"/>
        <v>336</v>
      </c>
      <c r="B342">
        <f t="shared" si="57"/>
        <v>336</v>
      </c>
      <c r="C342">
        <f t="shared" si="56"/>
        <v>336</v>
      </c>
      <c r="D342">
        <f>VLOOKUP(B342,'Optimization  (2)'!$A$16:$C$136,3,FALSE)</f>
        <v>0.45734900680359508</v>
      </c>
      <c r="E342">
        <f>VLOOKUP(C342,'Optimization  (2)'!$A$16:$C$136,3,FALSE)</f>
        <v>0.45734900680359508</v>
      </c>
      <c r="F342">
        <f t="shared" si="49"/>
        <v>1</v>
      </c>
      <c r="G342">
        <f t="shared" si="50"/>
        <v>0</v>
      </c>
      <c r="H342">
        <f t="shared" si="51"/>
        <v>1</v>
      </c>
      <c r="I342">
        <f t="shared" si="52"/>
        <v>1</v>
      </c>
      <c r="J342">
        <f t="shared" si="53"/>
        <v>0</v>
      </c>
      <c r="K342">
        <f t="shared" si="54"/>
        <v>0.45734900680359508</v>
      </c>
    </row>
    <row r="343" spans="1:11" x14ac:dyDescent="0.25">
      <c r="A343">
        <f t="shared" si="55"/>
        <v>337</v>
      </c>
      <c r="B343">
        <f t="shared" si="57"/>
        <v>336</v>
      </c>
      <c r="C343">
        <f t="shared" si="56"/>
        <v>339</v>
      </c>
      <c r="D343">
        <f>VLOOKUP(B343,'Optimization  (2)'!$A$16:$C$136,3,FALSE)</f>
        <v>0.45734900680359508</v>
      </c>
      <c r="E343">
        <f>VLOOKUP(C343,'Optimization  (2)'!$A$16:$C$136,3,FALSE)</f>
        <v>0.45285624588268952</v>
      </c>
      <c r="F343">
        <f t="shared" si="49"/>
        <v>2</v>
      </c>
      <c r="G343">
        <f t="shared" si="50"/>
        <v>1</v>
      </c>
      <c r="H343">
        <f t="shared" si="51"/>
        <v>3</v>
      </c>
      <c r="I343">
        <f t="shared" si="52"/>
        <v>0.66666666666666663</v>
      </c>
      <c r="J343">
        <f t="shared" si="53"/>
        <v>0.33333333333333331</v>
      </c>
      <c r="K343">
        <f t="shared" si="54"/>
        <v>0.45584648904989683</v>
      </c>
    </row>
    <row r="344" spans="1:11" x14ac:dyDescent="0.25">
      <c r="A344">
        <f t="shared" si="55"/>
        <v>338</v>
      </c>
      <c r="B344">
        <f t="shared" si="57"/>
        <v>336</v>
      </c>
      <c r="C344">
        <f t="shared" si="56"/>
        <v>339</v>
      </c>
      <c r="D344">
        <f>VLOOKUP(B344,'Optimization  (2)'!$A$16:$C$136,3,FALSE)</f>
        <v>0.45734900680359508</v>
      </c>
      <c r="E344">
        <f>VLOOKUP(C344,'Optimization  (2)'!$A$16:$C$136,3,FALSE)</f>
        <v>0.45285624588268952</v>
      </c>
      <c r="F344">
        <f t="shared" si="49"/>
        <v>1</v>
      </c>
      <c r="G344">
        <f t="shared" si="50"/>
        <v>2</v>
      </c>
      <c r="H344">
        <f t="shared" si="51"/>
        <v>3</v>
      </c>
      <c r="I344">
        <f t="shared" si="52"/>
        <v>0.33333333333333331</v>
      </c>
      <c r="J344">
        <f t="shared" si="53"/>
        <v>0.66666666666666663</v>
      </c>
      <c r="K344">
        <f t="shared" si="54"/>
        <v>0.45434890748183909</v>
      </c>
    </row>
    <row r="345" spans="1:11" x14ac:dyDescent="0.25">
      <c r="A345">
        <f t="shared" si="55"/>
        <v>339</v>
      </c>
      <c r="B345">
        <f t="shared" si="57"/>
        <v>339</v>
      </c>
      <c r="C345">
        <f t="shared" si="56"/>
        <v>339</v>
      </c>
      <c r="D345">
        <f>VLOOKUP(B345,'Optimization  (2)'!$A$16:$C$136,3,FALSE)</f>
        <v>0.45285624588268952</v>
      </c>
      <c r="E345">
        <f>VLOOKUP(C345,'Optimization  (2)'!$A$16:$C$136,3,FALSE)</f>
        <v>0.45285624588268952</v>
      </c>
      <c r="F345">
        <f t="shared" si="49"/>
        <v>1</v>
      </c>
      <c r="G345">
        <f t="shared" si="50"/>
        <v>0</v>
      </c>
      <c r="H345">
        <f t="shared" si="51"/>
        <v>1</v>
      </c>
      <c r="I345">
        <f t="shared" si="52"/>
        <v>1</v>
      </c>
      <c r="J345">
        <f t="shared" si="53"/>
        <v>0</v>
      </c>
      <c r="K345">
        <f t="shared" si="54"/>
        <v>0.45285624588268952</v>
      </c>
    </row>
    <row r="346" spans="1:11" x14ac:dyDescent="0.25">
      <c r="A346">
        <f t="shared" si="55"/>
        <v>340</v>
      </c>
      <c r="B346">
        <f t="shared" si="57"/>
        <v>339</v>
      </c>
      <c r="C346">
        <f t="shared" si="56"/>
        <v>342</v>
      </c>
      <c r="D346">
        <f>VLOOKUP(B346,'Optimization  (2)'!$A$16:$C$136,3,FALSE)</f>
        <v>0.45285624588268952</v>
      </c>
      <c r="E346">
        <f>VLOOKUP(C346,'Optimization  (2)'!$A$16:$C$136,3,FALSE)</f>
        <v>0.44840460599818838</v>
      </c>
      <c r="F346">
        <f t="shared" si="49"/>
        <v>2</v>
      </c>
      <c r="G346">
        <f t="shared" si="50"/>
        <v>1</v>
      </c>
      <c r="H346">
        <f t="shared" si="51"/>
        <v>3</v>
      </c>
      <c r="I346">
        <f t="shared" si="52"/>
        <v>0.66666666666666663</v>
      </c>
      <c r="J346">
        <f t="shared" si="53"/>
        <v>0.33333333333333331</v>
      </c>
      <c r="K346">
        <f t="shared" si="54"/>
        <v>0.45136747694344642</v>
      </c>
    </row>
    <row r="347" spans="1:11" x14ac:dyDescent="0.25">
      <c r="A347">
        <f t="shared" si="55"/>
        <v>341</v>
      </c>
      <c r="B347">
        <f t="shared" si="57"/>
        <v>339</v>
      </c>
      <c r="C347">
        <f t="shared" si="56"/>
        <v>342</v>
      </c>
      <c r="D347">
        <f>VLOOKUP(B347,'Optimization  (2)'!$A$16:$C$136,3,FALSE)</f>
        <v>0.45285624588268952</v>
      </c>
      <c r="E347">
        <f>VLOOKUP(C347,'Optimization  (2)'!$A$16:$C$136,3,FALSE)</f>
        <v>0.44840460599818838</v>
      </c>
      <c r="F347">
        <f t="shared" si="49"/>
        <v>1</v>
      </c>
      <c r="G347">
        <f t="shared" si="50"/>
        <v>2</v>
      </c>
      <c r="H347">
        <f t="shared" si="51"/>
        <v>3</v>
      </c>
      <c r="I347">
        <f t="shared" si="52"/>
        <v>0.33333333333333331</v>
      </c>
      <c r="J347">
        <f t="shared" si="53"/>
        <v>0.66666666666666663</v>
      </c>
      <c r="K347">
        <f t="shared" si="54"/>
        <v>0.4498836023453428</v>
      </c>
    </row>
    <row r="348" spans="1:11" x14ac:dyDescent="0.25">
      <c r="A348">
        <f t="shared" si="55"/>
        <v>342</v>
      </c>
      <c r="B348">
        <f t="shared" si="57"/>
        <v>342</v>
      </c>
      <c r="C348">
        <f t="shared" si="56"/>
        <v>342</v>
      </c>
      <c r="D348">
        <f>VLOOKUP(B348,'Optimization  (2)'!$A$16:$C$136,3,FALSE)</f>
        <v>0.44840460599818838</v>
      </c>
      <c r="E348">
        <f>VLOOKUP(C348,'Optimization  (2)'!$A$16:$C$136,3,FALSE)</f>
        <v>0.44840460599818838</v>
      </c>
      <c r="F348">
        <f t="shared" si="49"/>
        <v>1</v>
      </c>
      <c r="G348">
        <f t="shared" si="50"/>
        <v>0</v>
      </c>
      <c r="H348">
        <f t="shared" si="51"/>
        <v>1</v>
      </c>
      <c r="I348">
        <f t="shared" si="52"/>
        <v>1</v>
      </c>
      <c r="J348">
        <f t="shared" si="53"/>
        <v>0</v>
      </c>
      <c r="K348">
        <f t="shared" si="54"/>
        <v>0.44840460599818838</v>
      </c>
    </row>
    <row r="349" spans="1:11" x14ac:dyDescent="0.25">
      <c r="A349">
        <f t="shared" si="55"/>
        <v>343</v>
      </c>
      <c r="B349">
        <f t="shared" si="57"/>
        <v>342</v>
      </c>
      <c r="C349">
        <f t="shared" si="56"/>
        <v>345</v>
      </c>
      <c r="D349">
        <f>VLOOKUP(B349,'Optimization  (2)'!$A$16:$C$136,3,FALSE)</f>
        <v>0.44840460599818838</v>
      </c>
      <c r="E349">
        <f>VLOOKUP(C349,'Optimization  (2)'!$A$16:$C$136,3,FALSE)</f>
        <v>0.44399404180019708</v>
      </c>
      <c r="F349">
        <f t="shared" si="49"/>
        <v>2</v>
      </c>
      <c r="G349">
        <f t="shared" si="50"/>
        <v>1</v>
      </c>
      <c r="H349">
        <f t="shared" si="51"/>
        <v>3</v>
      </c>
      <c r="I349">
        <f t="shared" si="52"/>
        <v>0.66666666666666663</v>
      </c>
      <c r="J349">
        <f t="shared" si="53"/>
        <v>0.33333333333333331</v>
      </c>
      <c r="K349">
        <f t="shared" si="54"/>
        <v>0.44692957109916209</v>
      </c>
    </row>
    <row r="350" spans="1:11" x14ac:dyDescent="0.25">
      <c r="A350">
        <f t="shared" si="55"/>
        <v>344</v>
      </c>
      <c r="B350">
        <f t="shared" si="57"/>
        <v>342</v>
      </c>
      <c r="C350">
        <f t="shared" si="56"/>
        <v>345</v>
      </c>
      <c r="D350">
        <f>VLOOKUP(B350,'Optimization  (2)'!$A$16:$C$136,3,FALSE)</f>
        <v>0.44840460599818838</v>
      </c>
      <c r="E350">
        <f>VLOOKUP(C350,'Optimization  (2)'!$A$16:$C$136,3,FALSE)</f>
        <v>0.44399404180019708</v>
      </c>
      <c r="F350">
        <f t="shared" si="49"/>
        <v>1</v>
      </c>
      <c r="G350">
        <f t="shared" si="50"/>
        <v>2</v>
      </c>
      <c r="H350">
        <f t="shared" si="51"/>
        <v>3</v>
      </c>
      <c r="I350">
        <f t="shared" si="52"/>
        <v>0.33333333333333331</v>
      </c>
      <c r="J350">
        <f t="shared" si="53"/>
        <v>0.66666666666666663</v>
      </c>
      <c r="K350">
        <f t="shared" si="54"/>
        <v>0.4454593883535799</v>
      </c>
    </row>
    <row r="351" spans="1:11" x14ac:dyDescent="0.25">
      <c r="A351">
        <f t="shared" si="55"/>
        <v>345</v>
      </c>
      <c r="B351">
        <f t="shared" si="57"/>
        <v>345</v>
      </c>
      <c r="C351">
        <f t="shared" si="56"/>
        <v>345</v>
      </c>
      <c r="D351">
        <f>VLOOKUP(B351,'Optimization  (2)'!$A$16:$C$136,3,FALSE)</f>
        <v>0.44399404180019708</v>
      </c>
      <c r="E351">
        <f>VLOOKUP(C351,'Optimization  (2)'!$A$16:$C$136,3,FALSE)</f>
        <v>0.44399404180019708</v>
      </c>
      <c r="F351">
        <f t="shared" si="49"/>
        <v>1</v>
      </c>
      <c r="G351">
        <f t="shared" si="50"/>
        <v>0</v>
      </c>
      <c r="H351">
        <f t="shared" si="51"/>
        <v>1</v>
      </c>
      <c r="I351">
        <f t="shared" si="52"/>
        <v>1</v>
      </c>
      <c r="J351">
        <f t="shared" si="53"/>
        <v>0</v>
      </c>
      <c r="K351">
        <f t="shared" si="54"/>
        <v>0.44399404180019708</v>
      </c>
    </row>
    <row r="352" spans="1:11" x14ac:dyDescent="0.25">
      <c r="A352">
        <f t="shared" si="55"/>
        <v>346</v>
      </c>
      <c r="B352">
        <f t="shared" si="57"/>
        <v>345</v>
      </c>
      <c r="C352">
        <f t="shared" si="56"/>
        <v>348</v>
      </c>
      <c r="D352">
        <f>VLOOKUP(B352,'Optimization  (2)'!$A$16:$C$136,3,FALSE)</f>
        <v>0.44399404180019708</v>
      </c>
      <c r="E352">
        <f>VLOOKUP(C352,'Optimization  (2)'!$A$16:$C$136,3,FALSE)</f>
        <v>0.43962480569181328</v>
      </c>
      <c r="F352">
        <f t="shared" si="49"/>
        <v>2</v>
      </c>
      <c r="G352">
        <f t="shared" si="50"/>
        <v>1</v>
      </c>
      <c r="H352">
        <f t="shared" si="51"/>
        <v>3</v>
      </c>
      <c r="I352">
        <f t="shared" si="52"/>
        <v>0.66666666666666663</v>
      </c>
      <c r="J352">
        <f t="shared" si="53"/>
        <v>0.33333333333333331</v>
      </c>
      <c r="K352">
        <f t="shared" si="54"/>
        <v>0.44253282607554667</v>
      </c>
    </row>
    <row r="353" spans="1:11" x14ac:dyDescent="0.25">
      <c r="A353">
        <f t="shared" si="55"/>
        <v>347</v>
      </c>
      <c r="B353">
        <f t="shared" si="57"/>
        <v>345</v>
      </c>
      <c r="C353">
        <f t="shared" si="56"/>
        <v>348</v>
      </c>
      <c r="D353">
        <f>VLOOKUP(B353,'Optimization  (2)'!$A$16:$C$136,3,FALSE)</f>
        <v>0.44399404180019708</v>
      </c>
      <c r="E353">
        <f>VLOOKUP(C353,'Optimization  (2)'!$A$16:$C$136,3,FALSE)</f>
        <v>0.43962480569181328</v>
      </c>
      <c r="F353">
        <f t="shared" si="49"/>
        <v>1</v>
      </c>
      <c r="G353">
        <f t="shared" si="50"/>
        <v>2</v>
      </c>
      <c r="H353">
        <f t="shared" si="51"/>
        <v>3</v>
      </c>
      <c r="I353">
        <f t="shared" si="52"/>
        <v>0.33333333333333331</v>
      </c>
      <c r="J353">
        <f t="shared" si="53"/>
        <v>0.66666666666666663</v>
      </c>
      <c r="K353">
        <f t="shared" si="54"/>
        <v>0.44107641931496538</v>
      </c>
    </row>
    <row r="354" spans="1:11" x14ac:dyDescent="0.25">
      <c r="A354">
        <f t="shared" si="55"/>
        <v>348</v>
      </c>
      <c r="B354">
        <f t="shared" si="57"/>
        <v>348</v>
      </c>
      <c r="C354">
        <f t="shared" si="56"/>
        <v>348</v>
      </c>
      <c r="D354">
        <f>VLOOKUP(B354,'Optimization  (2)'!$A$16:$C$136,3,FALSE)</f>
        <v>0.43962480569181328</v>
      </c>
      <c r="E354">
        <f>VLOOKUP(C354,'Optimization  (2)'!$A$16:$C$136,3,FALSE)</f>
        <v>0.43962480569181328</v>
      </c>
      <c r="F354">
        <f t="shared" si="49"/>
        <v>1</v>
      </c>
      <c r="G354">
        <f t="shared" si="50"/>
        <v>0</v>
      </c>
      <c r="H354">
        <f t="shared" si="51"/>
        <v>1</v>
      </c>
      <c r="I354">
        <f t="shared" si="52"/>
        <v>1</v>
      </c>
      <c r="J354">
        <f t="shared" si="53"/>
        <v>0</v>
      </c>
      <c r="K354">
        <f t="shared" si="54"/>
        <v>0.43962480569181328</v>
      </c>
    </row>
    <row r="355" spans="1:11" x14ac:dyDescent="0.25">
      <c r="A355">
        <f t="shared" si="55"/>
        <v>349</v>
      </c>
      <c r="B355">
        <f t="shared" si="57"/>
        <v>348</v>
      </c>
      <c r="C355">
        <f t="shared" si="56"/>
        <v>351</v>
      </c>
      <c r="D355">
        <f>VLOOKUP(B355,'Optimization  (2)'!$A$16:$C$136,3,FALSE)</f>
        <v>0.43962480569181328</v>
      </c>
      <c r="E355">
        <f>VLOOKUP(C355,'Optimization  (2)'!$A$16:$C$136,3,FALSE)</f>
        <v>0.43529682944338471</v>
      </c>
      <c r="F355">
        <f t="shared" si="49"/>
        <v>2</v>
      </c>
      <c r="G355">
        <f t="shared" si="50"/>
        <v>1</v>
      </c>
      <c r="H355">
        <f t="shared" si="51"/>
        <v>3</v>
      </c>
      <c r="I355">
        <f t="shared" si="52"/>
        <v>0.66666666666666663</v>
      </c>
      <c r="J355">
        <f t="shared" si="53"/>
        <v>0.33333333333333331</v>
      </c>
      <c r="K355">
        <f t="shared" si="54"/>
        <v>0.43817738669562306</v>
      </c>
    </row>
    <row r="356" spans="1:11" x14ac:dyDescent="0.25">
      <c r="A356">
        <f t="shared" si="55"/>
        <v>350</v>
      </c>
      <c r="B356">
        <f t="shared" si="57"/>
        <v>348</v>
      </c>
      <c r="C356">
        <f t="shared" si="56"/>
        <v>351</v>
      </c>
      <c r="D356">
        <f>VLOOKUP(B356,'Optimization  (2)'!$A$16:$C$136,3,FALSE)</f>
        <v>0.43962480569181328</v>
      </c>
      <c r="E356">
        <f>VLOOKUP(C356,'Optimization  (2)'!$A$16:$C$136,3,FALSE)</f>
        <v>0.43529682944338471</v>
      </c>
      <c r="F356">
        <f t="shared" si="49"/>
        <v>1</v>
      </c>
      <c r="G356">
        <f t="shared" si="50"/>
        <v>2</v>
      </c>
      <c r="H356">
        <f t="shared" si="51"/>
        <v>3</v>
      </c>
      <c r="I356">
        <f t="shared" si="52"/>
        <v>0.33333333333333331</v>
      </c>
      <c r="J356">
        <f t="shared" si="53"/>
        <v>0.66666666666666663</v>
      </c>
      <c r="K356">
        <f t="shared" si="54"/>
        <v>0.43673473317609252</v>
      </c>
    </row>
    <row r="357" spans="1:11" x14ac:dyDescent="0.25">
      <c r="A357">
        <f t="shared" si="55"/>
        <v>351</v>
      </c>
      <c r="B357">
        <f t="shared" si="57"/>
        <v>351</v>
      </c>
      <c r="C357">
        <f t="shared" si="56"/>
        <v>351</v>
      </c>
      <c r="D357">
        <f>VLOOKUP(B357,'Optimization  (2)'!$A$16:$C$136,3,FALSE)</f>
        <v>0.43529682944338471</v>
      </c>
      <c r="E357">
        <f>VLOOKUP(C357,'Optimization  (2)'!$A$16:$C$136,3,FALSE)</f>
        <v>0.43529682944338471</v>
      </c>
      <c r="F357">
        <f t="shared" si="49"/>
        <v>1</v>
      </c>
      <c r="G357">
        <f t="shared" si="50"/>
        <v>0</v>
      </c>
      <c r="H357">
        <f t="shared" si="51"/>
        <v>1</v>
      </c>
      <c r="I357">
        <f t="shared" si="52"/>
        <v>1</v>
      </c>
      <c r="J357">
        <f t="shared" si="53"/>
        <v>0</v>
      </c>
      <c r="K357">
        <f t="shared" si="54"/>
        <v>0.43529682944338471</v>
      </c>
    </row>
    <row r="358" spans="1:11" x14ac:dyDescent="0.25">
      <c r="A358">
        <f t="shared" si="55"/>
        <v>352</v>
      </c>
      <c r="B358">
        <f t="shared" si="57"/>
        <v>351</v>
      </c>
      <c r="C358">
        <f t="shared" si="56"/>
        <v>354</v>
      </c>
      <c r="D358">
        <f>VLOOKUP(B358,'Optimization  (2)'!$A$16:$C$136,3,FALSE)</f>
        <v>0.43529682944338471</v>
      </c>
      <c r="E358">
        <f>VLOOKUP(C358,'Optimization  (2)'!$A$16:$C$136,3,FALSE)</f>
        <v>0.43101027868745517</v>
      </c>
      <c r="F358">
        <f t="shared" si="49"/>
        <v>2</v>
      </c>
      <c r="G358">
        <f t="shared" si="50"/>
        <v>1</v>
      </c>
      <c r="H358">
        <f t="shared" si="51"/>
        <v>3</v>
      </c>
      <c r="I358">
        <f t="shared" si="52"/>
        <v>0.66666666666666663</v>
      </c>
      <c r="J358">
        <f t="shared" si="53"/>
        <v>0.33333333333333331</v>
      </c>
      <c r="K358">
        <f t="shared" si="54"/>
        <v>0.43386326319993568</v>
      </c>
    </row>
    <row r="359" spans="1:11" x14ac:dyDescent="0.25">
      <c r="A359">
        <f t="shared" si="55"/>
        <v>353</v>
      </c>
      <c r="B359">
        <f t="shared" si="57"/>
        <v>351</v>
      </c>
      <c r="C359">
        <f t="shared" si="56"/>
        <v>354</v>
      </c>
      <c r="D359">
        <f>VLOOKUP(B359,'Optimization  (2)'!$A$16:$C$136,3,FALSE)</f>
        <v>0.43529682944338471</v>
      </c>
      <c r="E359">
        <f>VLOOKUP(C359,'Optimization  (2)'!$A$16:$C$136,3,FALSE)</f>
        <v>0.43101027868745517</v>
      </c>
      <c r="F359">
        <f t="shared" si="49"/>
        <v>1</v>
      </c>
      <c r="G359">
        <f t="shared" si="50"/>
        <v>2</v>
      </c>
      <c r="H359">
        <f t="shared" si="51"/>
        <v>3</v>
      </c>
      <c r="I359">
        <f t="shared" si="52"/>
        <v>0.33333333333333331</v>
      </c>
      <c r="J359">
        <f t="shared" si="53"/>
        <v>0.66666666666666663</v>
      </c>
      <c r="K359">
        <f t="shared" si="54"/>
        <v>0.43243441813071842</v>
      </c>
    </row>
    <row r="360" spans="1:11" x14ac:dyDescent="0.25">
      <c r="A360">
        <f t="shared" si="55"/>
        <v>354</v>
      </c>
      <c r="B360">
        <f t="shared" si="57"/>
        <v>354</v>
      </c>
      <c r="C360">
        <f t="shared" si="56"/>
        <v>354</v>
      </c>
      <c r="D360">
        <f>VLOOKUP(B360,'Optimization  (2)'!$A$16:$C$136,3,FALSE)</f>
        <v>0.43101027868745517</v>
      </c>
      <c r="E360">
        <f>VLOOKUP(C360,'Optimization  (2)'!$A$16:$C$136,3,FALSE)</f>
        <v>0.43101027868745517</v>
      </c>
      <c r="F360">
        <f t="shared" si="49"/>
        <v>1</v>
      </c>
      <c r="G360">
        <f t="shared" si="50"/>
        <v>0</v>
      </c>
      <c r="H360">
        <f t="shared" si="51"/>
        <v>1</v>
      </c>
      <c r="I360">
        <f t="shared" si="52"/>
        <v>1</v>
      </c>
      <c r="J360">
        <f t="shared" si="53"/>
        <v>0</v>
      </c>
      <c r="K360">
        <f t="shared" si="54"/>
        <v>0.43101027868745517</v>
      </c>
    </row>
    <row r="361" spans="1:11" x14ac:dyDescent="0.25">
      <c r="A361">
        <f>A360+1</f>
        <v>355</v>
      </c>
      <c r="B361">
        <f t="shared" si="57"/>
        <v>354</v>
      </c>
      <c r="C361">
        <f t="shared" si="56"/>
        <v>357</v>
      </c>
      <c r="D361">
        <f>VLOOKUP(B361,'Optimization  (2)'!$A$16:$C$136,3,FALSE)</f>
        <v>0.43101027868745517</v>
      </c>
      <c r="E361">
        <f>VLOOKUP(C361,'Optimization  (2)'!$A$16:$C$136,3,FALSE)</f>
        <v>0.42676505731383374</v>
      </c>
      <c r="F361">
        <f t="shared" si="49"/>
        <v>2</v>
      </c>
      <c r="G361">
        <f t="shared" si="50"/>
        <v>1</v>
      </c>
      <c r="H361">
        <f t="shared" si="51"/>
        <v>3</v>
      </c>
      <c r="I361">
        <f t="shared" si="52"/>
        <v>0.66666666666666663</v>
      </c>
      <c r="J361">
        <f t="shared" si="53"/>
        <v>0.33333333333333331</v>
      </c>
      <c r="K361">
        <f t="shared" si="54"/>
        <v>0.42959053339866293</v>
      </c>
    </row>
    <row r="362" spans="1:11" x14ac:dyDescent="0.25">
      <c r="A362">
        <f t="shared" ref="A362:A363" si="58">A361+1</f>
        <v>356</v>
      </c>
      <c r="B362">
        <f t="shared" si="57"/>
        <v>354</v>
      </c>
      <c r="C362">
        <f t="shared" si="56"/>
        <v>357</v>
      </c>
      <c r="D362">
        <f>VLOOKUP(B362,'Optimization  (2)'!$A$16:$C$136,3,FALSE)</f>
        <v>0.43101027868745517</v>
      </c>
      <c r="E362">
        <f>VLOOKUP(C362,'Optimization  (2)'!$A$16:$C$136,3,FALSE)</f>
        <v>0.42676505731383374</v>
      </c>
      <c r="F362">
        <f t="shared" si="49"/>
        <v>1</v>
      </c>
      <c r="G362">
        <f t="shared" si="50"/>
        <v>2</v>
      </c>
      <c r="H362">
        <f t="shared" si="51"/>
        <v>3</v>
      </c>
      <c r="I362">
        <f t="shared" si="52"/>
        <v>0.33333333333333331</v>
      </c>
      <c r="J362">
        <f t="shared" si="53"/>
        <v>0.66666666666666663</v>
      </c>
      <c r="K362">
        <f t="shared" si="54"/>
        <v>0.42817546474238899</v>
      </c>
    </row>
    <row r="363" spans="1:11" x14ac:dyDescent="0.25">
      <c r="A363">
        <f t="shared" si="58"/>
        <v>357</v>
      </c>
      <c r="B363">
        <f t="shared" si="57"/>
        <v>357</v>
      </c>
      <c r="C363">
        <f t="shared" si="56"/>
        <v>357</v>
      </c>
      <c r="D363">
        <f>VLOOKUP(B363,'Optimization  (2)'!$A$16:$C$136,3,FALSE)</f>
        <v>0.42676505731383374</v>
      </c>
      <c r="E363">
        <f>VLOOKUP(C363,'Optimization  (2)'!$A$16:$C$136,3,FALSE)</f>
        <v>0.42676505731383374</v>
      </c>
      <c r="F363">
        <f t="shared" si="49"/>
        <v>1</v>
      </c>
      <c r="G363">
        <f t="shared" si="50"/>
        <v>0</v>
      </c>
      <c r="H363">
        <f t="shared" si="51"/>
        <v>1</v>
      </c>
      <c r="I363">
        <f t="shared" si="52"/>
        <v>1</v>
      </c>
      <c r="J363">
        <f t="shared" si="53"/>
        <v>0</v>
      </c>
      <c r="K363">
        <f t="shared" si="54"/>
        <v>0.42676505731383374</v>
      </c>
    </row>
    <row r="364" spans="1:11" x14ac:dyDescent="0.25">
      <c r="A364">
        <f>A363+1</f>
        <v>358</v>
      </c>
      <c r="B364">
        <f t="shared" si="57"/>
        <v>357</v>
      </c>
      <c r="C364">
        <f t="shared" si="56"/>
        <v>360</v>
      </c>
      <c r="D364">
        <f>VLOOKUP(B364,'Optimization  (2)'!$A$16:$C$136,3,FALSE)</f>
        <v>0.42676505731383374</v>
      </c>
      <c r="E364">
        <f>VLOOKUP(C364,'Optimization  (2)'!$A$16:$C$136,3,FALSE)</f>
        <v>0.422561288610458</v>
      </c>
      <c r="F364">
        <f t="shared" si="49"/>
        <v>2</v>
      </c>
      <c r="G364">
        <f t="shared" si="50"/>
        <v>1</v>
      </c>
      <c r="H364">
        <f t="shared" si="51"/>
        <v>3</v>
      </c>
      <c r="I364">
        <f t="shared" si="52"/>
        <v>0.66666666666666663</v>
      </c>
      <c r="J364">
        <f t="shared" si="53"/>
        <v>0.33333333333333331</v>
      </c>
      <c r="K364">
        <f t="shared" si="54"/>
        <v>0.4253591747979385</v>
      </c>
    </row>
    <row r="365" spans="1:11" x14ac:dyDescent="0.25">
      <c r="A365">
        <f t="shared" ref="A365" si="59">A364+1</f>
        <v>359</v>
      </c>
      <c r="B365">
        <f t="shared" si="57"/>
        <v>357</v>
      </c>
      <c r="C365">
        <f t="shared" si="56"/>
        <v>360</v>
      </c>
      <c r="D365">
        <f>VLOOKUP(B365,'Optimization  (2)'!$A$16:$C$136,3,FALSE)</f>
        <v>0.42676505731383374</v>
      </c>
      <c r="E365">
        <f>VLOOKUP(C365,'Optimization  (2)'!$A$16:$C$136,3,FALSE)</f>
        <v>0.422561288610458</v>
      </c>
      <c r="F365">
        <f t="shared" si="49"/>
        <v>1</v>
      </c>
      <c r="G365">
        <f t="shared" si="50"/>
        <v>2</v>
      </c>
      <c r="H365">
        <f t="shared" si="51"/>
        <v>3</v>
      </c>
      <c r="I365">
        <f t="shared" si="52"/>
        <v>0.33333333333333331</v>
      </c>
      <c r="J365">
        <f t="shared" si="53"/>
        <v>0.66666666666666663</v>
      </c>
      <c r="K365">
        <f t="shared" si="54"/>
        <v>0.42395792364914936</v>
      </c>
    </row>
    <row r="366" spans="1:11" x14ac:dyDescent="0.25">
      <c r="A366">
        <f>A365+1</f>
        <v>360</v>
      </c>
      <c r="B366">
        <f t="shared" si="57"/>
        <v>360</v>
      </c>
      <c r="C366">
        <f t="shared" si="56"/>
        <v>360</v>
      </c>
      <c r="D366">
        <f>VLOOKUP(B366,'Optimization  (2)'!$A$16:$C$136,3,FALSE)</f>
        <v>0.422561288610458</v>
      </c>
      <c r="E366">
        <f>VLOOKUP(C366,'Optimization  (2)'!$A$16:$C$136,3,FALSE)</f>
        <v>0.422561288610458</v>
      </c>
      <c r="F366">
        <f t="shared" si="49"/>
        <v>1</v>
      </c>
      <c r="G366">
        <f t="shared" si="50"/>
        <v>0</v>
      </c>
      <c r="H366">
        <f t="shared" si="51"/>
        <v>1</v>
      </c>
      <c r="I366">
        <f t="shared" si="52"/>
        <v>1</v>
      </c>
      <c r="J366">
        <f t="shared" si="53"/>
        <v>0</v>
      </c>
      <c r="K366">
        <f t="shared" si="54"/>
        <v>0.422561288610458</v>
      </c>
    </row>
  </sheetData>
  <sortState ref="C6:C20">
    <sortCondition ref="C6:C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22"/>
  <sheetViews>
    <sheetView topLeftCell="B115" workbookViewId="0">
      <selection activeCell="L34" sqref="L34"/>
    </sheetView>
  </sheetViews>
  <sheetFormatPr defaultRowHeight="15.75" x14ac:dyDescent="0.25"/>
  <sheetData>
    <row r="1" spans="1:15" x14ac:dyDescent="0.25">
      <c r="A1" t="s">
        <v>32</v>
      </c>
      <c r="K1" t="s">
        <v>33</v>
      </c>
      <c r="N1" t="s">
        <v>32</v>
      </c>
      <c r="O1" t="s">
        <v>33</v>
      </c>
    </row>
    <row r="2" spans="1:15" x14ac:dyDescent="0.25">
      <c r="A2">
        <v>24</v>
      </c>
      <c r="B2">
        <v>1.5238812959348358</v>
      </c>
      <c r="C2">
        <v>0.98069165904340938</v>
      </c>
      <c r="D2">
        <v>1</v>
      </c>
      <c r="E2">
        <v>1.9308340956590619E-2</v>
      </c>
      <c r="F2">
        <v>0.98069165904340938</v>
      </c>
      <c r="G2">
        <v>1.9799493658363818</v>
      </c>
      <c r="H2">
        <v>1.9205508848612905E-2</v>
      </c>
      <c r="I2">
        <v>1.0574442431140271E-8</v>
      </c>
      <c r="J2">
        <v>1.8794842205967607E-2</v>
      </c>
      <c r="K2">
        <v>5.1349875062301278E-4</v>
      </c>
      <c r="N2">
        <v>1</v>
      </c>
      <c r="O2">
        <v>-2.3852447794681098E-17</v>
      </c>
    </row>
    <row r="3" spans="1:15" x14ac:dyDescent="0.25">
      <c r="A3">
        <v>12</v>
      </c>
      <c r="B3">
        <v>0.92390426256824598</v>
      </c>
      <c r="C3">
        <v>0.99359832687506155</v>
      </c>
      <c r="D3">
        <v>1</v>
      </c>
      <c r="E3">
        <v>6.4016731249384451E-3</v>
      </c>
      <c r="F3">
        <v>0.99359832687506155</v>
      </c>
      <c r="G3">
        <v>0.99568314508072053</v>
      </c>
      <c r="H3">
        <v>6.3723721285166117E-3</v>
      </c>
      <c r="I3">
        <v>8.5854839131229357E-10</v>
      </c>
      <c r="J3">
        <v>2.92229656678052E-2</v>
      </c>
      <c r="K3">
        <v>2.9300996421833397E-5</v>
      </c>
      <c r="N3">
        <v>3</v>
      </c>
      <c r="O3">
        <v>-2.4167647314451675E-5</v>
      </c>
    </row>
    <row r="4" spans="1:15" x14ac:dyDescent="0.25">
      <c r="A4">
        <v>1</v>
      </c>
      <c r="B4">
        <v>0.19</v>
      </c>
      <c r="C4">
        <v>0.99984169173214243</v>
      </c>
      <c r="D4">
        <v>0</v>
      </c>
      <c r="E4">
        <v>1.5830826785756535E-4</v>
      </c>
      <c r="F4">
        <v>0</v>
      </c>
      <c r="G4">
        <v>8.3320140977678536E-2</v>
      </c>
      <c r="H4">
        <v>1.5830826785758921E-4</v>
      </c>
      <c r="I4">
        <v>5.6893926579798715E-34</v>
      </c>
      <c r="K4">
        <v>-2.3852447794681098E-17</v>
      </c>
      <c r="N4">
        <v>6</v>
      </c>
      <c r="O4">
        <v>-6.2829601938184116E-5</v>
      </c>
    </row>
    <row r="5" spans="1:15" x14ac:dyDescent="0.25">
      <c r="A5">
        <v>360</v>
      </c>
      <c r="B5">
        <v>3.0330487199015574</v>
      </c>
      <c r="C5">
        <v>0.43849373079022413</v>
      </c>
      <c r="D5">
        <v>1</v>
      </c>
      <c r="E5">
        <v>0.56150626920977587</v>
      </c>
      <c r="F5">
        <v>0.43849373079022413</v>
      </c>
      <c r="G5">
        <v>21.030272490448098</v>
      </c>
      <c r="H5">
        <v>0.56150827549496429</v>
      </c>
      <c r="I5">
        <v>4.0251802573026479E-12</v>
      </c>
      <c r="J5">
        <v>5.2320480075707146E-10</v>
      </c>
      <c r="K5">
        <v>-2.0062851884272703E-6</v>
      </c>
      <c r="N5">
        <v>12</v>
      </c>
      <c r="O5">
        <v>2.9300996421833397E-5</v>
      </c>
    </row>
    <row r="6" spans="1:15" x14ac:dyDescent="0.25">
      <c r="A6">
        <v>60</v>
      </c>
      <c r="B6">
        <v>2.5022174255110752</v>
      </c>
      <c r="C6">
        <v>0.91997389595382306</v>
      </c>
      <c r="D6">
        <v>1</v>
      </c>
      <c r="E6">
        <v>8.0026104046176938E-2</v>
      </c>
      <c r="F6">
        <v>0.91997389595382306</v>
      </c>
      <c r="G6">
        <v>4.8210988626024172</v>
      </c>
      <c r="H6">
        <v>8.0030241119200124E-2</v>
      </c>
      <c r="I6">
        <v>1.7115373199173349E-11</v>
      </c>
      <c r="J6">
        <v>2.6699873216670836E-3</v>
      </c>
      <c r="K6">
        <v>-4.1370730231859998E-6</v>
      </c>
      <c r="N6">
        <v>24</v>
      </c>
      <c r="O6">
        <v>5.1349875062301278E-4</v>
      </c>
    </row>
    <row r="7" spans="1:15" x14ac:dyDescent="0.25">
      <c r="A7">
        <v>3</v>
      </c>
      <c r="B7">
        <v>0.38542677344588611</v>
      </c>
      <c r="C7">
        <v>0.99919982778938821</v>
      </c>
      <c r="D7">
        <v>0</v>
      </c>
      <c r="E7">
        <v>8.0017221061179367E-4</v>
      </c>
      <c r="F7">
        <v>0</v>
      </c>
      <c r="G7">
        <v>0.24979995694734705</v>
      </c>
      <c r="H7">
        <v>8.2433985792624534E-4</v>
      </c>
      <c r="I7">
        <v>5.8407517671572327E-10</v>
      </c>
      <c r="J7">
        <v>3.8191623779469691E-2</v>
      </c>
      <c r="K7">
        <v>-2.4167647314451675E-5</v>
      </c>
      <c r="N7">
        <v>36</v>
      </c>
      <c r="O7">
        <v>-2.0661699459666866E-4</v>
      </c>
    </row>
    <row r="8" spans="1:15" x14ac:dyDescent="0.25">
      <c r="A8">
        <v>84</v>
      </c>
      <c r="B8">
        <v>2.8038127541542774</v>
      </c>
      <c r="C8">
        <v>0.87198057075251945</v>
      </c>
      <c r="D8">
        <v>1</v>
      </c>
      <c r="E8">
        <v>0.12801942924748055</v>
      </c>
      <c r="F8">
        <v>0.87198057075251945</v>
      </c>
      <c r="G8">
        <v>6.60145805635472</v>
      </c>
      <c r="H8">
        <v>0.12806828629328157</v>
      </c>
      <c r="I8">
        <v>2.3870109244024901E-9</v>
      </c>
      <c r="J8">
        <v>7.3254957400942298E-4</v>
      </c>
      <c r="K8">
        <v>-4.8857045801015131E-5</v>
      </c>
      <c r="N8">
        <v>48</v>
      </c>
      <c r="O8">
        <v>-1.0595898236512996E-4</v>
      </c>
    </row>
    <row r="9" spans="1:15" x14ac:dyDescent="0.25">
      <c r="A9">
        <v>6</v>
      </c>
      <c r="B9">
        <v>0.5740270506551256</v>
      </c>
      <c r="C9">
        <v>0.99776796328637951</v>
      </c>
      <c r="D9">
        <v>1</v>
      </c>
      <c r="E9">
        <v>2.2320367136204888E-3</v>
      </c>
      <c r="F9">
        <v>0.99776796328637951</v>
      </c>
      <c r="G9">
        <v>0.49888398164318976</v>
      </c>
      <c r="H9">
        <v>2.2948663155586729E-3</v>
      </c>
      <c r="I9">
        <v>3.9475588797106691E-9</v>
      </c>
      <c r="J9">
        <v>3.5570064563401983E-2</v>
      </c>
      <c r="K9">
        <v>-6.2829601938184116E-5</v>
      </c>
      <c r="N9">
        <v>60</v>
      </c>
      <c r="O9">
        <v>-4.1370730231859998E-6</v>
      </c>
    </row>
    <row r="10" spans="1:15" x14ac:dyDescent="0.25">
      <c r="A10">
        <v>120</v>
      </c>
      <c r="B10">
        <v>2.9687174153614535</v>
      </c>
      <c r="C10">
        <v>0.79921160593066698</v>
      </c>
      <c r="D10">
        <v>1</v>
      </c>
      <c r="E10">
        <v>0.20078839406933302</v>
      </c>
      <c r="F10">
        <v>0.79921160593066698</v>
      </c>
      <c r="G10">
        <v>9.08944293746368</v>
      </c>
      <c r="H10">
        <v>0.20087668891794735</v>
      </c>
      <c r="I10">
        <v>7.7959802918281995E-9</v>
      </c>
      <c r="J10">
        <v>1.2951173132551225E-5</v>
      </c>
      <c r="K10">
        <v>-8.8294848614334231E-5</v>
      </c>
      <c r="N10">
        <v>84</v>
      </c>
      <c r="O10">
        <v>-4.8857045801015131E-5</v>
      </c>
    </row>
    <row r="11" spans="1:15" x14ac:dyDescent="0.25">
      <c r="A11">
        <v>48</v>
      </c>
      <c r="B11">
        <v>2.2760436428407731</v>
      </c>
      <c r="C11">
        <v>0.94245386400982645</v>
      </c>
      <c r="D11">
        <v>1</v>
      </c>
      <c r="E11">
        <v>5.7546135990173553E-2</v>
      </c>
      <c r="F11">
        <v>0.94245386400982645</v>
      </c>
      <c r="G11">
        <v>3.8954118224688297</v>
      </c>
      <c r="H11">
        <v>5.7652094972538682E-2</v>
      </c>
      <c r="I11">
        <v>1.1227305943853922E-8</v>
      </c>
      <c r="J11">
        <v>4.5207820194493875E-3</v>
      </c>
      <c r="K11">
        <v>-1.0595898236512996E-4</v>
      </c>
      <c r="N11">
        <v>120</v>
      </c>
      <c r="O11">
        <v>-8.8294848614334231E-5</v>
      </c>
    </row>
    <row r="12" spans="1:15" x14ac:dyDescent="0.25">
      <c r="A12">
        <v>36</v>
      </c>
      <c r="B12">
        <v>1.9721299651527493</v>
      </c>
      <c r="C12">
        <v>0.96306610482234145</v>
      </c>
      <c r="D12">
        <v>1</v>
      </c>
      <c r="E12">
        <v>3.6933895177658549E-2</v>
      </c>
      <c r="F12">
        <v>0.96306610482234145</v>
      </c>
      <c r="G12">
        <v>2.9476596962107315</v>
      </c>
      <c r="H12">
        <v>3.7140512172255218E-2</v>
      </c>
      <c r="I12">
        <v>4.2690582456159807E-8</v>
      </c>
      <c r="J12">
        <v>9.147991374974674E-3</v>
      </c>
      <c r="K12">
        <v>-2.0661699459666866E-4</v>
      </c>
      <c r="N12">
        <v>360</v>
      </c>
      <c r="O12">
        <v>-2.0062851884272703E-6</v>
      </c>
    </row>
    <row r="13" spans="1:15" x14ac:dyDescent="0.25">
      <c r="A13">
        <v>9</v>
      </c>
      <c r="B13">
        <v>0.75295700266682142</v>
      </c>
      <c r="C13">
        <v>0.99589330119876296</v>
      </c>
      <c r="D13">
        <v>0</v>
      </c>
      <c r="F13">
        <v>0</v>
      </c>
      <c r="I13">
        <v>0</v>
      </c>
      <c r="J13">
        <v>3.201592772690777E-2</v>
      </c>
    </row>
    <row r="14" spans="1:15" x14ac:dyDescent="0.25">
      <c r="A14">
        <v>15</v>
      </c>
      <c r="B14">
        <v>1.0868491522131349</v>
      </c>
      <c r="C14">
        <v>0.99090591374437131</v>
      </c>
      <c r="D14">
        <v>0</v>
      </c>
      <c r="F14">
        <v>0</v>
      </c>
      <c r="G14">
        <v>0.99568314508072053</v>
      </c>
      <c r="I14">
        <v>0</v>
      </c>
      <c r="J14">
        <v>2.6551037061385039E-2</v>
      </c>
    </row>
    <row r="15" spans="1:15" x14ac:dyDescent="0.25">
      <c r="A15">
        <v>18</v>
      </c>
      <c r="B15">
        <v>1.2411438486273347</v>
      </c>
      <c r="C15">
        <v>0.98784078246791318</v>
      </c>
      <c r="D15">
        <v>1</v>
      </c>
      <c r="F15">
        <v>0.98784078246791318</v>
      </c>
      <c r="G15">
        <v>1.4896035363146771</v>
      </c>
      <c r="I15">
        <v>0</v>
      </c>
      <c r="J15">
        <v>2.3806853341550079E-2</v>
      </c>
    </row>
    <row r="16" spans="1:15" x14ac:dyDescent="0.25">
      <c r="A16">
        <v>21</v>
      </c>
      <c r="B16">
        <v>1.3867870137565932</v>
      </c>
      <c r="C16">
        <v>0.98442780323414814</v>
      </c>
      <c r="D16">
        <v>0</v>
      </c>
      <c r="F16">
        <v>0</v>
      </c>
      <c r="G16">
        <v>1.4896035363146771</v>
      </c>
      <c r="I16">
        <v>0</v>
      </c>
      <c r="J16">
        <v>2.1211931548868447E-2</v>
      </c>
    </row>
    <row r="17" spans="1:10" x14ac:dyDescent="0.25">
      <c r="A17">
        <v>27</v>
      </c>
      <c r="B17">
        <v>1.6524048548225059</v>
      </c>
      <c r="C17">
        <v>0.97665707680538438</v>
      </c>
      <c r="D17">
        <v>0</v>
      </c>
      <c r="F17">
        <v>0</v>
      </c>
      <c r="G17">
        <v>1.9799493658363818</v>
      </c>
      <c r="I17">
        <v>0</v>
      </c>
      <c r="J17">
        <v>1.6518305189152399E-2</v>
      </c>
    </row>
    <row r="18" spans="1:10" x14ac:dyDescent="0.25">
      <c r="A18">
        <v>30</v>
      </c>
      <c r="B18">
        <v>1.76993910412766</v>
      </c>
      <c r="C18">
        <v>0.97235455592635767</v>
      </c>
      <c r="D18">
        <v>1</v>
      </c>
      <c r="F18">
        <v>0.97235455592635767</v>
      </c>
      <c r="G18">
        <v>2.4661266437995608</v>
      </c>
      <c r="I18">
        <v>0</v>
      </c>
      <c r="J18">
        <v>1.3814299759726117E-2</v>
      </c>
    </row>
    <row r="19" spans="1:10" x14ac:dyDescent="0.25">
      <c r="A19">
        <v>33</v>
      </c>
      <c r="B19">
        <v>1.8764848326316708</v>
      </c>
      <c r="C19">
        <v>0.96781433363169911</v>
      </c>
      <c r="D19">
        <v>0</v>
      </c>
      <c r="F19">
        <v>0</v>
      </c>
      <c r="G19">
        <v>2.4661266437995608</v>
      </c>
      <c r="I19">
        <v>0</v>
      </c>
      <c r="J19">
        <v>1.1351992262450376E-2</v>
      </c>
    </row>
    <row r="20" spans="1:10" x14ac:dyDescent="0.25">
      <c r="A20">
        <v>39</v>
      </c>
      <c r="B20">
        <v>2.0568889556514058</v>
      </c>
      <c r="C20">
        <v>0.95813914028327651</v>
      </c>
      <c r="D20">
        <v>0</v>
      </c>
      <c r="F20">
        <v>0</v>
      </c>
      <c r="G20">
        <v>2.9476596962107315</v>
      </c>
      <c r="I20">
        <v>0</v>
      </c>
      <c r="J20">
        <v>7.1840864703513491E-3</v>
      </c>
    </row>
    <row r="21" spans="1:10" x14ac:dyDescent="0.25">
      <c r="A21">
        <v>42</v>
      </c>
      <c r="B21">
        <v>2.1357744934689804</v>
      </c>
      <c r="C21">
        <v>0.95305038850636992</v>
      </c>
      <c r="D21">
        <v>1</v>
      </c>
      <c r="F21">
        <v>0.95305038850636992</v>
      </c>
      <c r="G21">
        <v>3.4241848904639163</v>
      </c>
      <c r="I21">
        <v>0</v>
      </c>
      <c r="J21">
        <v>6.2229280767679878E-3</v>
      </c>
    </row>
    <row r="22" spans="1:10" x14ac:dyDescent="0.25">
      <c r="A22">
        <v>45</v>
      </c>
      <c r="B22">
        <v>2.2088068819175297</v>
      </c>
      <c r="C22">
        <v>0.94781652932445226</v>
      </c>
      <c r="D22">
        <v>0</v>
      </c>
      <c r="F22">
        <v>0</v>
      </c>
      <c r="G22">
        <v>3.4241848904639163</v>
      </c>
      <c r="I22">
        <v>0</v>
      </c>
      <c r="J22">
        <v>5.3337297624997991E-3</v>
      </c>
    </row>
    <row r="23" spans="1:10" x14ac:dyDescent="0.25">
      <c r="A23">
        <v>51</v>
      </c>
      <c r="B23">
        <v>2.3374763795784443</v>
      </c>
      <c r="C23">
        <v>0.93697845151336034</v>
      </c>
      <c r="D23">
        <v>0</v>
      </c>
      <c r="F23">
        <v>0</v>
      </c>
      <c r="G23">
        <v>3.8954118224688297</v>
      </c>
      <c r="I23">
        <v>0</v>
      </c>
      <c r="J23">
        <v>3.7739811430800223E-3</v>
      </c>
    </row>
    <row r="24" spans="1:10" x14ac:dyDescent="0.25">
      <c r="A24">
        <v>54</v>
      </c>
      <c r="B24">
        <v>2.395647883244171</v>
      </c>
      <c r="C24">
        <v>0.9314001843133517</v>
      </c>
      <c r="D24">
        <v>1</v>
      </c>
      <c r="F24">
        <v>0.9314001843133517</v>
      </c>
      <c r="G24">
        <v>4.3611119146255053</v>
      </c>
      <c r="I24">
        <v>0</v>
      </c>
      <c r="J24">
        <v>3.3839238387316497E-3</v>
      </c>
    </row>
    <row r="25" spans="1:10" x14ac:dyDescent="0.25">
      <c r="A25">
        <v>57</v>
      </c>
      <c r="B25">
        <v>2.4505455054609446</v>
      </c>
      <c r="C25">
        <v>0.92572883273750051</v>
      </c>
      <c r="D25">
        <v>0</v>
      </c>
      <c r="F25">
        <v>0</v>
      </c>
      <c r="G25">
        <v>4.3611119146255053</v>
      </c>
      <c r="I25">
        <v>0</v>
      </c>
      <c r="J25">
        <v>3.0137489250555982E-3</v>
      </c>
    </row>
    <row r="26" spans="1:10" x14ac:dyDescent="0.25">
      <c r="A26">
        <v>63</v>
      </c>
      <c r="B26">
        <v>2.5506673693481692</v>
      </c>
      <c r="C26">
        <v>0.91414469832164402</v>
      </c>
      <c r="D26">
        <v>0</v>
      </c>
      <c r="F26">
        <v>0</v>
      </c>
      <c r="G26">
        <v>4.8210988626024172</v>
      </c>
      <c r="I26">
        <v>0</v>
      </c>
      <c r="J26">
        <v>2.347397057817563E-3</v>
      </c>
    </row>
    <row r="27" spans="1:10" x14ac:dyDescent="0.25">
      <c r="A27">
        <v>66</v>
      </c>
      <c r="B27">
        <v>2.5960131694308211</v>
      </c>
      <c r="C27">
        <v>0.90825012510685754</v>
      </c>
      <c r="D27">
        <v>1</v>
      </c>
      <c r="F27">
        <v>0.90825012510685754</v>
      </c>
      <c r="G27">
        <v>5.2752239251558457</v>
      </c>
      <c r="I27">
        <v>0</v>
      </c>
      <c r="J27">
        <v>2.0562415851358312E-3</v>
      </c>
    </row>
    <row r="28" spans="1:10" x14ac:dyDescent="0.25">
      <c r="A28">
        <v>69</v>
      </c>
      <c r="B28">
        <v>2.6382664405718161</v>
      </c>
      <c r="C28">
        <v>0.90229886308226748</v>
      </c>
      <c r="D28">
        <v>0</v>
      </c>
      <c r="F28">
        <v>0</v>
      </c>
      <c r="G28">
        <v>5.2752239251558457</v>
      </c>
      <c r="I28">
        <v>0</v>
      </c>
      <c r="J28">
        <v>1.7853389221144482E-3</v>
      </c>
    </row>
    <row r="29" spans="1:10" x14ac:dyDescent="0.25">
      <c r="A29">
        <v>72</v>
      </c>
      <c r="B29">
        <v>2.6774633185505259</v>
      </c>
      <c r="C29">
        <v>0.89629934155860702</v>
      </c>
      <c r="D29">
        <v>1</v>
      </c>
      <c r="F29">
        <v>0.89629934155860702</v>
      </c>
      <c r="G29">
        <v>5.7233735959351488</v>
      </c>
      <c r="I29">
        <v>0</v>
      </c>
      <c r="J29">
        <v>1.5363952432778608E-3</v>
      </c>
    </row>
    <row r="30" spans="1:10" x14ac:dyDescent="0.25">
      <c r="A30">
        <v>75</v>
      </c>
      <c r="B30">
        <v>2.7135958623539453</v>
      </c>
      <c r="C30">
        <v>0.89025982809376913</v>
      </c>
      <c r="D30">
        <v>0</v>
      </c>
      <c r="F30">
        <v>0</v>
      </c>
      <c r="G30">
        <v>5.7233735959351488</v>
      </c>
      <c r="I30">
        <v>0</v>
      </c>
      <c r="J30">
        <v>1.305560721706026E-3</v>
      </c>
    </row>
    <row r="31" spans="1:10" x14ac:dyDescent="0.25">
      <c r="A31">
        <v>78</v>
      </c>
      <c r="B31">
        <v>2.7466898909272155</v>
      </c>
      <c r="C31">
        <v>0.88418835008662289</v>
      </c>
      <c r="D31">
        <v>1</v>
      </c>
      <c r="F31">
        <v>0.88418835008662289</v>
      </c>
      <c r="G31">
        <v>6.1654677709784602</v>
      </c>
      <c r="I31">
        <v>0</v>
      </c>
      <c r="J31">
        <v>1.0952147272084213E-3</v>
      </c>
    </row>
    <row r="32" spans="1:10" x14ac:dyDescent="0.25">
      <c r="A32">
        <v>81</v>
      </c>
      <c r="B32">
        <v>2.7767471011230014</v>
      </c>
      <c r="C32">
        <v>0.87809274636664614</v>
      </c>
      <c r="D32">
        <v>0</v>
      </c>
      <c r="F32">
        <v>0</v>
      </c>
      <c r="G32">
        <v>6.1654677709784602</v>
      </c>
      <c r="I32">
        <v>0</v>
      </c>
      <c r="J32">
        <v>9.0343588475365517E-4</v>
      </c>
    </row>
    <row r="33" spans="1:10" x14ac:dyDescent="0.25">
      <c r="A33">
        <v>87</v>
      </c>
      <c r="B33">
        <v>2.8278798220802042</v>
      </c>
      <c r="C33">
        <v>0.86585920630682589</v>
      </c>
      <c r="D33">
        <v>0</v>
      </c>
      <c r="F33">
        <v>0</v>
      </c>
      <c r="G33">
        <v>6.60145805635472</v>
      </c>
      <c r="I33">
        <v>0</v>
      </c>
      <c r="J33">
        <v>5.7922375855117079E-4</v>
      </c>
    </row>
    <row r="34" spans="1:10" x14ac:dyDescent="0.25">
      <c r="A34">
        <v>90</v>
      </c>
      <c r="B34">
        <v>2.8500268946020264</v>
      </c>
      <c r="C34">
        <v>0.85973354697912063</v>
      </c>
      <c r="D34">
        <v>1</v>
      </c>
      <c r="F34">
        <v>0.85973354697912063</v>
      </c>
      <c r="G34">
        <v>7.0313248298442801</v>
      </c>
      <c r="I34">
        <v>0</v>
      </c>
      <c r="J34">
        <v>4.9049282128685377E-4</v>
      </c>
    </row>
    <row r="35" spans="1:10" x14ac:dyDescent="0.25">
      <c r="A35">
        <v>93</v>
      </c>
      <c r="B35">
        <v>2.8702658414042479</v>
      </c>
      <c r="C35">
        <v>0.85360833982974293</v>
      </c>
      <c r="D35">
        <v>0</v>
      </c>
      <c r="F35">
        <v>0</v>
      </c>
      <c r="G35">
        <v>7.0313248298442801</v>
      </c>
      <c r="I35">
        <v>0</v>
      </c>
      <c r="J35">
        <v>4.0961496766315152E-4</v>
      </c>
    </row>
    <row r="36" spans="1:10" x14ac:dyDescent="0.25">
      <c r="A36">
        <v>96</v>
      </c>
      <c r="B36">
        <v>2.8886209721642837</v>
      </c>
      <c r="C36">
        <v>0.84748815965067337</v>
      </c>
      <c r="D36">
        <v>1</v>
      </c>
      <c r="F36">
        <v>0.84748815965067337</v>
      </c>
      <c r="G36">
        <v>7.4550689096696168</v>
      </c>
      <c r="I36">
        <v>0</v>
      </c>
      <c r="J36">
        <v>3.3691082521801274E-4</v>
      </c>
    </row>
    <row r="37" spans="1:10" x14ac:dyDescent="0.25">
      <c r="A37">
        <v>99</v>
      </c>
      <c r="B37">
        <v>2.9050991226221354</v>
      </c>
      <c r="C37">
        <v>0.84137744743979481</v>
      </c>
      <c r="D37">
        <v>0</v>
      </c>
      <c r="F37">
        <v>0</v>
      </c>
      <c r="G37">
        <v>7.4550689096696168</v>
      </c>
      <c r="I37">
        <v>0</v>
      </c>
      <c r="J37">
        <v>2.7152944251159904E-4</v>
      </c>
    </row>
    <row r="38" spans="1:10" x14ac:dyDescent="0.25">
      <c r="A38">
        <v>102</v>
      </c>
      <c r="B38">
        <v>2.91971439916728</v>
      </c>
      <c r="C38">
        <v>0.83528049620947886</v>
      </c>
      <c r="D38">
        <v>1</v>
      </c>
      <c r="F38">
        <v>0.83528049620947886</v>
      </c>
      <c r="G38">
        <v>7.8727091577743558</v>
      </c>
      <c r="I38">
        <v>0</v>
      </c>
      <c r="J38">
        <v>2.1360630849105407E-4</v>
      </c>
    </row>
    <row r="39" spans="1:10" x14ac:dyDescent="0.25">
      <c r="A39">
        <v>105</v>
      </c>
      <c r="B39">
        <v>2.9324707215672117</v>
      </c>
      <c r="C39">
        <v>0.82920147360044472</v>
      </c>
      <c r="D39">
        <v>0</v>
      </c>
      <c r="F39">
        <v>0</v>
      </c>
      <c r="G39">
        <v>7.8727091577743558</v>
      </c>
      <c r="I39">
        <v>0</v>
      </c>
      <c r="J39">
        <v>1.6272376117099747E-4</v>
      </c>
    </row>
    <row r="40" spans="1:10" x14ac:dyDescent="0.25">
      <c r="A40">
        <v>108</v>
      </c>
      <c r="B40">
        <v>2.9433826224547968</v>
      </c>
      <c r="C40">
        <v>0.82314440128416766</v>
      </c>
      <c r="D40">
        <v>1</v>
      </c>
      <c r="F40">
        <v>0.82314440128416766</v>
      </c>
      <c r="G40">
        <v>8.2842813584164396</v>
      </c>
      <c r="I40">
        <v>0</v>
      </c>
      <c r="J40">
        <v>1.190695809804803E-4</v>
      </c>
    </row>
    <row r="41" spans="1:10" x14ac:dyDescent="0.25">
      <c r="A41">
        <v>111</v>
      </c>
      <c r="B41">
        <v>2.9524560607352237</v>
      </c>
      <c r="C41">
        <v>0.81711317442383213</v>
      </c>
      <c r="D41">
        <v>0</v>
      </c>
      <c r="F41">
        <v>0</v>
      </c>
      <c r="G41">
        <v>8.2842813584164396</v>
      </c>
      <c r="I41">
        <v>0</v>
      </c>
      <c r="J41">
        <v>8.2327282228717149E-5</v>
      </c>
    </row>
    <row r="42" spans="1:10" x14ac:dyDescent="0.25">
      <c r="A42">
        <v>114</v>
      </c>
      <c r="B42">
        <v>2.9597025188488373</v>
      </c>
      <c r="C42">
        <v>0.81111155216381547</v>
      </c>
      <c r="D42">
        <v>1</v>
      </c>
      <c r="F42">
        <v>0.81111155216381547</v>
      </c>
      <c r="G42">
        <v>8.6898371344983474</v>
      </c>
      <c r="I42">
        <v>0</v>
      </c>
      <c r="J42">
        <v>5.2511155192356002E-5</v>
      </c>
    </row>
    <row r="43" spans="1:10" x14ac:dyDescent="0.25">
      <c r="A43">
        <v>117</v>
      </c>
      <c r="B43">
        <v>2.9651186415240818</v>
      </c>
      <c r="C43">
        <v>0.80514318946338037</v>
      </c>
      <c r="D43">
        <v>0</v>
      </c>
      <c r="F43">
        <v>0</v>
      </c>
      <c r="G43">
        <v>8.6898371344983474</v>
      </c>
      <c r="I43">
        <v>0</v>
      </c>
      <c r="J43">
        <v>2.9334384833297581E-5</v>
      </c>
    </row>
    <row r="44" spans="1:10" x14ac:dyDescent="0.25">
      <c r="A44">
        <v>123</v>
      </c>
      <c r="B44">
        <v>2.9705052349460335</v>
      </c>
      <c r="C44">
        <v>0.79332020140253023</v>
      </c>
      <c r="D44">
        <v>0</v>
      </c>
      <c r="F44">
        <v>0</v>
      </c>
      <c r="G44">
        <v>9.08944293746368</v>
      </c>
      <c r="I44">
        <v>0</v>
      </c>
      <c r="J44">
        <v>3.1962988670076746E-6</v>
      </c>
    </row>
    <row r="45" spans="1:10" x14ac:dyDescent="0.25">
      <c r="A45">
        <v>126</v>
      </c>
      <c r="B45">
        <v>2.9722591649787753</v>
      </c>
      <c r="C45">
        <v>0.78746879802238812</v>
      </c>
      <c r="D45">
        <v>1</v>
      </c>
      <c r="F45">
        <v>0.78746879802238812</v>
      </c>
      <c r="G45">
        <v>9.4831773364748742</v>
      </c>
      <c r="I45">
        <v>0</v>
      </c>
      <c r="J45">
        <v>3.0762705597537354E-6</v>
      </c>
    </row>
    <row r="46" spans="1:10" x14ac:dyDescent="0.25">
      <c r="A46">
        <v>129</v>
      </c>
      <c r="B46">
        <v>2.973981676398624</v>
      </c>
      <c r="C46">
        <v>0.78165721245472519</v>
      </c>
      <c r="D46">
        <v>0</v>
      </c>
      <c r="F46">
        <v>0</v>
      </c>
      <c r="G46">
        <v>9.4831773364748742</v>
      </c>
      <c r="I46">
        <v>0</v>
      </c>
      <c r="J46">
        <v>2.9670455915091621E-6</v>
      </c>
    </row>
    <row r="47" spans="1:10" x14ac:dyDescent="0.25">
      <c r="A47">
        <v>132</v>
      </c>
      <c r="B47">
        <v>2.9756877781276132</v>
      </c>
      <c r="C47">
        <v>0.77588523194986792</v>
      </c>
      <c r="D47">
        <v>1</v>
      </c>
      <c r="F47">
        <v>0.77588523194986792</v>
      </c>
      <c r="G47">
        <v>9.8711199524498081</v>
      </c>
      <c r="I47">
        <v>0</v>
      </c>
      <c r="J47">
        <v>2.9107831096599981E-6</v>
      </c>
    </row>
    <row r="48" spans="1:10" x14ac:dyDescent="0.25">
      <c r="A48">
        <v>135</v>
      </c>
      <c r="B48">
        <v>2.9773662533899916</v>
      </c>
      <c r="C48">
        <v>0.7701526655588844</v>
      </c>
      <c r="D48">
        <v>0</v>
      </c>
      <c r="F48">
        <v>0</v>
      </c>
      <c r="G48">
        <v>9.8711199524498081</v>
      </c>
      <c r="I48">
        <v>0</v>
      </c>
      <c r="J48">
        <v>2.8172792064162704E-6</v>
      </c>
    </row>
    <row r="49" spans="1:10" x14ac:dyDescent="0.25">
      <c r="A49">
        <v>138</v>
      </c>
      <c r="B49">
        <v>2.9790079653084152</v>
      </c>
      <c r="C49">
        <v>0.76445933940577382</v>
      </c>
      <c r="D49">
        <v>1</v>
      </c>
      <c r="F49">
        <v>0.76445933940577382</v>
      </c>
      <c r="G49">
        <v>10.253349622152696</v>
      </c>
      <c r="I49">
        <v>0</v>
      </c>
      <c r="J49">
        <v>2.6952180230939316E-6</v>
      </c>
    </row>
    <row r="50" spans="1:10" x14ac:dyDescent="0.25">
      <c r="A50">
        <v>141</v>
      </c>
      <c r="B50">
        <v>2.9806213304158535</v>
      </c>
      <c r="C50">
        <v>0.75880506301465134</v>
      </c>
      <c r="D50">
        <v>0</v>
      </c>
      <c r="F50">
        <v>0</v>
      </c>
      <c r="G50">
        <v>10.253349622152696</v>
      </c>
      <c r="I50">
        <v>0</v>
      </c>
      <c r="J50">
        <v>2.6029469698996207E-6</v>
      </c>
    </row>
    <row r="51" spans="1:10" x14ac:dyDescent="0.25">
      <c r="A51">
        <v>144</v>
      </c>
      <c r="B51">
        <v>2.9822060734927684</v>
      </c>
      <c r="C51">
        <v>0.75318964617139084</v>
      </c>
      <c r="D51">
        <v>1</v>
      </c>
      <c r="F51">
        <v>0.75318964617139084</v>
      </c>
      <c r="G51">
        <v>10.62994444523839</v>
      </c>
      <c r="I51">
        <v>0</v>
      </c>
      <c r="J51">
        <v>2.5114106198297631E-6</v>
      </c>
    </row>
    <row r="52" spans="1:10" x14ac:dyDescent="0.25">
      <c r="A52">
        <v>147</v>
      </c>
      <c r="B52">
        <v>2.9837522739689732</v>
      </c>
      <c r="C52">
        <v>0.7476129168198663</v>
      </c>
      <c r="D52">
        <v>0</v>
      </c>
      <c r="F52">
        <v>0</v>
      </c>
      <c r="G52">
        <v>10.62994444523839</v>
      </c>
      <c r="I52">
        <v>0</v>
      </c>
      <c r="J52">
        <v>2.3907359126159362E-6</v>
      </c>
    </row>
    <row r="53" spans="1:10" x14ac:dyDescent="0.25">
      <c r="A53">
        <v>150</v>
      </c>
      <c r="B53">
        <v>2.9852639020745619</v>
      </c>
      <c r="C53">
        <v>0.74207469482212751</v>
      </c>
      <c r="D53">
        <v>1</v>
      </c>
      <c r="F53">
        <v>0.74207469482212751</v>
      </c>
      <c r="G53">
        <v>11.000981792649455</v>
      </c>
      <c r="I53">
        <v>0</v>
      </c>
      <c r="J53">
        <v>2.2850195296056562E-6</v>
      </c>
    </row>
    <row r="54" spans="1:10" x14ac:dyDescent="0.25">
      <c r="A54">
        <v>153</v>
      </c>
      <c r="B54">
        <v>2.986732291849528</v>
      </c>
      <c r="C54">
        <v>0.73657481535615921</v>
      </c>
      <c r="D54">
        <v>0</v>
      </c>
      <c r="F54">
        <v>0</v>
      </c>
      <c r="G54">
        <v>11.000981792649455</v>
      </c>
      <c r="I54">
        <v>0</v>
      </c>
      <c r="J54">
        <v>2.1561685312250106E-6</v>
      </c>
    </row>
    <row r="55" spans="1:10" x14ac:dyDescent="0.25">
      <c r="A55">
        <v>156</v>
      </c>
      <c r="B55">
        <v>2.988172168668275</v>
      </c>
      <c r="C55">
        <v>0.73111308591744006</v>
      </c>
      <c r="D55">
        <v>1</v>
      </c>
      <c r="F55">
        <v>0.73111308591744006</v>
      </c>
      <c r="G55">
        <v>11.366538335608174</v>
      </c>
      <c r="I55">
        <v>0</v>
      </c>
      <c r="J55">
        <v>2.0732452531647225E-6</v>
      </c>
    </row>
    <row r="56" spans="1:10" x14ac:dyDescent="0.25">
      <c r="A56">
        <v>159</v>
      </c>
      <c r="B56">
        <v>2.9895892875992991</v>
      </c>
      <c r="C56">
        <v>0.72568930349778404</v>
      </c>
      <c r="D56">
        <v>0</v>
      </c>
      <c r="F56">
        <v>0</v>
      </c>
      <c r="G56">
        <v>11.366538335608174</v>
      </c>
      <c r="I56">
        <v>0</v>
      </c>
      <c r="J56">
        <v>2.008226064667006E-6</v>
      </c>
    </row>
    <row r="57" spans="1:10" x14ac:dyDescent="0.25">
      <c r="A57">
        <v>162</v>
      </c>
      <c r="B57">
        <v>2.9909720716140997</v>
      </c>
      <c r="C57">
        <v>0.72030328596921955</v>
      </c>
      <c r="D57">
        <v>1</v>
      </c>
      <c r="F57">
        <v>0.72030328596921955</v>
      </c>
      <c r="G57">
        <v>11.726689978592784</v>
      </c>
      <c r="I57">
        <v>0</v>
      </c>
      <c r="J57">
        <v>1.9120916315881514E-6</v>
      </c>
    </row>
    <row r="58" spans="1:10" x14ac:dyDescent="0.25">
      <c r="A58">
        <v>165</v>
      </c>
      <c r="B58">
        <v>2.9923290268793332</v>
      </c>
      <c r="C58">
        <v>0.71495483569978902</v>
      </c>
      <c r="D58">
        <v>0</v>
      </c>
      <c r="F58">
        <v>0</v>
      </c>
      <c r="G58">
        <v>11.726689978592784</v>
      </c>
      <c r="I58">
        <v>0</v>
      </c>
      <c r="J58">
        <v>1.8413275918449044E-6</v>
      </c>
    </row>
    <row r="59" spans="1:10" x14ac:dyDescent="0.25">
      <c r="A59">
        <v>168</v>
      </c>
      <c r="B59">
        <v>2.9936549881805679</v>
      </c>
      <c r="C59">
        <v>0.7096437642133675</v>
      </c>
      <c r="D59">
        <v>1</v>
      </c>
      <c r="F59">
        <v>0.7096437642133675</v>
      </c>
      <c r="G59">
        <v>12.081511860699468</v>
      </c>
      <c r="I59">
        <v>0</v>
      </c>
      <c r="J59">
        <v>1.7581733723718463E-6</v>
      </c>
    </row>
    <row r="60" spans="1:10" x14ac:dyDescent="0.25">
      <c r="A60">
        <v>171</v>
      </c>
      <c r="B60">
        <v>2.9949427294374513</v>
      </c>
      <c r="C60">
        <v>0.70436989547018491</v>
      </c>
      <c r="D60">
        <v>0</v>
      </c>
      <c r="F60">
        <v>0</v>
      </c>
      <c r="G60">
        <v>12.081511860699468</v>
      </c>
      <c r="I60">
        <v>0</v>
      </c>
      <c r="J60">
        <v>1.6582775446798135E-6</v>
      </c>
    </row>
    <row r="61" spans="1:10" x14ac:dyDescent="0.25">
      <c r="A61">
        <v>174</v>
      </c>
      <c r="B61">
        <v>2.9961861824699887</v>
      </c>
      <c r="C61">
        <v>0.6991330634094467</v>
      </c>
      <c r="D61">
        <v>1</v>
      </c>
      <c r="F61">
        <v>0.6991330634094467</v>
      </c>
      <c r="G61">
        <v>12.431078392404192</v>
      </c>
      <c r="I61">
        <v>0</v>
      </c>
      <c r="J61">
        <v>1.5461754441263748E-6</v>
      </c>
    </row>
    <row r="62" spans="1:10" x14ac:dyDescent="0.25">
      <c r="A62">
        <v>177</v>
      </c>
      <c r="B62">
        <v>2.9973899529110044</v>
      </c>
      <c r="C62">
        <v>0.69393309320552998</v>
      </c>
      <c r="D62">
        <v>0</v>
      </c>
      <c r="F62">
        <v>0</v>
      </c>
      <c r="G62">
        <v>12.431078392404192</v>
      </c>
      <c r="I62">
        <v>0</v>
      </c>
      <c r="J62">
        <v>1.4490632746631734E-6</v>
      </c>
    </row>
    <row r="63" spans="1:10" x14ac:dyDescent="0.25">
      <c r="A63">
        <v>180</v>
      </c>
      <c r="B63">
        <v>2.9985831035791795</v>
      </c>
      <c r="C63">
        <v>0.68876975979558164</v>
      </c>
      <c r="D63">
        <v>1</v>
      </c>
      <c r="F63">
        <v>0.68876975979558164</v>
      </c>
      <c r="G63">
        <v>12.775463272301982</v>
      </c>
      <c r="I63">
        <v>0</v>
      </c>
      <c r="J63">
        <v>1.4236085169665611E-6</v>
      </c>
    </row>
    <row r="64" spans="1:10" x14ac:dyDescent="0.25">
      <c r="A64">
        <v>183</v>
      </c>
      <c r="B64">
        <v>2.9997461872533377</v>
      </c>
      <c r="C64">
        <v>0.68364287204840635</v>
      </c>
      <c r="D64">
        <v>0</v>
      </c>
      <c r="F64">
        <v>0</v>
      </c>
      <c r="G64">
        <v>12.775463272301982</v>
      </c>
      <c r="I64">
        <v>0</v>
      </c>
      <c r="J64">
        <v>1.3527636330935566E-6</v>
      </c>
    </row>
    <row r="65" spans="1:10" x14ac:dyDescent="0.25">
      <c r="A65">
        <v>186</v>
      </c>
      <c r="B65">
        <v>3.0008990744098414</v>
      </c>
      <c r="C65">
        <v>0.67855220533607685</v>
      </c>
      <c r="D65">
        <v>1</v>
      </c>
      <c r="F65">
        <v>0.67855220533607685</v>
      </c>
      <c r="G65">
        <v>13.114739374970021</v>
      </c>
      <c r="I65">
        <v>0</v>
      </c>
      <c r="J65">
        <v>1.3291487956310364E-6</v>
      </c>
    </row>
    <row r="66" spans="1:10" x14ac:dyDescent="0.25">
      <c r="A66">
        <v>189</v>
      </c>
      <c r="B66">
        <v>3.0020140302732745</v>
      </c>
      <c r="C66">
        <v>0.673497582357099</v>
      </c>
      <c r="D66">
        <v>0</v>
      </c>
      <c r="F66">
        <v>0</v>
      </c>
      <c r="G66">
        <v>13.114739374970021</v>
      </c>
      <c r="I66">
        <v>0</v>
      </c>
      <c r="J66">
        <v>1.2431265774039195E-6</v>
      </c>
    </row>
    <row r="67" spans="1:10" x14ac:dyDescent="0.25">
      <c r="A67">
        <v>192</v>
      </c>
      <c r="B67">
        <v>3.0030988072533655</v>
      </c>
      <c r="C67">
        <v>0.66847881254552488</v>
      </c>
      <c r="D67">
        <v>1</v>
      </c>
      <c r="F67">
        <v>0.66847881254552488</v>
      </c>
      <c r="G67">
        <v>13.448978781242785</v>
      </c>
      <c r="I67">
        <v>0</v>
      </c>
      <c r="J67">
        <v>1.1767410965353887E-6</v>
      </c>
    </row>
    <row r="68" spans="1:10" x14ac:dyDescent="0.25">
      <c r="A68">
        <v>195</v>
      </c>
      <c r="B68">
        <v>3.0041472999533294</v>
      </c>
      <c r="C68">
        <v>0.66349571539072072</v>
      </c>
      <c r="D68">
        <v>0</v>
      </c>
      <c r="F68">
        <v>0</v>
      </c>
      <c r="G68">
        <v>13.448978781242785</v>
      </c>
      <c r="I68">
        <v>0</v>
      </c>
      <c r="J68">
        <v>1.0993369418775398E-6</v>
      </c>
    </row>
    <row r="69" spans="1:10" x14ac:dyDescent="0.25">
      <c r="A69">
        <v>198</v>
      </c>
      <c r="B69">
        <v>3.0051744000239626</v>
      </c>
      <c r="C69">
        <v>0.65854808576937351</v>
      </c>
      <c r="D69">
        <v>1</v>
      </c>
      <c r="F69">
        <v>0.65854808576937351</v>
      </c>
      <c r="G69">
        <v>13.77825282412747</v>
      </c>
      <c r="I69">
        <v>0</v>
      </c>
      <c r="J69">
        <v>1.0549345550947747E-6</v>
      </c>
    </row>
    <row r="70" spans="1:10" x14ac:dyDescent="0.25">
      <c r="A70">
        <v>201</v>
      </c>
      <c r="B70">
        <v>3.0061743494218587</v>
      </c>
      <c r="C70">
        <v>0.65363572836815842</v>
      </c>
      <c r="D70">
        <v>0</v>
      </c>
      <c r="F70">
        <v>0</v>
      </c>
      <c r="G70">
        <v>13.77825282412747</v>
      </c>
      <c r="I70">
        <v>0</v>
      </c>
      <c r="J70">
        <v>9.9989879835267173E-7</v>
      </c>
    </row>
    <row r="71" spans="1:10" x14ac:dyDescent="0.25">
      <c r="A71">
        <v>204</v>
      </c>
      <c r="B71">
        <v>3.0071577471376614</v>
      </c>
      <c r="C71">
        <v>0.64875843101355024</v>
      </c>
      <c r="D71">
        <v>1</v>
      </c>
      <c r="F71">
        <v>0.64875843101355024</v>
      </c>
      <c r="G71">
        <v>14.102632039634246</v>
      </c>
      <c r="I71">
        <v>0</v>
      </c>
      <c r="J71">
        <v>9.6707106744595183E-7</v>
      </c>
    </row>
    <row r="72" spans="1:10" x14ac:dyDescent="0.25">
      <c r="A72">
        <v>207</v>
      </c>
      <c r="B72">
        <v>3.0081167307028358</v>
      </c>
      <c r="C72">
        <v>0.64391599482058282</v>
      </c>
      <c r="D72">
        <v>0</v>
      </c>
      <c r="F72">
        <v>0</v>
      </c>
      <c r="G72">
        <v>14.102632039634246</v>
      </c>
      <c r="I72">
        <v>0</v>
      </c>
      <c r="J72">
        <v>9.1964947827466332E-7</v>
      </c>
    </row>
    <row r="73" spans="1:10" x14ac:dyDescent="0.25">
      <c r="A73">
        <v>210</v>
      </c>
      <c r="B73">
        <v>3.0090574567268056</v>
      </c>
      <c r="C73">
        <v>0.63910821149693242</v>
      </c>
      <c r="D73">
        <v>1</v>
      </c>
      <c r="F73">
        <v>0.63910821149693242</v>
      </c>
      <c r="G73">
        <v>14.422186145382712</v>
      </c>
      <c r="I73">
        <v>0</v>
      </c>
      <c r="J73">
        <v>8.849654521739788E-7</v>
      </c>
    </row>
    <row r="74" spans="1:10" x14ac:dyDescent="0.25">
      <c r="A74">
        <v>213</v>
      </c>
      <c r="B74">
        <v>3.0099726365627388</v>
      </c>
      <c r="C74">
        <v>0.6343348848821514</v>
      </c>
      <c r="D74">
        <v>0</v>
      </c>
      <c r="F74">
        <v>0</v>
      </c>
      <c r="G74">
        <v>14.422186145382712</v>
      </c>
      <c r="I74">
        <v>0</v>
      </c>
      <c r="J74">
        <v>8.3755413209882004E-7</v>
      </c>
    </row>
    <row r="75" spans="1:10" x14ac:dyDescent="0.25">
      <c r="A75">
        <v>216</v>
      </c>
      <c r="B75">
        <v>3.0108886052377954</v>
      </c>
      <c r="C75">
        <v>0.62959577799745547</v>
      </c>
      <c r="D75">
        <v>1</v>
      </c>
      <c r="F75">
        <v>0.62959577799745547</v>
      </c>
      <c r="G75">
        <v>14.73698403438144</v>
      </c>
      <c r="I75">
        <v>0</v>
      </c>
      <c r="J75">
        <v>8.3899861368496334E-7</v>
      </c>
    </row>
    <row r="76" spans="1:10" x14ac:dyDescent="0.25">
      <c r="A76">
        <v>219</v>
      </c>
      <c r="B76">
        <v>3.0117861797473804</v>
      </c>
      <c r="C76">
        <v>0.62489068517380708</v>
      </c>
      <c r="D76">
        <v>0</v>
      </c>
      <c r="F76">
        <v>0</v>
      </c>
      <c r="G76">
        <v>14.73698403438144</v>
      </c>
      <c r="I76">
        <v>0</v>
      </c>
      <c r="J76">
        <v>8.0564000025664898E-7</v>
      </c>
    </row>
    <row r="77" spans="1:10" x14ac:dyDescent="0.25">
      <c r="A77">
        <v>222</v>
      </c>
      <c r="B77">
        <v>3.0126541887890612</v>
      </c>
      <c r="C77">
        <v>0.62021941860027108</v>
      </c>
      <c r="D77">
        <v>1</v>
      </c>
      <c r="F77">
        <v>0.62021941860027108</v>
      </c>
      <c r="G77">
        <v>15.047093743681575</v>
      </c>
      <c r="I77">
        <v>0</v>
      </c>
      <c r="J77">
        <v>7.5343969643967009E-7</v>
      </c>
    </row>
    <row r="78" spans="1:10" x14ac:dyDescent="0.25">
      <c r="A78">
        <v>225</v>
      </c>
      <c r="B78">
        <v>3.0135162467131948</v>
      </c>
      <c r="C78">
        <v>0.6155817545539497</v>
      </c>
      <c r="D78">
        <v>0</v>
      </c>
      <c r="F78">
        <v>0</v>
      </c>
      <c r="G78">
        <v>15.047093743681575</v>
      </c>
      <c r="I78">
        <v>0</v>
      </c>
      <c r="J78">
        <v>7.431438645615836E-7</v>
      </c>
    </row>
    <row r="79" spans="1:10" x14ac:dyDescent="0.25">
      <c r="A79">
        <v>228</v>
      </c>
      <c r="B79">
        <v>3.0143641571199056</v>
      </c>
      <c r="C79">
        <v>0.61097748299011789</v>
      </c>
      <c r="D79">
        <v>1</v>
      </c>
      <c r="F79">
        <v>0.61097748299011789</v>
      </c>
      <c r="G79">
        <v>15.352582485176635</v>
      </c>
      <c r="I79">
        <v>0</v>
      </c>
      <c r="J79">
        <v>7.1895205780835209E-7</v>
      </c>
    </row>
    <row r="80" spans="1:10" x14ac:dyDescent="0.25">
      <c r="A80">
        <v>231</v>
      </c>
      <c r="B80">
        <v>3.0151953803789979</v>
      </c>
      <c r="C80">
        <v>0.60640639856118306</v>
      </c>
      <c r="D80">
        <v>0</v>
      </c>
      <c r="F80">
        <v>0</v>
      </c>
      <c r="G80">
        <v>15.352582485176635</v>
      </c>
      <c r="I80">
        <v>0</v>
      </c>
      <c r="J80">
        <v>6.9093210645610927E-7</v>
      </c>
    </row>
    <row r="81" spans="1:10" x14ac:dyDescent="0.25">
      <c r="A81">
        <v>234</v>
      </c>
      <c r="B81">
        <v>3.0160025341019527</v>
      </c>
      <c r="C81">
        <v>0.60186830770807509</v>
      </c>
      <c r="D81">
        <v>1</v>
      </c>
      <c r="F81">
        <v>0.60186830770807509</v>
      </c>
      <c r="G81">
        <v>15.653516639030672</v>
      </c>
      <c r="I81">
        <v>0</v>
      </c>
      <c r="J81">
        <v>6.5149713247981346E-7</v>
      </c>
    </row>
    <row r="82" spans="1:10" x14ac:dyDescent="0.25">
      <c r="A82">
        <v>237</v>
      </c>
      <c r="B82">
        <v>3.0167871873899079</v>
      </c>
      <c r="C82">
        <v>0.59736301498351796</v>
      </c>
      <c r="D82">
        <v>0</v>
      </c>
      <c r="F82">
        <v>0</v>
      </c>
      <c r="G82">
        <v>15.653516639030672</v>
      </c>
      <c r="I82">
        <v>0</v>
      </c>
      <c r="J82">
        <v>6.1568078229888049E-7</v>
      </c>
    </row>
    <row r="83" spans="1:10" x14ac:dyDescent="0.25">
      <c r="A83">
        <v>240</v>
      </c>
      <c r="B83">
        <v>3.0175487890446511</v>
      </c>
      <c r="C83">
        <v>0.5928903262683497</v>
      </c>
      <c r="D83">
        <v>1</v>
      </c>
      <c r="F83">
        <v>0.5928903262683497</v>
      </c>
      <c r="G83">
        <v>15.949961802164847</v>
      </c>
      <c r="I83">
        <v>0</v>
      </c>
      <c r="J83">
        <v>5.8003708050750307E-7</v>
      </c>
    </row>
    <row r="84" spans="1:10" x14ac:dyDescent="0.25">
      <c r="A84">
        <v>243</v>
      </c>
      <c r="B84">
        <v>3.0182871317855153</v>
      </c>
      <c r="C84">
        <v>0.58845004824753944</v>
      </c>
      <c r="D84">
        <v>0</v>
      </c>
      <c r="F84">
        <v>0</v>
      </c>
      <c r="G84">
        <v>15.949961802164847</v>
      </c>
      <c r="I84">
        <v>0</v>
      </c>
      <c r="J84">
        <v>5.4515000298695039E-7</v>
      </c>
    </row>
    <row r="85" spans="1:10" x14ac:dyDescent="0.25">
      <c r="A85">
        <v>246</v>
      </c>
      <c r="B85">
        <v>3.0190143947543362</v>
      </c>
      <c r="C85">
        <v>0.5840419704576586</v>
      </c>
      <c r="D85">
        <v>1</v>
      </c>
      <c r="F85">
        <v>0.5840419704576586</v>
      </c>
      <c r="G85">
        <v>16.241982787393678</v>
      </c>
      <c r="I85">
        <v>0</v>
      </c>
      <c r="J85">
        <v>5.2891142581813575E-7</v>
      </c>
    </row>
    <row r="86" spans="1:10" x14ac:dyDescent="0.25">
      <c r="A86">
        <v>249</v>
      </c>
      <c r="B86">
        <v>3.0197205342521594</v>
      </c>
      <c r="C86">
        <v>0.57966589792026968</v>
      </c>
      <c r="D86">
        <v>0</v>
      </c>
      <c r="F86">
        <v>0</v>
      </c>
      <c r="G86">
        <v>16.241982787393678</v>
      </c>
      <c r="I86">
        <v>0</v>
      </c>
      <c r="J86">
        <v>4.9863299038595322E-7</v>
      </c>
    </row>
    <row r="87" spans="1:10" x14ac:dyDescent="0.25">
      <c r="A87">
        <v>252</v>
      </c>
      <c r="B87">
        <v>3.0204097144150039</v>
      </c>
      <c r="C87">
        <v>0.57532163031745986</v>
      </c>
      <c r="D87">
        <v>1</v>
      </c>
      <c r="F87">
        <v>0.57532163031745986</v>
      </c>
      <c r="G87">
        <v>16.529643602552408</v>
      </c>
      <c r="I87">
        <v>0</v>
      </c>
      <c r="J87">
        <v>4.7496929685848543E-7</v>
      </c>
    </row>
    <row r="88" spans="1:10" x14ac:dyDescent="0.25">
      <c r="A88">
        <v>255</v>
      </c>
      <c r="B88">
        <v>3.0210903284939663</v>
      </c>
      <c r="C88">
        <v>0.57100895622958825</v>
      </c>
      <c r="D88">
        <v>0</v>
      </c>
      <c r="F88">
        <v>0</v>
      </c>
      <c r="G88">
        <v>16.529643602552408</v>
      </c>
      <c r="I88">
        <v>0</v>
      </c>
      <c r="J88">
        <v>4.6323552448178226E-7</v>
      </c>
    </row>
    <row r="89" spans="1:10" x14ac:dyDescent="0.25">
      <c r="A89">
        <v>258</v>
      </c>
      <c r="B89">
        <v>3.0217476720006768</v>
      </c>
      <c r="C89">
        <v>0.56672768606452872</v>
      </c>
      <c r="D89">
        <v>1</v>
      </c>
      <c r="F89">
        <v>0.56672768606452872</v>
      </c>
      <c r="G89">
        <v>16.813007445584674</v>
      </c>
      <c r="I89">
        <v>0</v>
      </c>
      <c r="J89">
        <v>4.3210048581450886E-7</v>
      </c>
    </row>
    <row r="90" spans="1:10" x14ac:dyDescent="0.25">
      <c r="A90">
        <v>261</v>
      </c>
      <c r="B90">
        <v>3.0223870846693663</v>
      </c>
      <c r="C90">
        <v>0.56247762330430262</v>
      </c>
      <c r="D90">
        <v>0</v>
      </c>
      <c r="F90">
        <v>0</v>
      </c>
      <c r="G90">
        <v>16.813007445584674</v>
      </c>
      <c r="I90">
        <v>0</v>
      </c>
      <c r="J90">
        <v>4.0884856088062641E-7</v>
      </c>
    </row>
    <row r="91" spans="1:10" x14ac:dyDescent="0.25">
      <c r="A91">
        <v>264</v>
      </c>
      <c r="B91">
        <v>3.0230146752764311</v>
      </c>
      <c r="C91">
        <v>0.55825856372743565</v>
      </c>
      <c r="D91">
        <v>1</v>
      </c>
      <c r="F91">
        <v>0.55825856372743565</v>
      </c>
      <c r="G91">
        <v>17.092136727448391</v>
      </c>
      <c r="I91">
        <v>0</v>
      </c>
      <c r="J91">
        <v>3.9386997007589269E-7</v>
      </c>
    </row>
    <row r="92" spans="1:10" x14ac:dyDescent="0.25">
      <c r="A92">
        <v>267</v>
      </c>
      <c r="B92">
        <v>3.0236411665480296</v>
      </c>
      <c r="C92">
        <v>0.55407028938705605</v>
      </c>
      <c r="D92">
        <v>0</v>
      </c>
      <c r="F92">
        <v>0</v>
      </c>
      <c r="G92">
        <v>17.092136727448391</v>
      </c>
      <c r="I92">
        <v>0</v>
      </c>
      <c r="J92">
        <v>3.924913133891409E-7</v>
      </c>
    </row>
    <row r="93" spans="1:10" x14ac:dyDescent="0.25">
      <c r="A93">
        <v>270</v>
      </c>
      <c r="B93">
        <v>3.0242440346049366</v>
      </c>
      <c r="C93">
        <v>0.54991261452696305</v>
      </c>
      <c r="D93">
        <v>1</v>
      </c>
      <c r="F93">
        <v>0.54991261452696305</v>
      </c>
      <c r="G93">
        <v>17.367093034711871</v>
      </c>
      <c r="I93">
        <v>0</v>
      </c>
      <c r="J93">
        <v>3.6344989403883781E-7</v>
      </c>
    </row>
    <row r="94" spans="1:10" x14ac:dyDescent="0.25">
      <c r="A94">
        <v>273</v>
      </c>
      <c r="B94">
        <v>3.0248224736908615</v>
      </c>
      <c r="C94">
        <v>0.54578535500786518</v>
      </c>
      <c r="D94">
        <v>0</v>
      </c>
      <c r="F94">
        <v>0</v>
      </c>
      <c r="G94">
        <v>17.367093034711871</v>
      </c>
      <c r="I94">
        <v>0</v>
      </c>
      <c r="J94">
        <v>3.3459177612565698E-7</v>
      </c>
    </row>
    <row r="95" spans="1:10" x14ac:dyDescent="0.25">
      <c r="A95">
        <v>276</v>
      </c>
      <c r="B95">
        <v>3.0253909823012228</v>
      </c>
      <c r="C95">
        <v>0.54168830770449716</v>
      </c>
      <c r="D95">
        <v>1</v>
      </c>
      <c r="F95">
        <v>0.54168830770449716</v>
      </c>
      <c r="G95">
        <v>17.63793718856412</v>
      </c>
      <c r="I95">
        <v>0</v>
      </c>
      <c r="J95">
        <v>3.2320204005491894E-7</v>
      </c>
    </row>
    <row r="96" spans="1:10" x14ac:dyDescent="0.25">
      <c r="A96">
        <v>279</v>
      </c>
      <c r="B96">
        <v>3.0259247025417793</v>
      </c>
      <c r="C96">
        <v>0.53762130374545691</v>
      </c>
      <c r="D96">
        <v>0</v>
      </c>
      <c r="F96">
        <v>0</v>
      </c>
      <c r="G96">
        <v>17.63793718856412</v>
      </c>
      <c r="I96">
        <v>0</v>
      </c>
      <c r="J96">
        <v>2.8485729517960646E-7</v>
      </c>
    </row>
    <row r="97" spans="1:10" x14ac:dyDescent="0.25">
      <c r="A97">
        <v>282</v>
      </c>
      <c r="B97">
        <v>3.0264591112903765</v>
      </c>
      <c r="C97">
        <v>0.53358412738554217</v>
      </c>
      <c r="D97">
        <v>1</v>
      </c>
      <c r="F97">
        <v>0.53358412738554217</v>
      </c>
      <c r="G97">
        <v>17.904729252256892</v>
      </c>
      <c r="I97">
        <v>0</v>
      </c>
      <c r="J97">
        <v>2.855927105772531E-7</v>
      </c>
    </row>
    <row r="98" spans="1:10" x14ac:dyDescent="0.25">
      <c r="A98">
        <v>285</v>
      </c>
      <c r="B98">
        <v>3.0269775224718272</v>
      </c>
      <c r="C98">
        <v>0.52957658632744087</v>
      </c>
      <c r="D98">
        <v>0</v>
      </c>
      <c r="F98">
        <v>0</v>
      </c>
      <c r="G98">
        <v>17.904729252256892</v>
      </c>
      <c r="I98">
        <v>0</v>
      </c>
      <c r="J98">
        <v>2.6875015305309424E-7</v>
      </c>
    </row>
    <row r="99" spans="1:10" x14ac:dyDescent="0.25">
      <c r="A99">
        <v>288</v>
      </c>
      <c r="B99">
        <v>3.0274688064470698</v>
      </c>
      <c r="C99">
        <v>0.5255985036412183</v>
      </c>
      <c r="D99">
        <v>1</v>
      </c>
      <c r="F99">
        <v>0.5255985036412183</v>
      </c>
      <c r="G99">
        <v>18.167528504077502</v>
      </c>
      <c r="I99">
        <v>0</v>
      </c>
      <c r="J99">
        <v>2.4135994433024374E-7</v>
      </c>
    </row>
    <row r="100" spans="1:10" x14ac:dyDescent="0.25">
      <c r="A100">
        <v>291</v>
      </c>
      <c r="B100">
        <v>3.0279364565992002</v>
      </c>
      <c r="C100">
        <v>0.52164969829362517</v>
      </c>
      <c r="D100">
        <v>0</v>
      </c>
      <c r="F100">
        <v>0</v>
      </c>
      <c r="G100">
        <v>18.167528504077502</v>
      </c>
      <c r="I100">
        <v>0</v>
      </c>
      <c r="J100">
        <v>2.1869666478753949E-7</v>
      </c>
    </row>
    <row r="101" spans="1:10" x14ac:dyDescent="0.25">
      <c r="A101">
        <v>294</v>
      </c>
      <c r="B101">
        <v>3.0283680492137042</v>
      </c>
      <c r="C101">
        <v>0.51773000577460759</v>
      </c>
      <c r="D101">
        <v>1</v>
      </c>
      <c r="F101">
        <v>0.51773000577460759</v>
      </c>
      <c r="G101">
        <v>18.426393506964807</v>
      </c>
      <c r="I101">
        <v>0</v>
      </c>
      <c r="J101">
        <v>1.8627218489438444E-7</v>
      </c>
    </row>
    <row r="102" spans="1:10" x14ac:dyDescent="0.25">
      <c r="A102">
        <v>297</v>
      </c>
      <c r="B102">
        <v>3.0287896404620049</v>
      </c>
      <c r="C102">
        <v>0.51383922844466712</v>
      </c>
      <c r="D102">
        <v>0</v>
      </c>
      <c r="F102">
        <v>0</v>
      </c>
      <c r="G102">
        <v>18.426393506964807</v>
      </c>
      <c r="I102">
        <v>0</v>
      </c>
      <c r="J102">
        <v>1.7773918064379964E-7</v>
      </c>
    </row>
    <row r="103" spans="1:10" x14ac:dyDescent="0.25">
      <c r="A103">
        <v>300</v>
      </c>
      <c r="B103">
        <v>3.0292009407725544</v>
      </c>
      <c r="C103">
        <v>0.50997717013579746</v>
      </c>
      <c r="D103">
        <v>1</v>
      </c>
      <c r="F103">
        <v>0.50997717013579746</v>
      </c>
      <c r="G103">
        <v>18.681382092032706</v>
      </c>
      <c r="I103">
        <v>0</v>
      </c>
      <c r="J103">
        <v>1.6916794545809734E-7</v>
      </c>
    </row>
    <row r="104" spans="1:10" x14ac:dyDescent="0.25">
      <c r="A104">
        <v>303</v>
      </c>
      <c r="B104">
        <v>3.0295779051484248</v>
      </c>
      <c r="C104">
        <v>0.50614366596768112</v>
      </c>
      <c r="D104">
        <v>0</v>
      </c>
      <c r="F104">
        <v>0</v>
      </c>
      <c r="G104">
        <v>18.681382092032706</v>
      </c>
      <c r="I104">
        <v>0</v>
      </c>
      <c r="J104">
        <v>1.4210214067537946E-7</v>
      </c>
    </row>
    <row r="105" spans="1:10" x14ac:dyDescent="0.25">
      <c r="A105">
        <v>306</v>
      </c>
      <c r="B105">
        <v>3.0299215041745473</v>
      </c>
      <c r="C105">
        <v>0.50233855002990246</v>
      </c>
      <c r="D105">
        <v>1</v>
      </c>
      <c r="F105">
        <v>0.50233855002990246</v>
      </c>
      <c r="G105">
        <v>18.932551367047658</v>
      </c>
      <c r="I105">
        <v>0</v>
      </c>
      <c r="J105">
        <v>1.1806029075230659E-7</v>
      </c>
    </row>
    <row r="106" spans="1:10" x14ac:dyDescent="0.25">
      <c r="A106">
        <v>309</v>
      </c>
      <c r="B106">
        <v>3.0302612768208133</v>
      </c>
      <c r="C106">
        <v>0.49856162010114852</v>
      </c>
      <c r="D106">
        <v>0</v>
      </c>
      <c r="F106">
        <v>0</v>
      </c>
      <c r="G106">
        <v>18.932551367047658</v>
      </c>
      <c r="I106">
        <v>0</v>
      </c>
      <c r="J106">
        <v>1.1544545115056341E-7</v>
      </c>
    </row>
    <row r="107" spans="1:10" x14ac:dyDescent="0.25">
      <c r="A107">
        <v>312</v>
      </c>
      <c r="B107">
        <v>3.0305835225124689</v>
      </c>
      <c r="C107">
        <v>0.4948126921224576</v>
      </c>
      <c r="D107">
        <v>1</v>
      </c>
      <c r="F107">
        <v>0.4948126921224576</v>
      </c>
      <c r="G107">
        <v>19.179957713108887</v>
      </c>
      <c r="I107">
        <v>0</v>
      </c>
      <c r="J107">
        <v>1.0384228579060921E-7</v>
      </c>
    </row>
    <row r="108" spans="1:10" x14ac:dyDescent="0.25">
      <c r="A108">
        <v>315</v>
      </c>
      <c r="B108">
        <v>3.0308713710647619</v>
      </c>
      <c r="C108">
        <v>0.49109160341902508</v>
      </c>
      <c r="D108">
        <v>0</v>
      </c>
      <c r="F108">
        <v>0</v>
      </c>
      <c r="G108">
        <v>19.179957713108887</v>
      </c>
      <c r="I108">
        <v>0</v>
      </c>
      <c r="J108">
        <v>8.2856789057189826E-8</v>
      </c>
    </row>
    <row r="109" spans="1:10" x14ac:dyDescent="0.25">
      <c r="A109">
        <v>318</v>
      </c>
      <c r="B109">
        <v>3.0311473295205307</v>
      </c>
      <c r="C109">
        <v>0.48739816430863181</v>
      </c>
      <c r="D109">
        <v>1</v>
      </c>
      <c r="F109">
        <v>0.48739816430863181</v>
      </c>
      <c r="G109">
        <v>19.423656795263202</v>
      </c>
      <c r="I109">
        <v>0</v>
      </c>
      <c r="J109">
        <v>7.6153069310287855E-8</v>
      </c>
    </row>
    <row r="110" spans="1:10" x14ac:dyDescent="0.25">
      <c r="A110">
        <v>321</v>
      </c>
      <c r="B110">
        <v>3.0314010072178199</v>
      </c>
      <c r="C110">
        <v>0.48373219862330585</v>
      </c>
      <c r="D110">
        <v>0</v>
      </c>
      <c r="F110">
        <v>0</v>
      </c>
      <c r="G110">
        <v>19.423656795263202</v>
      </c>
      <c r="I110">
        <v>0</v>
      </c>
      <c r="J110">
        <v>6.4352374101968274E-8</v>
      </c>
    </row>
    <row r="111" spans="1:10" x14ac:dyDescent="0.25">
      <c r="A111">
        <v>324</v>
      </c>
      <c r="B111">
        <v>3.0316433537398488</v>
      </c>
      <c r="C111">
        <v>0.48009351781714599</v>
      </c>
      <c r="D111">
        <v>1</v>
      </c>
      <c r="F111">
        <v>0.48009351781714599</v>
      </c>
      <c r="G111">
        <v>19.663703554171775</v>
      </c>
      <c r="I111">
        <v>0</v>
      </c>
      <c r="J111">
        <v>5.8731836739515978E-8</v>
      </c>
    </row>
    <row r="112" spans="1:10" x14ac:dyDescent="0.25">
      <c r="A112">
        <v>327</v>
      </c>
      <c r="B112">
        <v>3.0318583092813847</v>
      </c>
      <c r="C112">
        <v>0.47648195339310229</v>
      </c>
      <c r="D112">
        <v>0</v>
      </c>
      <c r="F112">
        <v>0</v>
      </c>
      <c r="G112">
        <v>19.663703554171775</v>
      </c>
      <c r="I112">
        <v>0</v>
      </c>
      <c r="J112">
        <v>4.6205884836963161E-8</v>
      </c>
    </row>
    <row r="113" spans="1:10" x14ac:dyDescent="0.25">
      <c r="A113">
        <v>330</v>
      </c>
      <c r="B113">
        <v>3.0320606520630835</v>
      </c>
      <c r="C113">
        <v>0.47289732000199197</v>
      </c>
      <c r="D113">
        <v>1</v>
      </c>
      <c r="F113">
        <v>0.47289732000199197</v>
      </c>
      <c r="G113">
        <v>19.90015221417277</v>
      </c>
      <c r="I113">
        <v>0</v>
      </c>
      <c r="J113">
        <v>4.0942601305623933E-8</v>
      </c>
    </row>
    <row r="114" spans="1:10" x14ac:dyDescent="0.25">
      <c r="A114">
        <v>333</v>
      </c>
      <c r="B114">
        <v>3.0322370725790622</v>
      </c>
      <c r="C114">
        <v>0.46933944881121897</v>
      </c>
      <c r="D114">
        <v>0</v>
      </c>
      <c r="F114">
        <v>0</v>
      </c>
      <c r="G114">
        <v>19.90015221417277</v>
      </c>
      <c r="I114">
        <v>0</v>
      </c>
      <c r="J114">
        <v>3.1124198458176332E-8</v>
      </c>
    </row>
    <row r="115" spans="1:10" x14ac:dyDescent="0.25">
      <c r="A115">
        <v>336</v>
      </c>
      <c r="B115">
        <v>3.0324028225197943</v>
      </c>
      <c r="C115">
        <v>0.46580815390954888</v>
      </c>
      <c r="D115">
        <v>1</v>
      </c>
      <c r="F115">
        <v>0.46580815390954888</v>
      </c>
      <c r="G115">
        <v>20.133056291127545</v>
      </c>
      <c r="I115">
        <v>0</v>
      </c>
      <c r="J115">
        <v>2.7473042852711788E-8</v>
      </c>
    </row>
    <row r="116" spans="1:10" x14ac:dyDescent="0.25">
      <c r="A116">
        <v>339</v>
      </c>
      <c r="B116">
        <v>3.0325427320421947</v>
      </c>
      <c r="C116">
        <v>0.46230326787208675</v>
      </c>
      <c r="D116">
        <v>0</v>
      </c>
      <c r="F116">
        <v>0</v>
      </c>
      <c r="G116">
        <v>20.133056291127545</v>
      </c>
      <c r="I116">
        <v>0</v>
      </c>
      <c r="J116">
        <v>1.9574674458306446E-8</v>
      </c>
    </row>
    <row r="117" spans="1:10" x14ac:dyDescent="0.25">
      <c r="A117">
        <v>342</v>
      </c>
      <c r="B117">
        <v>3.0326721539216122</v>
      </c>
      <c r="C117">
        <v>0.45882460635402694</v>
      </c>
      <c r="D117">
        <v>1</v>
      </c>
      <c r="F117">
        <v>0.45882460635402694</v>
      </c>
      <c r="G117">
        <v>20.362468594304559</v>
      </c>
      <c r="I117">
        <v>0</v>
      </c>
      <c r="J117">
        <v>1.6750022871943986E-8</v>
      </c>
    </row>
    <row r="118" spans="1:10" x14ac:dyDescent="0.25">
      <c r="A118">
        <v>345</v>
      </c>
      <c r="B118">
        <v>3.0327726861086091</v>
      </c>
      <c r="C118">
        <v>0.45537200689272023</v>
      </c>
      <c r="D118">
        <v>0</v>
      </c>
      <c r="F118">
        <v>0</v>
      </c>
      <c r="G118">
        <v>20.362468594304559</v>
      </c>
      <c r="I118">
        <v>0</v>
      </c>
      <c r="J118">
        <v>1.0106720622380569E-8</v>
      </c>
    </row>
    <row r="119" spans="1:10" x14ac:dyDescent="0.25">
      <c r="A119">
        <v>348</v>
      </c>
      <c r="B119">
        <v>3.0328688180618264</v>
      </c>
      <c r="C119">
        <v>0.45194528002457834</v>
      </c>
      <c r="D119">
        <v>1</v>
      </c>
      <c r="F119">
        <v>0.45194528002457834</v>
      </c>
      <c r="G119">
        <v>20.58844123431685</v>
      </c>
      <c r="I119">
        <v>0</v>
      </c>
      <c r="J119">
        <v>9.2413524293804029E-9</v>
      </c>
    </row>
    <row r="120" spans="1:10" x14ac:dyDescent="0.25">
      <c r="A120">
        <v>351</v>
      </c>
      <c r="B120">
        <v>3.0329341581495499</v>
      </c>
      <c r="C120">
        <v>0.44854426695286959</v>
      </c>
      <c r="D120">
        <v>0</v>
      </c>
      <c r="F120">
        <v>0</v>
      </c>
      <c r="G120">
        <v>20.58844123431685</v>
      </c>
      <c r="I120">
        <v>0</v>
      </c>
      <c r="J120">
        <v>4.2693270637172834E-9</v>
      </c>
    </row>
    <row r="121" spans="1:10" x14ac:dyDescent="0.25">
      <c r="A121">
        <v>354</v>
      </c>
      <c r="B121">
        <v>3.0329938855418876</v>
      </c>
      <c r="C121">
        <v>0.44516878147227074</v>
      </c>
      <c r="D121">
        <v>1</v>
      </c>
      <c r="F121">
        <v>0.44516878147227074</v>
      </c>
      <c r="G121">
        <v>20.811025625052984</v>
      </c>
      <c r="I121">
        <v>0</v>
      </c>
      <c r="J121">
        <v>3.5673613954648036E-9</v>
      </c>
    </row>
    <row r="122" spans="1:10" x14ac:dyDescent="0.25">
      <c r="A122">
        <v>357</v>
      </c>
      <c r="B122">
        <v>3.0330258462310877</v>
      </c>
      <c r="C122">
        <v>0.44181866291236949</v>
      </c>
      <c r="D122">
        <v>0</v>
      </c>
      <c r="F122">
        <v>0</v>
      </c>
      <c r="G122">
        <v>20.811025625052984</v>
      </c>
      <c r="I122">
        <v>0</v>
      </c>
      <c r="J122">
        <v>1.02148565414433E-9</v>
      </c>
    </row>
  </sheetData>
  <autoFilter ref="N1:O1">
    <sortState ref="N2:O12">
      <sortCondition ref="N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2"/>
  <sheetViews>
    <sheetView workbookViewId="0">
      <selection activeCell="K2" sqref="K2:K12"/>
    </sheetView>
  </sheetViews>
  <sheetFormatPr defaultRowHeight="15.75" x14ac:dyDescent="0.25"/>
  <sheetData>
    <row r="1" spans="1:11" x14ac:dyDescent="0.25">
      <c r="A1" t="s">
        <v>34</v>
      </c>
      <c r="K1" t="s">
        <v>35</v>
      </c>
    </row>
    <row r="2" spans="1:11" x14ac:dyDescent="0.25">
      <c r="A2">
        <v>1</v>
      </c>
      <c r="B2">
        <v>0.19</v>
      </c>
      <c r="C2">
        <v>0.99984169173214243</v>
      </c>
      <c r="D2">
        <v>0</v>
      </c>
      <c r="E2">
        <v>1.5830826785756535E-4</v>
      </c>
      <c r="F2">
        <v>0</v>
      </c>
      <c r="G2">
        <v>8.3320140977678536E-2</v>
      </c>
      <c r="H2">
        <v>1.5830826785758921E-4</v>
      </c>
      <c r="I2">
        <v>5.6893926579798715E-34</v>
      </c>
      <c r="K2">
        <v>-2.3852447794681098E-17</v>
      </c>
    </row>
    <row r="3" spans="1:11" x14ac:dyDescent="0.25">
      <c r="A3">
        <v>3</v>
      </c>
      <c r="B3">
        <v>0.38572954211236588</v>
      </c>
      <c r="C3">
        <v>0.99919932390266264</v>
      </c>
      <c r="D3">
        <v>0</v>
      </c>
      <c r="E3">
        <v>8.0067609733736056E-4</v>
      </c>
      <c r="F3">
        <v>0</v>
      </c>
      <c r="G3">
        <v>0.24979983097566566</v>
      </c>
      <c r="H3">
        <v>8.2433944221969673E-4</v>
      </c>
      <c r="I3">
        <v>5.5995389102038547E-10</v>
      </c>
      <c r="J3">
        <v>3.8310053655516409E-2</v>
      </c>
      <c r="K3">
        <v>-2.366334488233617E-5</v>
      </c>
    </row>
    <row r="4" spans="1:11" x14ac:dyDescent="0.25">
      <c r="A4">
        <v>6</v>
      </c>
      <c r="B4">
        <v>0.57501072973523992</v>
      </c>
      <c r="C4">
        <v>0.99776500993649297</v>
      </c>
      <c r="D4">
        <v>1</v>
      </c>
      <c r="E4">
        <v>2.2349900635070252E-3</v>
      </c>
      <c r="F4">
        <v>0.99776500993649297</v>
      </c>
      <c r="G4">
        <v>0.49888250496824649</v>
      </c>
      <c r="H4">
        <v>2.294859522853934E-3</v>
      </c>
      <c r="I4">
        <v>3.5843521624911599E-9</v>
      </c>
      <c r="J4">
        <v>3.582736798792565E-2</v>
      </c>
      <c r="K4">
        <v>-5.9869459346908755E-5</v>
      </c>
    </row>
    <row r="5" spans="1:11" x14ac:dyDescent="0.25">
      <c r="A5">
        <v>12</v>
      </c>
      <c r="B5">
        <v>0.92427209915202457</v>
      </c>
      <c r="C5">
        <v>0.99359301461027183</v>
      </c>
      <c r="D5">
        <v>1</v>
      </c>
      <c r="E5">
        <v>6.4069853897281703E-3</v>
      </c>
      <c r="F5">
        <v>0.99359301461027183</v>
      </c>
      <c r="G5">
        <v>0.9956790122733824</v>
      </c>
      <c r="H5">
        <v>6.3723456785496476E-3</v>
      </c>
      <c r="I5">
        <v>1.19990959053147E-9</v>
      </c>
      <c r="J5">
        <v>2.9147490283605342E-2</v>
      </c>
      <c r="K5">
        <v>3.4639711178522693E-5</v>
      </c>
    </row>
    <row r="6" spans="1:11" x14ac:dyDescent="0.25">
      <c r="A6">
        <v>24</v>
      </c>
      <c r="B6">
        <v>1.5234388119575448</v>
      </c>
      <c r="C6">
        <v>0.98068310226461275</v>
      </c>
      <c r="D6">
        <v>1</v>
      </c>
      <c r="E6">
        <v>1.9316897735387251E-2</v>
      </c>
      <c r="F6">
        <v>0.98068310226461275</v>
      </c>
      <c r="G6">
        <v>1.9799358294240577</v>
      </c>
      <c r="H6">
        <v>1.9205377545413359E-2</v>
      </c>
      <c r="I6">
        <v>1.2436752771812773E-8</v>
      </c>
      <c r="J6">
        <v>1.8734027293442201E-2</v>
      </c>
      <c r="K6">
        <v>5.8287044194504922E-4</v>
      </c>
    </row>
    <row r="7" spans="1:11" x14ac:dyDescent="0.25">
      <c r="A7">
        <v>36</v>
      </c>
      <c r="B7">
        <v>1.985197035346715</v>
      </c>
      <c r="C7">
        <v>0.96294043399598217</v>
      </c>
      <c r="D7">
        <v>1</v>
      </c>
      <c r="E7">
        <v>3.705956600401783E-2</v>
      </c>
      <c r="F7">
        <v>0.96294043399598217</v>
      </c>
      <c r="G7">
        <v>2.9475530420196305</v>
      </c>
      <c r="H7">
        <v>3.7139168329447345E-2</v>
      </c>
      <c r="I7">
        <v>6.3365302137863677E-9</v>
      </c>
      <c r="J7">
        <v>8.9044894318563265E-3</v>
      </c>
      <c r="K7">
        <v>-7.9602325429514731E-5</v>
      </c>
    </row>
    <row r="8" spans="1:11" x14ac:dyDescent="0.25">
      <c r="A8">
        <v>48</v>
      </c>
      <c r="B8">
        <v>2.2714738053992281</v>
      </c>
      <c r="C8">
        <v>0.94235841833157963</v>
      </c>
      <c r="D8">
        <v>1</v>
      </c>
      <c r="E8">
        <v>5.7641581668420372E-2</v>
      </c>
      <c r="F8">
        <v>0.94235841833157963</v>
      </c>
      <c r="G8">
        <v>3.8952005882092848</v>
      </c>
      <c r="H8">
        <v>5.7648968705497419E-2</v>
      </c>
      <c r="I8">
        <v>5.4568316777672311E-11</v>
      </c>
      <c r="J8">
        <v>4.2713493496575961E-3</v>
      </c>
      <c r="K8">
        <v>-7.3870370770473537E-6</v>
      </c>
    </row>
    <row r="9" spans="1:11" x14ac:dyDescent="0.25">
      <c r="A9">
        <v>60</v>
      </c>
      <c r="B9">
        <v>2.4929495720671166</v>
      </c>
      <c r="C9">
        <v>0.91996689288667644</v>
      </c>
      <c r="D9">
        <v>1</v>
      </c>
      <c r="E9">
        <v>8.0033107113323565E-2</v>
      </c>
      <c r="F9">
        <v>0.91996689288667644</v>
      </c>
      <c r="G9">
        <v>4.8208570534869226</v>
      </c>
      <c r="H9">
        <v>8.0026227087882915E-2</v>
      </c>
      <c r="I9">
        <v>4.73347500639962E-11</v>
      </c>
      <c r="J9">
        <v>2.8591040880152738E-3</v>
      </c>
      <c r="K9">
        <v>6.8800254406503614E-6</v>
      </c>
    </row>
    <row r="10" spans="1:11" x14ac:dyDescent="0.25">
      <c r="A10">
        <v>84</v>
      </c>
      <c r="B10">
        <v>2.8053121400413112</v>
      </c>
      <c r="C10">
        <v>0.87196917806123586</v>
      </c>
      <c r="D10">
        <v>1</v>
      </c>
      <c r="E10">
        <v>0.12803082193876414</v>
      </c>
      <c r="F10">
        <v>0.87196917806123586</v>
      </c>
      <c r="G10">
        <v>6.6011937072524738</v>
      </c>
      <c r="H10">
        <v>0.128063157920698</v>
      </c>
      <c r="I10">
        <v>1.0456157276270498E-9</v>
      </c>
      <c r="J10">
        <v>8.8264634999450295E-4</v>
      </c>
      <c r="K10">
        <v>-3.2335981933862001E-5</v>
      </c>
    </row>
    <row r="11" spans="1:11" x14ac:dyDescent="0.25">
      <c r="A11">
        <v>120</v>
      </c>
      <c r="B11">
        <v>2.9710953099043844</v>
      </c>
      <c r="C11">
        <v>0.79911034551818649</v>
      </c>
      <c r="D11">
        <v>1</v>
      </c>
      <c r="E11">
        <v>0.20088965448181351</v>
      </c>
      <c r="F11">
        <v>0.79911034551818649</v>
      </c>
      <c r="G11">
        <v>9.0889804971982748</v>
      </c>
      <c r="H11">
        <v>0.20086646898808189</v>
      </c>
      <c r="I11">
        <v>5.3756711957899239E-10</v>
      </c>
      <c r="J11">
        <v>6.8242868468869714E-6</v>
      </c>
      <c r="K11">
        <v>2.3185493731620044E-5</v>
      </c>
    </row>
    <row r="12" spans="1:11" x14ac:dyDescent="0.25">
      <c r="A12">
        <v>360</v>
      </c>
      <c r="B12">
        <v>3.0326910962385973</v>
      </c>
      <c r="C12">
        <v>0.43850275950079998</v>
      </c>
      <c r="D12">
        <v>1</v>
      </c>
      <c r="E12">
        <v>0.56149724049920002</v>
      </c>
      <c r="F12">
        <v>0.43850275950079998</v>
      </c>
      <c r="G12">
        <v>21.029775130419306</v>
      </c>
      <c r="H12">
        <v>0.56149499598219554</v>
      </c>
      <c r="I12">
        <v>5.0378565833970114E-12</v>
      </c>
      <c r="J12">
        <v>2.6756369850685007E-10</v>
      </c>
      <c r="K12">
        <v>2.2445170044793628E-6</v>
      </c>
    </row>
  </sheetData>
  <autoFilter ref="A1:K1">
    <sortState ref="A2:K12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75"/>
  <sheetViews>
    <sheetView topLeftCell="A10" workbookViewId="0">
      <selection activeCell="L24" sqref="L24"/>
    </sheetView>
  </sheetViews>
  <sheetFormatPr defaultRowHeight="15.75" x14ac:dyDescent="0.25"/>
  <sheetData>
    <row r="1" spans="1:11" s="15" customFormat="1" x14ac:dyDescent="0.25">
      <c r="A1" s="15" t="s">
        <v>24</v>
      </c>
    </row>
    <row r="2" spans="1:11" s="15" customFormat="1" x14ac:dyDescent="0.25">
      <c r="A2" s="15" t="s">
        <v>22</v>
      </c>
      <c r="I2" s="15" t="s">
        <v>22</v>
      </c>
    </row>
    <row r="3" spans="1:11" s="15" customFormat="1" x14ac:dyDescent="0.25">
      <c r="A3" s="15" t="s">
        <v>8</v>
      </c>
      <c r="B3" s="15" t="s">
        <v>31</v>
      </c>
      <c r="C3" s="16" t="s">
        <v>9</v>
      </c>
      <c r="D3" s="15">
        <v>0.19</v>
      </c>
      <c r="E3" s="15">
        <v>1.9E-3</v>
      </c>
      <c r="I3" s="15" t="s">
        <v>8</v>
      </c>
      <c r="J3" s="15" t="s">
        <v>31</v>
      </c>
    </row>
    <row r="4" spans="1:11" s="15" customFormat="1" x14ac:dyDescent="0.25">
      <c r="A4" s="15" t="s">
        <v>10</v>
      </c>
      <c r="B4" s="15">
        <v>0.33</v>
      </c>
      <c r="C4" s="16" t="s">
        <v>11</v>
      </c>
      <c r="D4" s="15">
        <v>0.33</v>
      </c>
      <c r="E4" s="15">
        <v>3.3000000000000004E-3</v>
      </c>
      <c r="I4" s="15" t="s">
        <v>10</v>
      </c>
      <c r="J4" s="15">
        <v>0.33</v>
      </c>
    </row>
    <row r="5" spans="1:11" s="15" customFormat="1" x14ac:dyDescent="0.25">
      <c r="A5" s="15" t="s">
        <v>12</v>
      </c>
      <c r="B5" s="15">
        <v>0.46</v>
      </c>
      <c r="C5" s="16" t="s">
        <v>13</v>
      </c>
      <c r="D5" s="15">
        <v>0.46</v>
      </c>
      <c r="E5" s="15">
        <v>4.5999999999999999E-3</v>
      </c>
      <c r="I5" s="15" t="s">
        <v>12</v>
      </c>
      <c r="J5" s="15">
        <v>0.46</v>
      </c>
    </row>
    <row r="6" spans="1:11" s="15" customFormat="1" x14ac:dyDescent="0.25">
      <c r="A6" s="15" t="s">
        <v>0</v>
      </c>
      <c r="B6" s="15">
        <v>0.64</v>
      </c>
      <c r="C6" s="16" t="s">
        <v>14</v>
      </c>
      <c r="D6" s="15">
        <v>0.64</v>
      </c>
      <c r="E6" s="15">
        <v>6.4000000000000003E-3</v>
      </c>
      <c r="I6" s="15" t="s">
        <v>0</v>
      </c>
      <c r="J6" s="15">
        <v>0.64</v>
      </c>
    </row>
    <row r="7" spans="1:11" s="15" customFormat="1" x14ac:dyDescent="0.25">
      <c r="A7" s="15" t="s">
        <v>1</v>
      </c>
      <c r="B7" s="15">
        <v>0.97</v>
      </c>
      <c r="C7" s="16" t="s">
        <v>15</v>
      </c>
      <c r="D7" s="15">
        <v>0.97</v>
      </c>
      <c r="E7" s="15">
        <v>9.7000000000000003E-3</v>
      </c>
      <c r="I7" s="15" t="s">
        <v>1</v>
      </c>
      <c r="J7" s="15">
        <v>0.97</v>
      </c>
    </row>
    <row r="8" spans="1:11" s="15" customFormat="1" x14ac:dyDescent="0.25">
      <c r="A8" s="15" t="s">
        <v>2</v>
      </c>
      <c r="B8" s="15">
        <v>1.26</v>
      </c>
      <c r="C8" s="16" t="s">
        <v>16</v>
      </c>
      <c r="D8" s="15">
        <v>1.26</v>
      </c>
      <c r="E8" s="15">
        <v>1.26E-2</v>
      </c>
      <c r="I8" s="15" t="s">
        <v>2</v>
      </c>
      <c r="J8" s="15">
        <v>1.26</v>
      </c>
    </row>
    <row r="9" spans="1:11" s="15" customFormat="1" x14ac:dyDescent="0.25">
      <c r="A9" s="15" t="s">
        <v>3</v>
      </c>
      <c r="B9" s="15">
        <v>1.48</v>
      </c>
      <c r="C9" s="16" t="s">
        <v>17</v>
      </c>
      <c r="D9" s="15">
        <v>1.48</v>
      </c>
      <c r="E9" s="15">
        <v>1.4800000000000001E-2</v>
      </c>
      <c r="I9" s="15" t="s">
        <v>3</v>
      </c>
      <c r="J9" s="15">
        <v>1.48</v>
      </c>
    </row>
    <row r="10" spans="1:11" s="15" customFormat="1" x14ac:dyDescent="0.25">
      <c r="A10" s="15" t="s">
        <v>4</v>
      </c>
      <c r="B10" s="15">
        <v>1.66</v>
      </c>
      <c r="C10" s="16" t="s">
        <v>18</v>
      </c>
      <c r="D10" s="15">
        <v>1.66</v>
      </c>
      <c r="E10" s="15">
        <v>1.66E-2</v>
      </c>
      <c r="I10" s="15" t="s">
        <v>4</v>
      </c>
      <c r="J10" s="15">
        <v>1.66</v>
      </c>
    </row>
    <row r="11" spans="1:11" s="15" customFormat="1" x14ac:dyDescent="0.25">
      <c r="A11" s="15" t="s">
        <v>5</v>
      </c>
      <c r="B11" s="15">
        <v>1.94</v>
      </c>
      <c r="C11" s="16" t="s">
        <v>19</v>
      </c>
      <c r="D11" s="15">
        <v>1.94</v>
      </c>
      <c r="E11" s="15">
        <v>1.9400000000000001E-2</v>
      </c>
      <c r="I11" s="15" t="s">
        <v>5</v>
      </c>
      <c r="J11" s="15">
        <v>1.94</v>
      </c>
    </row>
    <row r="12" spans="1:11" s="15" customFormat="1" x14ac:dyDescent="0.25">
      <c r="A12" s="15" t="s">
        <v>6</v>
      </c>
      <c r="B12" s="15">
        <v>2.21</v>
      </c>
      <c r="C12" s="16" t="s">
        <v>20</v>
      </c>
      <c r="D12" s="15">
        <v>2.21</v>
      </c>
      <c r="E12" s="15">
        <v>2.2100000000000002E-2</v>
      </c>
      <c r="I12" s="15" t="s">
        <v>6</v>
      </c>
      <c r="J12" s="15">
        <v>2.21</v>
      </c>
    </row>
    <row r="13" spans="1:11" s="15" customFormat="1" x14ac:dyDescent="0.25">
      <c r="A13" s="15" t="s">
        <v>7</v>
      </c>
      <c r="B13" s="15">
        <v>2.67</v>
      </c>
      <c r="C13" s="16" t="s">
        <v>21</v>
      </c>
      <c r="D13" s="15">
        <v>2.67</v>
      </c>
      <c r="E13" s="15">
        <v>2.6700000000000002E-2</v>
      </c>
      <c r="I13" s="15" t="s">
        <v>7</v>
      </c>
      <c r="J13" s="15">
        <v>2.67</v>
      </c>
      <c r="K13" s="15">
        <v>5.0000000000000002E-5</v>
      </c>
    </row>
    <row r="15" spans="1:11" x14ac:dyDescent="0.25">
      <c r="E15" s="15">
        <v>1</v>
      </c>
    </row>
    <row r="16" spans="1:11" x14ac:dyDescent="0.25">
      <c r="A16">
        <v>1</v>
      </c>
      <c r="B16" s="15">
        <v>0.46</v>
      </c>
      <c r="D16" s="15">
        <v>0.46</v>
      </c>
      <c r="E16">
        <f>(1-D16*0.01*0.5*SUM($E$15:E15))/(1+0.01*0.5*D16)</f>
        <v>0.99541055572183978</v>
      </c>
      <c r="F16">
        <f>A16*2</f>
        <v>2</v>
      </c>
      <c r="G16">
        <f>F16-1</f>
        <v>1</v>
      </c>
    </row>
    <row r="17" spans="1:7" x14ac:dyDescent="0.25">
      <c r="A17">
        <f>A16+1</f>
        <v>2</v>
      </c>
      <c r="B17" s="15">
        <v>0.64</v>
      </c>
      <c r="C17">
        <f>B19-B17</f>
        <v>0.32999999999999996</v>
      </c>
      <c r="D17">
        <v>0.64</v>
      </c>
      <c r="E17">
        <f>(1-D17*0.01*0.5*SUM($E$15:E16))/(1+0.01*0.5*D17)</f>
        <v>0.99044526138525724</v>
      </c>
      <c r="F17">
        <f t="shared" ref="F17:F75" si="0">A17*2</f>
        <v>4</v>
      </c>
      <c r="G17">
        <f t="shared" ref="G17:G74" si="1">F17-1</f>
        <v>3</v>
      </c>
    </row>
    <row r="18" spans="1:7" x14ac:dyDescent="0.25">
      <c r="A18">
        <f t="shared" ref="A18:A75" si="2">A17+1</f>
        <v>3</v>
      </c>
      <c r="C18">
        <f>C17</f>
        <v>0.32999999999999996</v>
      </c>
      <c r="D18">
        <f>D17+C18/2</f>
        <v>0.80499999999999994</v>
      </c>
      <c r="E18">
        <f>(1-D18*0.01*0.5*SUM($E$15:E17))/(1+0.01*0.5*D18)</f>
        <v>0.9840212448257204</v>
      </c>
      <c r="F18">
        <f t="shared" si="0"/>
        <v>6</v>
      </c>
      <c r="G18">
        <f t="shared" si="1"/>
        <v>5</v>
      </c>
    </row>
    <row r="19" spans="1:7" x14ac:dyDescent="0.25">
      <c r="A19">
        <f t="shared" si="2"/>
        <v>4</v>
      </c>
      <c r="B19">
        <v>0.97</v>
      </c>
      <c r="C19">
        <f>B21-B19</f>
        <v>0.29000000000000004</v>
      </c>
      <c r="D19">
        <v>0.97</v>
      </c>
      <c r="E19">
        <f>(1-D19*0.01*0.5*SUM($E$15:E18))/(1+0.01*0.5*D19)</f>
        <v>0.97601243593533937</v>
      </c>
      <c r="F19">
        <f t="shared" si="0"/>
        <v>8</v>
      </c>
      <c r="G19">
        <f t="shared" si="1"/>
        <v>7</v>
      </c>
    </row>
    <row r="20" spans="1:7" x14ac:dyDescent="0.25">
      <c r="A20">
        <f t="shared" si="2"/>
        <v>5</v>
      </c>
      <c r="C20">
        <f>C19</f>
        <v>0.29000000000000004</v>
      </c>
      <c r="D20">
        <f>D19+C20/2</f>
        <v>1.115</v>
      </c>
      <c r="E20">
        <f>(1-D20*0.01*0.5*SUM($E$15:E19))/(1+0.01*0.5*D20)</f>
        <v>0.96703544345213921</v>
      </c>
      <c r="F20">
        <f t="shared" si="0"/>
        <v>10</v>
      </c>
      <c r="G20">
        <f t="shared" si="1"/>
        <v>9</v>
      </c>
    </row>
    <row r="21" spans="1:7" x14ac:dyDescent="0.25">
      <c r="A21">
        <f t="shared" si="2"/>
        <v>6</v>
      </c>
      <c r="B21">
        <v>1.26</v>
      </c>
      <c r="C21">
        <f>B23-B21</f>
        <v>0.21999999999999997</v>
      </c>
      <c r="D21">
        <v>1.26</v>
      </c>
      <c r="E21">
        <f>(1-D21*0.01*0.5*SUM($E$15:E20))/(1+0.01*0.5*D21)</f>
        <v>0.95672122912618718</v>
      </c>
      <c r="F21">
        <f t="shared" si="0"/>
        <v>12</v>
      </c>
      <c r="G21">
        <f t="shared" si="1"/>
        <v>11</v>
      </c>
    </row>
    <row r="22" spans="1:7" x14ac:dyDescent="0.25">
      <c r="A22">
        <f t="shared" si="2"/>
        <v>7</v>
      </c>
      <c r="C22">
        <f>C21</f>
        <v>0.21999999999999997</v>
      </c>
      <c r="D22">
        <f>D21+0.22/2</f>
        <v>1.37</v>
      </c>
      <c r="E22">
        <f>(1-D22*0.01*0.5*SUM($E$15:E21))/(1+0.01*0.5*D22)</f>
        <v>0.94645967495897265</v>
      </c>
      <c r="F22">
        <f t="shared" si="0"/>
        <v>14</v>
      </c>
      <c r="G22">
        <f t="shared" si="1"/>
        <v>13</v>
      </c>
    </row>
    <row r="23" spans="1:7" x14ac:dyDescent="0.25">
      <c r="A23">
        <f t="shared" si="2"/>
        <v>8</v>
      </c>
      <c r="B23">
        <v>1.48</v>
      </c>
      <c r="C23">
        <f>B25-B23</f>
        <v>0.17999999999999994</v>
      </c>
      <c r="D23">
        <v>1.48</v>
      </c>
      <c r="E23">
        <f>(1-D23*0.01*0.5*SUM($E$15:E22))/(1+0.01*0.5*D23)</f>
        <v>0.93524004044470876</v>
      </c>
      <c r="F23">
        <f t="shared" si="0"/>
        <v>16</v>
      </c>
      <c r="G23">
        <f t="shared" si="1"/>
        <v>15</v>
      </c>
    </row>
    <row r="24" spans="1:7" x14ac:dyDescent="0.25">
      <c r="A24">
        <f t="shared" si="2"/>
        <v>9</v>
      </c>
      <c r="C24">
        <f>C23</f>
        <v>0.17999999999999994</v>
      </c>
      <c r="D24">
        <f>D23+C24/2</f>
        <v>1.5699999999999998</v>
      </c>
      <c r="E24">
        <f>(1-D24*0.01*0.5*SUM($E$15:E23))/(1+0.01*0.5*D24)</f>
        <v>0.92404815676546737</v>
      </c>
      <c r="F24">
        <f t="shared" si="0"/>
        <v>18</v>
      </c>
      <c r="G24">
        <f t="shared" si="1"/>
        <v>17</v>
      </c>
    </row>
    <row r="25" spans="1:7" x14ac:dyDescent="0.25">
      <c r="A25">
        <f t="shared" si="2"/>
        <v>10</v>
      </c>
      <c r="B25">
        <v>1.66</v>
      </c>
      <c r="C25">
        <f>B29-B25</f>
        <v>0.28000000000000003</v>
      </c>
      <c r="D25">
        <f>1.66</f>
        <v>1.66</v>
      </c>
      <c r="E25">
        <f>(1-D25*0.01*0.5*SUM($E$15:E24))/(1+0.01*0.5*D25)</f>
        <v>0.91212360353693367</v>
      </c>
      <c r="F25">
        <f t="shared" si="0"/>
        <v>20</v>
      </c>
      <c r="G25">
        <f t="shared" si="1"/>
        <v>19</v>
      </c>
    </row>
    <row r="26" spans="1:7" x14ac:dyDescent="0.25">
      <c r="A26">
        <f t="shared" si="2"/>
        <v>11</v>
      </c>
      <c r="C26">
        <f>C25</f>
        <v>0.28000000000000003</v>
      </c>
      <c r="D26">
        <f>D25+C26/4</f>
        <v>1.73</v>
      </c>
      <c r="E26">
        <f>(1-D26*0.01*0.5*SUM($E$15:E25))/(1+0.01*0.5*D26)</f>
        <v>0.90062754410427837</v>
      </c>
      <c r="F26">
        <f t="shared" si="0"/>
        <v>22</v>
      </c>
      <c r="G26">
        <f t="shared" si="1"/>
        <v>21</v>
      </c>
    </row>
    <row r="27" spans="1:7" x14ac:dyDescent="0.25">
      <c r="A27">
        <f t="shared" si="2"/>
        <v>12</v>
      </c>
      <c r="C27">
        <f t="shared" ref="C27:C28" si="3">C26</f>
        <v>0.28000000000000003</v>
      </c>
      <c r="D27">
        <f t="shared" ref="D27:D28" si="4">D26+C27/4</f>
        <v>1.8</v>
      </c>
      <c r="E27">
        <f>(1-D27*0.01*0.5*SUM($E$15:E26))/(1+0.01*0.5*D27)</f>
        <v>0.8886092103941412</v>
      </c>
      <c r="F27">
        <f t="shared" si="0"/>
        <v>24</v>
      </c>
      <c r="G27">
        <f t="shared" si="1"/>
        <v>23</v>
      </c>
    </row>
    <row r="28" spans="1:7" x14ac:dyDescent="0.25">
      <c r="A28">
        <f t="shared" si="2"/>
        <v>13</v>
      </c>
      <c r="C28">
        <f t="shared" si="3"/>
        <v>0.28000000000000003</v>
      </c>
      <c r="D28">
        <f t="shared" si="4"/>
        <v>1.87</v>
      </c>
      <c r="E28">
        <f>(1-D28*0.01*0.5*SUM($E$15:E27))/(1+0.01*0.5*D28)</f>
        <v>0.87608594278883767</v>
      </c>
      <c r="F28">
        <f t="shared" si="0"/>
        <v>26</v>
      </c>
      <c r="G28">
        <f t="shared" si="1"/>
        <v>25</v>
      </c>
    </row>
    <row r="29" spans="1:7" x14ac:dyDescent="0.25">
      <c r="A29">
        <f t="shared" si="2"/>
        <v>14</v>
      </c>
      <c r="B29">
        <v>1.94</v>
      </c>
      <c r="C29">
        <f>B35-B29</f>
        <v>0.27</v>
      </c>
      <c r="D29">
        <f>B29</f>
        <v>1.94</v>
      </c>
      <c r="E29">
        <f>(1-D29*0.01*0.5*SUM($E$15:E28))/(1+0.01*0.5*D29)</f>
        <v>0.86307561520118214</v>
      </c>
      <c r="F29">
        <f t="shared" si="0"/>
        <v>28</v>
      </c>
      <c r="G29">
        <f t="shared" si="1"/>
        <v>27</v>
      </c>
    </row>
    <row r="30" spans="1:7" x14ac:dyDescent="0.25">
      <c r="A30">
        <f t="shared" si="2"/>
        <v>15</v>
      </c>
      <c r="C30">
        <f>C29</f>
        <v>0.27</v>
      </c>
      <c r="D30">
        <f>D29+C30/6</f>
        <v>1.9849999999999999</v>
      </c>
      <c r="E30">
        <f>(1-D30*0.01*0.5*SUM($E$15:E29))/(1+0.01*0.5*D30)</f>
        <v>0.85144890374086002</v>
      </c>
      <c r="F30">
        <f t="shared" si="0"/>
        <v>30</v>
      </c>
      <c r="G30">
        <f t="shared" si="1"/>
        <v>29</v>
      </c>
    </row>
    <row r="31" spans="1:7" x14ac:dyDescent="0.25">
      <c r="A31">
        <f t="shared" si="2"/>
        <v>16</v>
      </c>
      <c r="C31">
        <f t="shared" ref="C31:C34" si="5">C30</f>
        <v>0.27</v>
      </c>
      <c r="D31">
        <f t="shared" ref="D31:D34" si="6">D30+C31/6</f>
        <v>2.0299999999999998</v>
      </c>
      <c r="E31">
        <f>(1-D31*0.01*0.5*SUM($E$15:E30))/(1+0.01*0.5*D31)</f>
        <v>0.83955971553415232</v>
      </c>
      <c r="F31">
        <f t="shared" si="0"/>
        <v>32</v>
      </c>
      <c r="G31">
        <f t="shared" si="1"/>
        <v>31</v>
      </c>
    </row>
    <row r="32" spans="1:7" x14ac:dyDescent="0.25">
      <c r="A32">
        <f t="shared" si="2"/>
        <v>17</v>
      </c>
      <c r="C32">
        <f t="shared" si="5"/>
        <v>0.27</v>
      </c>
      <c r="D32">
        <f t="shared" si="6"/>
        <v>2.0749999999999997</v>
      </c>
      <c r="E32">
        <f>(1-D32*0.01*0.5*SUM($E$15:E31))/(1+0.01*0.5*D32)</f>
        <v>0.82741868860979473</v>
      </c>
      <c r="F32">
        <f t="shared" si="0"/>
        <v>34</v>
      </c>
      <c r="G32">
        <f t="shared" si="1"/>
        <v>33</v>
      </c>
    </row>
    <row r="33" spans="1:7" x14ac:dyDescent="0.25">
      <c r="A33">
        <f t="shared" si="2"/>
        <v>18</v>
      </c>
      <c r="C33">
        <f t="shared" si="5"/>
        <v>0.27</v>
      </c>
      <c r="D33">
        <f t="shared" si="6"/>
        <v>2.1199999999999997</v>
      </c>
      <c r="E33">
        <f>(1-D33*0.01*0.5*SUM($E$15:E32))/(1+0.01*0.5*D33)</f>
        <v>0.81503657369367355</v>
      </c>
      <c r="F33">
        <f t="shared" si="0"/>
        <v>36</v>
      </c>
      <c r="G33">
        <f t="shared" si="1"/>
        <v>35</v>
      </c>
    </row>
    <row r="34" spans="1:7" x14ac:dyDescent="0.25">
      <c r="A34">
        <f t="shared" si="2"/>
        <v>19</v>
      </c>
      <c r="C34">
        <f t="shared" si="5"/>
        <v>0.27</v>
      </c>
      <c r="D34">
        <f t="shared" si="6"/>
        <v>2.1649999999999996</v>
      </c>
      <c r="E34">
        <f>(1-D34*0.01*0.5*SUM($E$15:E33))/(1+0.01*0.5*D34)</f>
        <v>0.80242422103689959</v>
      </c>
      <c r="F34">
        <f t="shared" si="0"/>
        <v>38</v>
      </c>
      <c r="G34">
        <f t="shared" si="1"/>
        <v>37</v>
      </c>
    </row>
    <row r="35" spans="1:7" x14ac:dyDescent="0.25">
      <c r="A35">
        <f t="shared" si="2"/>
        <v>20</v>
      </c>
      <c r="B35">
        <v>2.21</v>
      </c>
      <c r="C35">
        <f>B75-B35</f>
        <v>0.45999999999999996</v>
      </c>
      <c r="D35">
        <f>B35</f>
        <v>2.21</v>
      </c>
      <c r="E35">
        <f>(1-D35*0.01*0.5*SUM($E$15:E34))/(1+0.01*0.5*D35)</f>
        <v>0.78959256725494975</v>
      </c>
      <c r="F35">
        <f t="shared" si="0"/>
        <v>40</v>
      </c>
      <c r="G35">
        <f t="shared" si="1"/>
        <v>39</v>
      </c>
    </row>
    <row r="36" spans="1:7" x14ac:dyDescent="0.25">
      <c r="A36">
        <f t="shared" si="2"/>
        <v>21</v>
      </c>
      <c r="C36">
        <f>C35</f>
        <v>0.45999999999999996</v>
      </c>
      <c r="D36">
        <f>D35+C36/40</f>
        <v>2.2214999999999998</v>
      </c>
      <c r="E36">
        <f>(1-D36*0.01*0.5*SUM($E$15:E35))/(1+0.01*0.5*D36)</f>
        <v>0.77983566232948553</v>
      </c>
      <c r="F36">
        <f t="shared" si="0"/>
        <v>42</v>
      </c>
      <c r="G36">
        <f t="shared" si="1"/>
        <v>41</v>
      </c>
    </row>
    <row r="37" spans="1:7" x14ac:dyDescent="0.25">
      <c r="A37">
        <f t="shared" si="2"/>
        <v>22</v>
      </c>
      <c r="C37">
        <f t="shared" ref="C37:C74" si="7">C36</f>
        <v>0.45999999999999996</v>
      </c>
      <c r="D37">
        <f t="shared" ref="D37:D74" si="8">D36+C37/40</f>
        <v>2.2329999999999997</v>
      </c>
      <c r="E37">
        <f>(1-D37*0.01*0.5*SUM($E$15:E36))/(1+0.01*0.5*D37)</f>
        <v>0.77009779954088819</v>
      </c>
      <c r="F37">
        <f t="shared" si="0"/>
        <v>44</v>
      </c>
      <c r="G37">
        <f t="shared" si="1"/>
        <v>43</v>
      </c>
    </row>
    <row r="38" spans="1:7" x14ac:dyDescent="0.25">
      <c r="A38">
        <f t="shared" si="2"/>
        <v>23</v>
      </c>
      <c r="C38">
        <f t="shared" si="7"/>
        <v>0.45999999999999996</v>
      </c>
      <c r="D38">
        <f t="shared" si="8"/>
        <v>2.2444999999999995</v>
      </c>
      <c r="E38">
        <f>(1-D38*0.01*0.5*SUM($E$15:E37))/(1+0.01*0.5*D38)</f>
        <v>0.76038042869960998</v>
      </c>
      <c r="F38">
        <f t="shared" si="0"/>
        <v>46</v>
      </c>
      <c r="G38">
        <f t="shared" si="1"/>
        <v>45</v>
      </c>
    </row>
    <row r="39" spans="1:7" x14ac:dyDescent="0.25">
      <c r="A39">
        <f t="shared" si="2"/>
        <v>24</v>
      </c>
      <c r="C39">
        <f t="shared" si="7"/>
        <v>0.45999999999999996</v>
      </c>
      <c r="D39">
        <f t="shared" si="8"/>
        <v>2.2559999999999993</v>
      </c>
      <c r="E39">
        <f>(1-D39*0.01*0.5*SUM($E$15:E38))/(1+0.01*0.5*D39)</f>
        <v>0.75068497878407836</v>
      </c>
      <c r="F39">
        <f t="shared" si="0"/>
        <v>48</v>
      </c>
      <c r="G39">
        <f t="shared" si="1"/>
        <v>47</v>
      </c>
    </row>
    <row r="40" spans="1:7" x14ac:dyDescent="0.25">
      <c r="A40">
        <f t="shared" si="2"/>
        <v>25</v>
      </c>
      <c r="C40">
        <f t="shared" si="7"/>
        <v>0.45999999999999996</v>
      </c>
      <c r="D40">
        <f t="shared" si="8"/>
        <v>2.2674999999999992</v>
      </c>
      <c r="E40">
        <f>(1-D40*0.01*0.5*SUM($E$15:E39))/(1+0.01*0.5*D40)</f>
        <v>0.74101285776800629</v>
      </c>
      <c r="F40">
        <f t="shared" si="0"/>
        <v>50</v>
      </c>
      <c r="G40">
        <f t="shared" si="1"/>
        <v>49</v>
      </c>
    </row>
    <row r="41" spans="1:7" x14ac:dyDescent="0.25">
      <c r="A41">
        <f t="shared" si="2"/>
        <v>26</v>
      </c>
      <c r="C41">
        <f t="shared" si="7"/>
        <v>0.45999999999999996</v>
      </c>
      <c r="D41">
        <f t="shared" si="8"/>
        <v>2.278999999999999</v>
      </c>
      <c r="E41">
        <f>(1-D41*0.01*0.5*SUM($E$15:E40))/(1+0.01*0.5*D41)</f>
        <v>0.73136545245681206</v>
      </c>
      <c r="F41">
        <f t="shared" si="0"/>
        <v>52</v>
      </c>
      <c r="G41">
        <f t="shared" si="1"/>
        <v>51</v>
      </c>
    </row>
    <row r="42" spans="1:7" x14ac:dyDescent="0.25">
      <c r="A42">
        <f t="shared" si="2"/>
        <v>27</v>
      </c>
      <c r="C42">
        <f t="shared" si="7"/>
        <v>0.45999999999999996</v>
      </c>
      <c r="D42">
        <f t="shared" si="8"/>
        <v>2.2904999999999989</v>
      </c>
      <c r="E42">
        <f>(1-D42*0.01*0.5*SUM($E$15:E41))/(1+0.01*0.5*D42)</f>
        <v>0.72174412833311186</v>
      </c>
      <c r="F42">
        <f t="shared" si="0"/>
        <v>54</v>
      </c>
      <c r="G42">
        <f t="shared" si="1"/>
        <v>53</v>
      </c>
    </row>
    <row r="43" spans="1:7" x14ac:dyDescent="0.25">
      <c r="A43">
        <f t="shared" si="2"/>
        <v>28</v>
      </c>
      <c r="C43">
        <f t="shared" si="7"/>
        <v>0.45999999999999996</v>
      </c>
      <c r="D43">
        <f t="shared" si="8"/>
        <v>2.3019999999999987</v>
      </c>
      <c r="E43">
        <f>(1-D43*0.01*0.5*SUM($E$15:E42))/(1+0.01*0.5*D43)</f>
        <v>0.71215022941124428</v>
      </c>
      <c r="F43">
        <f t="shared" si="0"/>
        <v>56</v>
      </c>
      <c r="G43">
        <f t="shared" si="1"/>
        <v>55</v>
      </c>
    </row>
    <row r="44" spans="1:7" x14ac:dyDescent="0.25">
      <c r="A44">
        <f t="shared" si="2"/>
        <v>29</v>
      </c>
      <c r="C44">
        <f t="shared" si="7"/>
        <v>0.45999999999999996</v>
      </c>
      <c r="D44">
        <f t="shared" si="8"/>
        <v>2.3134999999999986</v>
      </c>
      <c r="E44">
        <f>(1-D44*0.01*0.5*SUM($E$15:E43))/(1+0.01*0.5*D44)</f>
        <v>0.70258507810077808</v>
      </c>
      <c r="F44">
        <f t="shared" si="0"/>
        <v>58</v>
      </c>
      <c r="G44">
        <f t="shared" si="1"/>
        <v>57</v>
      </c>
    </row>
    <row r="45" spans="1:7" x14ac:dyDescent="0.25">
      <c r="A45">
        <f t="shared" si="2"/>
        <v>30</v>
      </c>
      <c r="C45">
        <f t="shared" si="7"/>
        <v>0.45999999999999996</v>
      </c>
      <c r="D45">
        <f t="shared" si="8"/>
        <v>2.3249999999999984</v>
      </c>
      <c r="E45">
        <f>(1-D45*0.01*0.5*SUM($E$15:E44))/(1+0.01*0.5*D45)</f>
        <v>0.69304997507895882</v>
      </c>
      <c r="F45">
        <f t="shared" si="0"/>
        <v>60</v>
      </c>
      <c r="G45">
        <f t="shared" si="1"/>
        <v>59</v>
      </c>
    </row>
    <row r="46" spans="1:7" x14ac:dyDescent="0.25">
      <c r="A46">
        <f t="shared" si="2"/>
        <v>31</v>
      </c>
      <c r="C46">
        <f t="shared" si="7"/>
        <v>0.45999999999999996</v>
      </c>
      <c r="D46">
        <f t="shared" si="8"/>
        <v>2.3364999999999982</v>
      </c>
      <c r="E46">
        <f>(1-D46*0.01*0.5*SUM($E$15:E45))/(1+0.01*0.5*D46)</f>
        <v>0.68354619917203818</v>
      </c>
      <c r="F46">
        <f t="shared" si="0"/>
        <v>62</v>
      </c>
      <c r="G46">
        <f t="shared" si="1"/>
        <v>61</v>
      </c>
    </row>
    <row r="47" spans="1:7" x14ac:dyDescent="0.25">
      <c r="A47">
        <f t="shared" si="2"/>
        <v>32</v>
      </c>
      <c r="C47">
        <f t="shared" si="7"/>
        <v>0.45999999999999996</v>
      </c>
      <c r="D47">
        <f t="shared" si="8"/>
        <v>2.3479999999999981</v>
      </c>
      <c r="E47">
        <f>(1-D47*0.01*0.5*SUM($E$15:E46))/(1+0.01*0.5*D47)</f>
        <v>0.67407500724543123</v>
      </c>
      <c r="F47">
        <f t="shared" si="0"/>
        <v>64</v>
      </c>
      <c r="G47">
        <f t="shared" si="1"/>
        <v>63</v>
      </c>
    </row>
    <row r="48" spans="1:7" x14ac:dyDescent="0.25">
      <c r="A48">
        <f t="shared" si="2"/>
        <v>33</v>
      </c>
      <c r="C48">
        <f t="shared" si="7"/>
        <v>0.45999999999999996</v>
      </c>
      <c r="D48">
        <f t="shared" si="8"/>
        <v>2.3594999999999979</v>
      </c>
      <c r="E48">
        <f>(1-D48*0.01*0.5*SUM($E$15:E47))/(1+0.01*0.5*D48)</f>
        <v>0.66463763410264298</v>
      </c>
      <c r="F48">
        <f t="shared" si="0"/>
        <v>66</v>
      </c>
      <c r="G48">
        <f t="shared" si="1"/>
        <v>65</v>
      </c>
    </row>
    <row r="49" spans="1:7" x14ac:dyDescent="0.25">
      <c r="A49">
        <f t="shared" si="2"/>
        <v>34</v>
      </c>
      <c r="C49">
        <f t="shared" si="7"/>
        <v>0.45999999999999996</v>
      </c>
      <c r="D49">
        <f t="shared" si="8"/>
        <v>2.3709999999999978</v>
      </c>
      <c r="E49">
        <f>(1-D49*0.01*0.5*SUM($E$15:E48))/(1+0.01*0.5*D49)</f>
        <v>0.6552352923929019</v>
      </c>
      <c r="F49">
        <f t="shared" si="0"/>
        <v>68</v>
      </c>
      <c r="G49">
        <f t="shared" si="1"/>
        <v>67</v>
      </c>
    </row>
    <row r="50" spans="1:7" x14ac:dyDescent="0.25">
      <c r="A50">
        <f t="shared" si="2"/>
        <v>35</v>
      </c>
      <c r="C50">
        <f t="shared" si="7"/>
        <v>0.45999999999999996</v>
      </c>
      <c r="D50">
        <f t="shared" si="8"/>
        <v>2.3824999999999976</v>
      </c>
      <c r="E50">
        <f>(1-D50*0.01*0.5*SUM($E$15:E49))/(1+0.01*0.5*D50)</f>
        <v>0.64586917252743303</v>
      </c>
      <c r="F50">
        <f t="shared" si="0"/>
        <v>70</v>
      </c>
      <c r="G50">
        <f t="shared" si="1"/>
        <v>69</v>
      </c>
    </row>
    <row r="51" spans="1:7" x14ac:dyDescent="0.25">
      <c r="A51">
        <f t="shared" si="2"/>
        <v>36</v>
      </c>
      <c r="C51">
        <f t="shared" si="7"/>
        <v>0.45999999999999996</v>
      </c>
      <c r="D51">
        <f t="shared" si="8"/>
        <v>2.3939999999999975</v>
      </c>
      <c r="E51">
        <f>(1-D51*0.01*0.5*SUM($E$15:E50))/(1+0.01*0.5*D51)</f>
        <v>0.63654044260430342</v>
      </c>
      <c r="F51">
        <f t="shared" si="0"/>
        <v>72</v>
      </c>
      <c r="G51">
        <f t="shared" si="1"/>
        <v>71</v>
      </c>
    </row>
    <row r="52" spans="1:7" x14ac:dyDescent="0.25">
      <c r="A52">
        <f t="shared" si="2"/>
        <v>37</v>
      </c>
      <c r="C52">
        <f t="shared" si="7"/>
        <v>0.45999999999999996</v>
      </c>
      <c r="D52">
        <f t="shared" si="8"/>
        <v>2.4054999999999973</v>
      </c>
      <c r="E52">
        <f>(1-D52*0.01*0.5*SUM($E$15:E51))/(1+0.01*0.5*D52)</f>
        <v>0.6272502483417669</v>
      </c>
      <c r="F52">
        <f t="shared" si="0"/>
        <v>74</v>
      </c>
      <c r="G52">
        <f t="shared" si="1"/>
        <v>73</v>
      </c>
    </row>
    <row r="53" spans="1:7" x14ac:dyDescent="0.25">
      <c r="A53">
        <f t="shared" si="2"/>
        <v>38</v>
      </c>
      <c r="C53">
        <f t="shared" si="7"/>
        <v>0.45999999999999996</v>
      </c>
      <c r="D53">
        <f t="shared" si="8"/>
        <v>2.4169999999999972</v>
      </c>
      <c r="E53">
        <f>(1-D53*0.01*0.5*SUM($E$15:E52))/(1+0.01*0.5*D53)</f>
        <v>0.61799971302003431</v>
      </c>
      <c r="F53">
        <f t="shared" si="0"/>
        <v>76</v>
      </c>
      <c r="G53">
        <f t="shared" si="1"/>
        <v>75</v>
      </c>
    </row>
    <row r="54" spans="1:7" x14ac:dyDescent="0.25">
      <c r="A54">
        <f t="shared" si="2"/>
        <v>39</v>
      </c>
      <c r="C54">
        <f t="shared" si="7"/>
        <v>0.45999999999999996</v>
      </c>
      <c r="D54">
        <f t="shared" si="8"/>
        <v>2.428499999999997</v>
      </c>
      <c r="E54">
        <f>(1-D54*0.01*0.5*SUM($E$15:E53))/(1+0.01*0.5*D54)</f>
        <v>0.60878993743138954</v>
      </c>
      <c r="F54">
        <f t="shared" si="0"/>
        <v>78</v>
      </c>
      <c r="G54">
        <f t="shared" si="1"/>
        <v>77</v>
      </c>
    </row>
    <row r="55" spans="1:7" x14ac:dyDescent="0.25">
      <c r="A55">
        <f t="shared" si="2"/>
        <v>40</v>
      </c>
      <c r="C55">
        <f t="shared" si="7"/>
        <v>0.45999999999999996</v>
      </c>
      <c r="D55">
        <f t="shared" si="8"/>
        <v>2.4399999999999968</v>
      </c>
      <c r="E55">
        <f>(1-D55*0.01*0.5*SUM($E$15:E54))/(1+0.01*0.5*D55)</f>
        <v>0.59962199983857245</v>
      </c>
      <c r="F55">
        <f t="shared" si="0"/>
        <v>80</v>
      </c>
      <c r="G55">
        <f t="shared" si="1"/>
        <v>79</v>
      </c>
    </row>
    <row r="56" spans="1:7" x14ac:dyDescent="0.25">
      <c r="A56">
        <f t="shared" si="2"/>
        <v>41</v>
      </c>
      <c r="C56">
        <f t="shared" si="7"/>
        <v>0.45999999999999996</v>
      </c>
      <c r="D56">
        <f t="shared" si="8"/>
        <v>2.4514999999999967</v>
      </c>
      <c r="E56">
        <f>(1-D56*0.01*0.5*SUM($E$15:E55))/(1+0.01*0.5*D56)</f>
        <v>0.59049695594134421</v>
      </c>
      <c r="F56">
        <f t="shared" si="0"/>
        <v>82</v>
      </c>
      <c r="G56">
        <f t="shared" si="1"/>
        <v>81</v>
      </c>
    </row>
    <row r="57" spans="1:7" x14ac:dyDescent="0.25">
      <c r="A57">
        <f t="shared" si="2"/>
        <v>42</v>
      </c>
      <c r="C57">
        <f t="shared" si="7"/>
        <v>0.45999999999999996</v>
      </c>
      <c r="D57">
        <f t="shared" si="8"/>
        <v>2.4629999999999965</v>
      </c>
      <c r="E57">
        <f>(1-D57*0.01*0.5*SUM($E$15:E56))/(1+0.01*0.5*D57)</f>
        <v>0.58141583885114845</v>
      </c>
      <c r="F57">
        <f t="shared" si="0"/>
        <v>84</v>
      </c>
      <c r="G57">
        <f t="shared" si="1"/>
        <v>83</v>
      </c>
    </row>
    <row r="58" spans="1:7" x14ac:dyDescent="0.25">
      <c r="A58">
        <f t="shared" si="2"/>
        <v>43</v>
      </c>
      <c r="C58">
        <f t="shared" si="7"/>
        <v>0.45999999999999996</v>
      </c>
      <c r="D58">
        <f t="shared" si="8"/>
        <v>2.4744999999999964</v>
      </c>
      <c r="E58">
        <f>(1-D58*0.01*0.5*SUM($E$15:E57))/(1+0.01*0.5*D58)</f>
        <v>0.57237965907378041</v>
      </c>
      <c r="F58">
        <f t="shared" si="0"/>
        <v>86</v>
      </c>
      <c r="G58">
        <f t="shared" si="1"/>
        <v>85</v>
      </c>
    </row>
    <row r="59" spans="1:7" x14ac:dyDescent="0.25">
      <c r="A59">
        <f t="shared" si="2"/>
        <v>44</v>
      </c>
      <c r="C59">
        <f t="shared" si="7"/>
        <v>0.45999999999999996</v>
      </c>
      <c r="D59">
        <f t="shared" si="8"/>
        <v>2.4859999999999962</v>
      </c>
      <c r="E59">
        <f>(1-D59*0.01*0.5*SUM($E$15:E58))/(1+0.01*0.5*D59)</f>
        <v>0.56338940449997121</v>
      </c>
      <c r="F59">
        <f t="shared" si="0"/>
        <v>88</v>
      </c>
      <c r="G59">
        <f t="shared" si="1"/>
        <v>87</v>
      </c>
    </row>
    <row r="60" spans="1:7" x14ac:dyDescent="0.25">
      <c r="A60">
        <f t="shared" si="2"/>
        <v>45</v>
      </c>
      <c r="C60">
        <f t="shared" si="7"/>
        <v>0.45999999999999996</v>
      </c>
      <c r="D60">
        <f t="shared" si="8"/>
        <v>2.4974999999999961</v>
      </c>
      <c r="E60">
        <f>(1-D60*0.01*0.5*SUM($E$15:E59))/(1+0.01*0.5*D60)</f>
        <v>0.55444604040379553</v>
      </c>
      <c r="F60">
        <f t="shared" si="0"/>
        <v>90</v>
      </c>
      <c r="G60">
        <f t="shared" si="1"/>
        <v>89</v>
      </c>
    </row>
    <row r="61" spans="1:7" x14ac:dyDescent="0.25">
      <c r="A61">
        <f t="shared" si="2"/>
        <v>46</v>
      </c>
      <c r="C61">
        <f t="shared" si="7"/>
        <v>0.45999999999999996</v>
      </c>
      <c r="D61">
        <f t="shared" si="8"/>
        <v>2.5089999999999959</v>
      </c>
      <c r="E61">
        <f>(1-D61*0.01*0.5*SUM($E$15:E60))/(1+0.01*0.5*D61)</f>
        <v>0.5455505094488039</v>
      </c>
      <c r="F61">
        <f t="shared" si="0"/>
        <v>92</v>
      </c>
      <c r="G61">
        <f t="shared" si="1"/>
        <v>91</v>
      </c>
    </row>
    <row r="62" spans="1:7" x14ac:dyDescent="0.25">
      <c r="A62">
        <f t="shared" si="2"/>
        <v>47</v>
      </c>
      <c r="C62">
        <f t="shared" si="7"/>
        <v>0.45999999999999996</v>
      </c>
      <c r="D62">
        <f t="shared" si="8"/>
        <v>2.5204999999999957</v>
      </c>
      <c r="E62">
        <f>(1-D62*0.01*0.5*SUM($E$15:E61))/(1+0.01*0.5*D62)</f>
        <v>0.53670373170178232</v>
      </c>
      <c r="F62">
        <f t="shared" si="0"/>
        <v>94</v>
      </c>
      <c r="G62">
        <f t="shared" si="1"/>
        <v>93</v>
      </c>
    </row>
    <row r="63" spans="1:7" x14ac:dyDescent="0.25">
      <c r="A63">
        <f t="shared" si="2"/>
        <v>48</v>
      </c>
      <c r="C63">
        <f t="shared" si="7"/>
        <v>0.45999999999999996</v>
      </c>
      <c r="D63">
        <f t="shared" si="8"/>
        <v>2.5319999999999956</v>
      </c>
      <c r="E63">
        <f>(1-D63*0.01*0.5*SUM($E$15:E62))/(1+0.01*0.5*D63)</f>
        <v>0.52790660465403971</v>
      </c>
      <c r="F63">
        <f t="shared" si="0"/>
        <v>96</v>
      </c>
      <c r="G63">
        <f t="shared" si="1"/>
        <v>95</v>
      </c>
    </row>
    <row r="64" spans="1:7" x14ac:dyDescent="0.25">
      <c r="A64">
        <f t="shared" si="2"/>
        <v>49</v>
      </c>
      <c r="C64">
        <f t="shared" si="7"/>
        <v>0.45999999999999996</v>
      </c>
      <c r="D64">
        <f t="shared" si="8"/>
        <v>2.5434999999999954</v>
      </c>
      <c r="E64">
        <f>(1-D64*0.01*0.5*SUM($E$15:E63))/(1+0.01*0.5*D64)</f>
        <v>0.51916000325011602</v>
      </c>
      <c r="F64">
        <f t="shared" si="0"/>
        <v>98</v>
      </c>
      <c r="G64">
        <f t="shared" si="1"/>
        <v>97</v>
      </c>
    </row>
    <row r="65" spans="1:7" x14ac:dyDescent="0.25">
      <c r="A65">
        <f t="shared" si="2"/>
        <v>50</v>
      </c>
      <c r="C65">
        <f t="shared" si="7"/>
        <v>0.45999999999999996</v>
      </c>
      <c r="D65">
        <f t="shared" si="8"/>
        <v>2.5549999999999953</v>
      </c>
      <c r="E65">
        <f>(1-D65*0.01*0.5*SUM($E$15:E64))/(1+0.01*0.5*D65)</f>
        <v>0.51046477992381212</v>
      </c>
      <c r="F65">
        <f t="shared" si="0"/>
        <v>100</v>
      </c>
      <c r="G65">
        <f t="shared" si="1"/>
        <v>99</v>
      </c>
    </row>
    <row r="66" spans="1:7" x14ac:dyDescent="0.25">
      <c r="A66">
        <f t="shared" si="2"/>
        <v>51</v>
      </c>
      <c r="C66">
        <f t="shared" si="7"/>
        <v>0.45999999999999996</v>
      </c>
      <c r="D66">
        <f t="shared" si="8"/>
        <v>2.5664999999999951</v>
      </c>
      <c r="E66">
        <f>(1-D66*0.01*0.5*SUM($E$15:E65))/(1+0.01*0.5*D66)</f>
        <v>0.50182176464142825</v>
      </c>
      <c r="F66">
        <f t="shared" si="0"/>
        <v>102</v>
      </c>
      <c r="G66">
        <f t="shared" si="1"/>
        <v>101</v>
      </c>
    </row>
    <row r="67" spans="1:7" x14ac:dyDescent="0.25">
      <c r="A67">
        <f t="shared" si="2"/>
        <v>52</v>
      </c>
      <c r="C67">
        <f t="shared" si="7"/>
        <v>0.45999999999999996</v>
      </c>
      <c r="D67">
        <f t="shared" si="8"/>
        <v>2.577999999999995</v>
      </c>
      <c r="E67">
        <f>(1-D67*0.01*0.5*SUM($E$15:E66))/(1+0.01*0.5*D67)</f>
        <v>0.49323176495210597</v>
      </c>
      <c r="F67">
        <f t="shared" si="0"/>
        <v>104</v>
      </c>
      <c r="G67">
        <f t="shared" si="1"/>
        <v>103</v>
      </c>
    </row>
    <row r="68" spans="1:7" x14ac:dyDescent="0.25">
      <c r="A68">
        <f t="shared" si="2"/>
        <v>53</v>
      </c>
      <c r="C68">
        <f t="shared" si="7"/>
        <v>0.45999999999999996</v>
      </c>
      <c r="D68">
        <f t="shared" si="8"/>
        <v>2.5894999999999948</v>
      </c>
      <c r="E68">
        <f>(1-D68*0.01*0.5*SUM($E$15:E67))/(1+0.01*0.5*D68)</f>
        <v>0.48469556604516201</v>
      </c>
      <c r="F68">
        <f t="shared" si="0"/>
        <v>106</v>
      </c>
      <c r="G68">
        <f t="shared" si="1"/>
        <v>105</v>
      </c>
    </row>
    <row r="69" spans="1:7" x14ac:dyDescent="0.25">
      <c r="A69">
        <f t="shared" si="2"/>
        <v>54</v>
      </c>
      <c r="C69">
        <f t="shared" si="7"/>
        <v>0.45999999999999996</v>
      </c>
      <c r="D69">
        <f t="shared" si="8"/>
        <v>2.6009999999999946</v>
      </c>
      <c r="E69">
        <f>(1-D69*0.01*0.5*SUM($E$15:E68))/(1+0.01*0.5*D69)</f>
        <v>0.47621393081430002</v>
      </c>
      <c r="F69">
        <f t="shared" si="0"/>
        <v>108</v>
      </c>
      <c r="G69">
        <f t="shared" si="1"/>
        <v>107</v>
      </c>
    </row>
    <row r="70" spans="1:7" x14ac:dyDescent="0.25">
      <c r="A70">
        <f t="shared" si="2"/>
        <v>55</v>
      </c>
      <c r="C70">
        <f t="shared" si="7"/>
        <v>0.45999999999999996</v>
      </c>
      <c r="D70">
        <f t="shared" si="8"/>
        <v>2.6124999999999945</v>
      </c>
      <c r="E70">
        <f>(1-D70*0.01*0.5*SUM($E$15:E69))/(1+0.01*0.5*D70)</f>
        <v>0.46778759992858898</v>
      </c>
      <c r="F70">
        <f t="shared" si="0"/>
        <v>110</v>
      </c>
      <c r="G70">
        <f t="shared" si="1"/>
        <v>109</v>
      </c>
    </row>
    <row r="71" spans="1:7" x14ac:dyDescent="0.25">
      <c r="A71">
        <f t="shared" si="2"/>
        <v>56</v>
      </c>
      <c r="C71">
        <f t="shared" si="7"/>
        <v>0.45999999999999996</v>
      </c>
      <c r="D71">
        <f t="shared" si="8"/>
        <v>2.6239999999999943</v>
      </c>
      <c r="E71">
        <f>(1-D71*0.01*0.5*SUM($E$15:E70))/(1+0.01*0.5*D71)</f>
        <v>0.45941729191008895</v>
      </c>
      <c r="F71">
        <f t="shared" si="0"/>
        <v>112</v>
      </c>
      <c r="G71">
        <f t="shared" si="1"/>
        <v>111</v>
      </c>
    </row>
    <row r="72" spans="1:7" x14ac:dyDescent="0.25">
      <c r="A72">
        <f t="shared" si="2"/>
        <v>57</v>
      </c>
      <c r="C72">
        <f t="shared" si="7"/>
        <v>0.45999999999999996</v>
      </c>
      <c r="D72">
        <f t="shared" si="8"/>
        <v>2.6354999999999942</v>
      </c>
      <c r="E72">
        <f>(1-D72*0.01*0.5*SUM($E$15:E71))/(1+0.01*0.5*D72)</f>
        <v>0.45110370321800919</v>
      </c>
      <c r="F72">
        <f t="shared" si="0"/>
        <v>114</v>
      </c>
      <c r="G72">
        <f t="shared" si="1"/>
        <v>113</v>
      </c>
    </row>
    <row r="73" spans="1:7" x14ac:dyDescent="0.25">
      <c r="A73">
        <f t="shared" si="2"/>
        <v>58</v>
      </c>
      <c r="C73">
        <f t="shared" si="7"/>
        <v>0.45999999999999996</v>
      </c>
      <c r="D73">
        <f t="shared" si="8"/>
        <v>2.646999999999994</v>
      </c>
      <c r="E73">
        <f>(1-D73*0.01*0.5*SUM($E$15:E72))/(1+0.01*0.5*D73)</f>
        <v>0.44284750833927933</v>
      </c>
      <c r="F73">
        <f t="shared" si="0"/>
        <v>116</v>
      </c>
      <c r="G73">
        <f t="shared" si="1"/>
        <v>115</v>
      </c>
    </row>
    <row r="74" spans="1:7" x14ac:dyDescent="0.25">
      <c r="A74">
        <f t="shared" si="2"/>
        <v>59</v>
      </c>
      <c r="C74">
        <f t="shared" si="7"/>
        <v>0.45999999999999996</v>
      </c>
      <c r="D74">
        <f t="shared" si="8"/>
        <v>2.6584999999999939</v>
      </c>
      <c r="E74">
        <f>(1-D74*0.01*0.5*SUM($E$15:E73))/(1+0.01*0.5*D74)</f>
        <v>0.43464935988541348</v>
      </c>
      <c r="F74">
        <f t="shared" si="0"/>
        <v>118</v>
      </c>
      <c r="G74">
        <f t="shared" si="1"/>
        <v>117</v>
      </c>
    </row>
    <row r="75" spans="1:7" x14ac:dyDescent="0.25">
      <c r="A75">
        <f t="shared" si="2"/>
        <v>60</v>
      </c>
      <c r="B75">
        <v>2.67</v>
      </c>
      <c r="D75">
        <f>2.67</f>
        <v>2.67</v>
      </c>
      <c r="E75">
        <f>(1-D75*0.01*0.5*SUM($E$15:E74))/(1+0.01*0.5*D75)</f>
        <v>0.42650988869554413</v>
      </c>
      <c r="F75">
        <f t="shared" si="0"/>
        <v>120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3"/>
  <sheetViews>
    <sheetView workbookViewId="0">
      <selection activeCell="T23" sqref="T23"/>
    </sheetView>
  </sheetViews>
  <sheetFormatPr defaultRowHeight="15.75" x14ac:dyDescent="0.25"/>
  <sheetData>
    <row r="1" spans="1:1" x14ac:dyDescent="0.25">
      <c r="A1" t="s">
        <v>36</v>
      </c>
    </row>
    <row r="2" spans="1:1" ht="15" customHeight="1" x14ac:dyDescent="0.25">
      <c r="A2">
        <v>3.4405553808529059E-6</v>
      </c>
    </row>
    <row r="3" spans="1:1" x14ac:dyDescent="0.25">
      <c r="A3">
        <v>-2.3852447794681098E-17</v>
      </c>
    </row>
    <row r="4" spans="1:1" x14ac:dyDescent="0.25">
      <c r="A4">
        <v>-2.3466294430943258E-5</v>
      </c>
    </row>
    <row r="5" spans="1:1" x14ac:dyDescent="0.25">
      <c r="A5">
        <v>-4.3401794542272457E-5</v>
      </c>
    </row>
    <row r="6" spans="1:1" x14ac:dyDescent="0.25">
      <c r="A6">
        <v>5.3866313430719383E-5</v>
      </c>
    </row>
    <row r="7" spans="1:1" x14ac:dyDescent="0.25">
      <c r="A7">
        <v>-9.8907296989404411E-4</v>
      </c>
    </row>
    <row r="8" spans="1:1" x14ac:dyDescent="0.25">
      <c r="A8">
        <v>-5.4907638925592861E-5</v>
      </c>
    </row>
    <row r="9" spans="1:1" x14ac:dyDescent="0.25">
      <c r="A9">
        <v>-1.2312961443980419E-6</v>
      </c>
    </row>
    <row r="10" spans="1:1" x14ac:dyDescent="0.25">
      <c r="A10">
        <v>-1.4048109756817362E-5</v>
      </c>
    </row>
    <row r="11" spans="1:1" x14ac:dyDescent="0.25">
      <c r="A11">
        <v>8.2221626742928766E-6</v>
      </c>
    </row>
    <row r="12" spans="1:1" x14ac:dyDescent="0.25">
      <c r="A12">
        <v>-2.8787325522361407E-5</v>
      </c>
    </row>
    <row r="13" spans="1:1" x14ac:dyDescent="0.25">
      <c r="A13">
        <v>3.3731540296288998E-5</v>
      </c>
    </row>
  </sheetData>
  <autoFilter ref="A1:A5">
    <sortState ref="A2:A5">
      <sortCondition descending="1" ref="A1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20"/>
  <sheetViews>
    <sheetView workbookViewId="0">
      <selection activeCell="N36" sqref="N36"/>
    </sheetView>
  </sheetViews>
  <sheetFormatPr defaultRowHeight="15.75" x14ac:dyDescent="0.25"/>
  <sheetData>
    <row r="1" spans="1:4" x14ac:dyDescent="0.25">
      <c r="A1" t="s">
        <v>37</v>
      </c>
      <c r="B1" t="s">
        <v>38</v>
      </c>
    </row>
    <row r="2" spans="1:4" x14ac:dyDescent="0.25">
      <c r="A2">
        <v>1</v>
      </c>
    </row>
    <row r="3" spans="1:4" x14ac:dyDescent="0.25">
      <c r="A3">
        <v>2</v>
      </c>
      <c r="B3">
        <v>0.99541055572183978</v>
      </c>
      <c r="C3">
        <f>IF(B3&lt;&gt;0,B3,B2*(B4/B2)^0.5)</f>
        <v>0.99541055572183978</v>
      </c>
    </row>
    <row r="4" spans="1:4" x14ac:dyDescent="0.25">
      <c r="A4">
        <v>3</v>
      </c>
      <c r="C4">
        <f t="shared" ref="C4:C67" si="0">IF(B4&lt;&gt;0,B4,B3*(B5/B3)^0.5)</f>
        <v>0.99292480483043721</v>
      </c>
      <c r="D4">
        <f>100*(C3/C4-1)*2</f>
        <v>0.50069267668804152</v>
      </c>
    </row>
    <row r="5" spans="1:4" x14ac:dyDescent="0.25">
      <c r="A5">
        <v>4</v>
      </c>
      <c r="B5">
        <v>0.99044526138525724</v>
      </c>
      <c r="C5">
        <f t="shared" si="0"/>
        <v>0.99044526138525724</v>
      </c>
      <c r="D5">
        <f t="shared" ref="D5:D68" si="1">100*(C4/C5-1)*2</f>
        <v>0.50069267668808592</v>
      </c>
    </row>
    <row r="6" spans="1:4" x14ac:dyDescent="0.25">
      <c r="A6">
        <v>5</v>
      </c>
      <c r="C6">
        <f t="shared" si="0"/>
        <v>0.98722802788416453</v>
      </c>
      <c r="D6">
        <f t="shared" si="1"/>
        <v>0.65177110256642301</v>
      </c>
    </row>
    <row r="7" spans="1:4" x14ac:dyDescent="0.25">
      <c r="A7">
        <v>6</v>
      </c>
      <c r="B7">
        <v>0.9840212448257204</v>
      </c>
      <c r="C7">
        <f t="shared" si="0"/>
        <v>0.9840212448257204</v>
      </c>
      <c r="D7">
        <f t="shared" si="1"/>
        <v>0.65177110256642301</v>
      </c>
    </row>
    <row r="8" spans="1:4" x14ac:dyDescent="0.25">
      <c r="A8">
        <v>7</v>
      </c>
      <c r="C8">
        <f t="shared" si="0"/>
        <v>0.9800086592344357</v>
      </c>
      <c r="D8">
        <f t="shared" si="1"/>
        <v>0.81888778297516396</v>
      </c>
    </row>
    <row r="9" spans="1:4" x14ac:dyDescent="0.25">
      <c r="A9">
        <v>8</v>
      </c>
      <c r="B9">
        <v>0.97601243593533937</v>
      </c>
      <c r="C9">
        <f t="shared" si="0"/>
        <v>0.97601243593533937</v>
      </c>
      <c r="D9">
        <f t="shared" si="1"/>
        <v>0.81888778297516396</v>
      </c>
    </row>
    <row r="10" spans="1:4" x14ac:dyDescent="0.25">
      <c r="A10">
        <v>9</v>
      </c>
      <c r="C10">
        <f t="shared" si="0"/>
        <v>0.97151357108356107</v>
      </c>
      <c r="D10">
        <f t="shared" si="1"/>
        <v>0.92615584294115649</v>
      </c>
    </row>
    <row r="11" spans="1:4" x14ac:dyDescent="0.25">
      <c r="A11">
        <v>10</v>
      </c>
      <c r="B11">
        <v>0.96703544345213921</v>
      </c>
      <c r="C11">
        <f t="shared" si="0"/>
        <v>0.96703544345213921</v>
      </c>
      <c r="D11">
        <f t="shared" si="1"/>
        <v>0.92615584294115649</v>
      </c>
    </row>
    <row r="12" spans="1:4" x14ac:dyDescent="0.25">
      <c r="A12">
        <v>11</v>
      </c>
      <c r="C12">
        <f t="shared" si="0"/>
        <v>0.96186451128426509</v>
      </c>
      <c r="D12">
        <f t="shared" si="1"/>
        <v>1.0751893031109017</v>
      </c>
    </row>
    <row r="13" spans="1:4" x14ac:dyDescent="0.25">
      <c r="A13">
        <v>12</v>
      </c>
      <c r="B13">
        <v>0.95672122912618718</v>
      </c>
      <c r="C13">
        <f t="shared" si="0"/>
        <v>0.95672122912618718</v>
      </c>
      <c r="D13">
        <f t="shared" si="1"/>
        <v>1.0751893031109017</v>
      </c>
    </row>
    <row r="14" spans="1:4" x14ac:dyDescent="0.25">
      <c r="A14">
        <v>13</v>
      </c>
      <c r="C14">
        <f t="shared" si="0"/>
        <v>0.95157661990252784</v>
      </c>
      <c r="D14">
        <f t="shared" si="1"/>
        <v>1.0812811319778515</v>
      </c>
    </row>
    <row r="15" spans="1:4" x14ac:dyDescent="0.25">
      <c r="A15">
        <v>14</v>
      </c>
      <c r="B15">
        <v>0.94645967495897265</v>
      </c>
      <c r="C15">
        <f t="shared" si="0"/>
        <v>0.94645967495897265</v>
      </c>
      <c r="D15">
        <f t="shared" si="1"/>
        <v>1.0812811319778515</v>
      </c>
    </row>
    <row r="16" spans="1:4" x14ac:dyDescent="0.25">
      <c r="A16">
        <v>15</v>
      </c>
      <c r="C16">
        <f t="shared" si="0"/>
        <v>0.9408331332855554</v>
      </c>
      <c r="D16">
        <f t="shared" si="1"/>
        <v>1.1960764293596604</v>
      </c>
    </row>
    <row r="17" spans="1:4" x14ac:dyDescent="0.25">
      <c r="A17">
        <v>16</v>
      </c>
      <c r="B17">
        <v>0.93524004044470876</v>
      </c>
      <c r="C17">
        <f t="shared" si="0"/>
        <v>0.93524004044470876</v>
      </c>
      <c r="D17">
        <f t="shared" si="1"/>
        <v>1.1960764293597048</v>
      </c>
    </row>
    <row r="18" spans="1:4" x14ac:dyDescent="0.25">
      <c r="A18">
        <v>17</v>
      </c>
      <c r="C18">
        <f t="shared" si="0"/>
        <v>0.92962725621949904</v>
      </c>
      <c r="D18">
        <f t="shared" si="1"/>
        <v>1.2075343504954983</v>
      </c>
    </row>
    <row r="19" spans="1:4" x14ac:dyDescent="0.25">
      <c r="A19">
        <v>18</v>
      </c>
      <c r="B19">
        <v>0.92404815676546737</v>
      </c>
      <c r="C19">
        <f t="shared" si="0"/>
        <v>0.92404815676546737</v>
      </c>
      <c r="D19">
        <f t="shared" si="1"/>
        <v>1.2075343504954983</v>
      </c>
    </row>
    <row r="20" spans="1:4" x14ac:dyDescent="0.25">
      <c r="A20">
        <v>19</v>
      </c>
      <c r="C20">
        <f t="shared" si="0"/>
        <v>0.91806651969809872</v>
      </c>
      <c r="D20">
        <f t="shared" si="1"/>
        <v>1.3030944793272159</v>
      </c>
    </row>
    <row r="21" spans="1:4" x14ac:dyDescent="0.25">
      <c r="A21">
        <v>20</v>
      </c>
      <c r="B21">
        <v>0.91212360353693367</v>
      </c>
      <c r="C21">
        <f t="shared" si="0"/>
        <v>0.91212360353693367</v>
      </c>
      <c r="D21">
        <f t="shared" si="1"/>
        <v>1.3030944793272159</v>
      </c>
    </row>
    <row r="22" spans="1:4" x14ac:dyDescent="0.25">
      <c r="A22">
        <v>21</v>
      </c>
      <c r="C22">
        <f t="shared" si="0"/>
        <v>0.9063573472825236</v>
      </c>
      <c r="D22">
        <f t="shared" si="1"/>
        <v>1.2724023855930078</v>
      </c>
    </row>
    <row r="23" spans="1:4" x14ac:dyDescent="0.25">
      <c r="A23">
        <v>22</v>
      </c>
      <c r="B23">
        <v>0.90062754410427837</v>
      </c>
      <c r="C23">
        <f t="shared" si="0"/>
        <v>0.90062754410427837</v>
      </c>
      <c r="D23">
        <f t="shared" si="1"/>
        <v>1.2724023855930078</v>
      </c>
    </row>
    <row r="24" spans="1:4" x14ac:dyDescent="0.25">
      <c r="A24">
        <v>23</v>
      </c>
      <c r="C24">
        <f t="shared" si="0"/>
        <v>0.8945981951835793</v>
      </c>
      <c r="D24">
        <f t="shared" si="1"/>
        <v>1.3479456929737843</v>
      </c>
    </row>
    <row r="25" spans="1:4" x14ac:dyDescent="0.25">
      <c r="A25">
        <v>24</v>
      </c>
      <c r="B25">
        <v>0.8886092103941412</v>
      </c>
      <c r="C25">
        <f t="shared" si="0"/>
        <v>0.8886092103941412</v>
      </c>
      <c r="D25">
        <f t="shared" si="1"/>
        <v>1.3479456929737843</v>
      </c>
    </row>
    <row r="26" spans="1:4" x14ac:dyDescent="0.25">
      <c r="A26">
        <v>25</v>
      </c>
      <c r="C26">
        <f t="shared" si="0"/>
        <v>0.8823253582772036</v>
      </c>
      <c r="D26">
        <f t="shared" si="1"/>
        <v>1.4243843403089151</v>
      </c>
    </row>
    <row r="27" spans="1:4" x14ac:dyDescent="0.25">
      <c r="A27">
        <v>26</v>
      </c>
      <c r="B27">
        <v>0.87608594278883767</v>
      </c>
      <c r="C27">
        <f t="shared" si="0"/>
        <v>0.87608594278883767</v>
      </c>
      <c r="D27">
        <f t="shared" si="1"/>
        <v>1.4243843403089151</v>
      </c>
    </row>
    <row r="28" spans="1:4" x14ac:dyDescent="0.25">
      <c r="A28">
        <v>27</v>
      </c>
      <c r="C28">
        <f t="shared" si="0"/>
        <v>0.86955644672533117</v>
      </c>
      <c r="D28">
        <f t="shared" si="1"/>
        <v>1.5017992421529236</v>
      </c>
    </row>
    <row r="29" spans="1:4" x14ac:dyDescent="0.25">
      <c r="A29">
        <v>28</v>
      </c>
      <c r="B29">
        <v>0.86307561520118214</v>
      </c>
      <c r="C29">
        <f t="shared" si="0"/>
        <v>0.86307561520118214</v>
      </c>
      <c r="D29">
        <f t="shared" si="1"/>
        <v>1.5017992421529236</v>
      </c>
    </row>
    <row r="30" spans="1:4" x14ac:dyDescent="0.25">
      <c r="A30">
        <v>29</v>
      </c>
      <c r="C30">
        <f t="shared" si="0"/>
        <v>0.85724254817905232</v>
      </c>
      <c r="D30">
        <f t="shared" si="1"/>
        <v>1.3608906917931929</v>
      </c>
    </row>
    <row r="31" spans="1:4" x14ac:dyDescent="0.25">
      <c r="A31">
        <v>30</v>
      </c>
      <c r="B31">
        <v>0.85144890374086002</v>
      </c>
      <c r="C31">
        <f t="shared" si="0"/>
        <v>0.85144890374086002</v>
      </c>
      <c r="D31">
        <f t="shared" si="1"/>
        <v>1.3608906917931929</v>
      </c>
    </row>
    <row r="32" spans="1:4" x14ac:dyDescent="0.25">
      <c r="A32">
        <v>31</v>
      </c>
      <c r="C32">
        <f t="shared" si="0"/>
        <v>0.84548341167437591</v>
      </c>
      <c r="D32">
        <f t="shared" si="1"/>
        <v>1.4111434911940446</v>
      </c>
    </row>
    <row r="33" spans="1:4" x14ac:dyDescent="0.25">
      <c r="A33">
        <v>32</v>
      </c>
      <c r="B33">
        <v>0.83955971553415232</v>
      </c>
      <c r="C33">
        <f t="shared" si="0"/>
        <v>0.83955971553415232</v>
      </c>
      <c r="D33">
        <f t="shared" si="1"/>
        <v>1.4111434911940002</v>
      </c>
    </row>
    <row r="34" spans="1:4" x14ac:dyDescent="0.25">
      <c r="A34">
        <v>33</v>
      </c>
      <c r="C34">
        <f t="shared" si="0"/>
        <v>0.83346709523344753</v>
      </c>
      <c r="D34">
        <f t="shared" si="1"/>
        <v>1.4619942012223941</v>
      </c>
    </row>
    <row r="35" spans="1:4" x14ac:dyDescent="0.25">
      <c r="A35">
        <v>34</v>
      </c>
      <c r="B35">
        <v>0.82741868860979473</v>
      </c>
      <c r="C35">
        <f t="shared" si="0"/>
        <v>0.82741868860979473</v>
      </c>
      <c r="D35">
        <f t="shared" si="1"/>
        <v>1.4619942012223941</v>
      </c>
    </row>
    <row r="36" spans="1:4" x14ac:dyDescent="0.25">
      <c r="A36">
        <v>35</v>
      </c>
      <c r="C36">
        <f t="shared" si="0"/>
        <v>0.82120429429870834</v>
      </c>
      <c r="D36">
        <f t="shared" si="1"/>
        <v>1.5134831501078416</v>
      </c>
    </row>
    <row r="37" spans="1:4" x14ac:dyDescent="0.25">
      <c r="A37">
        <v>36</v>
      </c>
      <c r="B37">
        <v>0.81503657369367355</v>
      </c>
      <c r="C37">
        <f t="shared" si="0"/>
        <v>0.81503657369367355</v>
      </c>
      <c r="D37">
        <f t="shared" si="1"/>
        <v>1.5134831501077972</v>
      </c>
    </row>
    <row r="38" spans="1:4" x14ac:dyDescent="0.25">
      <c r="A38">
        <v>37</v>
      </c>
      <c r="C38">
        <f t="shared" si="0"/>
        <v>0.80870581039258627</v>
      </c>
      <c r="D38">
        <f t="shared" si="1"/>
        <v>1.565652977815013</v>
      </c>
    </row>
    <row r="39" spans="1:4" x14ac:dyDescent="0.25">
      <c r="A39">
        <v>38</v>
      </c>
      <c r="B39">
        <v>0.80242422103689959</v>
      </c>
      <c r="C39">
        <f t="shared" si="0"/>
        <v>0.80242422103689959</v>
      </c>
      <c r="D39">
        <f t="shared" si="1"/>
        <v>1.5656529778150574</v>
      </c>
    </row>
    <row r="40" spans="1:4" x14ac:dyDescent="0.25">
      <c r="A40">
        <v>39</v>
      </c>
      <c r="C40">
        <f t="shared" si="0"/>
        <v>0.7959825379467057</v>
      </c>
      <c r="D40">
        <f t="shared" si="1"/>
        <v>1.6185488457600261</v>
      </c>
    </row>
    <row r="41" spans="1:4" x14ac:dyDescent="0.25">
      <c r="A41">
        <v>40</v>
      </c>
      <c r="B41">
        <v>0.78959256725494975</v>
      </c>
      <c r="C41">
        <f t="shared" si="0"/>
        <v>0.78959256725494975</v>
      </c>
      <c r="D41">
        <f t="shared" si="1"/>
        <v>1.6185488457600261</v>
      </c>
    </row>
    <row r="42" spans="1:4" x14ac:dyDescent="0.25">
      <c r="A42">
        <v>41</v>
      </c>
      <c r="C42">
        <f t="shared" si="0"/>
        <v>0.7846989503342684</v>
      </c>
      <c r="D42">
        <f t="shared" si="1"/>
        <v>1.24725970860462</v>
      </c>
    </row>
    <row r="43" spans="1:4" x14ac:dyDescent="0.25">
      <c r="A43">
        <v>42</v>
      </c>
      <c r="B43">
        <v>0.77983566232948553</v>
      </c>
      <c r="C43">
        <f t="shared" si="0"/>
        <v>0.77983566232948553</v>
      </c>
      <c r="D43">
        <f t="shared" si="1"/>
        <v>1.24725970860462</v>
      </c>
    </row>
    <row r="44" spans="1:4" x14ac:dyDescent="0.25">
      <c r="A44">
        <v>43</v>
      </c>
      <c r="C44">
        <f t="shared" si="0"/>
        <v>0.77495143561609581</v>
      </c>
      <c r="D44">
        <f t="shared" si="1"/>
        <v>1.2605245926170294</v>
      </c>
    </row>
    <row r="45" spans="1:4" x14ac:dyDescent="0.25">
      <c r="A45">
        <v>44</v>
      </c>
      <c r="B45">
        <v>0.77009779954088819</v>
      </c>
      <c r="C45">
        <f t="shared" si="0"/>
        <v>0.77009779954088819</v>
      </c>
      <c r="D45">
        <f t="shared" si="1"/>
        <v>1.260524592616985</v>
      </c>
    </row>
    <row r="46" spans="1:4" x14ac:dyDescent="0.25">
      <c r="A46">
        <v>45</v>
      </c>
      <c r="C46">
        <f t="shared" si="0"/>
        <v>0.76522368948924135</v>
      </c>
      <c r="D46">
        <f t="shared" si="1"/>
        <v>1.2739046421576639</v>
      </c>
    </row>
    <row r="47" spans="1:4" x14ac:dyDescent="0.25">
      <c r="A47">
        <v>46</v>
      </c>
      <c r="B47">
        <v>0.76038042869960998</v>
      </c>
      <c r="C47">
        <f t="shared" si="0"/>
        <v>0.76038042869960998</v>
      </c>
      <c r="D47">
        <f t="shared" si="1"/>
        <v>1.2739046421576639</v>
      </c>
    </row>
    <row r="48" spans="1:4" x14ac:dyDescent="0.25">
      <c r="A48">
        <v>47</v>
      </c>
      <c r="C48">
        <f t="shared" si="0"/>
        <v>0.75551715135144037</v>
      </c>
      <c r="D48">
        <f t="shared" si="1"/>
        <v>1.2874035591304178</v>
      </c>
    </row>
    <row r="49" spans="1:4" x14ac:dyDescent="0.25">
      <c r="A49">
        <v>48</v>
      </c>
      <c r="B49">
        <v>0.75068497878407836</v>
      </c>
      <c r="C49">
        <f t="shared" si="0"/>
        <v>0.75068497878407836</v>
      </c>
      <c r="D49">
        <f t="shared" si="1"/>
        <v>1.2874035591304622</v>
      </c>
    </row>
    <row r="50" spans="1:4" x14ac:dyDescent="0.25">
      <c r="A50">
        <v>49</v>
      </c>
      <c r="C50">
        <f t="shared" si="0"/>
        <v>0.74583323968049664</v>
      </c>
      <c r="D50">
        <f t="shared" si="1"/>
        <v>1.3010251743835077</v>
      </c>
    </row>
    <row r="51" spans="1:4" x14ac:dyDescent="0.25">
      <c r="A51">
        <v>50</v>
      </c>
      <c r="B51">
        <v>0.74101285776800629</v>
      </c>
      <c r="C51">
        <f t="shared" si="0"/>
        <v>0.74101285776800629</v>
      </c>
      <c r="D51">
        <f t="shared" si="1"/>
        <v>1.3010251743835521</v>
      </c>
    </row>
    <row r="52" spans="1:4" x14ac:dyDescent="0.25">
      <c r="A52">
        <v>51</v>
      </c>
      <c r="C52">
        <f t="shared" si="0"/>
        <v>0.73617335186613031</v>
      </c>
      <c r="D52">
        <f t="shared" si="1"/>
        <v>1.3147734537275024</v>
      </c>
    </row>
    <row r="53" spans="1:4" x14ac:dyDescent="0.25">
      <c r="A53">
        <v>52</v>
      </c>
      <c r="B53">
        <v>0.73136545245681206</v>
      </c>
      <c r="C53">
        <f t="shared" si="0"/>
        <v>0.73136545245681206</v>
      </c>
      <c r="D53">
        <f t="shared" si="1"/>
        <v>1.3147734537275468</v>
      </c>
    </row>
    <row r="54" spans="1:4" x14ac:dyDescent="0.25">
      <c r="A54">
        <v>53</v>
      </c>
      <c r="C54">
        <f t="shared" si="0"/>
        <v>0.72653886405091495</v>
      </c>
      <c r="D54">
        <f t="shared" si="1"/>
        <v>1.3286525042819797</v>
      </c>
    </row>
    <row r="55" spans="1:4" x14ac:dyDescent="0.25">
      <c r="A55">
        <v>54</v>
      </c>
      <c r="B55">
        <v>0.72174412833311186</v>
      </c>
      <c r="C55">
        <f t="shared" si="0"/>
        <v>0.72174412833311186</v>
      </c>
      <c r="D55">
        <f t="shared" si="1"/>
        <v>1.3286525042819797</v>
      </c>
    </row>
    <row r="56" spans="1:4" x14ac:dyDescent="0.25">
      <c r="A56">
        <v>55</v>
      </c>
      <c r="C56">
        <f t="shared" si="0"/>
        <v>0.71693113098026662</v>
      </c>
      <c r="D56">
        <f t="shared" si="1"/>
        <v>1.3426665811719918</v>
      </c>
    </row>
    <row r="57" spans="1:4" x14ac:dyDescent="0.25">
      <c r="A57">
        <v>56</v>
      </c>
      <c r="B57">
        <v>0.71215022941124428</v>
      </c>
      <c r="C57">
        <f t="shared" si="0"/>
        <v>0.71215022941124428</v>
      </c>
      <c r="D57">
        <f t="shared" si="1"/>
        <v>1.3426665811720362</v>
      </c>
    </row>
    <row r="58" spans="1:4" x14ac:dyDescent="0.25">
      <c r="A58">
        <v>57</v>
      </c>
      <c r="C58">
        <f t="shared" si="0"/>
        <v>0.70735148586143937</v>
      </c>
      <c r="D58">
        <f t="shared" si="1"/>
        <v>1.3568200945985875</v>
      </c>
    </row>
    <row r="59" spans="1:4" x14ac:dyDescent="0.25">
      <c r="A59">
        <v>58</v>
      </c>
      <c r="B59">
        <v>0.70258507810077808</v>
      </c>
      <c r="C59">
        <f t="shared" si="0"/>
        <v>0.70258507810077808</v>
      </c>
      <c r="D59">
        <f t="shared" si="1"/>
        <v>1.3568200945985875</v>
      </c>
    </row>
    <row r="60" spans="1:4" x14ac:dyDescent="0.25">
      <c r="A60">
        <v>59</v>
      </c>
      <c r="C60">
        <f t="shared" si="0"/>
        <v>0.6978012402314806</v>
      </c>
      <c r="D60">
        <f t="shared" si="1"/>
        <v>1.3711176173062167</v>
      </c>
    </row>
    <row r="61" spans="1:4" x14ac:dyDescent="0.25">
      <c r="A61">
        <v>60</v>
      </c>
      <c r="B61">
        <v>0.69304997507895882</v>
      </c>
      <c r="C61">
        <f t="shared" si="0"/>
        <v>0.69304997507895882</v>
      </c>
      <c r="D61">
        <f t="shared" si="1"/>
        <v>1.3711176173061723</v>
      </c>
    </row>
    <row r="62" spans="1:4" x14ac:dyDescent="0.25">
      <c r="A62">
        <v>61</v>
      </c>
      <c r="C62">
        <f t="shared" si="0"/>
        <v>0.68828168383409571</v>
      </c>
      <c r="D62">
        <f t="shared" si="1"/>
        <v>1.3855638924753055</v>
      </c>
    </row>
    <row r="63" spans="1:4" x14ac:dyDescent="0.25">
      <c r="A63">
        <v>62</v>
      </c>
      <c r="B63">
        <v>0.68354619917203818</v>
      </c>
      <c r="C63">
        <f t="shared" si="0"/>
        <v>0.68354619917203818</v>
      </c>
      <c r="D63">
        <f t="shared" si="1"/>
        <v>1.3855638924753055</v>
      </c>
    </row>
    <row r="64" spans="1:4" x14ac:dyDescent="0.25">
      <c r="A64">
        <v>63</v>
      </c>
      <c r="C64">
        <f t="shared" si="0"/>
        <v>0.67879408450536649</v>
      </c>
      <c r="D64">
        <f t="shared" si="1"/>
        <v>1.4001638420684248</v>
      </c>
    </row>
    <row r="65" spans="1:4" x14ac:dyDescent="0.25">
      <c r="A65">
        <v>64</v>
      </c>
      <c r="B65">
        <v>0.67407500724543123</v>
      </c>
      <c r="C65">
        <f t="shared" si="0"/>
        <v>0.67407500724543123</v>
      </c>
      <c r="D65">
        <f t="shared" si="1"/>
        <v>1.4001638420684248</v>
      </c>
    </row>
    <row r="66" spans="1:4" x14ac:dyDescent="0.25">
      <c r="A66">
        <v>65</v>
      </c>
      <c r="C66">
        <f t="shared" si="0"/>
        <v>0.66933968806826727</v>
      </c>
      <c r="D66">
        <f t="shared" si="1"/>
        <v>1.4149225756596717</v>
      </c>
    </row>
    <row r="67" spans="1:4" x14ac:dyDescent="0.25">
      <c r="A67">
        <v>66</v>
      </c>
      <c r="B67">
        <v>0.66463763410264298</v>
      </c>
      <c r="C67">
        <f t="shared" si="0"/>
        <v>0.66463763410264298</v>
      </c>
      <c r="D67">
        <f t="shared" si="1"/>
        <v>1.4149225756596717</v>
      </c>
    </row>
    <row r="68" spans="1:4" x14ac:dyDescent="0.25">
      <c r="A68">
        <v>67</v>
      </c>
      <c r="C68">
        <f t="shared" ref="C68:C120" si="2">IF(B68&lt;&gt;0,B68,B67*(B69/B67)^0.5)</f>
        <v>0.65991971823591677</v>
      </c>
      <c r="D68">
        <f t="shared" si="1"/>
        <v>1.4298453997822591</v>
      </c>
    </row>
    <row r="69" spans="1:4" x14ac:dyDescent="0.25">
      <c r="A69">
        <v>68</v>
      </c>
      <c r="B69">
        <v>0.6552352923929019</v>
      </c>
      <c r="C69">
        <f t="shared" si="2"/>
        <v>0.6552352923929019</v>
      </c>
      <c r="D69">
        <f t="shared" ref="D69:D120" si="3">100*(C68/C69-1)*2</f>
        <v>1.4298453997822591</v>
      </c>
    </row>
    <row r="70" spans="1:4" x14ac:dyDescent="0.25">
      <c r="A70">
        <v>69</v>
      </c>
      <c r="C70">
        <f t="shared" si="2"/>
        <v>0.6505353765235018</v>
      </c>
      <c r="D70">
        <f t="shared" si="3"/>
        <v>1.4449378278293512</v>
      </c>
    </row>
    <row r="71" spans="1:4" x14ac:dyDescent="0.25">
      <c r="A71">
        <v>70</v>
      </c>
      <c r="B71">
        <v>0.64586917252743303</v>
      </c>
      <c r="C71">
        <f t="shared" si="2"/>
        <v>0.64586917252743303</v>
      </c>
      <c r="D71">
        <f t="shared" si="3"/>
        <v>1.4449378278293956</v>
      </c>
    </row>
    <row r="72" spans="1:4" x14ac:dyDescent="0.25">
      <c r="A72">
        <v>71</v>
      </c>
      <c r="C72">
        <f t="shared" si="2"/>
        <v>0.64118784216880431</v>
      </c>
      <c r="D72">
        <f t="shared" si="3"/>
        <v>1.4602055905471367</v>
      </c>
    </row>
    <row r="73" spans="1:4" x14ac:dyDescent="0.25">
      <c r="A73">
        <v>72</v>
      </c>
      <c r="B73">
        <v>0.63654044260430342</v>
      </c>
      <c r="C73">
        <f t="shared" si="2"/>
        <v>0.63654044260430342</v>
      </c>
      <c r="D73">
        <f t="shared" si="3"/>
        <v>1.4602055905471811</v>
      </c>
    </row>
    <row r="74" spans="1:4" x14ac:dyDescent="0.25">
      <c r="A74">
        <v>73</v>
      </c>
      <c r="C74">
        <f t="shared" si="2"/>
        <v>0.63187827206126301</v>
      </c>
      <c r="D74">
        <f t="shared" si="3"/>
        <v>1.4756546471622833</v>
      </c>
    </row>
    <row r="75" spans="1:4" x14ac:dyDescent="0.25">
      <c r="A75">
        <v>74</v>
      </c>
      <c r="B75">
        <v>0.6272502483417669</v>
      </c>
      <c r="C75">
        <f t="shared" si="2"/>
        <v>0.6272502483417669</v>
      </c>
      <c r="D75">
        <f t="shared" si="3"/>
        <v>1.4756546471622833</v>
      </c>
    </row>
    <row r="76" spans="1:4" x14ac:dyDescent="0.25">
      <c r="A76">
        <v>75</v>
      </c>
      <c r="C76">
        <f t="shared" si="2"/>
        <v>0.62260780067949451</v>
      </c>
      <c r="D76">
        <f t="shared" si="3"/>
        <v>1.4912911971888931</v>
      </c>
    </row>
    <row r="77" spans="1:4" x14ac:dyDescent="0.25">
      <c r="A77">
        <v>76</v>
      </c>
      <c r="B77">
        <v>0.61799971302003431</v>
      </c>
      <c r="C77">
        <f t="shared" si="2"/>
        <v>0.61799971302003431</v>
      </c>
      <c r="D77">
        <f t="shared" si="3"/>
        <v>1.4912911971888931</v>
      </c>
    </row>
    <row r="78" spans="1:4" x14ac:dyDescent="0.25">
      <c r="A78">
        <v>77</v>
      </c>
      <c r="C78">
        <f t="shared" si="2"/>
        <v>0.61337754003719713</v>
      </c>
      <c r="D78">
        <f t="shared" si="3"/>
        <v>1.5071216929647857</v>
      </c>
    </row>
    <row r="79" spans="1:4" x14ac:dyDescent="0.25">
      <c r="A79">
        <v>78</v>
      </c>
      <c r="B79">
        <v>0.60878993743138954</v>
      </c>
      <c r="C79">
        <f t="shared" si="2"/>
        <v>0.60878993743138954</v>
      </c>
      <c r="D79">
        <f t="shared" si="3"/>
        <v>1.5071216929647857</v>
      </c>
    </row>
    <row r="80" spans="1:4" x14ac:dyDescent="0.25">
      <c r="A80">
        <v>79</v>
      </c>
      <c r="C80">
        <f t="shared" si="2"/>
        <v>0.60418857963735895</v>
      </c>
      <c r="D80">
        <f t="shared" si="3"/>
        <v>1.5231528529692895</v>
      </c>
    </row>
    <row r="81" spans="1:4" x14ac:dyDescent="0.25">
      <c r="A81">
        <v>80</v>
      </c>
      <c r="B81">
        <v>0.59962199983857245</v>
      </c>
      <c r="C81">
        <f t="shared" si="2"/>
        <v>0.59962199983857245</v>
      </c>
      <c r="D81">
        <f t="shared" si="3"/>
        <v>1.5231528529693339</v>
      </c>
    </row>
    <row r="82" spans="1:4" x14ac:dyDescent="0.25">
      <c r="A82">
        <v>81</v>
      </c>
      <c r="C82">
        <f t="shared" si="2"/>
        <v>0.59504198643468698</v>
      </c>
      <c r="D82">
        <f t="shared" si="3"/>
        <v>1.5393916759815607</v>
      </c>
    </row>
    <row r="83" spans="1:4" x14ac:dyDescent="0.25">
      <c r="A83">
        <v>82</v>
      </c>
      <c r="B83">
        <v>0.59049695594134421</v>
      </c>
      <c r="C83">
        <f t="shared" si="2"/>
        <v>0.59049695594134421</v>
      </c>
      <c r="D83">
        <f t="shared" si="3"/>
        <v>1.5393916759815607</v>
      </c>
    </row>
    <row r="84" spans="1:4" x14ac:dyDescent="0.25">
      <c r="A84">
        <v>83</v>
      </c>
      <c r="C84">
        <f t="shared" si="2"/>
        <v>0.58593880480617277</v>
      </c>
      <c r="D84">
        <f t="shared" si="3"/>
        <v>1.5558454561408475</v>
      </c>
    </row>
    <row r="85" spans="1:4" x14ac:dyDescent="0.25">
      <c r="A85">
        <v>84</v>
      </c>
      <c r="B85">
        <v>0.58141583885114845</v>
      </c>
      <c r="C85">
        <f t="shared" si="2"/>
        <v>0.58141583885114845</v>
      </c>
      <c r="D85">
        <f t="shared" si="3"/>
        <v>1.5558454561408031</v>
      </c>
    </row>
    <row r="86" spans="1:4" x14ac:dyDescent="0.25">
      <c r="A86">
        <v>85</v>
      </c>
      <c r="C86">
        <f t="shared" si="2"/>
        <v>0.57688005652970564</v>
      </c>
      <c r="D86">
        <f t="shared" si="3"/>
        <v>1.5725217989778884</v>
      </c>
    </row>
    <row r="87" spans="1:4" x14ac:dyDescent="0.25">
      <c r="A87">
        <v>86</v>
      </c>
      <c r="B87">
        <v>0.57237965907378041</v>
      </c>
      <c r="C87">
        <f t="shared" si="2"/>
        <v>0.57237965907378041</v>
      </c>
      <c r="D87">
        <f t="shared" si="3"/>
        <v>1.5725217989778884</v>
      </c>
    </row>
    <row r="88" spans="1:4" x14ac:dyDescent="0.25">
      <c r="A88">
        <v>87</v>
      </c>
      <c r="C88">
        <f t="shared" si="2"/>
        <v>0.56786674077064392</v>
      </c>
      <c r="D88">
        <f t="shared" si="3"/>
        <v>1.5894286384908085</v>
      </c>
    </row>
    <row r="89" spans="1:4" x14ac:dyDescent="0.25">
      <c r="A89">
        <v>88</v>
      </c>
      <c r="B89">
        <v>0.56338940449997121</v>
      </c>
      <c r="C89">
        <f t="shared" si="2"/>
        <v>0.56338940449997121</v>
      </c>
      <c r="D89">
        <f t="shared" si="3"/>
        <v>1.5894286384908085</v>
      </c>
    </row>
    <row r="90" spans="1:4" x14ac:dyDescent="0.25">
      <c r="A90">
        <v>89</v>
      </c>
      <c r="C90">
        <f t="shared" si="2"/>
        <v>0.55889983407625143</v>
      </c>
      <c r="D90">
        <f t="shared" si="3"/>
        <v>1.6065742553458051</v>
      </c>
    </row>
    <row r="91" spans="1:4" x14ac:dyDescent="0.25">
      <c r="A91">
        <v>90</v>
      </c>
      <c r="B91">
        <v>0.55444604040379553</v>
      </c>
      <c r="C91">
        <f t="shared" si="2"/>
        <v>0.55444604040379553</v>
      </c>
      <c r="D91">
        <f t="shared" si="3"/>
        <v>1.6065742553458495</v>
      </c>
    </row>
    <row r="92" spans="1:4" x14ac:dyDescent="0.25">
      <c r="A92">
        <v>91</v>
      </c>
      <c r="C92">
        <f t="shared" si="2"/>
        <v>0.54998029037790319</v>
      </c>
      <c r="D92">
        <f t="shared" si="3"/>
        <v>1.6239672962912177</v>
      </c>
    </row>
    <row r="93" spans="1:4" x14ac:dyDescent="0.25">
      <c r="A93">
        <v>92</v>
      </c>
      <c r="B93">
        <v>0.5455505094488039</v>
      </c>
      <c r="C93">
        <f t="shared" si="2"/>
        <v>0.5455505094488039</v>
      </c>
      <c r="D93">
        <f t="shared" si="3"/>
        <v>1.6239672962911733</v>
      </c>
    </row>
    <row r="94" spans="1:4" x14ac:dyDescent="0.25">
      <c r="A94">
        <v>93</v>
      </c>
      <c r="C94">
        <f t="shared" si="2"/>
        <v>0.54110904100096269</v>
      </c>
      <c r="D94">
        <f t="shared" si="3"/>
        <v>1.6416167948793525</v>
      </c>
    </row>
    <row r="95" spans="1:4" x14ac:dyDescent="0.25">
      <c r="A95">
        <v>94</v>
      </c>
      <c r="B95">
        <v>0.53670373170178232</v>
      </c>
      <c r="C95">
        <f t="shared" si="2"/>
        <v>0.53670373170178232</v>
      </c>
      <c r="D95">
        <f t="shared" si="3"/>
        <v>1.6416167948793525</v>
      </c>
    </row>
    <row r="96" spans="1:4" x14ac:dyDescent="0.25">
      <c r="A96">
        <v>95</v>
      </c>
      <c r="C96">
        <f t="shared" si="2"/>
        <v>0.53228699468223029</v>
      </c>
      <c r="D96">
        <f t="shared" si="3"/>
        <v>1.6595321936012208</v>
      </c>
    </row>
    <row r="97" spans="1:4" x14ac:dyDescent="0.25">
      <c r="A97">
        <v>96</v>
      </c>
      <c r="B97">
        <v>0.52790660465403971</v>
      </c>
      <c r="C97">
        <f t="shared" si="2"/>
        <v>0.52790660465403971</v>
      </c>
      <c r="D97">
        <f t="shared" si="3"/>
        <v>1.6595321936012652</v>
      </c>
    </row>
    <row r="98" spans="1:4" x14ac:dyDescent="0.25">
      <c r="A98">
        <v>97</v>
      </c>
      <c r="C98">
        <f t="shared" si="2"/>
        <v>0.52351503759486118</v>
      </c>
      <c r="D98">
        <f t="shared" si="3"/>
        <v>1.6777233675480563</v>
      </c>
    </row>
    <row r="99" spans="1:4" x14ac:dyDescent="0.25">
      <c r="A99">
        <v>98</v>
      </c>
      <c r="B99">
        <v>0.51916000325011602</v>
      </c>
      <c r="C99">
        <f t="shared" si="2"/>
        <v>0.51916000325011602</v>
      </c>
      <c r="D99">
        <f t="shared" si="3"/>
        <v>1.6777233675480119</v>
      </c>
    </row>
    <row r="100" spans="1:4" x14ac:dyDescent="0.25">
      <c r="A100">
        <v>99</v>
      </c>
      <c r="C100">
        <f t="shared" si="2"/>
        <v>0.51479403338064833</v>
      </c>
      <c r="D100">
        <f t="shared" si="3"/>
        <v>1.6962006497225346</v>
      </c>
    </row>
    <row r="101" spans="1:4" x14ac:dyDescent="0.25">
      <c r="A101">
        <v>100</v>
      </c>
      <c r="B101">
        <v>0.51046477992381212</v>
      </c>
      <c r="C101">
        <f t="shared" si="2"/>
        <v>0.51046477992381212</v>
      </c>
      <c r="D101">
        <f t="shared" si="3"/>
        <v>1.6962006497225346</v>
      </c>
    </row>
    <row r="102" spans="1:4" x14ac:dyDescent="0.25">
      <c r="A102">
        <v>101</v>
      </c>
      <c r="C102">
        <f t="shared" si="2"/>
        <v>0.50612482318956231</v>
      </c>
      <c r="D102">
        <f t="shared" si="3"/>
        <v>1.7149748581386515</v>
      </c>
    </row>
    <row r="103" spans="1:4" x14ac:dyDescent="0.25">
      <c r="A103">
        <v>102</v>
      </c>
      <c r="B103">
        <v>0.50182176464142825</v>
      </c>
      <c r="C103">
        <f t="shared" si="2"/>
        <v>0.50182176464142825</v>
      </c>
      <c r="D103">
        <f t="shared" si="3"/>
        <v>1.7149748581386515</v>
      </c>
    </row>
    <row r="104" spans="1:4" x14ac:dyDescent="0.25">
      <c r="A104">
        <v>103</v>
      </c>
      <c r="C104">
        <f t="shared" si="2"/>
        <v>0.4975082257264416</v>
      </c>
      <c r="D104">
        <f t="shared" si="3"/>
        <v>1.734057324856586</v>
      </c>
    </row>
    <row r="105" spans="1:4" x14ac:dyDescent="0.25">
      <c r="A105">
        <v>104</v>
      </c>
      <c r="B105">
        <v>0.49323176495210597</v>
      </c>
      <c r="C105">
        <f t="shared" si="2"/>
        <v>0.49323176495210597</v>
      </c>
      <c r="D105">
        <f t="shared" si="3"/>
        <v>1.7340573248565416</v>
      </c>
    </row>
    <row r="106" spans="1:4" x14ac:dyDescent="0.25">
      <c r="A106">
        <v>105</v>
      </c>
      <c r="C106">
        <f t="shared" si="2"/>
        <v>0.48894503730472133</v>
      </c>
      <c r="D106">
        <f t="shared" si="3"/>
        <v>1.7534599271177509</v>
      </c>
    </row>
    <row r="107" spans="1:4" x14ac:dyDescent="0.25">
      <c r="A107">
        <v>106</v>
      </c>
      <c r="B107">
        <v>0.48469556604516201</v>
      </c>
      <c r="C107">
        <f t="shared" si="2"/>
        <v>0.48469556604516201</v>
      </c>
      <c r="D107">
        <f t="shared" si="3"/>
        <v>1.7534599271177953</v>
      </c>
    </row>
    <row r="108" spans="1:4" x14ac:dyDescent="0.25">
      <c r="A108">
        <v>107</v>
      </c>
      <c r="C108">
        <f t="shared" si="2"/>
        <v>0.48043603190708828</v>
      </c>
      <c r="D108">
        <f t="shared" si="3"/>
        <v>1.7731951207595742</v>
      </c>
    </row>
    <row r="109" spans="1:4" x14ac:dyDescent="0.25">
      <c r="A109">
        <v>108</v>
      </c>
      <c r="B109">
        <v>0.47621393081430002</v>
      </c>
      <c r="C109">
        <f t="shared" si="2"/>
        <v>0.47621393081430002</v>
      </c>
      <c r="D109">
        <f t="shared" si="3"/>
        <v>1.7731951207595742</v>
      </c>
    </row>
    <row r="110" spans="1:4" x14ac:dyDescent="0.25">
      <c r="A110">
        <v>109</v>
      </c>
      <c r="C110">
        <f t="shared" si="2"/>
        <v>0.47198196125294928</v>
      </c>
      <c r="D110">
        <f t="shared" si="3"/>
        <v>1.7932759761056793</v>
      </c>
    </row>
    <row r="111" spans="1:4" x14ac:dyDescent="0.25">
      <c r="A111">
        <v>110</v>
      </c>
      <c r="B111">
        <v>0.46778759992858898</v>
      </c>
      <c r="C111">
        <f t="shared" si="2"/>
        <v>0.46778759992858898</v>
      </c>
      <c r="D111">
        <f t="shared" si="3"/>
        <v>1.7932759761056349</v>
      </c>
    </row>
    <row r="112" spans="1:4" x14ac:dyDescent="0.25">
      <c r="A112">
        <v>111</v>
      </c>
      <c r="C112">
        <f t="shared" si="2"/>
        <v>0.46358355487259517</v>
      </c>
      <c r="D112">
        <f t="shared" si="3"/>
        <v>1.8137162165509313</v>
      </c>
    </row>
    <row r="113" spans="1:4" x14ac:dyDescent="0.25">
      <c r="A113">
        <v>112</v>
      </c>
      <c r="B113">
        <v>0.45941729191008895</v>
      </c>
      <c r="C113">
        <f t="shared" si="2"/>
        <v>0.45941729191008895</v>
      </c>
      <c r="D113">
        <f t="shared" si="3"/>
        <v>1.8137162165509313</v>
      </c>
    </row>
    <row r="114" spans="1:4" x14ac:dyDescent="0.25">
      <c r="A114">
        <v>113</v>
      </c>
      <c r="C114">
        <f t="shared" si="2"/>
        <v>0.455241520187944</v>
      </c>
      <c r="D114">
        <f t="shared" si="3"/>
        <v>1.8345302600786706</v>
      </c>
    </row>
    <row r="115" spans="1:4" x14ac:dyDescent="0.25">
      <c r="A115">
        <v>114</v>
      </c>
      <c r="B115">
        <v>0.45110370321800919</v>
      </c>
      <c r="C115">
        <f t="shared" si="2"/>
        <v>0.45110370321800919</v>
      </c>
      <c r="D115">
        <f t="shared" si="3"/>
        <v>1.8345302600786262</v>
      </c>
    </row>
    <row r="116" spans="1:4" x14ac:dyDescent="0.25">
      <c r="A116">
        <v>115</v>
      </c>
      <c r="C116">
        <f t="shared" si="2"/>
        <v>0.44695654259974443</v>
      </c>
      <c r="D116">
        <f t="shared" si="3"/>
        <v>1.8557332639735247</v>
      </c>
    </row>
    <row r="117" spans="1:4" x14ac:dyDescent="0.25">
      <c r="A117">
        <v>116</v>
      </c>
      <c r="B117">
        <v>0.44284750833927933</v>
      </c>
      <c r="C117">
        <f t="shared" si="2"/>
        <v>0.44284750833927933</v>
      </c>
      <c r="D117">
        <f t="shared" si="3"/>
        <v>1.8557332639735691</v>
      </c>
    </row>
    <row r="118" spans="1:4" x14ac:dyDescent="0.25">
      <c r="A118">
        <v>117</v>
      </c>
      <c r="C118">
        <f t="shared" si="2"/>
        <v>0.4387292855811179</v>
      </c>
      <c r="D118">
        <f t="shared" si="3"/>
        <v>1.8773411730227618</v>
      </c>
    </row>
    <row r="119" spans="1:4" x14ac:dyDescent="0.25">
      <c r="A119">
        <v>118</v>
      </c>
      <c r="B119">
        <v>0.43464935988541348</v>
      </c>
      <c r="C119">
        <f t="shared" si="2"/>
        <v>0.43464935988541348</v>
      </c>
      <c r="D119">
        <f t="shared" si="3"/>
        <v>1.8773411730228062</v>
      </c>
    </row>
    <row r="120" spans="1:4" x14ac:dyDescent="0.25">
      <c r="A120">
        <v>120</v>
      </c>
      <c r="B120">
        <v>0.42650988869554413</v>
      </c>
      <c r="C120">
        <f t="shared" si="2"/>
        <v>0.42650988869554413</v>
      </c>
      <c r="D120">
        <f t="shared" si="3"/>
        <v>3.8167795896894674</v>
      </c>
    </row>
  </sheetData>
  <autoFilter ref="A1:C1">
    <sortState ref="A2:C120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Optimization </vt:lpstr>
      <vt:lpstr>Optimization  (2)</vt:lpstr>
      <vt:lpstr>OptimizationLast</vt:lpstr>
      <vt:lpstr>Sheet2</vt:lpstr>
      <vt:lpstr>Sheet3</vt:lpstr>
      <vt:lpstr>Bootstrap</vt:lpstr>
      <vt:lpstr>Sheet1</vt:lpstr>
      <vt:lpstr>Sheet4</vt:lpstr>
      <vt:lpstr>Sheet5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MarcoAvellaneda</dc:creator>
  <cp:lastModifiedBy>MarcoAvellaneda</cp:lastModifiedBy>
  <dcterms:created xsi:type="dcterms:W3CDTF">2015-11-16T23:14:37Z</dcterms:created>
  <dcterms:modified xsi:type="dcterms:W3CDTF">2019-10-02T22:44:54Z</dcterms:modified>
</cp:coreProperties>
</file>