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/Documents/Research/FourierAnalysis/src/"/>
    </mc:Choice>
  </mc:AlternateContent>
  <xr:revisionPtr revIDLastSave="0" documentId="13_ncr:1_{5FD24381-D023-8749-A2DD-EDF3B9561285}" xr6:coauthVersionLast="47" xr6:coauthVersionMax="47" xr10:uidLastSave="{00000000-0000-0000-0000-000000000000}"/>
  <bookViews>
    <workbookView xWindow="0" yWindow="500" windowWidth="33600" windowHeight="20500" activeTab="2" xr2:uid="{60426555-CA7B-3641-8465-F4E60B8F88C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" i="2" l="1"/>
  <c r="I39" i="2"/>
  <c r="C39" i="2" s="1"/>
  <c r="I33" i="2"/>
  <c r="C33" i="2" s="1"/>
  <c r="D33" i="2" s="1"/>
  <c r="I32" i="2"/>
  <c r="I29" i="2"/>
  <c r="C29" i="2" s="1"/>
  <c r="D29" i="2" s="1"/>
  <c r="I28" i="2"/>
  <c r="C28" i="2" s="1"/>
  <c r="D28" i="2" s="1"/>
  <c r="I12" i="2"/>
  <c r="C12" i="2" s="1"/>
  <c r="D12" i="2" s="1"/>
  <c r="I3" i="2"/>
  <c r="C3" i="2" s="1"/>
  <c r="D3" i="2" s="1"/>
  <c r="I4" i="2"/>
  <c r="C4" i="2" s="1"/>
  <c r="D4" i="2" s="1"/>
  <c r="I5" i="2"/>
  <c r="C5" i="2" s="1"/>
  <c r="D5" i="2" s="1"/>
  <c r="I6" i="2"/>
  <c r="C6" i="2" s="1"/>
  <c r="D6" i="2" s="1"/>
  <c r="I7" i="2"/>
  <c r="C7" i="2" s="1"/>
  <c r="D7" i="2" s="1"/>
  <c r="I8" i="2"/>
  <c r="C8" i="2" s="1"/>
  <c r="I9" i="2"/>
  <c r="C9" i="2" s="1"/>
  <c r="D9" i="2" s="1"/>
  <c r="I10" i="2"/>
  <c r="C10" i="2" s="1"/>
  <c r="D10" i="2" s="1"/>
  <c r="I11" i="2"/>
  <c r="C11" i="2" s="1"/>
  <c r="D11" i="2" s="1"/>
  <c r="L20" i="2"/>
  <c r="L21" i="2" s="1"/>
  <c r="L22" i="2" s="1"/>
  <c r="K20" i="2"/>
  <c r="K21" i="2" s="1"/>
  <c r="K22" i="2" s="1"/>
  <c r="B13" i="2"/>
  <c r="B12" i="2"/>
  <c r="I22" i="1"/>
  <c r="I21" i="1"/>
  <c r="I20" i="1"/>
  <c r="J22" i="1"/>
  <c r="J21" i="1"/>
  <c r="J20" i="1"/>
  <c r="M29" i="1"/>
  <c r="C29" i="1" s="1"/>
  <c r="D29" i="1" s="1"/>
  <c r="N20" i="1"/>
  <c r="N21" i="1" s="1"/>
  <c r="N22" i="1" s="1"/>
  <c r="M20" i="1"/>
  <c r="M12" i="1"/>
  <c r="M13" i="1"/>
  <c r="M14" i="1"/>
  <c r="M15" i="1"/>
  <c r="M21" i="1"/>
  <c r="M22" i="1" s="1"/>
  <c r="M10" i="1"/>
  <c r="M11" i="1"/>
  <c r="G4" i="1"/>
  <c r="G5" i="1"/>
  <c r="G6" i="1"/>
  <c r="G7" i="1"/>
  <c r="G8" i="1"/>
  <c r="G9" i="1"/>
  <c r="G10" i="1"/>
  <c r="G11" i="1"/>
  <c r="G14" i="1"/>
  <c r="G15" i="1"/>
  <c r="G3" i="1"/>
  <c r="D32" i="2" l="1"/>
  <c r="D8" i="2"/>
  <c r="B13" i="1"/>
  <c r="G13" i="1" s="1"/>
  <c r="B12" i="1"/>
  <c r="G12" i="1" s="1"/>
  <c r="H22" i="1"/>
  <c r="M4" i="1"/>
  <c r="C4" i="1" s="1"/>
  <c r="D4" i="1" s="1"/>
  <c r="M9" i="1"/>
  <c r="C9" i="1" s="1"/>
  <c r="D9" i="1" s="1"/>
  <c r="M8" i="1"/>
  <c r="C8" i="1" s="1"/>
  <c r="D8" i="1" s="1"/>
  <c r="M6" i="1"/>
  <c r="C6" i="1" s="1"/>
  <c r="D6" i="1" s="1"/>
  <c r="M7" i="1"/>
  <c r="C7" i="1" s="1"/>
  <c r="D7" i="1" s="1"/>
  <c r="M5" i="1" l="1"/>
  <c r="C5" i="1" s="1"/>
  <c r="D5" i="1" s="1"/>
  <c r="C10" i="1"/>
  <c r="D10" i="1" s="1"/>
  <c r="C11" i="1"/>
  <c r="D11" i="1" s="1"/>
  <c r="M3" i="1"/>
  <c r="C3" i="1" s="1"/>
  <c r="D3" i="1" s="1"/>
</calcChain>
</file>

<file path=xl/sharedStrings.xml><?xml version="1.0" encoding="utf-8"?>
<sst xmlns="http://schemas.openxmlformats.org/spreadsheetml/2006/main" count="123" uniqueCount="59">
  <si>
    <t>kdx</t>
  </si>
  <si>
    <t>pi/2</t>
  </si>
  <si>
    <t>pi/3</t>
  </si>
  <si>
    <t>pi/4</t>
  </si>
  <si>
    <t>pi/5</t>
  </si>
  <si>
    <t>pi/6</t>
  </si>
  <si>
    <t>pi/7</t>
  </si>
  <si>
    <t>pi/8</t>
  </si>
  <si>
    <t>pi/9</t>
  </si>
  <si>
    <t>pi/10</t>
  </si>
  <si>
    <t>timeFinish</t>
  </si>
  <si>
    <t>timeStart</t>
  </si>
  <si>
    <t>timeElapsed</t>
  </si>
  <si>
    <t>notes</t>
  </si>
  <si>
    <t>corrected with smaller time step</t>
  </si>
  <si>
    <t>too coarse</t>
  </si>
  <si>
    <t>dx</t>
  </si>
  <si>
    <t>pi/15</t>
  </si>
  <si>
    <t>pi/20</t>
  </si>
  <si>
    <t>actual frequency</t>
  </si>
  <si>
    <t>2pi/T</t>
  </si>
  <si>
    <t>pi/30</t>
  </si>
  <si>
    <t>pi/40</t>
  </si>
  <si>
    <t>This should be kdx*u_t</t>
  </si>
  <si>
    <t>From revised FA</t>
  </si>
  <si>
    <t>Non-dominant eigenvector</t>
  </si>
  <si>
    <t>Bad data</t>
  </si>
  <si>
    <t>less damped</t>
  </si>
  <si>
    <t>more damped</t>
  </si>
  <si>
    <t>B*C</t>
  </si>
  <si>
    <t>Nperiods</t>
  </si>
  <si>
    <t>original FA</t>
  </si>
  <si>
    <t>FA / dx</t>
  </si>
  <si>
    <t>omega</t>
  </si>
  <si>
    <t>cycles/s</t>
  </si>
  <si>
    <t>numerical omega</t>
  </si>
  <si>
    <t>perturb shock pos</t>
  </si>
  <si>
    <t>perturb v</t>
  </si>
  <si>
    <t>oscillations of max(amplitude) vs t</t>
  </si>
  <si>
    <t>weighted avg</t>
  </si>
  <si>
    <t>Ncycles</t>
  </si>
  <si>
    <t>endTime</t>
  </si>
  <si>
    <t>Ncycle / 2</t>
  </si>
  <si>
    <t>N/A</t>
  </si>
  <si>
    <t>for very long wavelengths, shock motion eig vals become least damped, but also much less dominant</t>
  </si>
  <si>
    <t>Shock motion eig vals from revised FA</t>
  </si>
  <si>
    <t>Try again with perturbation exactly from eigenvalue</t>
  </si>
  <si>
    <t>perturb all vars using eigenvector</t>
  </si>
  <si>
    <t>upwind</t>
  </si>
  <si>
    <t>central diff</t>
  </si>
  <si>
    <t>2D FEM</t>
  </si>
  <si>
    <t>1D FVM</t>
  </si>
  <si>
    <t>Fourier</t>
  </si>
  <si>
    <t>Decay Rates: tantheta = 0.1</t>
  </si>
  <si>
    <t>Decay Rates: tantheta = 0.0</t>
  </si>
  <si>
    <t>Vcol</t>
  </si>
  <si>
    <t>Vcol2: hump develops for both codes around t=20</t>
  </si>
  <si>
    <t>RT dominant perturbation</t>
  </si>
  <si>
    <t>p and u dominate perturbation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</si>
</sst>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1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Fill="1"/>
    <xf numFmtId="0" fontId="1" fillId="0" borderId="0" xfId="0" applyFont="1" applyFill="1"/>
    <xf numFmtId="164" fontId="0" fillId="0" borderId="0" xfId="0" applyNumberFormat="1" applyFont="1"/>
    <xf numFmtId="164" fontId="1" fillId="0" borderId="0" xfId="0" applyNumberFormat="1" applyFont="1"/>
    <xf numFmtId="0" fontId="0" fillId="0" borderId="2" xfId="0" applyFont="1" applyBorder="1"/>
    <xf numFmtId="0" fontId="0" fillId="0" borderId="3" xfId="0" applyFont="1" applyBorder="1"/>
    <xf numFmtId="164" fontId="0" fillId="0" borderId="5" xfId="0" applyNumberFormat="1" applyFont="1" applyBorder="1"/>
    <xf numFmtId="0" fontId="0" fillId="0" borderId="5" xfId="0" applyFont="1" applyBorder="1"/>
    <xf numFmtId="0" fontId="0" fillId="0" borderId="6" xfId="0" applyFont="1" applyBorder="1"/>
    <xf numFmtId="164" fontId="1" fillId="0" borderId="0" xfId="0" applyNumberFormat="1" applyFont="1" applyFill="1"/>
    <xf numFmtId="0" fontId="0" fillId="0" borderId="1" xfId="0" applyFont="1" applyBorder="1"/>
    <xf numFmtId="0" fontId="0" fillId="0" borderId="4" xfId="0" applyFont="1" applyBorder="1"/>
    <xf numFmtId="0" fontId="0" fillId="0" borderId="0" xfId="0" applyFont="1" applyBorder="1"/>
    <xf numFmtId="0" fontId="0" fillId="0" borderId="7" xfId="0" applyFont="1" applyBorder="1"/>
    <xf numFmtId="0" fontId="0" fillId="0" borderId="7" xfId="0" applyFont="1" applyFill="1" applyBorder="1"/>
    <xf numFmtId="0" fontId="0" fillId="0" borderId="8" xfId="0" applyFont="1" applyBorder="1"/>
    <xf numFmtId="164" fontId="0" fillId="0" borderId="0" xfId="0" applyNumberFormat="1" applyFont="1" applyBorder="1"/>
    <xf numFmtId="0" fontId="1" fillId="0" borderId="8" xfId="0" applyFont="1" applyBorder="1"/>
    <xf numFmtId="0" fontId="1" fillId="0" borderId="8" xfId="0" applyFont="1" applyFill="1" applyBorder="1"/>
    <xf numFmtId="0" fontId="0" fillId="0" borderId="8" xfId="0" applyFont="1" applyFill="1" applyBorder="1"/>
    <xf numFmtId="0" fontId="3" fillId="3" borderId="0" xfId="2"/>
    <xf numFmtId="0" fontId="3" fillId="3" borderId="0" xfId="2" applyBorder="1"/>
    <xf numFmtId="0" fontId="2" fillId="2" borderId="0" xfId="1"/>
    <xf numFmtId="0" fontId="0" fillId="0" borderId="1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4" borderId="0" xfId="0" applyFill="1"/>
    <xf numFmtId="0" fontId="0" fillId="0" borderId="10" xfId="0" applyFont="1" applyBorder="1"/>
    <xf numFmtId="165" fontId="1" fillId="0" borderId="0" xfId="0" applyNumberFormat="1" applyFont="1"/>
    <xf numFmtId="165" fontId="1" fillId="0" borderId="0" xfId="0" applyNumberFormat="1" applyFont="1" applyFill="1"/>
    <xf numFmtId="165" fontId="2" fillId="2" borderId="0" xfId="1" applyNumberFormat="1"/>
    <xf numFmtId="165" fontId="0" fillId="0" borderId="0" xfId="0" applyNumberFormat="1" applyFont="1"/>
    <xf numFmtId="166" fontId="1" fillId="0" borderId="0" xfId="0" applyNumberFormat="1" applyFont="1"/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0" borderId="8" xfId="0" applyBorder="1"/>
    <xf numFmtId="0" fontId="0" fillId="0" borderId="0" xfId="0" applyFill="1" applyBorder="1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A4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554AB-DDDD-4942-9B9B-AE899116364D}">
  <dimension ref="A1:N42"/>
  <sheetViews>
    <sheetView zoomScale="137" workbookViewId="0">
      <selection activeCell="E21" sqref="E21:F21"/>
    </sheetView>
  </sheetViews>
  <sheetFormatPr baseColWidth="10" defaultRowHeight="16" x14ac:dyDescent="0.2"/>
  <cols>
    <col min="1" max="1" width="7.33203125" style="1" customWidth="1"/>
    <col min="2" max="2" width="11.33203125" style="5" customWidth="1"/>
    <col min="3" max="3" width="15.1640625" style="1" customWidth="1"/>
    <col min="4" max="6" width="15.33203125" style="1" customWidth="1"/>
    <col min="7" max="7" width="15" style="1" customWidth="1"/>
    <col min="8" max="9" width="18.6640625" style="1" customWidth="1"/>
    <col min="10" max="10" width="9.33203125" style="1" customWidth="1"/>
    <col min="11" max="11" width="10.83203125" style="1"/>
    <col min="12" max="12" width="10.83203125" style="1" customWidth="1"/>
    <col min="13" max="13" width="16.83203125" style="1" bestFit="1" customWidth="1"/>
    <col min="14" max="14" width="28.5" style="1" bestFit="1" customWidth="1"/>
    <col min="15" max="16384" width="10.83203125" style="1"/>
  </cols>
  <sheetData>
    <row r="1" spans="1:14" s="10" customFormat="1" x14ac:dyDescent="0.2">
      <c r="A1" s="11" t="s">
        <v>0</v>
      </c>
      <c r="B1" s="9" t="s">
        <v>16</v>
      </c>
      <c r="C1" s="10" t="s">
        <v>35</v>
      </c>
      <c r="D1" s="10" t="s">
        <v>29</v>
      </c>
      <c r="E1" s="35" t="s">
        <v>24</v>
      </c>
      <c r="F1" s="35"/>
      <c r="G1" s="14" t="s">
        <v>32</v>
      </c>
      <c r="H1" s="10" t="s">
        <v>31</v>
      </c>
      <c r="J1" s="14" t="s">
        <v>30</v>
      </c>
      <c r="K1" s="10" t="s">
        <v>11</v>
      </c>
      <c r="L1" s="10" t="s">
        <v>10</v>
      </c>
      <c r="M1" s="10" t="s">
        <v>12</v>
      </c>
      <c r="N1" s="10" t="s">
        <v>13</v>
      </c>
    </row>
    <row r="2" spans="1:14" x14ac:dyDescent="0.2">
      <c r="A2" s="16"/>
      <c r="E2" s="26" t="s">
        <v>27</v>
      </c>
      <c r="F2" s="27" t="s">
        <v>28</v>
      </c>
      <c r="G2" s="18"/>
      <c r="J2" s="18"/>
    </row>
    <row r="3" spans="1:14" x14ac:dyDescent="0.2">
      <c r="A3" s="16" t="s">
        <v>1</v>
      </c>
      <c r="B3" s="6">
        <v>0.25</v>
      </c>
      <c r="C3" s="1">
        <f t="shared" ref="C3:C9" si="0">J3/M3*2*3.1416</f>
        <v>12.697478514586502</v>
      </c>
      <c r="D3" s="2">
        <f t="shared" ref="D3:D11" si="1">C3*B3</f>
        <v>3.1743696286466254</v>
      </c>
      <c r="E3" s="25" t="s">
        <v>26</v>
      </c>
      <c r="F3" s="25" t="s">
        <v>26</v>
      </c>
      <c r="G3" s="20">
        <f t="shared" ref="G3:G15" si="2">H3/B3</f>
        <v>1.419859147943908</v>
      </c>
      <c r="H3" s="2">
        <v>0.354964786985977</v>
      </c>
      <c r="I3" s="2"/>
      <c r="J3" s="18">
        <v>7</v>
      </c>
      <c r="K3" s="1">
        <v>2.2537600000000002</v>
      </c>
      <c r="L3" s="1">
        <v>5.7176288263558996</v>
      </c>
      <c r="M3" s="1">
        <f t="shared" ref="M3:M9" si="3">L3-K3</f>
        <v>3.4638688263558994</v>
      </c>
      <c r="N3" s="1" t="s">
        <v>15</v>
      </c>
    </row>
    <row r="4" spans="1:14" x14ac:dyDescent="0.2">
      <c r="A4" s="16" t="s">
        <v>2</v>
      </c>
      <c r="B4" s="6">
        <v>0.16666666666666666</v>
      </c>
      <c r="C4" s="1">
        <f t="shared" si="0"/>
        <v>12.869925492815794</v>
      </c>
      <c r="D4" s="2">
        <f t="shared" si="1"/>
        <v>2.1449875821359656</v>
      </c>
      <c r="E4" s="2">
        <v>0.57564599999999999</v>
      </c>
      <c r="F4" s="23">
        <v>1.0422100000000001</v>
      </c>
      <c r="G4" s="20">
        <f t="shared" si="2"/>
        <v>1.8444511378727282</v>
      </c>
      <c r="H4" s="2">
        <v>0.30740852297878801</v>
      </c>
      <c r="I4" s="2"/>
      <c r="J4" s="18">
        <v>44</v>
      </c>
      <c r="K4" s="1">
        <v>3.1693500000000001</v>
      </c>
      <c r="L4" s="1">
        <v>24.650500000000001</v>
      </c>
      <c r="M4" s="1">
        <f t="shared" si="3"/>
        <v>21.48115</v>
      </c>
      <c r="N4" s="1" t="s">
        <v>14</v>
      </c>
    </row>
    <row r="5" spans="1:14" x14ac:dyDescent="0.2">
      <c r="A5" s="16" t="s">
        <v>3</v>
      </c>
      <c r="B5" s="6">
        <v>0.125</v>
      </c>
      <c r="C5" s="1">
        <f t="shared" si="0"/>
        <v>12.879194805350631</v>
      </c>
      <c r="D5" s="2">
        <f t="shared" si="1"/>
        <v>1.6098993506688288</v>
      </c>
      <c r="E5" s="2">
        <v>0.65528699999999995</v>
      </c>
      <c r="F5" s="23">
        <v>1.02871</v>
      </c>
      <c r="G5" s="20">
        <f t="shared" si="2"/>
        <v>2.0079840636817838</v>
      </c>
      <c r="H5" s="2">
        <v>0.25099800796022298</v>
      </c>
      <c r="I5" s="2"/>
      <c r="J5" s="18">
        <v>41</v>
      </c>
      <c r="K5" s="1">
        <v>3.0989200000000001</v>
      </c>
      <c r="L5" s="1">
        <v>23.101040000000001</v>
      </c>
      <c r="M5" s="1">
        <f t="shared" si="3"/>
        <v>20.002120000000001</v>
      </c>
      <c r="N5" s="1" t="s">
        <v>14</v>
      </c>
    </row>
    <row r="6" spans="1:14" x14ac:dyDescent="0.2">
      <c r="A6" s="16" t="s">
        <v>4</v>
      </c>
      <c r="B6" s="6">
        <v>0.1</v>
      </c>
      <c r="C6" s="1">
        <f t="shared" si="0"/>
        <v>13.137381136229695</v>
      </c>
      <c r="D6" s="2">
        <f t="shared" si="1"/>
        <v>1.3137381136229695</v>
      </c>
      <c r="E6" s="2">
        <v>0.634077</v>
      </c>
      <c r="F6" s="2">
        <v>0.95660199999999995</v>
      </c>
      <c r="G6" s="20">
        <f t="shared" si="2"/>
        <v>2.0864306687349599</v>
      </c>
      <c r="H6" s="2">
        <v>0.20864306687349601</v>
      </c>
      <c r="I6" s="2"/>
      <c r="J6" s="18">
        <v>43</v>
      </c>
      <c r="K6" s="1">
        <v>3.0989200000000001</v>
      </c>
      <c r="L6" s="1">
        <v>23.664480000000001</v>
      </c>
      <c r="M6" s="1">
        <f t="shared" si="3"/>
        <v>20.565560000000001</v>
      </c>
      <c r="N6" s="1" t="s">
        <v>14</v>
      </c>
    </row>
    <row r="7" spans="1:14" x14ac:dyDescent="0.2">
      <c r="A7" s="16" t="s">
        <v>5</v>
      </c>
      <c r="B7" s="6">
        <v>8.3333333333333329E-2</v>
      </c>
      <c r="C7" s="1">
        <f t="shared" si="0"/>
        <v>13.172239178888649</v>
      </c>
      <c r="D7" s="2">
        <f t="shared" si="1"/>
        <v>1.0976865982407207</v>
      </c>
      <c r="E7" s="2">
        <v>0.58382199999999995</v>
      </c>
      <c r="F7" s="2">
        <v>0.87184099999999998</v>
      </c>
      <c r="G7" s="20">
        <f t="shared" si="2"/>
        <v>2.129788721915856</v>
      </c>
      <c r="H7" s="2">
        <v>0.177482393492988</v>
      </c>
      <c r="I7" s="2"/>
      <c r="J7" s="18">
        <v>44</v>
      </c>
      <c r="K7" s="1">
        <v>4.5075200000000004</v>
      </c>
      <c r="L7" s="1">
        <v>25.495660000000001</v>
      </c>
      <c r="M7" s="1">
        <f t="shared" si="3"/>
        <v>20.988140000000001</v>
      </c>
      <c r="N7" s="1" t="s">
        <v>14</v>
      </c>
    </row>
    <row r="8" spans="1:14" x14ac:dyDescent="0.2">
      <c r="A8" s="16" t="s">
        <v>6</v>
      </c>
      <c r="B8" s="6">
        <v>7.1428571428571425E-2</v>
      </c>
      <c r="C8" s="1">
        <f t="shared" si="0"/>
        <v>13.415335869134713</v>
      </c>
      <c r="D8" s="2">
        <f t="shared" si="1"/>
        <v>0.95823827636676517</v>
      </c>
      <c r="E8" s="2">
        <v>0.53013699999999997</v>
      </c>
      <c r="F8" s="2">
        <v>0.79083000000000003</v>
      </c>
      <c r="G8" s="20">
        <f t="shared" si="2"/>
        <v>2.1561882864556021</v>
      </c>
      <c r="H8" s="2">
        <v>0.15401344903254299</v>
      </c>
      <c r="I8" s="2"/>
      <c r="J8" s="18">
        <v>40</v>
      </c>
      <c r="K8" s="1">
        <v>4.5075200000000004</v>
      </c>
      <c r="L8" s="1">
        <v>23.241900000000001</v>
      </c>
      <c r="M8" s="1">
        <f t="shared" si="3"/>
        <v>18.734380000000002</v>
      </c>
      <c r="N8" s="1" t="s">
        <v>14</v>
      </c>
    </row>
    <row r="9" spans="1:14" x14ac:dyDescent="0.2">
      <c r="A9" s="16" t="s">
        <v>7</v>
      </c>
      <c r="B9" s="6">
        <v>6.25E-2</v>
      </c>
      <c r="C9" s="1">
        <f t="shared" si="0"/>
        <v>13.808045902988928</v>
      </c>
      <c r="D9" s="2">
        <f t="shared" si="1"/>
        <v>0.863002868936808</v>
      </c>
      <c r="E9" s="2">
        <v>0.48090100000000002</v>
      </c>
      <c r="F9" s="2">
        <v>0.71855199999999997</v>
      </c>
      <c r="G9" s="20">
        <f t="shared" si="2"/>
        <v>2.173426288840592</v>
      </c>
      <c r="H9" s="2">
        <v>0.135839143052537</v>
      </c>
      <c r="I9" s="2"/>
      <c r="J9" s="18">
        <v>46</v>
      </c>
      <c r="K9" s="1">
        <v>6.1133240000000004</v>
      </c>
      <c r="L9" s="1">
        <v>27.045120000000001</v>
      </c>
      <c r="M9" s="1">
        <f t="shared" si="3"/>
        <v>20.931795999999999</v>
      </c>
      <c r="N9" s="1" t="s">
        <v>14</v>
      </c>
    </row>
    <row r="10" spans="1:14" s="3" customFormat="1" x14ac:dyDescent="0.2">
      <c r="A10" s="17" t="s">
        <v>8</v>
      </c>
      <c r="B10" s="12">
        <v>5.5555555555555552E-2</v>
      </c>
      <c r="C10" s="3" t="e">
        <f>J10/M10*2*3.1416</f>
        <v>#DIV/0!</v>
      </c>
      <c r="D10" s="4" t="e">
        <f t="shared" si="1"/>
        <v>#DIV/0!</v>
      </c>
      <c r="E10" s="4">
        <v>0.43784299999999998</v>
      </c>
      <c r="F10" s="4">
        <v>0.65565700000000005</v>
      </c>
      <c r="G10" s="21">
        <f t="shared" si="2"/>
        <v>2.1852919317691621</v>
      </c>
      <c r="H10" s="4">
        <v>0.12140510732050901</v>
      </c>
      <c r="I10" s="4"/>
      <c r="J10" s="22"/>
      <c r="M10" s="3">
        <f>L10-K10</f>
        <v>0</v>
      </c>
    </row>
    <row r="11" spans="1:14" s="3" customFormat="1" x14ac:dyDescent="0.2">
      <c r="A11" s="17" t="s">
        <v>9</v>
      </c>
      <c r="B11" s="12">
        <v>0.05</v>
      </c>
      <c r="C11" s="3">
        <f>J11/M11*2*3.1416</f>
        <v>13.023735764031654</v>
      </c>
      <c r="D11" s="4">
        <f t="shared" si="1"/>
        <v>0.65118678820158271</v>
      </c>
      <c r="E11" s="4">
        <v>0.40071899999999999</v>
      </c>
      <c r="F11" s="4">
        <v>0.601325</v>
      </c>
      <c r="G11" s="21">
        <f t="shared" si="2"/>
        <v>2.1938030316670001</v>
      </c>
      <c r="H11" s="4">
        <v>0.10969015158335001</v>
      </c>
      <c r="I11" s="4"/>
      <c r="J11" s="22">
        <v>8</v>
      </c>
      <c r="K11" s="3">
        <v>23.241742005033998</v>
      </c>
      <c r="L11" s="3">
        <v>27.101279768293999</v>
      </c>
      <c r="M11" s="3">
        <f>L11-K11</f>
        <v>3.8595377632600005</v>
      </c>
    </row>
    <row r="12" spans="1:14" x14ac:dyDescent="0.2">
      <c r="A12" s="16" t="s">
        <v>17</v>
      </c>
      <c r="B12" s="5">
        <f>1/30</f>
        <v>3.3333333333333333E-2</v>
      </c>
      <c r="C12" s="2"/>
      <c r="D12" s="2"/>
      <c r="E12" s="2"/>
      <c r="F12" s="2"/>
      <c r="G12" s="20">
        <f t="shared" si="2"/>
        <v>2.2140398712906002</v>
      </c>
      <c r="H12" s="2">
        <v>7.3801329043020003E-2</v>
      </c>
      <c r="I12" s="2"/>
      <c r="J12" s="18"/>
      <c r="M12" s="3">
        <f t="shared" ref="M12:M15" si="4">L12-K12</f>
        <v>0</v>
      </c>
    </row>
    <row r="13" spans="1:14" x14ac:dyDescent="0.2">
      <c r="A13" s="16" t="s">
        <v>18</v>
      </c>
      <c r="B13" s="5">
        <f>1/40</f>
        <v>2.5000000000000001E-2</v>
      </c>
      <c r="D13" s="2"/>
      <c r="E13" s="2"/>
      <c r="F13" s="2"/>
      <c r="G13" s="20">
        <f t="shared" si="2"/>
        <v>2.2211490624108396</v>
      </c>
      <c r="H13" s="1">
        <v>5.5528726560270997E-2</v>
      </c>
      <c r="J13" s="18"/>
      <c r="M13" s="3">
        <f t="shared" si="4"/>
        <v>0</v>
      </c>
    </row>
    <row r="14" spans="1:14" x14ac:dyDescent="0.2">
      <c r="A14" s="16" t="s">
        <v>21</v>
      </c>
      <c r="B14" s="5">
        <v>1.6666666666666666E-2</v>
      </c>
      <c r="D14" s="2"/>
      <c r="E14" s="2"/>
      <c r="F14" s="2"/>
      <c r="G14" s="20">
        <f t="shared" si="2"/>
        <v>2.22623542186644</v>
      </c>
      <c r="H14" s="1">
        <v>3.7103923697774002E-2</v>
      </c>
      <c r="J14" s="18"/>
      <c r="M14" s="3">
        <f t="shared" si="4"/>
        <v>0</v>
      </c>
    </row>
    <row r="15" spans="1:14" x14ac:dyDescent="0.2">
      <c r="A15" s="16" t="s">
        <v>22</v>
      </c>
      <c r="B15" s="5">
        <v>1.2500000000000001E-2</v>
      </c>
      <c r="D15" s="2"/>
      <c r="E15" s="2"/>
      <c r="F15" s="2"/>
      <c r="G15" s="20">
        <f t="shared" si="2"/>
        <v>2.2280172961717599</v>
      </c>
      <c r="H15" s="1">
        <v>2.7850216202147001E-2</v>
      </c>
      <c r="J15" s="18"/>
      <c r="M15" s="3">
        <f t="shared" si="4"/>
        <v>0</v>
      </c>
    </row>
    <row r="16" spans="1:14" s="28" customFormat="1" x14ac:dyDescent="0.2"/>
    <row r="17" spans="2:14" x14ac:dyDescent="0.2">
      <c r="H17" s="1" t="s">
        <v>23</v>
      </c>
      <c r="M17" s="1" t="s">
        <v>9</v>
      </c>
    </row>
    <row r="18" spans="2:14" x14ac:dyDescent="0.2">
      <c r="M18" s="1" t="s">
        <v>38</v>
      </c>
    </row>
    <row r="19" spans="2:14" x14ac:dyDescent="0.2">
      <c r="I19" s="1" t="s">
        <v>7</v>
      </c>
      <c r="J19" s="1" t="s">
        <v>6</v>
      </c>
      <c r="M19" s="1" t="s">
        <v>36</v>
      </c>
      <c r="N19" s="1" t="s">
        <v>37</v>
      </c>
    </row>
    <row r="20" spans="2:14" x14ac:dyDescent="0.2">
      <c r="I20" s="1">
        <f>98/2/28.1718084909506</f>
        <v>1.7393274562312842</v>
      </c>
      <c r="J20" s="1">
        <f>99/2/28.1718084909506</f>
        <v>1.7570756955805831</v>
      </c>
      <c r="L20" s="1" t="s">
        <v>34</v>
      </c>
      <c r="M20" s="1">
        <f>97/2/28.1718084909506</f>
        <v>1.7215792168819855</v>
      </c>
      <c r="N20" s="1">
        <f>49/2/14.0859042454753</f>
        <v>1.7393274562312842</v>
      </c>
    </row>
    <row r="21" spans="2:14" x14ac:dyDescent="0.2">
      <c r="E21" s="24" t="s">
        <v>25</v>
      </c>
      <c r="F21" s="23"/>
      <c r="G21" s="13"/>
      <c r="H21" s="8" t="s">
        <v>20</v>
      </c>
      <c r="I21" s="15">
        <f>2*3.1416*I20</f>
        <v>10.928542272992404</v>
      </c>
      <c r="J21" s="1">
        <f>2*3.1416*J20</f>
        <v>11.040058010471919</v>
      </c>
      <c r="L21" s="1" t="s">
        <v>33</v>
      </c>
      <c r="M21" s="1">
        <f>2*3.1416*M20</f>
        <v>10.817026535512891</v>
      </c>
      <c r="N21" s="1">
        <f>2*3.1416*N20</f>
        <v>10.928542272992404</v>
      </c>
    </row>
    <row r="22" spans="2:14" x14ac:dyDescent="0.2">
      <c r="B22" s="19"/>
      <c r="E22" s="15"/>
      <c r="F22" s="15"/>
      <c r="G22" s="14" t="s">
        <v>19</v>
      </c>
      <c r="H22" s="11">
        <f>2*3.1416/(1/0.355)</f>
        <v>2.2305359999999999</v>
      </c>
      <c r="I22" s="15">
        <f>I21*B9</f>
        <v>0.68303389206202525</v>
      </c>
      <c r="J22" s="15">
        <f>J21*B8</f>
        <v>0.7885755721765656</v>
      </c>
      <c r="K22" s="15"/>
      <c r="L22" s="15"/>
      <c r="M22" s="15">
        <f>M21*0.05</f>
        <v>0.54085132677564463</v>
      </c>
      <c r="N22" s="15">
        <f>N21*0.05</f>
        <v>0.54642711364962027</v>
      </c>
    </row>
    <row r="23" spans="2:14" x14ac:dyDescent="0.2">
      <c r="B23" s="19"/>
      <c r="J23" s="15"/>
      <c r="K23" s="15"/>
      <c r="L23" s="15"/>
      <c r="M23" s="15"/>
      <c r="N23" s="15"/>
    </row>
    <row r="25" spans="2:14" x14ac:dyDescent="0.2">
      <c r="C25" s="2"/>
    </row>
    <row r="26" spans="2:14" x14ac:dyDescent="0.2">
      <c r="C26" s="2"/>
    </row>
    <row r="27" spans="2:14" x14ac:dyDescent="0.2">
      <c r="C27" s="2"/>
    </row>
    <row r="28" spans="2:14" x14ac:dyDescent="0.2">
      <c r="C28" s="2"/>
    </row>
    <row r="29" spans="2:14" x14ac:dyDescent="0.2">
      <c r="B29" s="5">
        <v>0.05</v>
      </c>
      <c r="C29" s="2">
        <f>J29/M29*2*3.1416</f>
        <v>2.9937110732755521</v>
      </c>
      <c r="D29" s="1">
        <f>C29*B29</f>
        <v>0.14968555366377762</v>
      </c>
      <c r="J29" s="1">
        <v>2</v>
      </c>
      <c r="K29" s="1">
        <v>0.25354627641855998</v>
      </c>
      <c r="L29" s="1">
        <v>4.4511457415702003</v>
      </c>
      <c r="M29" s="1">
        <f>L29-K29</f>
        <v>4.1975994651516402</v>
      </c>
    </row>
    <row r="30" spans="2:14" x14ac:dyDescent="0.2">
      <c r="C30" s="2"/>
    </row>
    <row r="31" spans="2:14" x14ac:dyDescent="0.2">
      <c r="C31" s="2"/>
    </row>
    <row r="33" spans="1:10" x14ac:dyDescent="0.2">
      <c r="H33" s="2"/>
      <c r="I33" s="2"/>
      <c r="J33" s="6"/>
    </row>
    <row r="34" spans="1:10" x14ac:dyDescent="0.2">
      <c r="H34" s="2"/>
      <c r="I34" s="2"/>
      <c r="J34" s="6"/>
    </row>
    <row r="35" spans="1:10" x14ac:dyDescent="0.2">
      <c r="H35" s="2"/>
      <c r="I35" s="2"/>
      <c r="J35" s="6"/>
    </row>
    <row r="36" spans="1:10" ht="17" customHeight="1" x14ac:dyDescent="0.2">
      <c r="H36" s="2"/>
      <c r="I36" s="2"/>
      <c r="J36" s="6"/>
    </row>
    <row r="37" spans="1:10" x14ac:dyDescent="0.2">
      <c r="H37" s="2"/>
      <c r="I37" s="2"/>
      <c r="J37" s="6"/>
    </row>
    <row r="38" spans="1:10" x14ac:dyDescent="0.2">
      <c r="H38" s="2"/>
      <c r="I38" s="2"/>
      <c r="J38" s="6"/>
    </row>
    <row r="39" spans="1:10" x14ac:dyDescent="0.2">
      <c r="H39" s="2"/>
      <c r="I39" s="2"/>
      <c r="J39" s="6"/>
    </row>
    <row r="40" spans="1:10" x14ac:dyDescent="0.2">
      <c r="A40" s="3"/>
      <c r="H40" s="4"/>
      <c r="I40" s="4"/>
      <c r="J40" s="12"/>
    </row>
    <row r="41" spans="1:10" x14ac:dyDescent="0.2">
      <c r="A41" s="3"/>
      <c r="H41" s="4"/>
      <c r="I41" s="4"/>
      <c r="J41" s="12"/>
    </row>
    <row r="42" spans="1:10" x14ac:dyDescent="0.2">
      <c r="A42" s="3"/>
    </row>
  </sheetData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4DA23-C2D9-E143-8245-CB1E8FD4B3B1}">
  <dimension ref="A1:L44"/>
  <sheetViews>
    <sheetView topLeftCell="A17" zoomScale="140" zoomScaleNormal="140" workbookViewId="0">
      <selection activeCell="K39" sqref="K39"/>
    </sheetView>
  </sheetViews>
  <sheetFormatPr baseColWidth="10" defaultRowHeight="16" x14ac:dyDescent="0.2"/>
  <cols>
    <col min="1" max="1" width="7.33203125" style="1" customWidth="1"/>
    <col min="2" max="2" width="11.33203125" style="5" customWidth="1"/>
    <col min="3" max="3" width="15.83203125" style="1" customWidth="1"/>
    <col min="4" max="4" width="10.6640625" style="1" customWidth="1"/>
    <col min="5" max="5" width="12.83203125" style="1" customWidth="1"/>
    <col min="6" max="7" width="15.33203125" style="1" customWidth="1"/>
    <col min="8" max="8" width="9.33203125" style="1" customWidth="1"/>
    <col min="9" max="10" width="10.83203125" style="1"/>
    <col min="11" max="11" width="16.83203125" style="1" bestFit="1" customWidth="1"/>
    <col min="12" max="12" width="10.83203125" style="1" customWidth="1"/>
    <col min="13" max="16384" width="10.83203125" style="1"/>
  </cols>
  <sheetData>
    <row r="1" spans="1:11" s="10" customFormat="1" x14ac:dyDescent="0.2">
      <c r="A1" s="11" t="s">
        <v>0</v>
      </c>
      <c r="B1" s="9" t="s">
        <v>16</v>
      </c>
      <c r="C1" s="10" t="s">
        <v>35</v>
      </c>
      <c r="D1" s="10" t="s">
        <v>29</v>
      </c>
      <c r="E1" s="35" t="s">
        <v>45</v>
      </c>
      <c r="F1" s="35"/>
      <c r="G1" s="36"/>
      <c r="H1" s="14" t="s">
        <v>40</v>
      </c>
      <c r="I1" s="10" t="s">
        <v>42</v>
      </c>
      <c r="J1" s="10" t="s">
        <v>41</v>
      </c>
      <c r="K1" s="10" t="s">
        <v>13</v>
      </c>
    </row>
    <row r="2" spans="1:11" x14ac:dyDescent="0.2">
      <c r="A2" s="16"/>
      <c r="E2" s="29" t="s">
        <v>39</v>
      </c>
      <c r="F2" s="26" t="s">
        <v>27</v>
      </c>
      <c r="G2" s="27" t="s">
        <v>28</v>
      </c>
      <c r="H2" s="18"/>
    </row>
    <row r="3" spans="1:11" x14ac:dyDescent="0.2">
      <c r="A3" s="16" t="s">
        <v>1</v>
      </c>
      <c r="B3" s="6">
        <v>0.25</v>
      </c>
      <c r="C3" s="33">
        <f>I3/J3*2*3.1416</f>
        <v>9.4247999999999994</v>
      </c>
      <c r="D3" s="25">
        <f t="shared" ref="D3:D12" si="0">C3*B3</f>
        <v>2.3561999999999999</v>
      </c>
      <c r="E3" s="2">
        <v>0.89190000000000003</v>
      </c>
      <c r="F3" t="s">
        <v>43</v>
      </c>
      <c r="G3" t="s">
        <v>43</v>
      </c>
      <c r="H3" s="18">
        <v>6</v>
      </c>
      <c r="I3" s="1">
        <f t="shared" ref="I3:I12" si="1">H3/2</f>
        <v>3</v>
      </c>
      <c r="J3" s="1">
        <v>2</v>
      </c>
      <c r="K3" s="1" t="s">
        <v>36</v>
      </c>
    </row>
    <row r="4" spans="1:11" x14ac:dyDescent="0.2">
      <c r="A4" s="16" t="s">
        <v>2</v>
      </c>
      <c r="B4" s="6">
        <v>0.16666666666666666</v>
      </c>
      <c r="C4" s="33">
        <f t="shared" ref="C4:C12" si="2">I4/J4*2*3.1416</f>
        <v>10.2102</v>
      </c>
      <c r="D4" s="25">
        <f t="shared" si="0"/>
        <v>1.7017</v>
      </c>
      <c r="E4" s="2">
        <v>0.5756</v>
      </c>
      <c r="F4" s="2">
        <v>0.57564599999999999</v>
      </c>
      <c r="G4" s="23">
        <v>1.0422100000000001</v>
      </c>
      <c r="H4" s="18">
        <v>13</v>
      </c>
      <c r="I4" s="1">
        <f t="shared" si="1"/>
        <v>6.5</v>
      </c>
      <c r="J4" s="1">
        <v>4</v>
      </c>
      <c r="K4" s="1" t="s">
        <v>36</v>
      </c>
    </row>
    <row r="5" spans="1:11" x14ac:dyDescent="0.2">
      <c r="A5" s="16" t="s">
        <v>3</v>
      </c>
      <c r="B5" s="6">
        <v>0.125</v>
      </c>
      <c r="C5" s="33">
        <f t="shared" si="2"/>
        <v>10.472</v>
      </c>
      <c r="D5" s="32">
        <f t="shared" si="0"/>
        <v>1.3089999999999999</v>
      </c>
      <c r="E5" s="2">
        <v>0.67689999999999995</v>
      </c>
      <c r="F5" s="2">
        <v>0.65528699999999995</v>
      </c>
      <c r="G5" s="23">
        <v>1.02871</v>
      </c>
      <c r="H5" s="18">
        <v>20</v>
      </c>
      <c r="I5" s="1">
        <f t="shared" si="1"/>
        <v>10</v>
      </c>
      <c r="J5" s="1">
        <v>6</v>
      </c>
      <c r="K5" s="1" t="s">
        <v>36</v>
      </c>
    </row>
    <row r="6" spans="1:11" x14ac:dyDescent="0.2">
      <c r="A6" s="16" t="s">
        <v>4</v>
      </c>
      <c r="B6" s="6">
        <v>0.1</v>
      </c>
      <c r="C6" s="33">
        <f t="shared" si="2"/>
        <v>10.6029</v>
      </c>
      <c r="D6" s="32">
        <f t="shared" si="0"/>
        <v>1.06029</v>
      </c>
      <c r="E6" s="2">
        <v>0.78439999999999999</v>
      </c>
      <c r="F6" s="2">
        <v>0.634077</v>
      </c>
      <c r="G6" s="2">
        <v>0.95660199999999995</v>
      </c>
      <c r="H6" s="18">
        <v>27</v>
      </c>
      <c r="I6" s="1">
        <f t="shared" si="1"/>
        <v>13.5</v>
      </c>
      <c r="J6" s="1">
        <v>8</v>
      </c>
      <c r="K6" s="1" t="s">
        <v>36</v>
      </c>
    </row>
    <row r="7" spans="1:11" x14ac:dyDescent="0.2">
      <c r="A7" s="16" t="s">
        <v>5</v>
      </c>
      <c r="B7" s="6">
        <v>8.3333333333333329E-2</v>
      </c>
      <c r="C7" s="33">
        <f t="shared" si="2"/>
        <v>10.546799999999999</v>
      </c>
      <c r="D7" s="2">
        <f t="shared" si="0"/>
        <v>0.8788999999999999</v>
      </c>
      <c r="E7" s="2">
        <v>0.73619999999999997</v>
      </c>
      <c r="F7" s="2">
        <v>0.58382199999999995</v>
      </c>
      <c r="G7" s="2">
        <v>0.87184099999999998</v>
      </c>
      <c r="H7" s="18">
        <v>47</v>
      </c>
      <c r="I7" s="1">
        <f t="shared" si="1"/>
        <v>23.5</v>
      </c>
      <c r="J7" s="1">
        <v>14</v>
      </c>
      <c r="K7" s="1" t="s">
        <v>36</v>
      </c>
    </row>
    <row r="8" spans="1:11" x14ac:dyDescent="0.2">
      <c r="A8" s="16" t="s">
        <v>6</v>
      </c>
      <c r="B8" s="6">
        <v>7.1428571428571425E-2</v>
      </c>
      <c r="C8" s="33">
        <f t="shared" si="2"/>
        <v>11.040058010471919</v>
      </c>
      <c r="D8" s="30">
        <f t="shared" si="0"/>
        <v>0.7885755721765656</v>
      </c>
      <c r="E8" s="2">
        <v>0.67749999999999999</v>
      </c>
      <c r="F8" s="2">
        <v>0.53013699999999997</v>
      </c>
      <c r="G8" s="2">
        <v>0.79083000000000003</v>
      </c>
      <c r="H8" s="18">
        <v>99</v>
      </c>
      <c r="I8" s="1">
        <f t="shared" si="1"/>
        <v>49.5</v>
      </c>
      <c r="J8" s="1">
        <v>28.1718084909506</v>
      </c>
      <c r="K8" s="1" t="s">
        <v>36</v>
      </c>
    </row>
    <row r="9" spans="1:11" x14ac:dyDescent="0.2">
      <c r="A9" s="16" t="s">
        <v>7</v>
      </c>
      <c r="B9" s="6">
        <v>6.25E-2</v>
      </c>
      <c r="C9" s="33">
        <f t="shared" si="2"/>
        <v>10.928542272992404</v>
      </c>
      <c r="D9" s="30">
        <f t="shared" si="0"/>
        <v>0.68303389206202525</v>
      </c>
      <c r="E9" s="2">
        <v>0.62590000000000001</v>
      </c>
      <c r="F9" s="2">
        <v>0.48090100000000002</v>
      </c>
      <c r="G9" s="2">
        <v>0.71855199999999997</v>
      </c>
      <c r="H9" s="18">
        <v>98</v>
      </c>
      <c r="I9" s="1">
        <f t="shared" si="1"/>
        <v>49</v>
      </c>
      <c r="J9" s="1">
        <v>28.1718084909506</v>
      </c>
      <c r="K9" s="1" t="s">
        <v>36</v>
      </c>
    </row>
    <row r="10" spans="1:11" s="3" customFormat="1" x14ac:dyDescent="0.2">
      <c r="A10" s="17" t="s">
        <v>8</v>
      </c>
      <c r="B10" s="12">
        <v>5.5555555555555552E-2</v>
      </c>
      <c r="C10" s="33">
        <f t="shared" si="2"/>
        <v>10.52436</v>
      </c>
      <c r="D10" s="31">
        <f t="shared" si="0"/>
        <v>0.58468666666666658</v>
      </c>
      <c r="E10" s="4">
        <v>0.58230000000000004</v>
      </c>
      <c r="F10" s="4">
        <v>0.43784299999999998</v>
      </c>
      <c r="G10" s="4">
        <v>0.65565700000000005</v>
      </c>
      <c r="H10" s="22">
        <v>33.5</v>
      </c>
      <c r="I10" s="1">
        <f t="shared" si="1"/>
        <v>16.75</v>
      </c>
      <c r="J10" s="1">
        <v>10</v>
      </c>
      <c r="K10" s="1" t="s">
        <v>36</v>
      </c>
    </row>
    <row r="11" spans="1:11" s="3" customFormat="1" x14ac:dyDescent="0.2">
      <c r="A11" s="17" t="s">
        <v>9</v>
      </c>
      <c r="B11" s="12">
        <v>0.05</v>
      </c>
      <c r="C11" s="33">
        <f t="shared" si="2"/>
        <v>10.817026535512891</v>
      </c>
      <c r="D11" s="31">
        <f t="shared" si="0"/>
        <v>0.54085132677564463</v>
      </c>
      <c r="E11" s="4">
        <v>0.5454</v>
      </c>
      <c r="F11" s="4">
        <v>0.40071899999999999</v>
      </c>
      <c r="G11" s="4">
        <v>0.601325</v>
      </c>
      <c r="H11" s="22">
        <v>97</v>
      </c>
      <c r="I11" s="1">
        <f t="shared" si="1"/>
        <v>48.5</v>
      </c>
      <c r="J11" s="1">
        <v>28.1718084909506</v>
      </c>
      <c r="K11" s="1" t="s">
        <v>36</v>
      </c>
    </row>
    <row r="12" spans="1:11" x14ac:dyDescent="0.2">
      <c r="A12" s="16" t="s">
        <v>17</v>
      </c>
      <c r="B12" s="5">
        <f>1/30</f>
        <v>3.3333333333333333E-2</v>
      </c>
      <c r="C12" s="33">
        <f t="shared" si="2"/>
        <v>10.42566371681416</v>
      </c>
      <c r="D12" s="31">
        <f t="shared" si="0"/>
        <v>0.34752212389380532</v>
      </c>
      <c r="E12" s="2">
        <v>0.42649999999999999</v>
      </c>
      <c r="F12" s="23">
        <v>0.27765699999999999</v>
      </c>
      <c r="G12" s="23">
        <v>0.41929899999999998</v>
      </c>
      <c r="H12" s="18">
        <v>15</v>
      </c>
      <c r="I12" s="1">
        <f t="shared" si="1"/>
        <v>7.5</v>
      </c>
      <c r="J12" s="1">
        <v>4.5199999999999996</v>
      </c>
      <c r="K12" s="1" t="s">
        <v>36</v>
      </c>
    </row>
    <row r="13" spans="1:11" x14ac:dyDescent="0.2">
      <c r="A13" s="16" t="s">
        <v>18</v>
      </c>
      <c r="B13" s="5">
        <f>1/40</f>
        <v>2.5000000000000001E-2</v>
      </c>
      <c r="C13" s="33"/>
      <c r="D13" s="30"/>
      <c r="E13" s="2">
        <v>0.36030000000000001</v>
      </c>
      <c r="F13" s="23">
        <v>0.21030099999999999</v>
      </c>
      <c r="G13" s="23">
        <v>0.31916</v>
      </c>
      <c r="H13" s="18"/>
      <c r="K13" s="3"/>
    </row>
    <row r="14" spans="1:11" x14ac:dyDescent="0.2">
      <c r="A14" s="16" t="s">
        <v>21</v>
      </c>
      <c r="B14" s="5">
        <v>1.6666666666666666E-2</v>
      </c>
      <c r="C14" s="33"/>
      <c r="D14" s="30"/>
      <c r="E14" s="2">
        <v>0.29189999999999999</v>
      </c>
      <c r="F14" s="23">
        <v>0.141624</v>
      </c>
      <c r="G14" s="23">
        <v>0.21520900000000001</v>
      </c>
      <c r="H14" s="18"/>
      <c r="K14" s="3"/>
    </row>
    <row r="15" spans="1:11" x14ac:dyDescent="0.2">
      <c r="A15" s="16" t="s">
        <v>22</v>
      </c>
      <c r="B15" s="5">
        <v>1.2500000000000001E-2</v>
      </c>
      <c r="C15" s="33"/>
      <c r="D15" s="30"/>
      <c r="E15" s="2">
        <v>0.25750000000000001</v>
      </c>
      <c r="F15" s="23">
        <v>0.10648299999999999</v>
      </c>
      <c r="G15" s="23">
        <v>0.16167100000000001</v>
      </c>
      <c r="H15" s="18"/>
      <c r="K15" s="3"/>
    </row>
    <row r="16" spans="1:11" s="28" customFormat="1" x14ac:dyDescent="0.2"/>
    <row r="18" spans="1:12" x14ac:dyDescent="0.2">
      <c r="D18" s="25" t="s">
        <v>26</v>
      </c>
      <c r="F18" s="24" t="s">
        <v>25</v>
      </c>
      <c r="G18" s="23"/>
      <c r="K18" s="1" t="s">
        <v>9</v>
      </c>
    </row>
    <row r="19" spans="1:12" x14ac:dyDescent="0.2">
      <c r="J19" s="13"/>
      <c r="K19" s="7" t="s">
        <v>36</v>
      </c>
      <c r="L19" s="8" t="s">
        <v>37</v>
      </c>
    </row>
    <row r="20" spans="1:12" x14ac:dyDescent="0.2">
      <c r="J20" s="18" t="s">
        <v>34</v>
      </c>
      <c r="K20" s="15">
        <f>97/2/28.1718084909506</f>
        <v>1.7215792168819855</v>
      </c>
      <c r="L20" s="16">
        <f>49/2/14.0859042454753</f>
        <v>1.7393274562312842</v>
      </c>
    </row>
    <row r="21" spans="1:12" x14ac:dyDescent="0.2">
      <c r="F21"/>
      <c r="G21"/>
      <c r="J21" s="18" t="s">
        <v>33</v>
      </c>
      <c r="K21" s="15">
        <f>2*3.1416*K20</f>
        <v>10.817026535512891</v>
      </c>
      <c r="L21" s="16">
        <f>2*3.1416*L20</f>
        <v>10.928542272992404</v>
      </c>
    </row>
    <row r="22" spans="1:12" x14ac:dyDescent="0.2">
      <c r="B22" s="19"/>
      <c r="C22" s="1" t="s">
        <v>44</v>
      </c>
      <c r="F22" s="15"/>
      <c r="G22" s="15"/>
      <c r="J22" s="14"/>
      <c r="K22" s="10">
        <f>K21*0.05</f>
        <v>0.54085132677564463</v>
      </c>
      <c r="L22" s="11">
        <f>L21*0.05</f>
        <v>0.54642711364962027</v>
      </c>
    </row>
    <row r="23" spans="1:12" x14ac:dyDescent="0.2">
      <c r="B23" s="19"/>
      <c r="H23" s="15"/>
      <c r="I23" s="15"/>
      <c r="J23" s="15"/>
      <c r="K23" s="15"/>
      <c r="L23" s="15"/>
    </row>
    <row r="25" spans="1:12" x14ac:dyDescent="0.2">
      <c r="A25" s="1" t="s">
        <v>46</v>
      </c>
      <c r="C25" s="2"/>
    </row>
    <row r="26" spans="1:12" x14ac:dyDescent="0.2">
      <c r="C26" s="2"/>
    </row>
    <row r="27" spans="1:12" x14ac:dyDescent="0.2">
      <c r="A27" s="1" t="s">
        <v>48</v>
      </c>
      <c r="C27" s="2"/>
    </row>
    <row r="28" spans="1:12" x14ac:dyDescent="0.2">
      <c r="A28" s="1" t="s">
        <v>6</v>
      </c>
      <c r="B28" s="6">
        <v>7.1428571428571425E-2</v>
      </c>
      <c r="C28" s="33">
        <f t="shared" ref="C28:C29" si="3">I28/J28*2*3.1416</f>
        <v>10.472</v>
      </c>
      <c r="D28" s="1">
        <f>C28*B28</f>
        <v>0.74799999999999989</v>
      </c>
      <c r="H28" s="18">
        <v>10</v>
      </c>
      <c r="I28" s="1">
        <f t="shared" ref="I28:I29" si="4">H28/2</f>
        <v>5</v>
      </c>
      <c r="J28" s="1">
        <v>3</v>
      </c>
      <c r="K28" s="1" t="s">
        <v>47</v>
      </c>
    </row>
    <row r="29" spans="1:12" x14ac:dyDescent="0.2">
      <c r="A29" s="1" t="s">
        <v>9</v>
      </c>
      <c r="B29" s="12">
        <v>0.05</v>
      </c>
      <c r="C29" s="33">
        <f t="shared" si="3"/>
        <v>10.472</v>
      </c>
      <c r="D29" s="1">
        <f>C29*B29</f>
        <v>0.52359999999999995</v>
      </c>
      <c r="H29" s="1">
        <v>20</v>
      </c>
      <c r="I29" s="1">
        <f t="shared" si="4"/>
        <v>10</v>
      </c>
      <c r="J29" s="1">
        <v>6</v>
      </c>
      <c r="K29" s="1" t="s">
        <v>47</v>
      </c>
    </row>
    <row r="30" spans="1:12" x14ac:dyDescent="0.2">
      <c r="C30" s="2"/>
    </row>
    <row r="31" spans="1:12" x14ac:dyDescent="0.2">
      <c r="A31" s="1" t="s">
        <v>49</v>
      </c>
      <c r="C31" s="2"/>
    </row>
    <row r="32" spans="1:12" x14ac:dyDescent="0.2">
      <c r="A32" s="1" t="s">
        <v>6</v>
      </c>
      <c r="B32" s="6">
        <v>7.1428571428571425E-2</v>
      </c>
      <c r="C32" s="33">
        <f t="shared" ref="C32:C33" si="5">I32/J32*2*3.1416</f>
        <v>10.472</v>
      </c>
      <c r="D32" s="1">
        <f>C32*B32</f>
        <v>0.74799999999999989</v>
      </c>
      <c r="H32" s="18">
        <v>1</v>
      </c>
      <c r="I32" s="1">
        <f t="shared" ref="I32:I33" si="6">H32/2</f>
        <v>0.5</v>
      </c>
      <c r="J32" s="1">
        <v>0.3</v>
      </c>
      <c r="K32" s="1" t="s">
        <v>47</v>
      </c>
    </row>
    <row r="33" spans="1:11" x14ac:dyDescent="0.2">
      <c r="A33" s="1" t="s">
        <v>9</v>
      </c>
      <c r="B33" s="12">
        <v>0.05</v>
      </c>
      <c r="C33" s="33" t="e">
        <f t="shared" si="5"/>
        <v>#DIV/0!</v>
      </c>
      <c r="D33" s="1" t="e">
        <f>C33*B33</f>
        <v>#DIV/0!</v>
      </c>
      <c r="I33" s="1">
        <f t="shared" si="6"/>
        <v>0</v>
      </c>
      <c r="K33" s="1" t="s">
        <v>47</v>
      </c>
    </row>
    <row r="35" spans="1:11" x14ac:dyDescent="0.2">
      <c r="H35" s="6"/>
    </row>
    <row r="36" spans="1:11" x14ac:dyDescent="0.2">
      <c r="H36" s="6"/>
    </row>
    <row r="37" spans="1:11" x14ac:dyDescent="0.2">
      <c r="H37" s="6"/>
    </row>
    <row r="38" spans="1:11" ht="17" customHeight="1" x14ac:dyDescent="0.2">
      <c r="H38" s="6"/>
    </row>
    <row r="39" spans="1:11" x14ac:dyDescent="0.2">
      <c r="A39" s="1" t="s">
        <v>9</v>
      </c>
      <c r="B39" s="5">
        <v>1</v>
      </c>
      <c r="C39" s="1">
        <f>I39/J39*2*3.1416</f>
        <v>0.52359999999999995</v>
      </c>
      <c r="H39" s="34">
        <v>5</v>
      </c>
      <c r="I39" s="1">
        <f>H39/2</f>
        <v>2.5</v>
      </c>
      <c r="J39" s="1">
        <v>30</v>
      </c>
    </row>
    <row r="40" spans="1:11" x14ac:dyDescent="0.2">
      <c r="H40" s="6"/>
    </row>
    <row r="41" spans="1:11" x14ac:dyDescent="0.2">
      <c r="H41" s="6"/>
    </row>
    <row r="42" spans="1:11" x14ac:dyDescent="0.2">
      <c r="A42" s="3"/>
      <c r="H42" s="12"/>
    </row>
    <row r="43" spans="1:11" x14ac:dyDescent="0.2">
      <c r="A43" s="3"/>
      <c r="H43" s="12"/>
    </row>
    <row r="44" spans="1:11" x14ac:dyDescent="0.2">
      <c r="A44" s="3"/>
    </row>
  </sheetData>
  <mergeCells count="1"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0E5E5-804E-294A-9445-09408EBC9CE6}">
  <dimension ref="A1:K12"/>
  <sheetViews>
    <sheetView tabSelected="1" zoomScale="182" workbookViewId="0">
      <selection activeCell="K10" sqref="K10"/>
    </sheetView>
  </sheetViews>
  <sheetFormatPr baseColWidth="10" defaultRowHeight="16" x14ac:dyDescent="0.2"/>
  <sheetData>
    <row r="1" spans="1:11" x14ac:dyDescent="0.2">
      <c r="B1" t="s">
        <v>53</v>
      </c>
      <c r="H1" t="s">
        <v>54</v>
      </c>
    </row>
    <row r="2" spans="1:11" x14ac:dyDescent="0.2">
      <c r="A2" t="s">
        <v>55</v>
      </c>
      <c r="B2" s="38" t="s">
        <v>52</v>
      </c>
      <c r="C2" s="37" t="s">
        <v>50</v>
      </c>
      <c r="D2" s="37" t="s">
        <v>51</v>
      </c>
      <c r="G2" t="s">
        <v>55</v>
      </c>
      <c r="H2" s="38" t="s">
        <v>52</v>
      </c>
      <c r="I2" s="37" t="s">
        <v>50</v>
      </c>
      <c r="J2" s="37" t="s">
        <v>51</v>
      </c>
      <c r="K2" s="40" t="s">
        <v>13</v>
      </c>
    </row>
    <row r="3" spans="1:11" x14ac:dyDescent="0.2">
      <c r="A3" s="37">
        <v>2</v>
      </c>
      <c r="B3" s="38">
        <v>0.18870000000000001</v>
      </c>
      <c r="C3" s="37">
        <v>0.20966499999999999</v>
      </c>
      <c r="D3" s="37" t="s">
        <v>43</v>
      </c>
      <c r="G3" s="37">
        <v>2</v>
      </c>
      <c r="H3" s="38">
        <v>0.19939999999999999</v>
      </c>
      <c r="I3" s="37">
        <v>0.20966499999999999</v>
      </c>
      <c r="J3" s="37">
        <v>0.22932</v>
      </c>
      <c r="K3" t="s">
        <v>57</v>
      </c>
    </row>
    <row r="4" spans="1:11" x14ac:dyDescent="0.2">
      <c r="A4">
        <v>67</v>
      </c>
      <c r="B4" s="39"/>
      <c r="D4" t="s">
        <v>43</v>
      </c>
      <c r="G4">
        <v>48</v>
      </c>
      <c r="H4" s="39">
        <v>0.50109999999999999</v>
      </c>
      <c r="I4" s="25">
        <v>0.22212699999999999</v>
      </c>
      <c r="J4">
        <v>0.49003999999999998</v>
      </c>
      <c r="K4" t="s">
        <v>57</v>
      </c>
    </row>
    <row r="5" spans="1:11" x14ac:dyDescent="0.2">
      <c r="A5">
        <v>131</v>
      </c>
      <c r="B5" s="39"/>
      <c r="D5" t="s">
        <v>43</v>
      </c>
      <c r="G5">
        <v>168</v>
      </c>
      <c r="H5" s="39">
        <v>1.01</v>
      </c>
      <c r="I5" s="25">
        <v>0.91507000000000005</v>
      </c>
      <c r="J5">
        <v>1.0916999999999999</v>
      </c>
      <c r="K5" t="s">
        <v>58</v>
      </c>
    </row>
    <row r="6" spans="1:11" x14ac:dyDescent="0.2">
      <c r="B6" s="39"/>
      <c r="H6" s="39"/>
    </row>
    <row r="7" spans="1:11" x14ac:dyDescent="0.2">
      <c r="B7" s="39"/>
      <c r="H7" s="39"/>
    </row>
    <row r="8" spans="1:11" x14ac:dyDescent="0.2">
      <c r="B8" s="39"/>
      <c r="H8" s="39"/>
    </row>
    <row r="12" spans="1:11" x14ac:dyDescent="0.2">
      <c r="G12" t="s">
        <v>56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Ball</dc:creator>
  <cp:lastModifiedBy>Tristan Ball</cp:lastModifiedBy>
  <dcterms:created xsi:type="dcterms:W3CDTF">2021-11-17T00:47:11Z</dcterms:created>
  <dcterms:modified xsi:type="dcterms:W3CDTF">2022-05-12T17:13:40Z</dcterms:modified>
</cp:coreProperties>
</file>