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2542485E-C96E-4A89-A2E4-122351CC83D6}" xr6:coauthVersionLast="47" xr6:coauthVersionMax="47" xr10:uidLastSave="{00000000-0000-0000-0000-000000000000}"/>
  <bookViews>
    <workbookView xWindow="-28920" yWindow="249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D31" i="1"/>
  <c r="D44" i="1" l="1"/>
  <c r="B18" i="1"/>
  <c r="B22" i="1" s="1"/>
  <c r="I18" i="1"/>
  <c r="B15" i="1" s="1"/>
  <c r="B19" i="1" s="1"/>
  <c r="B45" i="1" l="1"/>
  <c r="B16" i="1"/>
  <c r="F38" i="1"/>
  <c r="B9" i="1"/>
  <c r="B7" i="1"/>
  <c r="B25" i="1" s="1"/>
  <c r="B26" i="1" s="1"/>
  <c r="B33" i="1" s="1"/>
  <c r="D33" i="1" s="1"/>
  <c r="H18" i="1"/>
  <c r="G18" i="1"/>
  <c r="F18" i="1"/>
  <c r="D14" i="1"/>
  <c r="B50" i="1" l="1"/>
  <c r="B51" i="1" s="1"/>
  <c r="D51" i="1" s="1"/>
  <c r="B52" i="1" s="1"/>
  <c r="B53" i="1"/>
  <c r="B28" i="1"/>
  <c r="B27" i="1"/>
  <c r="D42" i="1"/>
  <c r="B46" i="1"/>
  <c r="B47" i="1" s="1"/>
  <c r="B48" i="1" s="1"/>
  <c r="D48" i="1" s="1"/>
  <c r="D28" i="1"/>
  <c r="D27" i="1"/>
  <c r="B14" i="1"/>
  <c r="E47" i="1" l="1"/>
  <c r="B54" i="1"/>
</calcChain>
</file>

<file path=xl/sharedStrings.xml><?xml version="1.0" encoding="utf-8"?>
<sst xmlns="http://schemas.openxmlformats.org/spreadsheetml/2006/main" count="108" uniqueCount="81">
  <si>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</si>
  <si>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</si>
  <si>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</si>
  <si>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</si>
  <si>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</si>
  <si>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</si>
  <si>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</si>
  <si>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</si>
  <si>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</si>
  <si>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</si>
  <si>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</si>
  <si>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</si>
  <si>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</si>
  <si>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</si>
  <si>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</si>
  <si>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</si>
  <si>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</si>
  <si>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</si>
  <si>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</si>
  <si>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</si>
  <si>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</si>
  <si>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</si>
  <si>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</si>
  <si>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</si>
  <si>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</si>
  <si>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</si>
  <si>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</si>
  <si>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</si>
  <si>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</si>
  <si>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</si>
  <si>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</si>
  <si>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</si>
  <si>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</si>
  <si>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</si>
  <si>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A RMS</t>
  </si>
  <si>
    <t>A p2p</t>
  </si>
  <si>
    <t>V p2p</t>
  </si>
  <si>
    <t>M2</t>
  </si>
  <si>
    <t>M1</t>
  </si>
  <si>
    <t>M3</t>
  </si>
  <si>
    <t>M4</t>
  </si>
  <si>
    <t>M5</t>
  </si>
  <si>
    <t xml:space="preserve">Parameters  from Simualtion </t>
  </si>
  <si>
    <t>RCSP</t>
  </si>
  <si>
    <t>P_RMS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</si>
  <si>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</si>
  <si>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</si>
  <si>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</si>
  <si>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</si>
  <si>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</si>
  <si>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</si>
  <si>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</si>
  <si>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</si>
  <si>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</si>
  <si>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</si>
  <si>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</si>
  <si>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</si>
  <si>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</si>
  <si>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</si>
  <si>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</si>
  <si>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</si>
  <si>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</si>
  <si>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</si>
  <si>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</si>
  <si>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</si>
  <si>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</si>
  <si>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</si>
  <si>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</si>
  <si>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</si>
  <si>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R_TAS &amp; R_TAO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</si>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</sst>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13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38</xdr:row>
      <xdr:rowOff>0</xdr:rowOff>
    </xdr:from>
    <xdr:to>
      <xdr:col>12</xdr:col>
      <xdr:colOff>516255</xdr:colOff>
      <xdr:row>46</xdr:row>
      <xdr:rowOff>95559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46</xdr:row>
      <xdr:rowOff>114301</xdr:rowOff>
    </xdr:from>
    <xdr:to>
      <xdr:col>12</xdr:col>
      <xdr:colOff>190500</xdr:colOff>
      <xdr:row>49</xdr:row>
      <xdr:rowOff>174231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50</xdr:row>
      <xdr:rowOff>15240</xdr:rowOff>
    </xdr:from>
    <xdr:to>
      <xdr:col>11</xdr:col>
      <xdr:colOff>562524</xdr:colOff>
      <xdr:row>54</xdr:row>
      <xdr:rowOff>60960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8</xdr:col>
      <xdr:colOff>312419</xdr:colOff>
      <xdr:row>56</xdr:row>
      <xdr:rowOff>53340</xdr:rowOff>
    </xdr:from>
    <xdr:to>
      <xdr:col>13</xdr:col>
      <xdr:colOff>248636</xdr:colOff>
      <xdr:row>59</xdr:row>
      <xdr:rowOff>108510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3119" y="9563100"/>
          <a:ext cx="2984217" cy="603810"/>
        </a:xfrm>
        <a:prstGeom prst="rect">
          <a:avLst/>
        </a:prstGeom>
      </xdr:spPr>
    </xdr:pic>
    <xdr:clientData/>
  </xdr:twoCellAnchor>
  <xdr:twoCellAnchor editAs="oneCell">
    <xdr:from>
      <xdr:col>8</xdr:col>
      <xdr:colOff>516777</xdr:colOff>
      <xdr:row>60</xdr:row>
      <xdr:rowOff>22860</xdr:rowOff>
    </xdr:from>
    <xdr:to>
      <xdr:col>11</xdr:col>
      <xdr:colOff>178777</xdr:colOff>
      <xdr:row>61</xdr:row>
      <xdr:rowOff>39965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7477" y="10264140"/>
          <a:ext cx="1490800" cy="199985"/>
        </a:xfrm>
        <a:prstGeom prst="rect">
          <a:avLst/>
        </a:prstGeom>
      </xdr:spPr>
    </xdr:pic>
    <xdr:clientData/>
  </xdr:twoCellAnchor>
  <xdr:twoCellAnchor editAs="oneCell">
    <xdr:from>
      <xdr:col>8</xdr:col>
      <xdr:colOff>487679</xdr:colOff>
      <xdr:row>61</xdr:row>
      <xdr:rowOff>74884</xdr:rowOff>
    </xdr:from>
    <xdr:to>
      <xdr:col>11</xdr:col>
      <xdr:colOff>297180</xdr:colOff>
      <xdr:row>69</xdr:row>
      <xdr:rowOff>120495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8379" y="10499044"/>
          <a:ext cx="1638301" cy="1508651"/>
        </a:xfrm>
        <a:prstGeom prst="rect">
          <a:avLst/>
        </a:prstGeom>
      </xdr:spPr>
    </xdr:pic>
    <xdr:clientData/>
  </xdr:twoCellAnchor>
  <xdr:twoCellAnchor editAs="oneCell">
    <xdr:from>
      <xdr:col>17</xdr:col>
      <xdr:colOff>213360</xdr:colOff>
      <xdr:row>12</xdr:row>
      <xdr:rowOff>175260</xdr:rowOff>
    </xdr:from>
    <xdr:to>
      <xdr:col>29</xdr:col>
      <xdr:colOff>79112</xdr:colOff>
      <xdr:row>40</xdr:row>
      <xdr:rowOff>140334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0C47167-5F45-468A-80F4-E2413701C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46180" y="2369820"/>
          <a:ext cx="7180952" cy="5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2" zoomScale="175" zoomScaleNormal="175" workbookViewId="0">
      <selection activeCell="L13" sqref="L13"/>
    </sheetView>
  </sheetViews>
  <sheetFormatPr baseColWidth="10" defaultColWidth="8.88671875" defaultRowHeight="14.4" x14ac:dyDescent="0.3"/>
  <cols>
    <col min="1" max="1" width="13.21875" customWidth="1"/>
    <col min="2" max="2" width="12.6640625" bestFit="1" customWidth="1"/>
    <col min="4" max="4" width="12" bestFit="1" customWidth="1"/>
  </cols>
  <sheetData>
    <row r="1" spans="1:10" x14ac:dyDescent="0.3">
      <c r="I1" t="s">
        <v>70</v>
      </c>
    </row>
    <row r="2" spans="1:10" x14ac:dyDescent="0.3">
      <c r="A2" t="s">
        <v>0</v>
      </c>
      <c r="I2" t="s">
        <v>68</v>
      </c>
      <c r="J2" t="s">
        <v>69</v>
      </c>
    </row>
    <row r="3" spans="1:10" x14ac:dyDescent="0.3">
      <c r="A3" t="s">
        <v>1</v>
      </c>
      <c r="B3">
        <v>24</v>
      </c>
      <c r="C3" t="s">
        <v>10</v>
      </c>
      <c r="I3" t="s">
        <v>71</v>
      </c>
    </row>
    <row r="4" spans="1:10" x14ac:dyDescent="0.3">
      <c r="A4" t="s">
        <v>21</v>
      </c>
      <c r="B4">
        <v>960</v>
      </c>
      <c r="C4" t="s">
        <v>20</v>
      </c>
      <c r="I4" t="s">
        <v>72</v>
      </c>
    </row>
    <row r="5" spans="1:10" x14ac:dyDescent="0.3">
      <c r="A5" t="s">
        <v>30</v>
      </c>
      <c r="B5">
        <v>230</v>
      </c>
      <c r="C5" t="s">
        <v>10</v>
      </c>
      <c r="D5" t="s">
        <v>12</v>
      </c>
      <c r="I5" t="s">
        <v>80</v>
      </c>
    </row>
    <row r="6" spans="1:10" x14ac:dyDescent="0.3">
      <c r="A6" t="s">
        <v>31</v>
      </c>
      <c r="B6">
        <v>630</v>
      </c>
      <c r="C6" t="s">
        <v>10</v>
      </c>
      <c r="D6" t="s">
        <v>32</v>
      </c>
    </row>
    <row r="7" spans="1:10" x14ac:dyDescent="0.3">
      <c r="A7" t="s">
        <v>19</v>
      </c>
      <c r="B7">
        <f>B4/B3</f>
        <v>40</v>
      </c>
      <c r="C7" t="s">
        <v>23</v>
      </c>
    </row>
    <row r="9" spans="1:10" x14ac:dyDescent="0.3">
      <c r="A9" t="s">
        <v>3</v>
      </c>
      <c r="B9">
        <f>100*10^3</f>
        <v>100000</v>
      </c>
      <c r="C9" t="s">
        <v>26</v>
      </c>
      <c r="D9" t="s">
        <v>4</v>
      </c>
    </row>
    <row r="11" spans="1:10" x14ac:dyDescent="0.3">
      <c r="A11" t="s">
        <v>5</v>
      </c>
      <c r="B11">
        <v>0.6</v>
      </c>
      <c r="C11" t="s">
        <v>11</v>
      </c>
      <c r="D11">
        <v>0.7</v>
      </c>
      <c r="E11" t="s">
        <v>6</v>
      </c>
    </row>
    <row r="12" spans="1:10" x14ac:dyDescent="0.3">
      <c r="A12" t="s">
        <v>7</v>
      </c>
      <c r="B12" s="1">
        <v>4.4499999999999998E-2</v>
      </c>
      <c r="D12" t="s">
        <v>8</v>
      </c>
    </row>
    <row r="14" spans="1:10" x14ac:dyDescent="0.3">
      <c r="A14" t="s">
        <v>16</v>
      </c>
      <c r="B14">
        <f>(B5/B3)*B11</f>
        <v>5.75</v>
      </c>
      <c r="C14" t="s">
        <v>2</v>
      </c>
      <c r="D14">
        <f>(B5/B3)*D11</f>
        <v>6.708333333333333</v>
      </c>
    </row>
    <row r="15" spans="1:10" x14ac:dyDescent="0.3">
      <c r="A15" t="s">
        <v>17</v>
      </c>
      <c r="B15" s="3">
        <f>I18</f>
        <v>10.989010989010989</v>
      </c>
    </row>
    <row r="16" spans="1:10" x14ac:dyDescent="0.3">
      <c r="A16" t="s">
        <v>47</v>
      </c>
      <c r="B16" s="3">
        <f>I18/I20</f>
        <v>5.4945054945054945</v>
      </c>
    </row>
    <row r="17" spans="1:9" x14ac:dyDescent="0.3">
      <c r="E17" t="s">
        <v>18</v>
      </c>
      <c r="F17" t="s">
        <v>45</v>
      </c>
      <c r="I17" s="5" t="s">
        <v>45</v>
      </c>
    </row>
    <row r="18" spans="1:9" x14ac:dyDescent="0.3">
      <c r="A18" t="s">
        <v>13</v>
      </c>
      <c r="B18">
        <f>I19</f>
        <v>3900</v>
      </c>
      <c r="C18" t="s">
        <v>15</v>
      </c>
      <c r="E18" t="s">
        <v>9</v>
      </c>
      <c r="F18">
        <f>1/0.083</f>
        <v>12.048192771084336</v>
      </c>
      <c r="G18">
        <f>1/0.182</f>
        <v>5.4945054945054945</v>
      </c>
      <c r="H18">
        <f>1/0.363</f>
        <v>2.7548209366391188</v>
      </c>
      <c r="I18">
        <f>1/0.091</f>
        <v>10.989010989010989</v>
      </c>
    </row>
    <row r="19" spans="1:9" x14ac:dyDescent="0.3">
      <c r="A19" t="s">
        <v>14</v>
      </c>
      <c r="B19" s="3">
        <f>B18/(B15^2)</f>
        <v>32.295899999999996</v>
      </c>
      <c r="C19" t="s">
        <v>15</v>
      </c>
      <c r="E19" t="s">
        <v>13</v>
      </c>
      <c r="F19">
        <v>3100</v>
      </c>
      <c r="G19">
        <v>2600</v>
      </c>
      <c r="H19">
        <v>2600</v>
      </c>
      <c r="I19">
        <v>3900</v>
      </c>
    </row>
    <row r="20" spans="1:9" x14ac:dyDescent="0.3">
      <c r="E20" t="s">
        <v>46</v>
      </c>
      <c r="F20">
        <v>2</v>
      </c>
      <c r="G20">
        <v>1</v>
      </c>
      <c r="H20">
        <v>1</v>
      </c>
      <c r="I20">
        <v>2</v>
      </c>
    </row>
    <row r="21" spans="1:9" x14ac:dyDescent="0.3">
      <c r="A21" t="s">
        <v>51</v>
      </c>
      <c r="B21">
        <v>3</v>
      </c>
      <c r="C21" t="s">
        <v>15</v>
      </c>
    </row>
    <row r="22" spans="1:9" x14ac:dyDescent="0.3">
      <c r="A22" t="s">
        <v>50</v>
      </c>
      <c r="B22">
        <f>1-(B21/B18)</f>
        <v>0.99923076923076926</v>
      </c>
    </row>
    <row r="25" spans="1:9" x14ac:dyDescent="0.3">
      <c r="A25" t="s">
        <v>22</v>
      </c>
      <c r="B25">
        <f>B12*B7</f>
        <v>1.7799999999999998</v>
      </c>
      <c r="C25" t="s">
        <v>23</v>
      </c>
    </row>
    <row r="26" spans="1:9" x14ac:dyDescent="0.3">
      <c r="A26" t="s">
        <v>24</v>
      </c>
      <c r="B26">
        <f>B25*2</f>
        <v>3.5599999999999996</v>
      </c>
      <c r="C26" t="s">
        <v>23</v>
      </c>
    </row>
    <row r="27" spans="1:9" x14ac:dyDescent="0.3">
      <c r="A27" t="s">
        <v>28</v>
      </c>
      <c r="B27" s="2">
        <f>(1-((1/B5)*B16*B3))*1/B26*B3*1/B9</f>
        <v>2.8763615475877321E-5</v>
      </c>
      <c r="C27" t="s">
        <v>27</v>
      </c>
      <c r="D27" s="3">
        <f>B27*10^6</f>
        <v>28.763615475877319</v>
      </c>
      <c r="E27" t="s">
        <v>15</v>
      </c>
    </row>
    <row r="28" spans="1:9" x14ac:dyDescent="0.3">
      <c r="A28" t="s">
        <v>29</v>
      </c>
      <c r="B28" s="2">
        <f>(1-((1/B6)*B16*B3))*1/B26*B3*1/B9</f>
        <v>5.330464078457658E-5</v>
      </c>
      <c r="C28" t="s">
        <v>27</v>
      </c>
      <c r="D28" s="3">
        <f>B28*10^6</f>
        <v>53.304640784576577</v>
      </c>
      <c r="E28" t="s">
        <v>15</v>
      </c>
    </row>
    <row r="29" spans="1:9" x14ac:dyDescent="0.3">
      <c r="A29" t="s">
        <v>25</v>
      </c>
      <c r="B29">
        <v>60</v>
      </c>
      <c r="C29" t="s">
        <v>15</v>
      </c>
      <c r="D29" s="4" t="s">
        <v>48</v>
      </c>
      <c r="E29" t="s">
        <v>33</v>
      </c>
      <c r="F29" t="s">
        <v>49</v>
      </c>
    </row>
    <row r="30" spans="1:9" x14ac:dyDescent="0.3">
      <c r="D30" s="4"/>
    </row>
    <row r="31" spans="1:9" x14ac:dyDescent="0.3">
      <c r="A31" t="s">
        <v>73</v>
      </c>
      <c r="B31" s="8">
        <v>0.01</v>
      </c>
      <c r="C31" t="s">
        <v>74</v>
      </c>
      <c r="D31" s="4">
        <f>B3*B31</f>
        <v>0.24</v>
      </c>
      <c r="E31" t="s">
        <v>75</v>
      </c>
    </row>
    <row r="32" spans="1:9" x14ac:dyDescent="0.3">
      <c r="A32" t="s">
        <v>76</v>
      </c>
      <c r="B32">
        <v>0.2</v>
      </c>
      <c r="D32" s="4"/>
    </row>
    <row r="33" spans="1:8" x14ac:dyDescent="0.3">
      <c r="A33" t="s">
        <v>77</v>
      </c>
      <c r="B33" s="2">
        <f>B26/(8*B9*(D31-B26*B32))</f>
        <v>-9.4279661016949134E-6</v>
      </c>
      <c r="C33" t="s">
        <v>64</v>
      </c>
      <c r="D33" s="9">
        <f>-B33*10^6</f>
        <v>9.4279661016949134</v>
      </c>
      <c r="E33" t="s">
        <v>78</v>
      </c>
      <c r="F33" t="s">
        <v>79</v>
      </c>
    </row>
    <row r="35" spans="1:8" x14ac:dyDescent="0.3">
      <c r="A35" t="s">
        <v>42</v>
      </c>
    </row>
    <row r="36" spans="1:8" x14ac:dyDescent="0.3">
      <c r="B36" t="s">
        <v>38</v>
      </c>
      <c r="C36" t="s">
        <v>37</v>
      </c>
      <c r="D36" t="s">
        <v>39</v>
      </c>
      <c r="E36" t="s">
        <v>40</v>
      </c>
      <c r="F36" t="s">
        <v>41</v>
      </c>
      <c r="G36" t="s">
        <v>43</v>
      </c>
    </row>
    <row r="37" spans="1:8" x14ac:dyDescent="0.3">
      <c r="A37" t="s">
        <v>34</v>
      </c>
      <c r="B37">
        <v>4.1100000000000003</v>
      </c>
      <c r="C37">
        <v>22.3</v>
      </c>
      <c r="D37">
        <v>35.799999999999997</v>
      </c>
      <c r="E37">
        <v>0</v>
      </c>
      <c r="F37">
        <v>6.6000000000000003E-2</v>
      </c>
      <c r="G37">
        <v>35</v>
      </c>
      <c r="H37" t="s">
        <v>23</v>
      </c>
    </row>
    <row r="38" spans="1:8" x14ac:dyDescent="0.3">
      <c r="A38" t="s">
        <v>35</v>
      </c>
      <c r="B38">
        <v>57</v>
      </c>
      <c r="C38">
        <v>315</v>
      </c>
      <c r="D38">
        <v>278</v>
      </c>
      <c r="E38">
        <v>6.5</v>
      </c>
      <c r="F38">
        <f>360*10^-3</f>
        <v>0.36</v>
      </c>
      <c r="G38">
        <v>290</v>
      </c>
      <c r="H38" t="s">
        <v>23</v>
      </c>
    </row>
    <row r="39" spans="1:8" x14ac:dyDescent="0.3">
      <c r="A39" t="s">
        <v>36</v>
      </c>
      <c r="B39">
        <v>770</v>
      </c>
      <c r="C39">
        <v>41</v>
      </c>
      <c r="D39">
        <v>100</v>
      </c>
      <c r="E39">
        <v>775</v>
      </c>
      <c r="F39">
        <v>660</v>
      </c>
      <c r="H39" t="s">
        <v>10</v>
      </c>
    </row>
    <row r="40" spans="1:8" x14ac:dyDescent="0.3">
      <c r="A40" t="s">
        <v>44</v>
      </c>
      <c r="G40">
        <v>2.5</v>
      </c>
      <c r="H40" t="s">
        <v>20</v>
      </c>
    </row>
    <row r="42" spans="1:8" x14ac:dyDescent="0.3">
      <c r="A42" t="s">
        <v>52</v>
      </c>
      <c r="B42">
        <f>(B16*96*10^-3)/(0.5*B26*B7*1.3)</f>
        <v>5.6987092423566059E-3</v>
      </c>
      <c r="C42" t="s">
        <v>53</v>
      </c>
      <c r="D42">
        <f>B42*10^3</f>
        <v>5.6987092423566059</v>
      </c>
      <c r="E42" t="s">
        <v>54</v>
      </c>
    </row>
    <row r="44" spans="1:8" x14ac:dyDescent="0.3">
      <c r="A44" t="s">
        <v>56</v>
      </c>
      <c r="B44">
        <v>1</v>
      </c>
      <c r="C44" t="s">
        <v>57</v>
      </c>
      <c r="D44">
        <f>B44*10^6</f>
        <v>1000000</v>
      </c>
      <c r="E44" t="s">
        <v>53</v>
      </c>
    </row>
    <row r="45" spans="1:8" x14ac:dyDescent="0.3">
      <c r="A45" t="s">
        <v>58</v>
      </c>
      <c r="B45" s="7">
        <f>(D44*((1/((B5/1.25)-1))+1))/(B6/1.25)</f>
        <v>1994.9692080839623</v>
      </c>
      <c r="C45" t="s">
        <v>53</v>
      </c>
    </row>
    <row r="46" spans="1:8" x14ac:dyDescent="0.3">
      <c r="A46" t="s">
        <v>59</v>
      </c>
      <c r="B46" s="7">
        <f>B45*((B6/1.25)-1)-D44</f>
        <v>3469.5116662330693</v>
      </c>
      <c r="C46" t="s">
        <v>53</v>
      </c>
    </row>
    <row r="47" spans="1:8" x14ac:dyDescent="0.3">
      <c r="A47" t="s">
        <v>60</v>
      </c>
      <c r="B47">
        <f>(B5/D44)/((1/(B45+B46))+(1/D44))</f>
        <v>1.2500000000000209</v>
      </c>
      <c r="C47" t="s">
        <v>10</v>
      </c>
      <c r="D47" t="s">
        <v>61</v>
      </c>
      <c r="E47">
        <f>(B6/D44)/((1/(B45+B46))+(1/D44))</f>
        <v>3.423913043478318</v>
      </c>
      <c r="F47" t="s">
        <v>10</v>
      </c>
    </row>
    <row r="48" spans="1:8" x14ac:dyDescent="0.3">
      <c r="A48" t="s">
        <v>55</v>
      </c>
      <c r="B48" s="7">
        <f>(D11/(0.725*((B9/1000)/300)*(1.25/B47)))*51.1*10^3</f>
        <v>148013.79310345076</v>
      </c>
      <c r="C48" t="s">
        <v>53</v>
      </c>
      <c r="D48" s="7">
        <f>B48*10^-3</f>
        <v>148.01379310345078</v>
      </c>
      <c r="E48" t="s">
        <v>62</v>
      </c>
    </row>
    <row r="50" spans="1:5" x14ac:dyDescent="0.3">
      <c r="A50" t="s">
        <v>7</v>
      </c>
      <c r="B50" s="6">
        <f>(B3/B6)*B16</f>
        <v>0.20931449502878077</v>
      </c>
    </row>
    <row r="51" spans="1:5" x14ac:dyDescent="0.3">
      <c r="A51" t="s">
        <v>63</v>
      </c>
      <c r="B51">
        <f>(10*(1-B50)^2)/(B18*(2*PI()*(B9/1000))^2)</f>
        <v>4.0605345564331669E-9</v>
      </c>
      <c r="C51" t="s">
        <v>64</v>
      </c>
      <c r="D51">
        <f>B51*10^9</f>
        <v>4.0605345564331667</v>
      </c>
      <c r="E51" t="s">
        <v>65</v>
      </c>
    </row>
    <row r="52" spans="1:5" x14ac:dyDescent="0.3">
      <c r="A52" t="s">
        <v>66</v>
      </c>
      <c r="B52">
        <f>6*D51</f>
        <v>24.363207338599</v>
      </c>
      <c r="C52" t="s">
        <v>65</v>
      </c>
    </row>
    <row r="53" spans="1:5" x14ac:dyDescent="0.3">
      <c r="A53" t="s">
        <v>5</v>
      </c>
      <c r="B53">
        <f>(B3/B5)*B16</f>
        <v>0.5733397037744864</v>
      </c>
    </row>
    <row r="54" spans="1:5" x14ac:dyDescent="0.3">
      <c r="A54" t="s">
        <v>67</v>
      </c>
      <c r="B54">
        <f>(1/(1-B53))*SQRT(B18*10^-6/B51)</f>
        <v>2296.9866312323384</v>
      </c>
      <c r="C54" t="s">
        <v>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2021-11-27T01:38:17Z</dcterms:modified>
</cp:coreProperties>
</file>