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660" windowWidth="25600" xWindow="1040" yWindow="2000"/>
  </bookViews>
  <sheets>
    <sheet xmlns:r="http://schemas.openxmlformats.org/officeDocument/2006/relationships" name="SLIP GAJI YKP" sheetId="1" state="visible" r:id="rId1"/>
    <sheet xmlns:r="http://schemas.openxmlformats.org/officeDocument/2006/relationships" name="GAJI PEGAWAI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localSheetId="0" name="_xlnm.Print_Area">'SLIP GAJI YKP'!$A$1:$K$33</definedName>
    <definedName localSheetId="1" name="_xlnm.Print_Area">'GAJI PEGAWAI'!$A$1:$W$19</definedName>
    <definedName localSheetId="2" name="_xlnm.Print_Area">'DAFTAR PINBUK'!$A$1:$E$16</definedName>
    <definedName localSheetId="3" name="_xlnm.Print_Area">'BJB SYARIAH'!$A$1:$D$16</definedName>
    <definedName localSheetId="4" name="_xlnm.Print_Area">'ZIEBAR'!$A$1:$F$16</definedName>
    <definedName localSheetId="5" name="_xlnm.Print_Area">'KOPEN'!$A$1:$F$16</definedName>
    <definedName localSheetId="6" name="_xlnm.Print_Area">'PENGURANG ABSENSI'!$A$1:$J$17</definedName>
    <definedName localSheetId="7" name="_xlnm.Print_Area">'PENGURANG KEHADIRAN'!$A$1:$G$17</definedName>
    <definedName localSheetId="8" name="_xlnm.Print_Area">'BPJS KES'!$A$1:$G$16</definedName>
    <definedName localSheetId="9" name="_xlnm.Print_Area">'BPJS TK'!$A$1:$M$16</definedName>
    <definedName localSheetId="10" name="_xlnm.Print_Area">'DPLK'!$A$1:$G$15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_(&quot;Rp&quot;* #,##0_);_(&quot;Rp&quot;* \(#,##0\);_(&quot;Rp&quot;* &quot;-&quot;_);_(@_)" numFmtId="164"/>
    <numFmt formatCode="_(* #,##0_);_(* \(#,##0\);_(* &quot;-&quot;??_);_(@_)" numFmtId="165"/>
  </numFmts>
  <fonts count="3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Book Antiqua"/>
      <family val="1"/>
      <b val="1"/>
      <sz val="11"/>
    </font>
    <font>
      <name val="Book Antiqua"/>
      <family val="1"/>
      <b val="1"/>
      <sz val="11"/>
      <u val="single"/>
    </font>
    <font>
      <name val="Book Antiqua"/>
      <family val="1"/>
      <sz val="11"/>
    </font>
    <font>
      <name val="Book Antiqua"/>
      <family val="1"/>
      <color indexed="8"/>
      <sz val="11"/>
    </font>
    <font>
      <name val="Arial"/>
      <family val="2"/>
      <b val="1"/>
      <sz val="10"/>
    </font>
    <font>
      <name val="Book Antiqua"/>
      <family val="1"/>
      <i val="1"/>
      <sz val="11"/>
    </font>
    <font>
      <name val="Arial"/>
      <family val="2"/>
      <b val="1"/>
      <sz val="11"/>
    </font>
    <font>
      <name val="Arial"/>
      <family val="2"/>
      <sz val="8"/>
    </font>
    <font>
      <name val="Book Antiqua"/>
      <family val="1"/>
      <b val="1"/>
      <sz val="8"/>
    </font>
    <font>
      <name val="Arial"/>
      <family val="2"/>
      <b val="1"/>
      <sz val="10"/>
      <u val="single"/>
    </font>
    <font>
      <name val="Calibri"/>
      <family val="2"/>
      <b val="1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borderId="0" fillId="0" fontId="4" numFmtId="0"/>
    <xf borderId="0" fillId="0" fontId="4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4" numFmtId="41"/>
    <xf borderId="0" fillId="0" fontId="20" numFmtId="0"/>
    <xf borderId="0" fillId="0" fontId="3" numFmtId="41"/>
    <xf borderId="0" fillId="0" fontId="20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</cellStyleXfs>
  <cellXfs count="193">
    <xf borderId="0" fillId="0" fontId="0" numFmtId="0" pivotButton="0" quotePrefix="0" xfId="0"/>
    <xf borderId="0" fillId="0" fontId="11" numFmtId="41" pivotButton="0" quotePrefix="0" xfId="12"/>
    <xf borderId="0" fillId="3" fontId="11" numFmtId="41" pivotButton="0" quotePrefix="0" xfId="12"/>
    <xf borderId="0" fillId="0" fontId="2" numFmtId="41" pivotButton="0" quotePrefix="0" xfId="12"/>
    <xf borderId="0" fillId="3" fontId="10" numFmtId="41" pivotButton="0" quotePrefix="0" xfId="12"/>
    <xf borderId="0" fillId="0" fontId="9" numFmtId="41" pivotButton="0" quotePrefix="0" xfId="12"/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1" numFmtId="0" pivotButton="0" quotePrefix="0" xfId="12">
      <alignment horizontal="left"/>
    </xf>
    <xf applyAlignment="1" borderId="0" fillId="2" fontId="11" numFmtId="0" pivotButton="0" quotePrefix="0" xfId="12">
      <alignment horizontal="center" vertical="center"/>
    </xf>
    <xf applyAlignment="1" borderId="0" fillId="2" fontId="12" numFmtId="41" pivotButton="0" quotePrefix="0" xfId="12">
      <alignment horizontal="center"/>
    </xf>
    <xf borderId="0" fillId="0" fontId="12" numFmtId="0" pivotButton="0" quotePrefix="0" xfId="12"/>
    <xf borderId="0" fillId="0" fontId="12" numFmtId="41" pivotButton="0" quotePrefix="0" xfId="12"/>
    <xf applyAlignment="1" borderId="0" fillId="0" fontId="13" numFmtId="0" pivotButton="0" quotePrefix="0" xfId="12">
      <alignment horizontal="center"/>
    </xf>
    <xf borderId="0" fillId="0" fontId="14" numFmtId="41" pivotButton="0" quotePrefix="0" xfId="12"/>
    <xf applyAlignment="1" borderId="0" fillId="0" fontId="15" numFmtId="0" pivotButton="0" quotePrefix="0" xfId="12">
      <alignment horizontal="center"/>
    </xf>
    <xf applyAlignment="1" borderId="1" fillId="0" fontId="6" numFmtId="41" pivotButton="0" quotePrefix="0" xfId="12">
      <alignment horizontal="center"/>
    </xf>
    <xf applyAlignment="1" borderId="1" fillId="4" fontId="6" numFmtId="41" pivotButton="0" quotePrefix="0" xfId="12">
      <alignment horizontal="center"/>
    </xf>
    <xf borderId="1" fillId="0" fontId="5" numFmtId="41" pivotButton="0" quotePrefix="0" xfId="12"/>
    <xf applyAlignment="1" borderId="4" fillId="0" fontId="6" numFmtId="41" pivotButton="0" quotePrefix="0" xfId="12">
      <alignment horizontal="center"/>
    </xf>
    <xf applyAlignment="1" borderId="0" fillId="0" fontId="7" numFmtId="0" pivotButton="0" quotePrefix="0" xfId="12">
      <alignment horizontal="center" vertical="center"/>
    </xf>
    <xf borderId="1" fillId="0" fontId="6" numFmtId="43" pivotButton="0" quotePrefix="0" xfId="12"/>
    <xf borderId="0" fillId="0" fontId="0" numFmtId="0" pivotButton="0" quotePrefix="0" xfId="0"/>
    <xf borderId="0" fillId="0" fontId="0" numFmtId="10" pivotButton="0" quotePrefix="0" xfId="0"/>
    <xf borderId="0" fillId="0" fontId="0" numFmtId="9" pivotButton="0" quotePrefix="0" xfId="0"/>
    <xf applyAlignment="1" borderId="1" fillId="0" fontId="7" numFmtId="0" pivotButton="0" quotePrefix="0" xfId="12">
      <alignment horizontal="center" vertical="center"/>
    </xf>
    <xf borderId="1" fillId="0" fontId="7" numFmtId="0" pivotButton="0" quotePrefix="0" xfId="12"/>
    <xf borderId="1" fillId="0" fontId="7" numFmtId="41" pivotButton="0" quotePrefix="0" xfId="12"/>
    <xf borderId="1" fillId="0" fontId="16" numFmtId="41" pivotButton="0" quotePrefix="0" xfId="12"/>
    <xf borderId="1" fillId="0" fontId="6" numFmtId="41" pivotButton="0" quotePrefix="0" xfId="12"/>
    <xf borderId="0" fillId="0" fontId="16" numFmtId="41" pivotButton="0" quotePrefix="0" xfId="12"/>
    <xf borderId="7" fillId="0" fontId="20" numFmtId="0" pivotButton="0" quotePrefix="0" xfId="21"/>
    <xf borderId="8" fillId="0" fontId="20" numFmtId="0" pivotButton="0" quotePrefix="0" xfId="21"/>
    <xf borderId="9" fillId="0" fontId="20" numFmtId="0" pivotButton="0" quotePrefix="0" xfId="21"/>
    <xf borderId="10" fillId="0" fontId="20" numFmtId="0" pivotButton="0" quotePrefix="0" xfId="21"/>
    <xf applyAlignment="1" borderId="11" fillId="5" fontId="21" numFmtId="0" pivotButton="0" quotePrefix="0" xfId="21">
      <alignment horizontal="center"/>
    </xf>
    <xf applyAlignment="1" borderId="11" fillId="5" fontId="22" numFmtId="0" pivotButton="0" quotePrefix="0" xfId="21">
      <alignment horizontal="center"/>
    </xf>
    <xf applyAlignment="1" borderId="0" fillId="0" fontId="20" numFmtId="0" pivotButton="0" quotePrefix="0" xfId="21">
      <alignment horizontal="left"/>
    </xf>
    <xf borderId="0" fillId="5" fontId="20" numFmtId="41" pivotButton="0" quotePrefix="0" xfId="21"/>
    <xf borderId="12" fillId="0" fontId="20" numFmtId="0" pivotButton="0" quotePrefix="0" xfId="21"/>
    <xf borderId="0" fillId="5" fontId="23" numFmtId="0" pivotButton="0" quotePrefix="0" xfId="21"/>
    <xf applyAlignment="1" borderId="0" fillId="5" fontId="23" numFmtId="0" pivotButton="0" quotePrefix="0" xfId="21">
      <alignment horizontal="left"/>
    </xf>
    <xf borderId="11" fillId="0" fontId="23" numFmtId="0" pivotButton="0" quotePrefix="0" xfId="21"/>
    <xf borderId="0" fillId="0" fontId="20" numFmtId="9" pivotButton="0" quotePrefix="0" xfId="21"/>
    <xf borderId="11" fillId="5" fontId="23" numFmtId="41" pivotButton="0" quotePrefix="0" xfId="21"/>
    <xf borderId="11" fillId="5" fontId="24" numFmtId="41" pivotButton="0" quotePrefix="0" xfId="21"/>
    <xf borderId="0" fillId="0" fontId="25" numFmtId="41" pivotButton="0" quotePrefix="0" xfId="21"/>
    <xf borderId="0" fillId="0" fontId="25" numFmtId="0" pivotButton="0" quotePrefix="0" xfId="21"/>
    <xf borderId="0" fillId="0" fontId="23" numFmtId="41" pivotButton="0" quotePrefix="0" xfId="21"/>
    <xf borderId="11" fillId="0" fontId="23" numFmtId="41" pivotButton="0" quotePrefix="0" xfId="21"/>
    <xf borderId="11" fillId="0" fontId="21" numFmtId="41" pivotButton="0" quotePrefix="0" xfId="21"/>
    <xf applyAlignment="1" borderId="11" fillId="0" fontId="23" numFmtId="0" pivotButton="0" quotePrefix="0" xfId="21">
      <alignment horizontal="center"/>
    </xf>
    <xf applyAlignment="1" borderId="0" fillId="0" fontId="23" numFmtId="0" pivotButton="0" quotePrefix="0" xfId="21">
      <alignment horizontal="center"/>
    </xf>
    <xf borderId="13" fillId="5" fontId="23" numFmtId="0" pivotButton="0" quotePrefix="0" xfId="21"/>
    <xf borderId="13" fillId="0" fontId="23" numFmtId="0" pivotButton="0" quotePrefix="0" xfId="21"/>
    <xf borderId="14" fillId="0" fontId="23" numFmtId="0" pivotButton="0" quotePrefix="0" xfId="21"/>
    <xf borderId="0" fillId="0" fontId="20" numFmtId="0" pivotButton="0" quotePrefix="0" xfId="21"/>
    <xf borderId="0" fillId="0" fontId="23" numFmtId="0" pivotButton="0" quotePrefix="0" xfId="21"/>
    <xf borderId="0" fillId="5" fontId="26" numFmtId="0" pivotButton="0" quotePrefix="0" xfId="21"/>
    <xf borderId="0" fillId="5" fontId="21" numFmtId="0" pivotButton="0" quotePrefix="0" xfId="21"/>
    <xf borderId="0" fillId="0" fontId="21" numFmtId="0" pivotButton="0" quotePrefix="0" xfId="21"/>
    <xf borderId="15" fillId="0" fontId="23" numFmtId="0" pivotButton="0" quotePrefix="0" xfId="21"/>
    <xf borderId="11" fillId="5" fontId="23" numFmtId="41" pivotButton="0" quotePrefix="1" xfId="21"/>
    <xf borderId="15" fillId="5" fontId="23" numFmtId="0" pivotButton="0" quotePrefix="0" xfId="21"/>
    <xf borderId="15" fillId="5" fontId="23" numFmtId="3" pivotButton="0" quotePrefix="0" xfId="21"/>
    <xf borderId="0" fillId="0" fontId="23" numFmtId="0" pivotButton="0" quotePrefix="1" xfId="21"/>
    <xf borderId="11" fillId="0" fontId="20" numFmtId="0" pivotButton="0" quotePrefix="0" xfId="21"/>
    <xf borderId="12" fillId="0" fontId="28" numFmtId="0" pivotButton="0" quotePrefix="0" xfId="21"/>
    <xf borderId="13" fillId="5" fontId="29" numFmtId="0" pivotButton="0" quotePrefix="0" xfId="21"/>
    <xf borderId="13" fillId="0" fontId="29" numFmtId="0" pivotButton="0" quotePrefix="0" xfId="21"/>
    <xf borderId="14" fillId="0" fontId="29" numFmtId="0" pivotButton="0" quotePrefix="0" xfId="21"/>
    <xf borderId="0" fillId="0" fontId="28" numFmtId="0" pivotButton="0" quotePrefix="0" xfId="21"/>
    <xf applyAlignment="1" borderId="0" fillId="0" fontId="28" numFmtId="0" pivotButton="0" quotePrefix="0" xfId="21">
      <alignment horizontal="left"/>
    </xf>
    <xf borderId="0" fillId="5" fontId="28" numFmtId="41" pivotButton="0" quotePrefix="0" xfId="21"/>
    <xf borderId="10" fillId="0" fontId="28" numFmtId="0" pivotButton="0" quotePrefix="0" xfId="21"/>
    <xf borderId="0" fillId="5" fontId="29" numFmtId="0" pivotButton="0" quotePrefix="0" xfId="21"/>
    <xf borderId="0" fillId="0" fontId="29" numFmtId="0" pivotButton="0" quotePrefix="0" xfId="21"/>
    <xf borderId="11" fillId="0" fontId="29" numFmtId="0" pivotButton="0" quotePrefix="0" xfId="21"/>
    <xf borderId="16" fillId="5" fontId="21" numFmtId="0" pivotButton="0" quotePrefix="0" xfId="21"/>
    <xf borderId="17" fillId="5" fontId="23" numFmtId="0" pivotButton="0" quotePrefix="0" xfId="21"/>
    <xf borderId="17" fillId="0" fontId="23" numFmtId="0" pivotButton="0" quotePrefix="0" xfId="21"/>
    <xf applyAlignment="1" borderId="1" fillId="0" fontId="1" numFmtId="0" pivotButton="0" quotePrefix="0" xfId="12">
      <alignment horizontal="left"/>
    </xf>
    <xf applyAlignment="1" borderId="1" fillId="0" fontId="2" numFmtId="41" pivotButton="0" quotePrefix="0" xfId="12">
      <alignment horizontal="center" vertical="top"/>
    </xf>
    <xf borderId="1" fillId="0" fontId="2" numFmtId="41" pivotButton="0" quotePrefix="0" xfId="12"/>
    <xf applyAlignment="1" borderId="1" fillId="0" fontId="5" numFmtId="0" pivotButton="0" quotePrefix="0" xfId="12">
      <alignment horizontal="center"/>
    </xf>
    <xf applyAlignment="1" borderId="1" fillId="0" fontId="31" numFmtId="0" pivotButton="0" quotePrefix="0" xfId="12">
      <alignment horizontal="center" vertical="top"/>
    </xf>
    <xf applyAlignment="1" borderId="1" fillId="0" fontId="31" numFmtId="0" pivotButton="0" quotePrefix="0" xfId="12">
      <alignment horizontal="center"/>
    </xf>
    <xf borderId="0" fillId="0" fontId="6" numFmtId="0" pivotButton="0" quotePrefix="0" xfId="12"/>
    <xf applyAlignment="1" borderId="1" fillId="0" fontId="2" numFmtId="41" pivotButton="0" quotePrefix="0" xfId="12">
      <alignment horizontal="center"/>
    </xf>
    <xf applyAlignment="1" borderId="1" fillId="0" fontId="2" numFmtId="0" pivotButton="0" quotePrefix="0" xfId="12">
      <alignment horizontal="center"/>
    </xf>
    <xf borderId="0" fillId="0" fontId="7" numFmtId="0" pivotButton="0" quotePrefix="0" xfId="12"/>
    <xf borderId="0" fillId="0" fontId="2" numFmtId="0" pivotButton="0" quotePrefix="0" xfId="12"/>
    <xf applyAlignment="1" borderId="0" fillId="0" fontId="8" numFmtId="0" pivotButton="0" quotePrefix="0" xfId="12">
      <alignment vertical="center"/>
    </xf>
    <xf applyAlignment="1" borderId="0" fillId="0" fontId="8" numFmtId="0" pivotButton="0" quotePrefix="0" xfId="12">
      <alignment horizontal="center"/>
    </xf>
    <xf borderId="0" fillId="0" fontId="8" numFmtId="0" pivotButton="0" quotePrefix="0" xfId="12"/>
    <xf applyAlignment="1" borderId="1" fillId="0" fontId="8" numFmtId="0" pivotButton="0" quotePrefix="0" xfId="0">
      <alignment horizontal="center"/>
    </xf>
    <xf borderId="1" fillId="0" fontId="8" numFmtId="0" pivotButton="0" quotePrefix="0" xfId="0"/>
    <xf borderId="0" fillId="0" fontId="8" numFmtId="41" pivotButton="0" quotePrefix="0" xfId="12"/>
    <xf applyAlignment="1" borderId="0" fillId="0" fontId="7" numFmtId="41" pivotButton="0" quotePrefix="0" xfId="12">
      <alignment horizontal="center"/>
    </xf>
    <xf borderId="0" fillId="0" fontId="7" numFmtId="41" pivotButton="0" quotePrefix="0" xfId="12"/>
    <xf borderId="0" fillId="0" fontId="6" numFmtId="41" pivotButton="0" quotePrefix="0" xfId="12"/>
    <xf applyAlignment="1" borderId="0" fillId="0" fontId="16" numFmtId="0" pivotButton="0" quotePrefix="0" xfId="12">
      <alignment vertical="center"/>
    </xf>
    <xf applyAlignment="1" borderId="0" fillId="0" fontId="6" numFmtId="0" pivotButton="0" quotePrefix="0" xfId="12">
      <alignment horizontal="center"/>
    </xf>
    <xf applyAlignment="1" borderId="1" fillId="4" fontId="16" numFmtId="0" pivotButton="0" quotePrefix="0" xfId="12">
      <alignment horizontal="center" vertical="center" wrapText="1"/>
    </xf>
    <xf applyAlignment="1" borderId="1" fillId="4" fontId="16" numFmtId="0" pivotButton="0" quotePrefix="0" xfId="12">
      <alignment horizontal="center" vertical="center"/>
    </xf>
    <xf applyAlignment="1" borderId="1" fillId="4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0" fontId="18" numFmtId="0" pivotButton="0" quotePrefix="0" xfId="12">
      <alignment horizontal="center" vertical="center" wrapText="1"/>
    </xf>
    <xf applyAlignment="1" borderId="1" fillId="0" fontId="6" numFmtId="0" pivotButton="0" quotePrefix="0" xfId="12">
      <alignment horizontal="center"/>
    </xf>
    <xf borderId="0" fillId="5" fontId="23" numFmtId="164" pivotButton="0" quotePrefix="0" xfId="20"/>
    <xf borderId="15" fillId="5" fontId="23" numFmtId="164" pivotButton="0" quotePrefix="0" xfId="20"/>
    <xf borderId="0" fillId="5" fontId="21" numFmtId="164" pivotButton="0" quotePrefix="0" xfId="22"/>
    <xf borderId="0" fillId="0" fontId="20" numFmtId="165" pivotButton="0" quotePrefix="0" xfId="21"/>
    <xf borderId="0" fillId="5" fontId="21" numFmtId="164" pivotButton="0" quotePrefix="0" xfId="20"/>
    <xf borderId="0" fillId="5" fontId="21" numFmtId="164" pivotButton="0" quotePrefix="0" xfId="23"/>
    <xf borderId="0" fillId="5" fontId="23" numFmtId="164" pivotButton="0" quotePrefix="0" xfId="22"/>
    <xf borderId="18" fillId="5" fontId="21" numFmtId="165" pivotButton="0" quotePrefix="0" xfId="23"/>
    <xf borderId="0" fillId="5" fontId="21" numFmtId="165" pivotButton="0" quotePrefix="0" xfId="23"/>
    <xf borderId="0" fillId="5" fontId="23" numFmtId="165" pivotButton="0" quotePrefix="0" xfId="23"/>
    <xf borderId="3" fillId="0" fontId="0" numFmtId="0" pivotButton="0" quotePrefix="0" xfId="0"/>
    <xf borderId="4" fillId="0" fontId="0" numFmtId="0" pivotButton="0" quotePrefix="0" xfId="0"/>
    <xf applyAlignment="1" borderId="1" fillId="0" fontId="2" numFmtId="165" pivotButton="0" quotePrefix="0" xfId="1">
      <alignment horizontal="center"/>
    </xf>
    <xf borderId="1" fillId="0" fontId="5" numFmtId="165" pivotButton="0" quotePrefix="0" xfId="1"/>
    <xf borderId="1" fillId="0" fontId="7" numFmtId="165" pivotButton="0" quotePrefix="0" xfId="12"/>
    <xf borderId="0" fillId="0" fontId="7" numFmtId="165" pivotButton="0" quotePrefix="0" xfId="12"/>
    <xf borderId="1" fillId="0" fontId="8" numFmtId="165" pivotButton="0" quotePrefix="0" xfId="1"/>
    <xf applyAlignment="1" borderId="1" fillId="0" fontId="0" numFmtId="41" pivotButton="0" quotePrefix="0" xfId="12">
      <alignment horizontal="center" vertical="top"/>
    </xf>
    <xf borderId="2" fillId="4" fontId="6" numFmtId="0" pivotButton="0" quotePrefix="0" xfId="12"/>
    <xf borderId="3" fillId="0" fontId="0" numFmtId="0" pivotButton="0" quotePrefix="0" xfId="0"/>
    <xf borderId="4" fillId="0" fontId="0" numFmtId="0" pivotButton="0" quotePrefix="0" xfId="0"/>
    <xf applyAlignment="1" borderId="4" fillId="4" fontId="6" numFmtId="41" pivotButton="0" quotePrefix="0" xfId="12">
      <alignment horizontal="center"/>
    </xf>
    <xf applyAlignment="1" borderId="2" fillId="4" fontId="6" numFmtId="41" pivotButton="0" quotePrefix="0" xfId="12">
      <alignment horizontal="center"/>
    </xf>
    <xf applyAlignment="1" borderId="3" fillId="4" fontId="6" numFmtId="41" pivotButton="0" quotePrefix="0" xfId="12">
      <alignment horizontal="center"/>
    </xf>
    <xf borderId="2" fillId="0" fontId="6" numFmtId="0" pivotButton="0" quotePrefix="0" xfId="12"/>
    <xf borderId="19" fillId="3" fontId="10" numFmtId="41" pivotButton="0" quotePrefix="0" xfId="12"/>
    <xf borderId="19" fillId="0" fontId="8" numFmtId="0" pivotButton="0" quotePrefix="0" xfId="12"/>
    <xf applyAlignment="1" borderId="0" fillId="0" fontId="6" numFmtId="0" pivotButton="0" quotePrefix="0" xfId="12">
      <alignment horizontal="center"/>
    </xf>
    <xf borderId="0" fillId="0" fontId="2" numFmtId="0" pivotButton="0" quotePrefix="0" xfId="12"/>
    <xf applyAlignment="1" borderId="0" fillId="0" fontId="7" numFmtId="0" pivotButton="0" quotePrefix="0" xfId="12">
      <alignment horizontal="center"/>
    </xf>
    <xf applyAlignment="1" borderId="0" fillId="0" fontId="16" numFmtId="0" pivotButton="0" quotePrefix="0" xfId="12">
      <alignment horizontal="left" vertical="center"/>
    </xf>
    <xf applyAlignment="1" borderId="0" fillId="0" fontId="8" numFmtId="0" pivotButton="0" quotePrefix="0" xfId="12">
      <alignment horizontal="center" vertical="center"/>
    </xf>
    <xf applyAlignment="1" borderId="1" fillId="4" fontId="16" numFmtId="0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borderId="0" fillId="0" fontId="7" numFmtId="0" pivotButton="0" quotePrefix="0" xfId="12"/>
    <xf borderId="0" fillId="0" fontId="8" numFmtId="0" pivotButton="0" quotePrefix="0" xfId="12"/>
    <xf applyAlignment="1" borderId="0" fillId="5" fontId="27" numFmtId="0" pivotButton="0" quotePrefix="0" xfId="21">
      <alignment horizontal="center"/>
    </xf>
    <xf borderId="0" fillId="0" fontId="20" numFmtId="0" pivotButton="0" quotePrefix="0" xfId="21"/>
    <xf applyAlignment="1" borderId="0" fillId="5" fontId="30" numFmtId="0" pivotButton="0" quotePrefix="0" xfId="21">
      <alignment horizontal="center"/>
    </xf>
    <xf borderId="0" fillId="0" fontId="28" numFmtId="0" pivotButton="0" quotePrefix="0" xfId="21"/>
    <xf applyAlignment="1" borderId="1" fillId="4" fontId="5" numFmtId="41" pivotButton="0" quotePrefix="0" xfId="12">
      <alignment horizontal="center" vertical="center" wrapText="1"/>
    </xf>
    <xf borderId="6" fillId="0" fontId="0" numFmtId="0" pivotButton="0" quotePrefix="0" xfId="0"/>
    <xf applyAlignment="1" borderId="0" fillId="0" fontId="6" numFmtId="0" pivotButton="0" quotePrefix="0" xfId="12">
      <alignment horizontal="center"/>
    </xf>
    <xf borderId="0" fillId="0" fontId="2" numFmtId="0" pivotButton="0" quotePrefix="0" xfId="12"/>
    <xf borderId="0" fillId="0" fontId="2" numFmtId="41" pivotButton="0" quotePrefix="0" xfId="12"/>
    <xf applyAlignment="1" borderId="1" fillId="4" fontId="16" numFmtId="0" pivotButton="0" quotePrefix="0" xfId="12">
      <alignment horizontal="center" vertical="center" wrapText="1"/>
    </xf>
    <xf borderId="4" fillId="0" fontId="0" numFmtId="0" pivotButton="0" quotePrefix="0" xfId="0"/>
    <xf applyAlignment="1" borderId="1" fillId="4" fontId="16" numFmtId="0" pivotButton="0" quotePrefix="0" xfId="12">
      <alignment horizontal="center" vertical="center"/>
    </xf>
    <xf borderId="3" fillId="0" fontId="0" numFmtId="0" pivotButton="0" quotePrefix="0" xfId="0"/>
    <xf applyAlignment="1" borderId="1" fillId="4" fontId="19" numFmtId="0" pivotButton="0" quotePrefix="0" xfId="12">
      <alignment horizontal="center" vertical="center" wrapText="1"/>
    </xf>
    <xf borderId="5" fillId="0" fontId="0" numFmtId="0" pivotButton="0" quotePrefix="0" xfId="0"/>
    <xf applyAlignment="1" borderId="0" fillId="0" fontId="7" numFmtId="0" pivotButton="0" quotePrefix="0" xfId="12">
      <alignment horizontal="left"/>
    </xf>
    <xf applyAlignment="1" borderId="1" fillId="4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6" numFmtId="0" pivotButton="0" quotePrefix="0" xfId="12">
      <alignment horizontal="left" vertic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2" fontId="11" numFmtId="0" pivotButton="0" quotePrefix="0" xfId="12">
      <alignment horizontal="center"/>
    </xf>
    <xf applyAlignment="1" borderId="0" fillId="2" fontId="12" numFmtId="41" pivotButton="0" quotePrefix="0" xfId="12">
      <alignment horizontal="center"/>
    </xf>
    <xf borderId="0" fillId="0" fontId="11" numFmtId="0" pivotButton="0" quotePrefix="0" xfId="12"/>
    <xf borderId="0" fillId="0" fontId="7" numFmtId="0" pivotButton="0" quotePrefix="0" xfId="12"/>
    <xf borderId="0" fillId="0" fontId="8" numFmtId="0" pivotButton="0" quotePrefix="0" xfId="12"/>
    <xf applyAlignment="1" borderId="2" fillId="4" fontId="6" numFmtId="0" pivotButton="0" quotePrefix="0" xfId="12">
      <alignment horizontal="center" vertical="center" wrapText="1"/>
    </xf>
    <xf applyAlignment="1" borderId="3" fillId="4" fontId="6" numFmtId="0" pivotButton="0" quotePrefix="0" xfId="12">
      <alignment horizontal="center" vertical="center" wrapText="1"/>
    </xf>
    <xf applyAlignment="1" borderId="4" fillId="4" fontId="6" numFmtId="0" pivotButton="0" quotePrefix="0" xfId="12">
      <alignment horizontal="center" vertical="center" wrapText="1"/>
    </xf>
    <xf borderId="0" fillId="5" fontId="23" numFmtId="164" pivotButton="0" quotePrefix="0" xfId="20"/>
    <xf borderId="15" fillId="5" fontId="23" numFmtId="164" pivotButton="0" quotePrefix="0" xfId="20"/>
    <xf borderId="0" fillId="5" fontId="21" numFmtId="164" pivotButton="0" quotePrefix="0" xfId="22"/>
    <xf borderId="0" fillId="0" fontId="20" numFmtId="165" pivotButton="0" quotePrefix="0" xfId="21"/>
    <xf borderId="0" fillId="5" fontId="21" numFmtId="164" pivotButton="0" quotePrefix="0" xfId="20"/>
    <xf borderId="0" fillId="5" fontId="21" numFmtId="164" pivotButton="0" quotePrefix="0" xfId="23"/>
    <xf borderId="0" fillId="5" fontId="23" numFmtId="164" pivotButton="0" quotePrefix="0" xfId="22"/>
    <xf borderId="18" fillId="5" fontId="21" numFmtId="165" pivotButton="0" quotePrefix="0" xfId="23"/>
    <xf borderId="0" fillId="5" fontId="21" numFmtId="165" pivotButton="0" quotePrefix="0" xfId="23"/>
    <xf borderId="0" fillId="5" fontId="23" numFmtId="165" pivotButton="0" quotePrefix="0" xfId="23"/>
    <xf applyAlignment="1" borderId="1" fillId="0" fontId="2" numFmtId="165" pivotButton="0" quotePrefix="0" xfId="1">
      <alignment horizontal="center"/>
    </xf>
    <xf borderId="1" fillId="0" fontId="5" numFmtId="165" pivotButton="0" quotePrefix="0" xfId="1"/>
    <xf borderId="1" fillId="0" fontId="7" numFmtId="165" pivotButton="0" quotePrefix="0" xfId="12"/>
    <xf borderId="0" fillId="0" fontId="7" numFmtId="165" pivotButton="0" quotePrefix="0" xfId="12"/>
    <xf borderId="1" fillId="0" fontId="8" numFmtId="165" pivotButton="0" quotePrefix="0" xfId="1"/>
  </cellXfs>
  <cellStyles count="42">
    <cellStyle builtinId="0" name="Normal" xfId="0"/>
    <cellStyle builtinId="3" name="Comma" xfId="1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builtinId="6" name="Comma [0]" xfId="20"/>
    <cellStyle name="Normal 2 3" xfId="21"/>
    <cellStyle name="Comma [0] 5" xfId="22"/>
    <cellStyle name="Comma 2 3" xfId="23"/>
    <cellStyle name="Normal 2 4" xfId="24"/>
    <cellStyle name="Comma [0] 2 3" xfId="25"/>
    <cellStyle name="Percent 2 3" xfId="26"/>
    <cellStyle name="Normal 3 3" xfId="27"/>
    <cellStyle name="Comma 2 4" xfId="28"/>
    <cellStyle name="Comma [0] 3 3" xfId="29"/>
    <cellStyle name="Percent 3 3" xfId="30"/>
    <cellStyle name="Normal 4 2" xfId="31"/>
    <cellStyle name="Comma [0] 4 2" xfId="32"/>
    <cellStyle name="Percent 4 2" xfId="33"/>
    <cellStyle name="Normal 2 2 2" xfId="34"/>
    <cellStyle name="Comma 3 2" xfId="35"/>
    <cellStyle name="Comma [0] 2 2 2" xfId="36"/>
    <cellStyle name="Percent 2 2 2" xfId="37"/>
    <cellStyle name="Normal 3 2 2" xfId="38"/>
    <cellStyle name="Comma 2 2 2" xfId="39"/>
    <cellStyle name="Comma [0] 3 2 2" xfId="40"/>
    <cellStyle name="Percent 3 2 2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externalLinks/externalLink1.xml" Type="http://schemas.openxmlformats.org/officeDocument/2006/relationships/externalLink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4</col>
      <colOff>904875</colOff>
      <row>1</row>
      <rowOff>85725</rowOff>
    </from>
    <to>
      <col>5</col>
      <colOff>628650</colOff>
      <row>6</row>
      <rowOff>28575</rowOff>
    </to>
    <pic>
      <nvPicPr>
        <cNvPr descr="Logo YKP-BJ" id="2" name="Picture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09950" y="257175"/>
          <a:ext cx="7524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Id="rId1" Target="/C:/Users/CHRISTINE/Downloads/Januari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N34"/>
  <sheetViews>
    <sheetView showGridLines="0" workbookViewId="0">
      <selection activeCell="L28" sqref="L28"/>
    </sheetView>
  </sheetViews>
  <sheetFormatPr baseColWidth="10" defaultColWidth="8.83203125" defaultRowHeight="13"/>
  <cols>
    <col customWidth="1" max="1" min="1" style="149" width="8.83203125"/>
    <col customWidth="1" max="2" min="2" style="149" width="3.6640625"/>
    <col customWidth="1" max="3" min="3" style="149" width="21.1640625"/>
    <col customWidth="1" max="4" min="4" style="149" width="3.5"/>
    <col customWidth="1" max="5" min="5" style="149" width="15.5"/>
    <col customWidth="1" max="6" min="6" style="149" width="9.83203125"/>
    <col customWidth="1" max="7" min="7" style="149" width="21"/>
    <col customWidth="1" max="8" min="8" style="149" width="4.6640625"/>
    <col customWidth="1" max="9" min="9" style="149" width="14.83203125"/>
    <col customWidth="1" max="10" min="10" style="149" width="3.33203125"/>
    <col customWidth="1" max="11" min="11" style="149" width="10.6640625"/>
    <col customWidth="1" max="12" min="12" style="149" width="22.5"/>
    <col customWidth="1" max="13" min="13" style="149" width="13.83203125"/>
    <col customWidth="1" max="14" min="14" style="149" width="15.5"/>
    <col customWidth="1" max="15" min="15" style="149" width="8.83203125"/>
    <col customWidth="1" max="16" min="16" style="149" width="12.83203125"/>
    <col customWidth="1" max="17" min="17" style="149" width="8.83203125"/>
    <col customWidth="1" max="18" min="18" style="149" width="13.33203125"/>
    <col customWidth="1" max="257" min="19" style="149" width="8.83203125"/>
    <col customWidth="1" max="258" min="258" style="149" width="3.6640625"/>
    <col customWidth="1" max="259" min="259" style="149" width="21.1640625"/>
    <col customWidth="1" max="260" min="260" style="149" width="3.5"/>
    <col customWidth="1" max="261" min="261" style="149" width="15.5"/>
    <col customWidth="1" max="262" min="262" style="149" width="9.83203125"/>
    <col customWidth="1" max="263" min="263" style="149" width="18.6640625"/>
    <col customWidth="1" max="264" min="264" style="149" width="4.6640625"/>
    <col customWidth="1" max="265" min="265" style="149" width="13.5"/>
    <col customWidth="1" max="266" min="266" style="149" width="3.33203125"/>
    <col customWidth="1" max="267" min="267" style="149" width="10.6640625"/>
    <col customWidth="1" max="268" min="268" style="149" width="22.5"/>
    <col customWidth="1" max="269" min="269" style="149" width="13.83203125"/>
    <col customWidth="1" max="270" min="270" style="149" width="15.5"/>
    <col customWidth="1" max="271" min="271" style="149" width="8.83203125"/>
    <col customWidth="1" max="272" min="272" style="149" width="12.83203125"/>
    <col customWidth="1" max="273" min="273" style="149" width="8.83203125"/>
    <col customWidth="1" max="274" min="274" style="149" width="13.33203125"/>
    <col customWidth="1" max="513" min="275" style="149" width="8.83203125"/>
    <col customWidth="1" max="514" min="514" style="149" width="3.6640625"/>
    <col customWidth="1" max="515" min="515" style="149" width="21.1640625"/>
    <col customWidth="1" max="516" min="516" style="149" width="3.5"/>
    <col customWidth="1" max="517" min="517" style="149" width="15.5"/>
    <col customWidth="1" max="518" min="518" style="149" width="9.83203125"/>
    <col customWidth="1" max="519" min="519" style="149" width="18.6640625"/>
    <col customWidth="1" max="520" min="520" style="149" width="4.6640625"/>
    <col customWidth="1" max="521" min="521" style="149" width="13.5"/>
    <col customWidth="1" max="522" min="522" style="149" width="3.33203125"/>
    <col customWidth="1" max="523" min="523" style="149" width="10.6640625"/>
    <col customWidth="1" max="524" min="524" style="149" width="22.5"/>
    <col customWidth="1" max="525" min="525" style="149" width="13.83203125"/>
    <col customWidth="1" max="526" min="526" style="149" width="15.5"/>
    <col customWidth="1" max="527" min="527" style="149" width="8.83203125"/>
    <col customWidth="1" max="528" min="528" style="149" width="12.83203125"/>
    <col customWidth="1" max="529" min="529" style="149" width="8.83203125"/>
    <col customWidth="1" max="530" min="530" style="149" width="13.33203125"/>
    <col customWidth="1" max="769" min="531" style="149" width="8.83203125"/>
    <col customWidth="1" max="770" min="770" style="149" width="3.6640625"/>
    <col customWidth="1" max="771" min="771" style="149" width="21.1640625"/>
    <col customWidth="1" max="772" min="772" style="149" width="3.5"/>
    <col customWidth="1" max="773" min="773" style="149" width="15.5"/>
    <col customWidth="1" max="774" min="774" style="149" width="9.83203125"/>
    <col customWidth="1" max="775" min="775" style="149" width="18.6640625"/>
    <col customWidth="1" max="776" min="776" style="149" width="4.6640625"/>
    <col customWidth="1" max="777" min="777" style="149" width="13.5"/>
    <col customWidth="1" max="778" min="778" style="149" width="3.33203125"/>
    <col customWidth="1" max="779" min="779" style="149" width="10.6640625"/>
    <col customWidth="1" max="780" min="780" style="149" width="22.5"/>
    <col customWidth="1" max="781" min="781" style="149" width="13.83203125"/>
    <col customWidth="1" max="782" min="782" style="149" width="15.5"/>
    <col customWidth="1" max="783" min="783" style="149" width="8.83203125"/>
    <col customWidth="1" max="784" min="784" style="149" width="12.83203125"/>
    <col customWidth="1" max="785" min="785" style="149" width="8.83203125"/>
    <col customWidth="1" max="786" min="786" style="149" width="13.33203125"/>
    <col customWidth="1" max="1025" min="787" style="149" width="8.83203125"/>
    <col customWidth="1" max="1026" min="1026" style="149" width="3.6640625"/>
    <col customWidth="1" max="1027" min="1027" style="149" width="21.1640625"/>
    <col customWidth="1" max="1028" min="1028" style="149" width="3.5"/>
    <col customWidth="1" max="1029" min="1029" style="149" width="15.5"/>
    <col customWidth="1" max="1030" min="1030" style="149" width="9.83203125"/>
    <col customWidth="1" max="1031" min="1031" style="149" width="18.6640625"/>
    <col customWidth="1" max="1032" min="1032" style="149" width="4.6640625"/>
    <col customWidth="1" max="1033" min="1033" style="149" width="13.5"/>
    <col customWidth="1" max="1034" min="1034" style="149" width="3.33203125"/>
    <col customWidth="1" max="1035" min="1035" style="149" width="10.6640625"/>
    <col customWidth="1" max="1036" min="1036" style="149" width="22.5"/>
    <col customWidth="1" max="1037" min="1037" style="149" width="13.83203125"/>
    <col customWidth="1" max="1038" min="1038" style="149" width="15.5"/>
    <col customWidth="1" max="1039" min="1039" style="149" width="8.83203125"/>
    <col customWidth="1" max="1040" min="1040" style="149" width="12.83203125"/>
    <col customWidth="1" max="1041" min="1041" style="149" width="8.83203125"/>
    <col customWidth="1" max="1042" min="1042" style="149" width="13.33203125"/>
    <col customWidth="1" max="1281" min="1043" style="149" width="8.83203125"/>
    <col customWidth="1" max="1282" min="1282" style="149" width="3.6640625"/>
    <col customWidth="1" max="1283" min="1283" style="149" width="21.1640625"/>
    <col customWidth="1" max="1284" min="1284" style="149" width="3.5"/>
    <col customWidth="1" max="1285" min="1285" style="149" width="15.5"/>
    <col customWidth="1" max="1286" min="1286" style="149" width="9.83203125"/>
    <col customWidth="1" max="1287" min="1287" style="149" width="18.6640625"/>
    <col customWidth="1" max="1288" min="1288" style="149" width="4.6640625"/>
    <col customWidth="1" max="1289" min="1289" style="149" width="13.5"/>
    <col customWidth="1" max="1290" min="1290" style="149" width="3.33203125"/>
    <col customWidth="1" max="1291" min="1291" style="149" width="10.6640625"/>
    <col customWidth="1" max="1292" min="1292" style="149" width="22.5"/>
    <col customWidth="1" max="1293" min="1293" style="149" width="13.83203125"/>
    <col customWidth="1" max="1294" min="1294" style="149" width="15.5"/>
    <col customWidth="1" max="1295" min="1295" style="149" width="8.83203125"/>
    <col customWidth="1" max="1296" min="1296" style="149" width="12.83203125"/>
    <col customWidth="1" max="1297" min="1297" style="149" width="8.83203125"/>
    <col customWidth="1" max="1298" min="1298" style="149" width="13.33203125"/>
    <col customWidth="1" max="1537" min="1299" style="149" width="8.83203125"/>
    <col customWidth="1" max="1538" min="1538" style="149" width="3.6640625"/>
    <col customWidth="1" max="1539" min="1539" style="149" width="21.1640625"/>
    <col customWidth="1" max="1540" min="1540" style="149" width="3.5"/>
    <col customWidth="1" max="1541" min="1541" style="149" width="15.5"/>
    <col customWidth="1" max="1542" min="1542" style="149" width="9.83203125"/>
    <col customWidth="1" max="1543" min="1543" style="149" width="18.6640625"/>
    <col customWidth="1" max="1544" min="1544" style="149" width="4.6640625"/>
    <col customWidth="1" max="1545" min="1545" style="149" width="13.5"/>
    <col customWidth="1" max="1546" min="1546" style="149" width="3.33203125"/>
    <col customWidth="1" max="1547" min="1547" style="149" width="10.6640625"/>
    <col customWidth="1" max="1548" min="1548" style="149" width="22.5"/>
    <col customWidth="1" max="1549" min="1549" style="149" width="13.83203125"/>
    <col customWidth="1" max="1550" min="1550" style="149" width="15.5"/>
    <col customWidth="1" max="1551" min="1551" style="149" width="8.83203125"/>
    <col customWidth="1" max="1552" min="1552" style="149" width="12.83203125"/>
    <col customWidth="1" max="1553" min="1553" style="149" width="8.83203125"/>
    <col customWidth="1" max="1554" min="1554" style="149" width="13.33203125"/>
    <col customWidth="1" max="1793" min="1555" style="149" width="8.83203125"/>
    <col customWidth="1" max="1794" min="1794" style="149" width="3.6640625"/>
    <col customWidth="1" max="1795" min="1795" style="149" width="21.1640625"/>
    <col customWidth="1" max="1796" min="1796" style="149" width="3.5"/>
    <col customWidth="1" max="1797" min="1797" style="149" width="15.5"/>
    <col customWidth="1" max="1798" min="1798" style="149" width="9.83203125"/>
    <col customWidth="1" max="1799" min="1799" style="149" width="18.6640625"/>
    <col customWidth="1" max="1800" min="1800" style="149" width="4.6640625"/>
    <col customWidth="1" max="1801" min="1801" style="149" width="13.5"/>
    <col customWidth="1" max="1802" min="1802" style="149" width="3.33203125"/>
    <col customWidth="1" max="1803" min="1803" style="149" width="10.6640625"/>
    <col customWidth="1" max="1804" min="1804" style="149" width="22.5"/>
    <col customWidth="1" max="1805" min="1805" style="149" width="13.83203125"/>
    <col customWidth="1" max="1806" min="1806" style="149" width="15.5"/>
    <col customWidth="1" max="1807" min="1807" style="149" width="8.83203125"/>
    <col customWidth="1" max="1808" min="1808" style="149" width="12.83203125"/>
    <col customWidth="1" max="1809" min="1809" style="149" width="8.83203125"/>
    <col customWidth="1" max="1810" min="1810" style="149" width="13.33203125"/>
    <col customWidth="1" max="2049" min="1811" style="149" width="8.83203125"/>
    <col customWidth="1" max="2050" min="2050" style="149" width="3.6640625"/>
    <col customWidth="1" max="2051" min="2051" style="149" width="21.1640625"/>
    <col customWidth="1" max="2052" min="2052" style="149" width="3.5"/>
    <col customWidth="1" max="2053" min="2053" style="149" width="15.5"/>
    <col customWidth="1" max="2054" min="2054" style="149" width="9.83203125"/>
    <col customWidth="1" max="2055" min="2055" style="149" width="18.6640625"/>
    <col customWidth="1" max="2056" min="2056" style="149" width="4.6640625"/>
    <col customWidth="1" max="2057" min="2057" style="149" width="13.5"/>
    <col customWidth="1" max="2058" min="2058" style="149" width="3.33203125"/>
    <col customWidth="1" max="2059" min="2059" style="149" width="10.6640625"/>
    <col customWidth="1" max="2060" min="2060" style="149" width="22.5"/>
    <col customWidth="1" max="2061" min="2061" style="149" width="13.83203125"/>
    <col customWidth="1" max="2062" min="2062" style="149" width="15.5"/>
    <col customWidth="1" max="2063" min="2063" style="149" width="8.83203125"/>
    <col customWidth="1" max="2064" min="2064" style="149" width="12.83203125"/>
    <col customWidth="1" max="2065" min="2065" style="149" width="8.83203125"/>
    <col customWidth="1" max="2066" min="2066" style="149" width="13.33203125"/>
    <col customWidth="1" max="2305" min="2067" style="149" width="8.83203125"/>
    <col customWidth="1" max="2306" min="2306" style="149" width="3.6640625"/>
    <col customWidth="1" max="2307" min="2307" style="149" width="21.1640625"/>
    <col customWidth="1" max="2308" min="2308" style="149" width="3.5"/>
    <col customWidth="1" max="2309" min="2309" style="149" width="15.5"/>
    <col customWidth="1" max="2310" min="2310" style="149" width="9.83203125"/>
    <col customWidth="1" max="2311" min="2311" style="149" width="18.6640625"/>
    <col customWidth="1" max="2312" min="2312" style="149" width="4.6640625"/>
    <col customWidth="1" max="2313" min="2313" style="149" width="13.5"/>
    <col customWidth="1" max="2314" min="2314" style="149" width="3.33203125"/>
    <col customWidth="1" max="2315" min="2315" style="149" width="10.6640625"/>
    <col customWidth="1" max="2316" min="2316" style="149" width="22.5"/>
    <col customWidth="1" max="2317" min="2317" style="149" width="13.83203125"/>
    <col customWidth="1" max="2318" min="2318" style="149" width="15.5"/>
    <col customWidth="1" max="2319" min="2319" style="149" width="8.83203125"/>
    <col customWidth="1" max="2320" min="2320" style="149" width="12.83203125"/>
    <col customWidth="1" max="2321" min="2321" style="149" width="8.83203125"/>
    <col customWidth="1" max="2322" min="2322" style="149" width="13.33203125"/>
    <col customWidth="1" max="2561" min="2323" style="149" width="8.83203125"/>
    <col customWidth="1" max="2562" min="2562" style="149" width="3.6640625"/>
    <col customWidth="1" max="2563" min="2563" style="149" width="21.1640625"/>
    <col customWidth="1" max="2564" min="2564" style="149" width="3.5"/>
    <col customWidth="1" max="2565" min="2565" style="149" width="15.5"/>
    <col customWidth="1" max="2566" min="2566" style="149" width="9.83203125"/>
    <col customWidth="1" max="2567" min="2567" style="149" width="18.6640625"/>
    <col customWidth="1" max="2568" min="2568" style="149" width="4.6640625"/>
    <col customWidth="1" max="2569" min="2569" style="149" width="13.5"/>
    <col customWidth="1" max="2570" min="2570" style="149" width="3.33203125"/>
    <col customWidth="1" max="2571" min="2571" style="149" width="10.6640625"/>
    <col customWidth="1" max="2572" min="2572" style="149" width="22.5"/>
    <col customWidth="1" max="2573" min="2573" style="149" width="13.83203125"/>
    <col customWidth="1" max="2574" min="2574" style="149" width="15.5"/>
    <col customWidth="1" max="2575" min="2575" style="149" width="8.83203125"/>
    <col customWidth="1" max="2576" min="2576" style="149" width="12.83203125"/>
    <col customWidth="1" max="2577" min="2577" style="149" width="8.83203125"/>
    <col customWidth="1" max="2578" min="2578" style="149" width="13.33203125"/>
    <col customWidth="1" max="2817" min="2579" style="149" width="8.83203125"/>
    <col customWidth="1" max="2818" min="2818" style="149" width="3.6640625"/>
    <col customWidth="1" max="2819" min="2819" style="149" width="21.1640625"/>
    <col customWidth="1" max="2820" min="2820" style="149" width="3.5"/>
    <col customWidth="1" max="2821" min="2821" style="149" width="15.5"/>
    <col customWidth="1" max="2822" min="2822" style="149" width="9.83203125"/>
    <col customWidth="1" max="2823" min="2823" style="149" width="18.6640625"/>
    <col customWidth="1" max="2824" min="2824" style="149" width="4.6640625"/>
    <col customWidth="1" max="2825" min="2825" style="149" width="13.5"/>
    <col customWidth="1" max="2826" min="2826" style="149" width="3.33203125"/>
    <col customWidth="1" max="2827" min="2827" style="149" width="10.6640625"/>
    <col customWidth="1" max="2828" min="2828" style="149" width="22.5"/>
    <col customWidth="1" max="2829" min="2829" style="149" width="13.83203125"/>
    <col customWidth="1" max="2830" min="2830" style="149" width="15.5"/>
    <col customWidth="1" max="2831" min="2831" style="149" width="8.83203125"/>
    <col customWidth="1" max="2832" min="2832" style="149" width="12.83203125"/>
    <col customWidth="1" max="2833" min="2833" style="149" width="8.83203125"/>
    <col customWidth="1" max="2834" min="2834" style="149" width="13.33203125"/>
    <col customWidth="1" max="3073" min="2835" style="149" width="8.83203125"/>
    <col customWidth="1" max="3074" min="3074" style="149" width="3.6640625"/>
    <col customWidth="1" max="3075" min="3075" style="149" width="21.1640625"/>
    <col customWidth="1" max="3076" min="3076" style="149" width="3.5"/>
    <col customWidth="1" max="3077" min="3077" style="149" width="15.5"/>
    <col customWidth="1" max="3078" min="3078" style="149" width="9.83203125"/>
    <col customWidth="1" max="3079" min="3079" style="149" width="18.6640625"/>
    <col customWidth="1" max="3080" min="3080" style="149" width="4.6640625"/>
    <col customWidth="1" max="3081" min="3081" style="149" width="13.5"/>
    <col customWidth="1" max="3082" min="3082" style="149" width="3.33203125"/>
    <col customWidth="1" max="3083" min="3083" style="149" width="10.6640625"/>
    <col customWidth="1" max="3084" min="3084" style="149" width="22.5"/>
    <col customWidth="1" max="3085" min="3085" style="149" width="13.83203125"/>
    <col customWidth="1" max="3086" min="3086" style="149" width="15.5"/>
    <col customWidth="1" max="3087" min="3087" style="149" width="8.83203125"/>
    <col customWidth="1" max="3088" min="3088" style="149" width="12.83203125"/>
    <col customWidth="1" max="3089" min="3089" style="149" width="8.83203125"/>
    <col customWidth="1" max="3090" min="3090" style="149" width="13.33203125"/>
    <col customWidth="1" max="3329" min="3091" style="149" width="8.83203125"/>
    <col customWidth="1" max="3330" min="3330" style="149" width="3.6640625"/>
    <col customWidth="1" max="3331" min="3331" style="149" width="21.1640625"/>
    <col customWidth="1" max="3332" min="3332" style="149" width="3.5"/>
    <col customWidth="1" max="3333" min="3333" style="149" width="15.5"/>
    <col customWidth="1" max="3334" min="3334" style="149" width="9.83203125"/>
    <col customWidth="1" max="3335" min="3335" style="149" width="18.6640625"/>
    <col customWidth="1" max="3336" min="3336" style="149" width="4.6640625"/>
    <col customWidth="1" max="3337" min="3337" style="149" width="13.5"/>
    <col customWidth="1" max="3338" min="3338" style="149" width="3.33203125"/>
    <col customWidth="1" max="3339" min="3339" style="149" width="10.6640625"/>
    <col customWidth="1" max="3340" min="3340" style="149" width="22.5"/>
    <col customWidth="1" max="3341" min="3341" style="149" width="13.83203125"/>
    <col customWidth="1" max="3342" min="3342" style="149" width="15.5"/>
    <col customWidth="1" max="3343" min="3343" style="149" width="8.83203125"/>
    <col customWidth="1" max="3344" min="3344" style="149" width="12.83203125"/>
    <col customWidth="1" max="3345" min="3345" style="149" width="8.83203125"/>
    <col customWidth="1" max="3346" min="3346" style="149" width="13.33203125"/>
    <col customWidth="1" max="3585" min="3347" style="149" width="8.83203125"/>
    <col customWidth="1" max="3586" min="3586" style="149" width="3.6640625"/>
    <col customWidth="1" max="3587" min="3587" style="149" width="21.1640625"/>
    <col customWidth="1" max="3588" min="3588" style="149" width="3.5"/>
    <col customWidth="1" max="3589" min="3589" style="149" width="15.5"/>
    <col customWidth="1" max="3590" min="3590" style="149" width="9.83203125"/>
    <col customWidth="1" max="3591" min="3591" style="149" width="18.6640625"/>
    <col customWidth="1" max="3592" min="3592" style="149" width="4.6640625"/>
    <col customWidth="1" max="3593" min="3593" style="149" width="13.5"/>
    <col customWidth="1" max="3594" min="3594" style="149" width="3.33203125"/>
    <col customWidth="1" max="3595" min="3595" style="149" width="10.6640625"/>
    <col customWidth="1" max="3596" min="3596" style="149" width="22.5"/>
    <col customWidth="1" max="3597" min="3597" style="149" width="13.83203125"/>
    <col customWidth="1" max="3598" min="3598" style="149" width="15.5"/>
    <col customWidth="1" max="3599" min="3599" style="149" width="8.83203125"/>
    <col customWidth="1" max="3600" min="3600" style="149" width="12.83203125"/>
    <col customWidth="1" max="3601" min="3601" style="149" width="8.83203125"/>
    <col customWidth="1" max="3602" min="3602" style="149" width="13.33203125"/>
    <col customWidth="1" max="3841" min="3603" style="149" width="8.83203125"/>
    <col customWidth="1" max="3842" min="3842" style="149" width="3.6640625"/>
    <col customWidth="1" max="3843" min="3843" style="149" width="21.1640625"/>
    <col customWidth="1" max="3844" min="3844" style="149" width="3.5"/>
    <col customWidth="1" max="3845" min="3845" style="149" width="15.5"/>
    <col customWidth="1" max="3846" min="3846" style="149" width="9.83203125"/>
    <col customWidth="1" max="3847" min="3847" style="149" width="18.6640625"/>
    <col customWidth="1" max="3848" min="3848" style="149" width="4.6640625"/>
    <col customWidth="1" max="3849" min="3849" style="149" width="13.5"/>
    <col customWidth="1" max="3850" min="3850" style="149" width="3.33203125"/>
    <col customWidth="1" max="3851" min="3851" style="149" width="10.6640625"/>
    <col customWidth="1" max="3852" min="3852" style="149" width="22.5"/>
    <col customWidth="1" max="3853" min="3853" style="149" width="13.83203125"/>
    <col customWidth="1" max="3854" min="3854" style="149" width="15.5"/>
    <col customWidth="1" max="3855" min="3855" style="149" width="8.83203125"/>
    <col customWidth="1" max="3856" min="3856" style="149" width="12.83203125"/>
    <col customWidth="1" max="3857" min="3857" style="149" width="8.83203125"/>
    <col customWidth="1" max="3858" min="3858" style="149" width="13.33203125"/>
    <col customWidth="1" max="4097" min="3859" style="149" width="8.83203125"/>
    <col customWidth="1" max="4098" min="4098" style="149" width="3.6640625"/>
    <col customWidth="1" max="4099" min="4099" style="149" width="21.1640625"/>
    <col customWidth="1" max="4100" min="4100" style="149" width="3.5"/>
    <col customWidth="1" max="4101" min="4101" style="149" width="15.5"/>
    <col customWidth="1" max="4102" min="4102" style="149" width="9.83203125"/>
    <col customWidth="1" max="4103" min="4103" style="149" width="18.6640625"/>
    <col customWidth="1" max="4104" min="4104" style="149" width="4.6640625"/>
    <col customWidth="1" max="4105" min="4105" style="149" width="13.5"/>
    <col customWidth="1" max="4106" min="4106" style="149" width="3.33203125"/>
    <col customWidth="1" max="4107" min="4107" style="149" width="10.6640625"/>
    <col customWidth="1" max="4108" min="4108" style="149" width="22.5"/>
    <col customWidth="1" max="4109" min="4109" style="149" width="13.83203125"/>
    <col customWidth="1" max="4110" min="4110" style="149" width="15.5"/>
    <col customWidth="1" max="4111" min="4111" style="149" width="8.83203125"/>
    <col customWidth="1" max="4112" min="4112" style="149" width="12.83203125"/>
    <col customWidth="1" max="4113" min="4113" style="149" width="8.83203125"/>
    <col customWidth="1" max="4114" min="4114" style="149" width="13.33203125"/>
    <col customWidth="1" max="4353" min="4115" style="149" width="8.83203125"/>
    <col customWidth="1" max="4354" min="4354" style="149" width="3.6640625"/>
    <col customWidth="1" max="4355" min="4355" style="149" width="21.1640625"/>
    <col customWidth="1" max="4356" min="4356" style="149" width="3.5"/>
    <col customWidth="1" max="4357" min="4357" style="149" width="15.5"/>
    <col customWidth="1" max="4358" min="4358" style="149" width="9.83203125"/>
    <col customWidth="1" max="4359" min="4359" style="149" width="18.6640625"/>
    <col customWidth="1" max="4360" min="4360" style="149" width="4.6640625"/>
    <col customWidth="1" max="4361" min="4361" style="149" width="13.5"/>
    <col customWidth="1" max="4362" min="4362" style="149" width="3.33203125"/>
    <col customWidth="1" max="4363" min="4363" style="149" width="10.6640625"/>
    <col customWidth="1" max="4364" min="4364" style="149" width="22.5"/>
    <col customWidth="1" max="4365" min="4365" style="149" width="13.83203125"/>
    <col customWidth="1" max="4366" min="4366" style="149" width="15.5"/>
    <col customWidth="1" max="4367" min="4367" style="149" width="8.83203125"/>
    <col customWidth="1" max="4368" min="4368" style="149" width="12.83203125"/>
    <col customWidth="1" max="4369" min="4369" style="149" width="8.83203125"/>
    <col customWidth="1" max="4370" min="4370" style="149" width="13.33203125"/>
    <col customWidth="1" max="4609" min="4371" style="149" width="8.83203125"/>
    <col customWidth="1" max="4610" min="4610" style="149" width="3.6640625"/>
    <col customWidth="1" max="4611" min="4611" style="149" width="21.1640625"/>
    <col customWidth="1" max="4612" min="4612" style="149" width="3.5"/>
    <col customWidth="1" max="4613" min="4613" style="149" width="15.5"/>
    <col customWidth="1" max="4614" min="4614" style="149" width="9.83203125"/>
    <col customWidth="1" max="4615" min="4615" style="149" width="18.6640625"/>
    <col customWidth="1" max="4616" min="4616" style="149" width="4.6640625"/>
    <col customWidth="1" max="4617" min="4617" style="149" width="13.5"/>
    <col customWidth="1" max="4618" min="4618" style="149" width="3.33203125"/>
    <col customWidth="1" max="4619" min="4619" style="149" width="10.6640625"/>
    <col customWidth="1" max="4620" min="4620" style="149" width="22.5"/>
    <col customWidth="1" max="4621" min="4621" style="149" width="13.83203125"/>
    <col customWidth="1" max="4622" min="4622" style="149" width="15.5"/>
    <col customWidth="1" max="4623" min="4623" style="149" width="8.83203125"/>
    <col customWidth="1" max="4624" min="4624" style="149" width="12.83203125"/>
    <col customWidth="1" max="4625" min="4625" style="149" width="8.83203125"/>
    <col customWidth="1" max="4626" min="4626" style="149" width="13.33203125"/>
    <col customWidth="1" max="4865" min="4627" style="149" width="8.83203125"/>
    <col customWidth="1" max="4866" min="4866" style="149" width="3.6640625"/>
    <col customWidth="1" max="4867" min="4867" style="149" width="21.1640625"/>
    <col customWidth="1" max="4868" min="4868" style="149" width="3.5"/>
    <col customWidth="1" max="4869" min="4869" style="149" width="15.5"/>
    <col customWidth="1" max="4870" min="4870" style="149" width="9.83203125"/>
    <col customWidth="1" max="4871" min="4871" style="149" width="18.6640625"/>
    <col customWidth="1" max="4872" min="4872" style="149" width="4.6640625"/>
    <col customWidth="1" max="4873" min="4873" style="149" width="13.5"/>
    <col customWidth="1" max="4874" min="4874" style="149" width="3.33203125"/>
    <col customWidth="1" max="4875" min="4875" style="149" width="10.6640625"/>
    <col customWidth="1" max="4876" min="4876" style="149" width="22.5"/>
    <col customWidth="1" max="4877" min="4877" style="149" width="13.83203125"/>
    <col customWidth="1" max="4878" min="4878" style="149" width="15.5"/>
    <col customWidth="1" max="4879" min="4879" style="149" width="8.83203125"/>
    <col customWidth="1" max="4880" min="4880" style="149" width="12.83203125"/>
    <col customWidth="1" max="4881" min="4881" style="149" width="8.83203125"/>
    <col customWidth="1" max="4882" min="4882" style="149" width="13.33203125"/>
    <col customWidth="1" max="5121" min="4883" style="149" width="8.83203125"/>
    <col customWidth="1" max="5122" min="5122" style="149" width="3.6640625"/>
    <col customWidth="1" max="5123" min="5123" style="149" width="21.1640625"/>
    <col customWidth="1" max="5124" min="5124" style="149" width="3.5"/>
    <col customWidth="1" max="5125" min="5125" style="149" width="15.5"/>
    <col customWidth="1" max="5126" min="5126" style="149" width="9.83203125"/>
    <col customWidth="1" max="5127" min="5127" style="149" width="18.6640625"/>
    <col customWidth="1" max="5128" min="5128" style="149" width="4.6640625"/>
    <col customWidth="1" max="5129" min="5129" style="149" width="13.5"/>
    <col customWidth="1" max="5130" min="5130" style="149" width="3.33203125"/>
    <col customWidth="1" max="5131" min="5131" style="149" width="10.6640625"/>
    <col customWidth="1" max="5132" min="5132" style="149" width="22.5"/>
    <col customWidth="1" max="5133" min="5133" style="149" width="13.83203125"/>
    <col customWidth="1" max="5134" min="5134" style="149" width="15.5"/>
    <col customWidth="1" max="5135" min="5135" style="149" width="8.83203125"/>
    <col customWidth="1" max="5136" min="5136" style="149" width="12.83203125"/>
    <col customWidth="1" max="5137" min="5137" style="149" width="8.83203125"/>
    <col customWidth="1" max="5138" min="5138" style="149" width="13.33203125"/>
    <col customWidth="1" max="5377" min="5139" style="149" width="8.83203125"/>
    <col customWidth="1" max="5378" min="5378" style="149" width="3.6640625"/>
    <col customWidth="1" max="5379" min="5379" style="149" width="21.1640625"/>
    <col customWidth="1" max="5380" min="5380" style="149" width="3.5"/>
    <col customWidth="1" max="5381" min="5381" style="149" width="15.5"/>
    <col customWidth="1" max="5382" min="5382" style="149" width="9.83203125"/>
    <col customWidth="1" max="5383" min="5383" style="149" width="18.6640625"/>
    <col customWidth="1" max="5384" min="5384" style="149" width="4.6640625"/>
    <col customWidth="1" max="5385" min="5385" style="149" width="13.5"/>
    <col customWidth="1" max="5386" min="5386" style="149" width="3.33203125"/>
    <col customWidth="1" max="5387" min="5387" style="149" width="10.6640625"/>
    <col customWidth="1" max="5388" min="5388" style="149" width="22.5"/>
    <col customWidth="1" max="5389" min="5389" style="149" width="13.83203125"/>
    <col customWidth="1" max="5390" min="5390" style="149" width="15.5"/>
    <col customWidth="1" max="5391" min="5391" style="149" width="8.83203125"/>
    <col customWidth="1" max="5392" min="5392" style="149" width="12.83203125"/>
    <col customWidth="1" max="5393" min="5393" style="149" width="8.83203125"/>
    <col customWidth="1" max="5394" min="5394" style="149" width="13.33203125"/>
    <col customWidth="1" max="5633" min="5395" style="149" width="8.83203125"/>
    <col customWidth="1" max="5634" min="5634" style="149" width="3.6640625"/>
    <col customWidth="1" max="5635" min="5635" style="149" width="21.1640625"/>
    <col customWidth="1" max="5636" min="5636" style="149" width="3.5"/>
    <col customWidth="1" max="5637" min="5637" style="149" width="15.5"/>
    <col customWidth="1" max="5638" min="5638" style="149" width="9.83203125"/>
    <col customWidth="1" max="5639" min="5639" style="149" width="18.6640625"/>
    <col customWidth="1" max="5640" min="5640" style="149" width="4.6640625"/>
    <col customWidth="1" max="5641" min="5641" style="149" width="13.5"/>
    <col customWidth="1" max="5642" min="5642" style="149" width="3.33203125"/>
    <col customWidth="1" max="5643" min="5643" style="149" width="10.6640625"/>
    <col customWidth="1" max="5644" min="5644" style="149" width="22.5"/>
    <col customWidth="1" max="5645" min="5645" style="149" width="13.83203125"/>
    <col customWidth="1" max="5646" min="5646" style="149" width="15.5"/>
    <col customWidth="1" max="5647" min="5647" style="149" width="8.83203125"/>
    <col customWidth="1" max="5648" min="5648" style="149" width="12.83203125"/>
    <col customWidth="1" max="5649" min="5649" style="149" width="8.83203125"/>
    <col customWidth="1" max="5650" min="5650" style="149" width="13.33203125"/>
    <col customWidth="1" max="5889" min="5651" style="149" width="8.83203125"/>
    <col customWidth="1" max="5890" min="5890" style="149" width="3.6640625"/>
    <col customWidth="1" max="5891" min="5891" style="149" width="21.1640625"/>
    <col customWidth="1" max="5892" min="5892" style="149" width="3.5"/>
    <col customWidth="1" max="5893" min="5893" style="149" width="15.5"/>
    <col customWidth="1" max="5894" min="5894" style="149" width="9.83203125"/>
    <col customWidth="1" max="5895" min="5895" style="149" width="18.6640625"/>
    <col customWidth="1" max="5896" min="5896" style="149" width="4.6640625"/>
    <col customWidth="1" max="5897" min="5897" style="149" width="13.5"/>
    <col customWidth="1" max="5898" min="5898" style="149" width="3.33203125"/>
    <col customWidth="1" max="5899" min="5899" style="149" width="10.6640625"/>
    <col customWidth="1" max="5900" min="5900" style="149" width="22.5"/>
    <col customWidth="1" max="5901" min="5901" style="149" width="13.83203125"/>
    <col customWidth="1" max="5902" min="5902" style="149" width="15.5"/>
    <col customWidth="1" max="5903" min="5903" style="149" width="8.83203125"/>
    <col customWidth="1" max="5904" min="5904" style="149" width="12.83203125"/>
    <col customWidth="1" max="5905" min="5905" style="149" width="8.83203125"/>
    <col customWidth="1" max="5906" min="5906" style="149" width="13.33203125"/>
    <col customWidth="1" max="6145" min="5907" style="149" width="8.83203125"/>
    <col customWidth="1" max="6146" min="6146" style="149" width="3.6640625"/>
    <col customWidth="1" max="6147" min="6147" style="149" width="21.1640625"/>
    <col customWidth="1" max="6148" min="6148" style="149" width="3.5"/>
    <col customWidth="1" max="6149" min="6149" style="149" width="15.5"/>
    <col customWidth="1" max="6150" min="6150" style="149" width="9.83203125"/>
    <col customWidth="1" max="6151" min="6151" style="149" width="18.6640625"/>
    <col customWidth="1" max="6152" min="6152" style="149" width="4.6640625"/>
    <col customWidth="1" max="6153" min="6153" style="149" width="13.5"/>
    <col customWidth="1" max="6154" min="6154" style="149" width="3.33203125"/>
    <col customWidth="1" max="6155" min="6155" style="149" width="10.6640625"/>
    <col customWidth="1" max="6156" min="6156" style="149" width="22.5"/>
    <col customWidth="1" max="6157" min="6157" style="149" width="13.83203125"/>
    <col customWidth="1" max="6158" min="6158" style="149" width="15.5"/>
    <col customWidth="1" max="6159" min="6159" style="149" width="8.83203125"/>
    <col customWidth="1" max="6160" min="6160" style="149" width="12.83203125"/>
    <col customWidth="1" max="6161" min="6161" style="149" width="8.83203125"/>
    <col customWidth="1" max="6162" min="6162" style="149" width="13.33203125"/>
    <col customWidth="1" max="6401" min="6163" style="149" width="8.83203125"/>
    <col customWidth="1" max="6402" min="6402" style="149" width="3.6640625"/>
    <col customWidth="1" max="6403" min="6403" style="149" width="21.1640625"/>
    <col customWidth="1" max="6404" min="6404" style="149" width="3.5"/>
    <col customWidth="1" max="6405" min="6405" style="149" width="15.5"/>
    <col customWidth="1" max="6406" min="6406" style="149" width="9.83203125"/>
    <col customWidth="1" max="6407" min="6407" style="149" width="18.6640625"/>
    <col customWidth="1" max="6408" min="6408" style="149" width="4.6640625"/>
    <col customWidth="1" max="6409" min="6409" style="149" width="13.5"/>
    <col customWidth="1" max="6410" min="6410" style="149" width="3.33203125"/>
    <col customWidth="1" max="6411" min="6411" style="149" width="10.6640625"/>
    <col customWidth="1" max="6412" min="6412" style="149" width="22.5"/>
    <col customWidth="1" max="6413" min="6413" style="149" width="13.83203125"/>
    <col customWidth="1" max="6414" min="6414" style="149" width="15.5"/>
    <col customWidth="1" max="6415" min="6415" style="149" width="8.83203125"/>
    <col customWidth="1" max="6416" min="6416" style="149" width="12.83203125"/>
    <col customWidth="1" max="6417" min="6417" style="149" width="8.83203125"/>
    <col customWidth="1" max="6418" min="6418" style="149" width="13.33203125"/>
    <col customWidth="1" max="6657" min="6419" style="149" width="8.83203125"/>
    <col customWidth="1" max="6658" min="6658" style="149" width="3.6640625"/>
    <col customWidth="1" max="6659" min="6659" style="149" width="21.1640625"/>
    <col customWidth="1" max="6660" min="6660" style="149" width="3.5"/>
    <col customWidth="1" max="6661" min="6661" style="149" width="15.5"/>
    <col customWidth="1" max="6662" min="6662" style="149" width="9.83203125"/>
    <col customWidth="1" max="6663" min="6663" style="149" width="18.6640625"/>
    <col customWidth="1" max="6664" min="6664" style="149" width="4.6640625"/>
    <col customWidth="1" max="6665" min="6665" style="149" width="13.5"/>
    <col customWidth="1" max="6666" min="6666" style="149" width="3.33203125"/>
    <col customWidth="1" max="6667" min="6667" style="149" width="10.6640625"/>
    <col customWidth="1" max="6668" min="6668" style="149" width="22.5"/>
    <col customWidth="1" max="6669" min="6669" style="149" width="13.83203125"/>
    <col customWidth="1" max="6670" min="6670" style="149" width="15.5"/>
    <col customWidth="1" max="6671" min="6671" style="149" width="8.83203125"/>
    <col customWidth="1" max="6672" min="6672" style="149" width="12.83203125"/>
    <col customWidth="1" max="6673" min="6673" style="149" width="8.83203125"/>
    <col customWidth="1" max="6674" min="6674" style="149" width="13.33203125"/>
    <col customWidth="1" max="6913" min="6675" style="149" width="8.83203125"/>
    <col customWidth="1" max="6914" min="6914" style="149" width="3.6640625"/>
    <col customWidth="1" max="6915" min="6915" style="149" width="21.1640625"/>
    <col customWidth="1" max="6916" min="6916" style="149" width="3.5"/>
    <col customWidth="1" max="6917" min="6917" style="149" width="15.5"/>
    <col customWidth="1" max="6918" min="6918" style="149" width="9.83203125"/>
    <col customWidth="1" max="6919" min="6919" style="149" width="18.6640625"/>
    <col customWidth="1" max="6920" min="6920" style="149" width="4.6640625"/>
    <col customWidth="1" max="6921" min="6921" style="149" width="13.5"/>
    <col customWidth="1" max="6922" min="6922" style="149" width="3.33203125"/>
    <col customWidth="1" max="6923" min="6923" style="149" width="10.6640625"/>
    <col customWidth="1" max="6924" min="6924" style="149" width="22.5"/>
    <col customWidth="1" max="6925" min="6925" style="149" width="13.83203125"/>
    <col customWidth="1" max="6926" min="6926" style="149" width="15.5"/>
    <col customWidth="1" max="6927" min="6927" style="149" width="8.83203125"/>
    <col customWidth="1" max="6928" min="6928" style="149" width="12.83203125"/>
    <col customWidth="1" max="6929" min="6929" style="149" width="8.83203125"/>
    <col customWidth="1" max="6930" min="6930" style="149" width="13.33203125"/>
    <col customWidth="1" max="7169" min="6931" style="149" width="8.83203125"/>
    <col customWidth="1" max="7170" min="7170" style="149" width="3.6640625"/>
    <col customWidth="1" max="7171" min="7171" style="149" width="21.1640625"/>
    <col customWidth="1" max="7172" min="7172" style="149" width="3.5"/>
    <col customWidth="1" max="7173" min="7173" style="149" width="15.5"/>
    <col customWidth="1" max="7174" min="7174" style="149" width="9.83203125"/>
    <col customWidth="1" max="7175" min="7175" style="149" width="18.6640625"/>
    <col customWidth="1" max="7176" min="7176" style="149" width="4.6640625"/>
    <col customWidth="1" max="7177" min="7177" style="149" width="13.5"/>
    <col customWidth="1" max="7178" min="7178" style="149" width="3.33203125"/>
    <col customWidth="1" max="7179" min="7179" style="149" width="10.6640625"/>
    <col customWidth="1" max="7180" min="7180" style="149" width="22.5"/>
    <col customWidth="1" max="7181" min="7181" style="149" width="13.83203125"/>
    <col customWidth="1" max="7182" min="7182" style="149" width="15.5"/>
    <col customWidth="1" max="7183" min="7183" style="149" width="8.83203125"/>
    <col customWidth="1" max="7184" min="7184" style="149" width="12.83203125"/>
    <col customWidth="1" max="7185" min="7185" style="149" width="8.83203125"/>
    <col customWidth="1" max="7186" min="7186" style="149" width="13.33203125"/>
    <col customWidth="1" max="7425" min="7187" style="149" width="8.83203125"/>
    <col customWidth="1" max="7426" min="7426" style="149" width="3.6640625"/>
    <col customWidth="1" max="7427" min="7427" style="149" width="21.1640625"/>
    <col customWidth="1" max="7428" min="7428" style="149" width="3.5"/>
    <col customWidth="1" max="7429" min="7429" style="149" width="15.5"/>
    <col customWidth="1" max="7430" min="7430" style="149" width="9.83203125"/>
    <col customWidth="1" max="7431" min="7431" style="149" width="18.6640625"/>
    <col customWidth="1" max="7432" min="7432" style="149" width="4.6640625"/>
    <col customWidth="1" max="7433" min="7433" style="149" width="13.5"/>
    <col customWidth="1" max="7434" min="7434" style="149" width="3.33203125"/>
    <col customWidth="1" max="7435" min="7435" style="149" width="10.6640625"/>
    <col customWidth="1" max="7436" min="7436" style="149" width="22.5"/>
    <col customWidth="1" max="7437" min="7437" style="149" width="13.83203125"/>
    <col customWidth="1" max="7438" min="7438" style="149" width="15.5"/>
    <col customWidth="1" max="7439" min="7439" style="149" width="8.83203125"/>
    <col customWidth="1" max="7440" min="7440" style="149" width="12.83203125"/>
    <col customWidth="1" max="7441" min="7441" style="149" width="8.83203125"/>
    <col customWidth="1" max="7442" min="7442" style="149" width="13.33203125"/>
    <col customWidth="1" max="7681" min="7443" style="149" width="8.83203125"/>
    <col customWidth="1" max="7682" min="7682" style="149" width="3.6640625"/>
    <col customWidth="1" max="7683" min="7683" style="149" width="21.1640625"/>
    <col customWidth="1" max="7684" min="7684" style="149" width="3.5"/>
    <col customWidth="1" max="7685" min="7685" style="149" width="15.5"/>
    <col customWidth="1" max="7686" min="7686" style="149" width="9.83203125"/>
    <col customWidth="1" max="7687" min="7687" style="149" width="18.6640625"/>
    <col customWidth="1" max="7688" min="7688" style="149" width="4.6640625"/>
    <col customWidth="1" max="7689" min="7689" style="149" width="13.5"/>
    <col customWidth="1" max="7690" min="7690" style="149" width="3.33203125"/>
    <col customWidth="1" max="7691" min="7691" style="149" width="10.6640625"/>
    <col customWidth="1" max="7692" min="7692" style="149" width="22.5"/>
    <col customWidth="1" max="7693" min="7693" style="149" width="13.83203125"/>
    <col customWidth="1" max="7694" min="7694" style="149" width="15.5"/>
    <col customWidth="1" max="7695" min="7695" style="149" width="8.83203125"/>
    <col customWidth="1" max="7696" min="7696" style="149" width="12.83203125"/>
    <col customWidth="1" max="7697" min="7697" style="149" width="8.83203125"/>
    <col customWidth="1" max="7698" min="7698" style="149" width="13.33203125"/>
    <col customWidth="1" max="7937" min="7699" style="149" width="8.83203125"/>
    <col customWidth="1" max="7938" min="7938" style="149" width="3.6640625"/>
    <col customWidth="1" max="7939" min="7939" style="149" width="21.1640625"/>
    <col customWidth="1" max="7940" min="7940" style="149" width="3.5"/>
    <col customWidth="1" max="7941" min="7941" style="149" width="15.5"/>
    <col customWidth="1" max="7942" min="7942" style="149" width="9.83203125"/>
    <col customWidth="1" max="7943" min="7943" style="149" width="18.6640625"/>
    <col customWidth="1" max="7944" min="7944" style="149" width="4.6640625"/>
    <col customWidth="1" max="7945" min="7945" style="149" width="13.5"/>
    <col customWidth="1" max="7946" min="7946" style="149" width="3.33203125"/>
    <col customWidth="1" max="7947" min="7947" style="149" width="10.6640625"/>
    <col customWidth="1" max="7948" min="7948" style="149" width="22.5"/>
    <col customWidth="1" max="7949" min="7949" style="149" width="13.83203125"/>
    <col customWidth="1" max="7950" min="7950" style="149" width="15.5"/>
    <col customWidth="1" max="7951" min="7951" style="149" width="8.83203125"/>
    <col customWidth="1" max="7952" min="7952" style="149" width="12.83203125"/>
    <col customWidth="1" max="7953" min="7953" style="149" width="8.83203125"/>
    <col customWidth="1" max="7954" min="7954" style="149" width="13.33203125"/>
    <col customWidth="1" max="8193" min="7955" style="149" width="8.83203125"/>
    <col customWidth="1" max="8194" min="8194" style="149" width="3.6640625"/>
    <col customWidth="1" max="8195" min="8195" style="149" width="21.1640625"/>
    <col customWidth="1" max="8196" min="8196" style="149" width="3.5"/>
    <col customWidth="1" max="8197" min="8197" style="149" width="15.5"/>
    <col customWidth="1" max="8198" min="8198" style="149" width="9.83203125"/>
    <col customWidth="1" max="8199" min="8199" style="149" width="18.6640625"/>
    <col customWidth="1" max="8200" min="8200" style="149" width="4.6640625"/>
    <col customWidth="1" max="8201" min="8201" style="149" width="13.5"/>
    <col customWidth="1" max="8202" min="8202" style="149" width="3.33203125"/>
    <col customWidth="1" max="8203" min="8203" style="149" width="10.6640625"/>
    <col customWidth="1" max="8204" min="8204" style="149" width="22.5"/>
    <col customWidth="1" max="8205" min="8205" style="149" width="13.83203125"/>
    <col customWidth="1" max="8206" min="8206" style="149" width="15.5"/>
    <col customWidth="1" max="8207" min="8207" style="149" width="8.83203125"/>
    <col customWidth="1" max="8208" min="8208" style="149" width="12.83203125"/>
    <col customWidth="1" max="8209" min="8209" style="149" width="8.83203125"/>
    <col customWidth="1" max="8210" min="8210" style="149" width="13.33203125"/>
    <col customWidth="1" max="8449" min="8211" style="149" width="8.83203125"/>
    <col customWidth="1" max="8450" min="8450" style="149" width="3.6640625"/>
    <col customWidth="1" max="8451" min="8451" style="149" width="21.1640625"/>
    <col customWidth="1" max="8452" min="8452" style="149" width="3.5"/>
    <col customWidth="1" max="8453" min="8453" style="149" width="15.5"/>
    <col customWidth="1" max="8454" min="8454" style="149" width="9.83203125"/>
    <col customWidth="1" max="8455" min="8455" style="149" width="18.6640625"/>
    <col customWidth="1" max="8456" min="8456" style="149" width="4.6640625"/>
    <col customWidth="1" max="8457" min="8457" style="149" width="13.5"/>
    <col customWidth="1" max="8458" min="8458" style="149" width="3.33203125"/>
    <col customWidth="1" max="8459" min="8459" style="149" width="10.6640625"/>
    <col customWidth="1" max="8460" min="8460" style="149" width="22.5"/>
    <col customWidth="1" max="8461" min="8461" style="149" width="13.83203125"/>
    <col customWidth="1" max="8462" min="8462" style="149" width="15.5"/>
    <col customWidth="1" max="8463" min="8463" style="149" width="8.83203125"/>
    <col customWidth="1" max="8464" min="8464" style="149" width="12.83203125"/>
    <col customWidth="1" max="8465" min="8465" style="149" width="8.83203125"/>
    <col customWidth="1" max="8466" min="8466" style="149" width="13.33203125"/>
    <col customWidth="1" max="8705" min="8467" style="149" width="8.83203125"/>
    <col customWidth="1" max="8706" min="8706" style="149" width="3.6640625"/>
    <col customWidth="1" max="8707" min="8707" style="149" width="21.1640625"/>
    <col customWidth="1" max="8708" min="8708" style="149" width="3.5"/>
    <col customWidth="1" max="8709" min="8709" style="149" width="15.5"/>
    <col customWidth="1" max="8710" min="8710" style="149" width="9.83203125"/>
    <col customWidth="1" max="8711" min="8711" style="149" width="18.6640625"/>
    <col customWidth="1" max="8712" min="8712" style="149" width="4.6640625"/>
    <col customWidth="1" max="8713" min="8713" style="149" width="13.5"/>
    <col customWidth="1" max="8714" min="8714" style="149" width="3.33203125"/>
    <col customWidth="1" max="8715" min="8715" style="149" width="10.6640625"/>
    <col customWidth="1" max="8716" min="8716" style="149" width="22.5"/>
    <col customWidth="1" max="8717" min="8717" style="149" width="13.83203125"/>
    <col customWidth="1" max="8718" min="8718" style="149" width="15.5"/>
    <col customWidth="1" max="8719" min="8719" style="149" width="8.83203125"/>
    <col customWidth="1" max="8720" min="8720" style="149" width="12.83203125"/>
    <col customWidth="1" max="8721" min="8721" style="149" width="8.83203125"/>
    <col customWidth="1" max="8722" min="8722" style="149" width="13.33203125"/>
    <col customWidth="1" max="8961" min="8723" style="149" width="8.83203125"/>
    <col customWidth="1" max="8962" min="8962" style="149" width="3.6640625"/>
    <col customWidth="1" max="8963" min="8963" style="149" width="21.1640625"/>
    <col customWidth="1" max="8964" min="8964" style="149" width="3.5"/>
    <col customWidth="1" max="8965" min="8965" style="149" width="15.5"/>
    <col customWidth="1" max="8966" min="8966" style="149" width="9.83203125"/>
    <col customWidth="1" max="8967" min="8967" style="149" width="18.6640625"/>
    <col customWidth="1" max="8968" min="8968" style="149" width="4.6640625"/>
    <col customWidth="1" max="8969" min="8969" style="149" width="13.5"/>
    <col customWidth="1" max="8970" min="8970" style="149" width="3.33203125"/>
    <col customWidth="1" max="8971" min="8971" style="149" width="10.6640625"/>
    <col customWidth="1" max="8972" min="8972" style="149" width="22.5"/>
    <col customWidth="1" max="8973" min="8973" style="149" width="13.83203125"/>
    <col customWidth="1" max="8974" min="8974" style="149" width="15.5"/>
    <col customWidth="1" max="8975" min="8975" style="149" width="8.83203125"/>
    <col customWidth="1" max="8976" min="8976" style="149" width="12.83203125"/>
    <col customWidth="1" max="8977" min="8977" style="149" width="8.83203125"/>
    <col customWidth="1" max="8978" min="8978" style="149" width="13.33203125"/>
    <col customWidth="1" max="9217" min="8979" style="149" width="8.83203125"/>
    <col customWidth="1" max="9218" min="9218" style="149" width="3.6640625"/>
    <col customWidth="1" max="9219" min="9219" style="149" width="21.1640625"/>
    <col customWidth="1" max="9220" min="9220" style="149" width="3.5"/>
    <col customWidth="1" max="9221" min="9221" style="149" width="15.5"/>
    <col customWidth="1" max="9222" min="9222" style="149" width="9.83203125"/>
    <col customWidth="1" max="9223" min="9223" style="149" width="18.6640625"/>
    <col customWidth="1" max="9224" min="9224" style="149" width="4.6640625"/>
    <col customWidth="1" max="9225" min="9225" style="149" width="13.5"/>
    <col customWidth="1" max="9226" min="9226" style="149" width="3.33203125"/>
    <col customWidth="1" max="9227" min="9227" style="149" width="10.6640625"/>
    <col customWidth="1" max="9228" min="9228" style="149" width="22.5"/>
    <col customWidth="1" max="9229" min="9229" style="149" width="13.83203125"/>
    <col customWidth="1" max="9230" min="9230" style="149" width="15.5"/>
    <col customWidth="1" max="9231" min="9231" style="149" width="8.83203125"/>
    <col customWidth="1" max="9232" min="9232" style="149" width="12.83203125"/>
    <col customWidth="1" max="9233" min="9233" style="149" width="8.83203125"/>
    <col customWidth="1" max="9234" min="9234" style="149" width="13.33203125"/>
    <col customWidth="1" max="9473" min="9235" style="149" width="8.83203125"/>
    <col customWidth="1" max="9474" min="9474" style="149" width="3.6640625"/>
    <col customWidth="1" max="9475" min="9475" style="149" width="21.1640625"/>
    <col customWidth="1" max="9476" min="9476" style="149" width="3.5"/>
    <col customWidth="1" max="9477" min="9477" style="149" width="15.5"/>
    <col customWidth="1" max="9478" min="9478" style="149" width="9.83203125"/>
    <col customWidth="1" max="9479" min="9479" style="149" width="18.6640625"/>
    <col customWidth="1" max="9480" min="9480" style="149" width="4.6640625"/>
    <col customWidth="1" max="9481" min="9481" style="149" width="13.5"/>
    <col customWidth="1" max="9482" min="9482" style="149" width="3.33203125"/>
    <col customWidth="1" max="9483" min="9483" style="149" width="10.6640625"/>
    <col customWidth="1" max="9484" min="9484" style="149" width="22.5"/>
    <col customWidth="1" max="9485" min="9485" style="149" width="13.83203125"/>
    <col customWidth="1" max="9486" min="9486" style="149" width="15.5"/>
    <col customWidth="1" max="9487" min="9487" style="149" width="8.83203125"/>
    <col customWidth="1" max="9488" min="9488" style="149" width="12.83203125"/>
    <col customWidth="1" max="9489" min="9489" style="149" width="8.83203125"/>
    <col customWidth="1" max="9490" min="9490" style="149" width="13.33203125"/>
    <col customWidth="1" max="9729" min="9491" style="149" width="8.83203125"/>
    <col customWidth="1" max="9730" min="9730" style="149" width="3.6640625"/>
    <col customWidth="1" max="9731" min="9731" style="149" width="21.1640625"/>
    <col customWidth="1" max="9732" min="9732" style="149" width="3.5"/>
    <col customWidth="1" max="9733" min="9733" style="149" width="15.5"/>
    <col customWidth="1" max="9734" min="9734" style="149" width="9.83203125"/>
    <col customWidth="1" max="9735" min="9735" style="149" width="18.6640625"/>
    <col customWidth="1" max="9736" min="9736" style="149" width="4.6640625"/>
    <col customWidth="1" max="9737" min="9737" style="149" width="13.5"/>
    <col customWidth="1" max="9738" min="9738" style="149" width="3.33203125"/>
    <col customWidth="1" max="9739" min="9739" style="149" width="10.6640625"/>
    <col customWidth="1" max="9740" min="9740" style="149" width="22.5"/>
    <col customWidth="1" max="9741" min="9741" style="149" width="13.83203125"/>
    <col customWidth="1" max="9742" min="9742" style="149" width="15.5"/>
    <col customWidth="1" max="9743" min="9743" style="149" width="8.83203125"/>
    <col customWidth="1" max="9744" min="9744" style="149" width="12.83203125"/>
    <col customWidth="1" max="9745" min="9745" style="149" width="8.83203125"/>
    <col customWidth="1" max="9746" min="9746" style="149" width="13.33203125"/>
    <col customWidth="1" max="9985" min="9747" style="149" width="8.83203125"/>
    <col customWidth="1" max="9986" min="9986" style="149" width="3.6640625"/>
    <col customWidth="1" max="9987" min="9987" style="149" width="21.1640625"/>
    <col customWidth="1" max="9988" min="9988" style="149" width="3.5"/>
    <col customWidth="1" max="9989" min="9989" style="149" width="15.5"/>
    <col customWidth="1" max="9990" min="9990" style="149" width="9.83203125"/>
    <col customWidth="1" max="9991" min="9991" style="149" width="18.6640625"/>
    <col customWidth="1" max="9992" min="9992" style="149" width="4.6640625"/>
    <col customWidth="1" max="9993" min="9993" style="149" width="13.5"/>
    <col customWidth="1" max="9994" min="9994" style="149" width="3.33203125"/>
    <col customWidth="1" max="9995" min="9995" style="149" width="10.6640625"/>
    <col customWidth="1" max="9996" min="9996" style="149" width="22.5"/>
    <col customWidth="1" max="9997" min="9997" style="149" width="13.83203125"/>
    <col customWidth="1" max="9998" min="9998" style="149" width="15.5"/>
    <col customWidth="1" max="9999" min="9999" style="149" width="8.83203125"/>
    <col customWidth="1" max="10000" min="10000" style="149" width="12.83203125"/>
    <col customWidth="1" max="10001" min="10001" style="149" width="8.83203125"/>
    <col customWidth="1" max="10002" min="10002" style="149" width="13.33203125"/>
    <col customWidth="1" max="10241" min="10003" style="149" width="8.83203125"/>
    <col customWidth="1" max="10242" min="10242" style="149" width="3.6640625"/>
    <col customWidth="1" max="10243" min="10243" style="149" width="21.1640625"/>
    <col customWidth="1" max="10244" min="10244" style="149" width="3.5"/>
    <col customWidth="1" max="10245" min="10245" style="149" width="15.5"/>
    <col customWidth="1" max="10246" min="10246" style="149" width="9.83203125"/>
    <col customWidth="1" max="10247" min="10247" style="149" width="18.6640625"/>
    <col customWidth="1" max="10248" min="10248" style="149" width="4.6640625"/>
    <col customWidth="1" max="10249" min="10249" style="149" width="13.5"/>
    <col customWidth="1" max="10250" min="10250" style="149" width="3.33203125"/>
    <col customWidth="1" max="10251" min="10251" style="149" width="10.6640625"/>
    <col customWidth="1" max="10252" min="10252" style="149" width="22.5"/>
    <col customWidth="1" max="10253" min="10253" style="149" width="13.83203125"/>
    <col customWidth="1" max="10254" min="10254" style="149" width="15.5"/>
    <col customWidth="1" max="10255" min="10255" style="149" width="8.83203125"/>
    <col customWidth="1" max="10256" min="10256" style="149" width="12.83203125"/>
    <col customWidth="1" max="10257" min="10257" style="149" width="8.83203125"/>
    <col customWidth="1" max="10258" min="10258" style="149" width="13.33203125"/>
    <col customWidth="1" max="10497" min="10259" style="149" width="8.83203125"/>
    <col customWidth="1" max="10498" min="10498" style="149" width="3.6640625"/>
    <col customWidth="1" max="10499" min="10499" style="149" width="21.1640625"/>
    <col customWidth="1" max="10500" min="10500" style="149" width="3.5"/>
    <col customWidth="1" max="10501" min="10501" style="149" width="15.5"/>
    <col customWidth="1" max="10502" min="10502" style="149" width="9.83203125"/>
    <col customWidth="1" max="10503" min="10503" style="149" width="18.6640625"/>
    <col customWidth="1" max="10504" min="10504" style="149" width="4.6640625"/>
    <col customWidth="1" max="10505" min="10505" style="149" width="13.5"/>
    <col customWidth="1" max="10506" min="10506" style="149" width="3.33203125"/>
    <col customWidth="1" max="10507" min="10507" style="149" width="10.6640625"/>
    <col customWidth="1" max="10508" min="10508" style="149" width="22.5"/>
    <col customWidth="1" max="10509" min="10509" style="149" width="13.83203125"/>
    <col customWidth="1" max="10510" min="10510" style="149" width="15.5"/>
    <col customWidth="1" max="10511" min="10511" style="149" width="8.83203125"/>
    <col customWidth="1" max="10512" min="10512" style="149" width="12.83203125"/>
    <col customWidth="1" max="10513" min="10513" style="149" width="8.83203125"/>
    <col customWidth="1" max="10514" min="10514" style="149" width="13.33203125"/>
    <col customWidth="1" max="10753" min="10515" style="149" width="8.83203125"/>
    <col customWidth="1" max="10754" min="10754" style="149" width="3.6640625"/>
    <col customWidth="1" max="10755" min="10755" style="149" width="21.1640625"/>
    <col customWidth="1" max="10756" min="10756" style="149" width="3.5"/>
    <col customWidth="1" max="10757" min="10757" style="149" width="15.5"/>
    <col customWidth="1" max="10758" min="10758" style="149" width="9.83203125"/>
    <col customWidth="1" max="10759" min="10759" style="149" width="18.6640625"/>
    <col customWidth="1" max="10760" min="10760" style="149" width="4.6640625"/>
    <col customWidth="1" max="10761" min="10761" style="149" width="13.5"/>
    <col customWidth="1" max="10762" min="10762" style="149" width="3.33203125"/>
    <col customWidth="1" max="10763" min="10763" style="149" width="10.6640625"/>
    <col customWidth="1" max="10764" min="10764" style="149" width="22.5"/>
    <col customWidth="1" max="10765" min="10765" style="149" width="13.83203125"/>
    <col customWidth="1" max="10766" min="10766" style="149" width="15.5"/>
    <col customWidth="1" max="10767" min="10767" style="149" width="8.83203125"/>
    <col customWidth="1" max="10768" min="10768" style="149" width="12.83203125"/>
    <col customWidth="1" max="10769" min="10769" style="149" width="8.83203125"/>
    <col customWidth="1" max="10770" min="10770" style="149" width="13.33203125"/>
    <col customWidth="1" max="11009" min="10771" style="149" width="8.83203125"/>
    <col customWidth="1" max="11010" min="11010" style="149" width="3.6640625"/>
    <col customWidth="1" max="11011" min="11011" style="149" width="21.1640625"/>
    <col customWidth="1" max="11012" min="11012" style="149" width="3.5"/>
    <col customWidth="1" max="11013" min="11013" style="149" width="15.5"/>
    <col customWidth="1" max="11014" min="11014" style="149" width="9.83203125"/>
    <col customWidth="1" max="11015" min="11015" style="149" width="18.6640625"/>
    <col customWidth="1" max="11016" min="11016" style="149" width="4.6640625"/>
    <col customWidth="1" max="11017" min="11017" style="149" width="13.5"/>
    <col customWidth="1" max="11018" min="11018" style="149" width="3.33203125"/>
    <col customWidth="1" max="11019" min="11019" style="149" width="10.6640625"/>
    <col customWidth="1" max="11020" min="11020" style="149" width="22.5"/>
    <col customWidth="1" max="11021" min="11021" style="149" width="13.83203125"/>
    <col customWidth="1" max="11022" min="11022" style="149" width="15.5"/>
    <col customWidth="1" max="11023" min="11023" style="149" width="8.83203125"/>
    <col customWidth="1" max="11024" min="11024" style="149" width="12.83203125"/>
    <col customWidth="1" max="11025" min="11025" style="149" width="8.83203125"/>
    <col customWidth="1" max="11026" min="11026" style="149" width="13.33203125"/>
    <col customWidth="1" max="11265" min="11027" style="149" width="8.83203125"/>
    <col customWidth="1" max="11266" min="11266" style="149" width="3.6640625"/>
    <col customWidth="1" max="11267" min="11267" style="149" width="21.1640625"/>
    <col customWidth="1" max="11268" min="11268" style="149" width="3.5"/>
    <col customWidth="1" max="11269" min="11269" style="149" width="15.5"/>
    <col customWidth="1" max="11270" min="11270" style="149" width="9.83203125"/>
    <col customWidth="1" max="11271" min="11271" style="149" width="18.6640625"/>
    <col customWidth="1" max="11272" min="11272" style="149" width="4.6640625"/>
    <col customWidth="1" max="11273" min="11273" style="149" width="13.5"/>
    <col customWidth="1" max="11274" min="11274" style="149" width="3.33203125"/>
    <col customWidth="1" max="11275" min="11275" style="149" width="10.6640625"/>
    <col customWidth="1" max="11276" min="11276" style="149" width="22.5"/>
    <col customWidth="1" max="11277" min="11277" style="149" width="13.83203125"/>
    <col customWidth="1" max="11278" min="11278" style="149" width="15.5"/>
    <col customWidth="1" max="11279" min="11279" style="149" width="8.83203125"/>
    <col customWidth="1" max="11280" min="11280" style="149" width="12.83203125"/>
    <col customWidth="1" max="11281" min="11281" style="149" width="8.83203125"/>
    <col customWidth="1" max="11282" min="11282" style="149" width="13.33203125"/>
    <col customWidth="1" max="11521" min="11283" style="149" width="8.83203125"/>
    <col customWidth="1" max="11522" min="11522" style="149" width="3.6640625"/>
    <col customWidth="1" max="11523" min="11523" style="149" width="21.1640625"/>
    <col customWidth="1" max="11524" min="11524" style="149" width="3.5"/>
    <col customWidth="1" max="11525" min="11525" style="149" width="15.5"/>
    <col customWidth="1" max="11526" min="11526" style="149" width="9.83203125"/>
    <col customWidth="1" max="11527" min="11527" style="149" width="18.6640625"/>
    <col customWidth="1" max="11528" min="11528" style="149" width="4.6640625"/>
    <col customWidth="1" max="11529" min="11529" style="149" width="13.5"/>
    <col customWidth="1" max="11530" min="11530" style="149" width="3.33203125"/>
    <col customWidth="1" max="11531" min="11531" style="149" width="10.6640625"/>
    <col customWidth="1" max="11532" min="11532" style="149" width="22.5"/>
    <col customWidth="1" max="11533" min="11533" style="149" width="13.83203125"/>
    <col customWidth="1" max="11534" min="11534" style="149" width="15.5"/>
    <col customWidth="1" max="11535" min="11535" style="149" width="8.83203125"/>
    <col customWidth="1" max="11536" min="11536" style="149" width="12.83203125"/>
    <col customWidth="1" max="11537" min="11537" style="149" width="8.83203125"/>
    <col customWidth="1" max="11538" min="11538" style="149" width="13.33203125"/>
    <col customWidth="1" max="11777" min="11539" style="149" width="8.83203125"/>
    <col customWidth="1" max="11778" min="11778" style="149" width="3.6640625"/>
    <col customWidth="1" max="11779" min="11779" style="149" width="21.1640625"/>
    <col customWidth="1" max="11780" min="11780" style="149" width="3.5"/>
    <col customWidth="1" max="11781" min="11781" style="149" width="15.5"/>
    <col customWidth="1" max="11782" min="11782" style="149" width="9.83203125"/>
    <col customWidth="1" max="11783" min="11783" style="149" width="18.6640625"/>
    <col customWidth="1" max="11784" min="11784" style="149" width="4.6640625"/>
    <col customWidth="1" max="11785" min="11785" style="149" width="13.5"/>
    <col customWidth="1" max="11786" min="11786" style="149" width="3.33203125"/>
    <col customWidth="1" max="11787" min="11787" style="149" width="10.6640625"/>
    <col customWidth="1" max="11788" min="11788" style="149" width="22.5"/>
    <col customWidth="1" max="11789" min="11789" style="149" width="13.83203125"/>
    <col customWidth="1" max="11790" min="11790" style="149" width="15.5"/>
    <col customWidth="1" max="11791" min="11791" style="149" width="8.83203125"/>
    <col customWidth="1" max="11792" min="11792" style="149" width="12.83203125"/>
    <col customWidth="1" max="11793" min="11793" style="149" width="8.83203125"/>
    <col customWidth="1" max="11794" min="11794" style="149" width="13.33203125"/>
    <col customWidth="1" max="12033" min="11795" style="149" width="8.83203125"/>
    <col customWidth="1" max="12034" min="12034" style="149" width="3.6640625"/>
    <col customWidth="1" max="12035" min="12035" style="149" width="21.1640625"/>
    <col customWidth="1" max="12036" min="12036" style="149" width="3.5"/>
    <col customWidth="1" max="12037" min="12037" style="149" width="15.5"/>
    <col customWidth="1" max="12038" min="12038" style="149" width="9.83203125"/>
    <col customWidth="1" max="12039" min="12039" style="149" width="18.6640625"/>
    <col customWidth="1" max="12040" min="12040" style="149" width="4.6640625"/>
    <col customWidth="1" max="12041" min="12041" style="149" width="13.5"/>
    <col customWidth="1" max="12042" min="12042" style="149" width="3.33203125"/>
    <col customWidth="1" max="12043" min="12043" style="149" width="10.6640625"/>
    <col customWidth="1" max="12044" min="12044" style="149" width="22.5"/>
    <col customWidth="1" max="12045" min="12045" style="149" width="13.83203125"/>
    <col customWidth="1" max="12046" min="12046" style="149" width="15.5"/>
    <col customWidth="1" max="12047" min="12047" style="149" width="8.83203125"/>
    <col customWidth="1" max="12048" min="12048" style="149" width="12.83203125"/>
    <col customWidth="1" max="12049" min="12049" style="149" width="8.83203125"/>
    <col customWidth="1" max="12050" min="12050" style="149" width="13.33203125"/>
    <col customWidth="1" max="12289" min="12051" style="149" width="8.83203125"/>
    <col customWidth="1" max="12290" min="12290" style="149" width="3.6640625"/>
    <col customWidth="1" max="12291" min="12291" style="149" width="21.1640625"/>
    <col customWidth="1" max="12292" min="12292" style="149" width="3.5"/>
    <col customWidth="1" max="12293" min="12293" style="149" width="15.5"/>
    <col customWidth="1" max="12294" min="12294" style="149" width="9.83203125"/>
    <col customWidth="1" max="12295" min="12295" style="149" width="18.6640625"/>
    <col customWidth="1" max="12296" min="12296" style="149" width="4.6640625"/>
    <col customWidth="1" max="12297" min="12297" style="149" width="13.5"/>
    <col customWidth="1" max="12298" min="12298" style="149" width="3.33203125"/>
    <col customWidth="1" max="12299" min="12299" style="149" width="10.6640625"/>
    <col customWidth="1" max="12300" min="12300" style="149" width="22.5"/>
    <col customWidth="1" max="12301" min="12301" style="149" width="13.83203125"/>
    <col customWidth="1" max="12302" min="12302" style="149" width="15.5"/>
    <col customWidth="1" max="12303" min="12303" style="149" width="8.83203125"/>
    <col customWidth="1" max="12304" min="12304" style="149" width="12.83203125"/>
    <col customWidth="1" max="12305" min="12305" style="149" width="8.83203125"/>
    <col customWidth="1" max="12306" min="12306" style="149" width="13.33203125"/>
    <col customWidth="1" max="12545" min="12307" style="149" width="8.83203125"/>
    <col customWidth="1" max="12546" min="12546" style="149" width="3.6640625"/>
    <col customWidth="1" max="12547" min="12547" style="149" width="21.1640625"/>
    <col customWidth="1" max="12548" min="12548" style="149" width="3.5"/>
    <col customWidth="1" max="12549" min="12549" style="149" width="15.5"/>
    <col customWidth="1" max="12550" min="12550" style="149" width="9.83203125"/>
    <col customWidth="1" max="12551" min="12551" style="149" width="18.6640625"/>
    <col customWidth="1" max="12552" min="12552" style="149" width="4.6640625"/>
    <col customWidth="1" max="12553" min="12553" style="149" width="13.5"/>
    <col customWidth="1" max="12554" min="12554" style="149" width="3.33203125"/>
    <col customWidth="1" max="12555" min="12555" style="149" width="10.6640625"/>
    <col customWidth="1" max="12556" min="12556" style="149" width="22.5"/>
    <col customWidth="1" max="12557" min="12557" style="149" width="13.83203125"/>
    <col customWidth="1" max="12558" min="12558" style="149" width="15.5"/>
    <col customWidth="1" max="12559" min="12559" style="149" width="8.83203125"/>
    <col customWidth="1" max="12560" min="12560" style="149" width="12.83203125"/>
    <col customWidth="1" max="12561" min="12561" style="149" width="8.83203125"/>
    <col customWidth="1" max="12562" min="12562" style="149" width="13.33203125"/>
    <col customWidth="1" max="12801" min="12563" style="149" width="8.83203125"/>
    <col customWidth="1" max="12802" min="12802" style="149" width="3.6640625"/>
    <col customWidth="1" max="12803" min="12803" style="149" width="21.1640625"/>
    <col customWidth="1" max="12804" min="12804" style="149" width="3.5"/>
    <col customWidth="1" max="12805" min="12805" style="149" width="15.5"/>
    <col customWidth="1" max="12806" min="12806" style="149" width="9.83203125"/>
    <col customWidth="1" max="12807" min="12807" style="149" width="18.6640625"/>
    <col customWidth="1" max="12808" min="12808" style="149" width="4.6640625"/>
    <col customWidth="1" max="12809" min="12809" style="149" width="13.5"/>
    <col customWidth="1" max="12810" min="12810" style="149" width="3.33203125"/>
    <col customWidth="1" max="12811" min="12811" style="149" width="10.6640625"/>
    <col customWidth="1" max="12812" min="12812" style="149" width="22.5"/>
    <col customWidth="1" max="12813" min="12813" style="149" width="13.83203125"/>
    <col customWidth="1" max="12814" min="12814" style="149" width="15.5"/>
    <col customWidth="1" max="12815" min="12815" style="149" width="8.83203125"/>
    <col customWidth="1" max="12816" min="12816" style="149" width="12.83203125"/>
    <col customWidth="1" max="12817" min="12817" style="149" width="8.83203125"/>
    <col customWidth="1" max="12818" min="12818" style="149" width="13.33203125"/>
    <col customWidth="1" max="13057" min="12819" style="149" width="8.83203125"/>
    <col customWidth="1" max="13058" min="13058" style="149" width="3.6640625"/>
    <col customWidth="1" max="13059" min="13059" style="149" width="21.1640625"/>
    <col customWidth="1" max="13060" min="13060" style="149" width="3.5"/>
    <col customWidth="1" max="13061" min="13061" style="149" width="15.5"/>
    <col customWidth="1" max="13062" min="13062" style="149" width="9.83203125"/>
    <col customWidth="1" max="13063" min="13063" style="149" width="18.6640625"/>
    <col customWidth="1" max="13064" min="13064" style="149" width="4.6640625"/>
    <col customWidth="1" max="13065" min="13065" style="149" width="13.5"/>
    <col customWidth="1" max="13066" min="13066" style="149" width="3.33203125"/>
    <col customWidth="1" max="13067" min="13067" style="149" width="10.6640625"/>
    <col customWidth="1" max="13068" min="13068" style="149" width="22.5"/>
    <col customWidth="1" max="13069" min="13069" style="149" width="13.83203125"/>
    <col customWidth="1" max="13070" min="13070" style="149" width="15.5"/>
    <col customWidth="1" max="13071" min="13071" style="149" width="8.83203125"/>
    <col customWidth="1" max="13072" min="13072" style="149" width="12.83203125"/>
    <col customWidth="1" max="13073" min="13073" style="149" width="8.83203125"/>
    <col customWidth="1" max="13074" min="13074" style="149" width="13.33203125"/>
    <col customWidth="1" max="13313" min="13075" style="149" width="8.83203125"/>
    <col customWidth="1" max="13314" min="13314" style="149" width="3.6640625"/>
    <col customWidth="1" max="13315" min="13315" style="149" width="21.1640625"/>
    <col customWidth="1" max="13316" min="13316" style="149" width="3.5"/>
    <col customWidth="1" max="13317" min="13317" style="149" width="15.5"/>
    <col customWidth="1" max="13318" min="13318" style="149" width="9.83203125"/>
    <col customWidth="1" max="13319" min="13319" style="149" width="18.6640625"/>
    <col customWidth="1" max="13320" min="13320" style="149" width="4.6640625"/>
    <col customWidth="1" max="13321" min="13321" style="149" width="13.5"/>
    <col customWidth="1" max="13322" min="13322" style="149" width="3.33203125"/>
    <col customWidth="1" max="13323" min="13323" style="149" width="10.6640625"/>
    <col customWidth="1" max="13324" min="13324" style="149" width="22.5"/>
    <col customWidth="1" max="13325" min="13325" style="149" width="13.83203125"/>
    <col customWidth="1" max="13326" min="13326" style="149" width="15.5"/>
    <col customWidth="1" max="13327" min="13327" style="149" width="8.83203125"/>
    <col customWidth="1" max="13328" min="13328" style="149" width="12.83203125"/>
    <col customWidth="1" max="13329" min="13329" style="149" width="8.83203125"/>
    <col customWidth="1" max="13330" min="13330" style="149" width="13.33203125"/>
    <col customWidth="1" max="13569" min="13331" style="149" width="8.83203125"/>
    <col customWidth="1" max="13570" min="13570" style="149" width="3.6640625"/>
    <col customWidth="1" max="13571" min="13571" style="149" width="21.1640625"/>
    <col customWidth="1" max="13572" min="13572" style="149" width="3.5"/>
    <col customWidth="1" max="13573" min="13573" style="149" width="15.5"/>
    <col customWidth="1" max="13574" min="13574" style="149" width="9.83203125"/>
    <col customWidth="1" max="13575" min="13575" style="149" width="18.6640625"/>
    <col customWidth="1" max="13576" min="13576" style="149" width="4.6640625"/>
    <col customWidth="1" max="13577" min="13577" style="149" width="13.5"/>
    <col customWidth="1" max="13578" min="13578" style="149" width="3.33203125"/>
    <col customWidth="1" max="13579" min="13579" style="149" width="10.6640625"/>
    <col customWidth="1" max="13580" min="13580" style="149" width="22.5"/>
    <col customWidth="1" max="13581" min="13581" style="149" width="13.83203125"/>
    <col customWidth="1" max="13582" min="13582" style="149" width="15.5"/>
    <col customWidth="1" max="13583" min="13583" style="149" width="8.83203125"/>
    <col customWidth="1" max="13584" min="13584" style="149" width="12.83203125"/>
    <col customWidth="1" max="13585" min="13585" style="149" width="8.83203125"/>
    <col customWidth="1" max="13586" min="13586" style="149" width="13.33203125"/>
    <col customWidth="1" max="13825" min="13587" style="149" width="8.83203125"/>
    <col customWidth="1" max="13826" min="13826" style="149" width="3.6640625"/>
    <col customWidth="1" max="13827" min="13827" style="149" width="21.1640625"/>
    <col customWidth="1" max="13828" min="13828" style="149" width="3.5"/>
    <col customWidth="1" max="13829" min="13829" style="149" width="15.5"/>
    <col customWidth="1" max="13830" min="13830" style="149" width="9.83203125"/>
    <col customWidth="1" max="13831" min="13831" style="149" width="18.6640625"/>
    <col customWidth="1" max="13832" min="13832" style="149" width="4.6640625"/>
    <col customWidth="1" max="13833" min="13833" style="149" width="13.5"/>
    <col customWidth="1" max="13834" min="13834" style="149" width="3.33203125"/>
    <col customWidth="1" max="13835" min="13835" style="149" width="10.6640625"/>
    <col customWidth="1" max="13836" min="13836" style="149" width="22.5"/>
    <col customWidth="1" max="13837" min="13837" style="149" width="13.83203125"/>
    <col customWidth="1" max="13838" min="13838" style="149" width="15.5"/>
    <col customWidth="1" max="13839" min="13839" style="149" width="8.83203125"/>
    <col customWidth="1" max="13840" min="13840" style="149" width="12.83203125"/>
    <col customWidth="1" max="13841" min="13841" style="149" width="8.83203125"/>
    <col customWidth="1" max="13842" min="13842" style="149" width="13.33203125"/>
    <col customWidth="1" max="14081" min="13843" style="149" width="8.83203125"/>
    <col customWidth="1" max="14082" min="14082" style="149" width="3.6640625"/>
    <col customWidth="1" max="14083" min="14083" style="149" width="21.1640625"/>
    <col customWidth="1" max="14084" min="14084" style="149" width="3.5"/>
    <col customWidth="1" max="14085" min="14085" style="149" width="15.5"/>
    <col customWidth="1" max="14086" min="14086" style="149" width="9.83203125"/>
    <col customWidth="1" max="14087" min="14087" style="149" width="18.6640625"/>
    <col customWidth="1" max="14088" min="14088" style="149" width="4.6640625"/>
    <col customWidth="1" max="14089" min="14089" style="149" width="13.5"/>
    <col customWidth="1" max="14090" min="14090" style="149" width="3.33203125"/>
    <col customWidth="1" max="14091" min="14091" style="149" width="10.6640625"/>
    <col customWidth="1" max="14092" min="14092" style="149" width="22.5"/>
    <col customWidth="1" max="14093" min="14093" style="149" width="13.83203125"/>
    <col customWidth="1" max="14094" min="14094" style="149" width="15.5"/>
    <col customWidth="1" max="14095" min="14095" style="149" width="8.83203125"/>
    <col customWidth="1" max="14096" min="14096" style="149" width="12.83203125"/>
    <col customWidth="1" max="14097" min="14097" style="149" width="8.83203125"/>
    <col customWidth="1" max="14098" min="14098" style="149" width="13.33203125"/>
    <col customWidth="1" max="14337" min="14099" style="149" width="8.83203125"/>
    <col customWidth="1" max="14338" min="14338" style="149" width="3.6640625"/>
    <col customWidth="1" max="14339" min="14339" style="149" width="21.1640625"/>
    <col customWidth="1" max="14340" min="14340" style="149" width="3.5"/>
    <col customWidth="1" max="14341" min="14341" style="149" width="15.5"/>
    <col customWidth="1" max="14342" min="14342" style="149" width="9.83203125"/>
    <col customWidth="1" max="14343" min="14343" style="149" width="18.6640625"/>
    <col customWidth="1" max="14344" min="14344" style="149" width="4.6640625"/>
    <col customWidth="1" max="14345" min="14345" style="149" width="13.5"/>
    <col customWidth="1" max="14346" min="14346" style="149" width="3.33203125"/>
    <col customWidth="1" max="14347" min="14347" style="149" width="10.6640625"/>
    <col customWidth="1" max="14348" min="14348" style="149" width="22.5"/>
    <col customWidth="1" max="14349" min="14349" style="149" width="13.83203125"/>
    <col customWidth="1" max="14350" min="14350" style="149" width="15.5"/>
    <col customWidth="1" max="14351" min="14351" style="149" width="8.83203125"/>
    <col customWidth="1" max="14352" min="14352" style="149" width="12.83203125"/>
    <col customWidth="1" max="14353" min="14353" style="149" width="8.83203125"/>
    <col customWidth="1" max="14354" min="14354" style="149" width="13.33203125"/>
    <col customWidth="1" max="14593" min="14355" style="149" width="8.83203125"/>
    <col customWidth="1" max="14594" min="14594" style="149" width="3.6640625"/>
    <col customWidth="1" max="14595" min="14595" style="149" width="21.1640625"/>
    <col customWidth="1" max="14596" min="14596" style="149" width="3.5"/>
    <col customWidth="1" max="14597" min="14597" style="149" width="15.5"/>
    <col customWidth="1" max="14598" min="14598" style="149" width="9.83203125"/>
    <col customWidth="1" max="14599" min="14599" style="149" width="18.6640625"/>
    <col customWidth="1" max="14600" min="14600" style="149" width="4.6640625"/>
    <col customWidth="1" max="14601" min="14601" style="149" width="13.5"/>
    <col customWidth="1" max="14602" min="14602" style="149" width="3.33203125"/>
    <col customWidth="1" max="14603" min="14603" style="149" width="10.6640625"/>
    <col customWidth="1" max="14604" min="14604" style="149" width="22.5"/>
    <col customWidth="1" max="14605" min="14605" style="149" width="13.83203125"/>
    <col customWidth="1" max="14606" min="14606" style="149" width="15.5"/>
    <col customWidth="1" max="14607" min="14607" style="149" width="8.83203125"/>
    <col customWidth="1" max="14608" min="14608" style="149" width="12.83203125"/>
    <col customWidth="1" max="14609" min="14609" style="149" width="8.83203125"/>
    <col customWidth="1" max="14610" min="14610" style="149" width="13.33203125"/>
    <col customWidth="1" max="14849" min="14611" style="149" width="8.83203125"/>
    <col customWidth="1" max="14850" min="14850" style="149" width="3.6640625"/>
    <col customWidth="1" max="14851" min="14851" style="149" width="21.1640625"/>
    <col customWidth="1" max="14852" min="14852" style="149" width="3.5"/>
    <col customWidth="1" max="14853" min="14853" style="149" width="15.5"/>
    <col customWidth="1" max="14854" min="14854" style="149" width="9.83203125"/>
    <col customWidth="1" max="14855" min="14855" style="149" width="18.6640625"/>
    <col customWidth="1" max="14856" min="14856" style="149" width="4.6640625"/>
    <col customWidth="1" max="14857" min="14857" style="149" width="13.5"/>
    <col customWidth="1" max="14858" min="14858" style="149" width="3.33203125"/>
    <col customWidth="1" max="14859" min="14859" style="149" width="10.6640625"/>
    <col customWidth="1" max="14860" min="14860" style="149" width="22.5"/>
    <col customWidth="1" max="14861" min="14861" style="149" width="13.83203125"/>
    <col customWidth="1" max="14862" min="14862" style="149" width="15.5"/>
    <col customWidth="1" max="14863" min="14863" style="149" width="8.83203125"/>
    <col customWidth="1" max="14864" min="14864" style="149" width="12.83203125"/>
    <col customWidth="1" max="14865" min="14865" style="149" width="8.83203125"/>
    <col customWidth="1" max="14866" min="14866" style="149" width="13.33203125"/>
    <col customWidth="1" max="15105" min="14867" style="149" width="8.83203125"/>
    <col customWidth="1" max="15106" min="15106" style="149" width="3.6640625"/>
    <col customWidth="1" max="15107" min="15107" style="149" width="21.1640625"/>
    <col customWidth="1" max="15108" min="15108" style="149" width="3.5"/>
    <col customWidth="1" max="15109" min="15109" style="149" width="15.5"/>
    <col customWidth="1" max="15110" min="15110" style="149" width="9.83203125"/>
    <col customWidth="1" max="15111" min="15111" style="149" width="18.6640625"/>
    <col customWidth="1" max="15112" min="15112" style="149" width="4.6640625"/>
    <col customWidth="1" max="15113" min="15113" style="149" width="13.5"/>
    <col customWidth="1" max="15114" min="15114" style="149" width="3.33203125"/>
    <col customWidth="1" max="15115" min="15115" style="149" width="10.6640625"/>
    <col customWidth="1" max="15116" min="15116" style="149" width="22.5"/>
    <col customWidth="1" max="15117" min="15117" style="149" width="13.83203125"/>
    <col customWidth="1" max="15118" min="15118" style="149" width="15.5"/>
    <col customWidth="1" max="15119" min="15119" style="149" width="8.83203125"/>
    <col customWidth="1" max="15120" min="15120" style="149" width="12.83203125"/>
    <col customWidth="1" max="15121" min="15121" style="149" width="8.83203125"/>
    <col customWidth="1" max="15122" min="15122" style="149" width="13.33203125"/>
    <col customWidth="1" max="15361" min="15123" style="149" width="8.83203125"/>
    <col customWidth="1" max="15362" min="15362" style="149" width="3.6640625"/>
    <col customWidth="1" max="15363" min="15363" style="149" width="21.1640625"/>
    <col customWidth="1" max="15364" min="15364" style="149" width="3.5"/>
    <col customWidth="1" max="15365" min="15365" style="149" width="15.5"/>
    <col customWidth="1" max="15366" min="15366" style="149" width="9.83203125"/>
    <col customWidth="1" max="15367" min="15367" style="149" width="18.6640625"/>
    <col customWidth="1" max="15368" min="15368" style="149" width="4.6640625"/>
    <col customWidth="1" max="15369" min="15369" style="149" width="13.5"/>
    <col customWidth="1" max="15370" min="15370" style="149" width="3.33203125"/>
    <col customWidth="1" max="15371" min="15371" style="149" width="10.6640625"/>
    <col customWidth="1" max="15372" min="15372" style="149" width="22.5"/>
    <col customWidth="1" max="15373" min="15373" style="149" width="13.83203125"/>
    <col customWidth="1" max="15374" min="15374" style="149" width="15.5"/>
    <col customWidth="1" max="15375" min="15375" style="149" width="8.83203125"/>
    <col customWidth="1" max="15376" min="15376" style="149" width="12.83203125"/>
    <col customWidth="1" max="15377" min="15377" style="149" width="8.83203125"/>
    <col customWidth="1" max="15378" min="15378" style="149" width="13.33203125"/>
    <col customWidth="1" max="15617" min="15379" style="149" width="8.83203125"/>
    <col customWidth="1" max="15618" min="15618" style="149" width="3.6640625"/>
    <col customWidth="1" max="15619" min="15619" style="149" width="21.1640625"/>
    <col customWidth="1" max="15620" min="15620" style="149" width="3.5"/>
    <col customWidth="1" max="15621" min="15621" style="149" width="15.5"/>
    <col customWidth="1" max="15622" min="15622" style="149" width="9.83203125"/>
    <col customWidth="1" max="15623" min="15623" style="149" width="18.6640625"/>
    <col customWidth="1" max="15624" min="15624" style="149" width="4.6640625"/>
    <col customWidth="1" max="15625" min="15625" style="149" width="13.5"/>
    <col customWidth="1" max="15626" min="15626" style="149" width="3.33203125"/>
    <col customWidth="1" max="15627" min="15627" style="149" width="10.6640625"/>
    <col customWidth="1" max="15628" min="15628" style="149" width="22.5"/>
    <col customWidth="1" max="15629" min="15629" style="149" width="13.83203125"/>
    <col customWidth="1" max="15630" min="15630" style="149" width="15.5"/>
    <col customWidth="1" max="15631" min="15631" style="149" width="8.83203125"/>
    <col customWidth="1" max="15632" min="15632" style="149" width="12.83203125"/>
    <col customWidth="1" max="15633" min="15633" style="149" width="8.83203125"/>
    <col customWidth="1" max="15634" min="15634" style="149" width="13.33203125"/>
    <col customWidth="1" max="15873" min="15635" style="149" width="8.83203125"/>
    <col customWidth="1" max="15874" min="15874" style="149" width="3.6640625"/>
    <col customWidth="1" max="15875" min="15875" style="149" width="21.1640625"/>
    <col customWidth="1" max="15876" min="15876" style="149" width="3.5"/>
    <col customWidth="1" max="15877" min="15877" style="149" width="15.5"/>
    <col customWidth="1" max="15878" min="15878" style="149" width="9.83203125"/>
    <col customWidth="1" max="15879" min="15879" style="149" width="18.6640625"/>
    <col customWidth="1" max="15880" min="15880" style="149" width="4.6640625"/>
    <col customWidth="1" max="15881" min="15881" style="149" width="13.5"/>
    <col customWidth="1" max="15882" min="15882" style="149" width="3.33203125"/>
    <col customWidth="1" max="15883" min="15883" style="149" width="10.6640625"/>
    <col customWidth="1" max="15884" min="15884" style="149" width="22.5"/>
    <col customWidth="1" max="15885" min="15885" style="149" width="13.83203125"/>
    <col customWidth="1" max="15886" min="15886" style="149" width="15.5"/>
    <col customWidth="1" max="15887" min="15887" style="149" width="8.83203125"/>
    <col customWidth="1" max="15888" min="15888" style="149" width="12.83203125"/>
    <col customWidth="1" max="15889" min="15889" style="149" width="8.83203125"/>
    <col customWidth="1" max="15890" min="15890" style="149" width="13.33203125"/>
    <col customWidth="1" max="16129" min="15891" style="149" width="8.83203125"/>
    <col customWidth="1" max="16130" min="16130" style="149" width="3.6640625"/>
    <col customWidth="1" max="16131" min="16131" style="149" width="21.1640625"/>
    <col customWidth="1" max="16132" min="16132" style="149" width="3.5"/>
    <col customWidth="1" max="16133" min="16133" style="149" width="15.5"/>
    <col customWidth="1" max="16134" min="16134" style="149" width="9.83203125"/>
    <col customWidth="1" max="16135" min="16135" style="149" width="18.6640625"/>
    <col customWidth="1" max="16136" min="16136" style="149" width="4.6640625"/>
    <col customWidth="1" max="16137" min="16137" style="149" width="13.5"/>
    <col customWidth="1" max="16138" min="16138" style="149" width="3.33203125"/>
    <col customWidth="1" max="16139" min="16139" style="149" width="10.6640625"/>
    <col customWidth="1" max="16140" min="16140" style="149" width="22.5"/>
    <col customWidth="1" max="16141" min="16141" style="149" width="13.83203125"/>
    <col customWidth="1" max="16142" min="16142" style="149" width="15.5"/>
    <col customWidth="1" max="16143" min="16143" style="149" width="8.83203125"/>
    <col customWidth="1" max="16144" min="16144" style="149" width="12.83203125"/>
    <col customWidth="1" max="16145" min="16145" style="149" width="8.83203125"/>
    <col customWidth="1" max="16146" min="16146" style="149" width="13.33203125"/>
    <col customWidth="1" max="16384" min="16147" style="149" width="8.83203125"/>
  </cols>
  <sheetData>
    <row customHeight="1" ht="14" r="1" s="22" thickBot="1"/>
    <row customHeight="1" ht="14" r="2" s="22" thickTop="1">
      <c r="B2" s="31" t="n"/>
      <c r="C2" s="32" t="n"/>
      <c r="D2" s="32" t="n"/>
      <c r="E2" s="32" t="n"/>
      <c r="F2" s="32" t="n"/>
      <c r="G2" s="32" t="n"/>
      <c r="H2" s="32" t="n"/>
      <c r="I2" s="32" t="n"/>
      <c r="J2" s="33" t="n"/>
    </row>
    <row r="3">
      <c r="B3" s="34" t="n"/>
      <c r="J3" s="66" t="n"/>
    </row>
    <row r="4">
      <c r="B4" s="34" t="n"/>
      <c r="J4" s="66" t="n"/>
    </row>
    <row r="5">
      <c r="B5" s="34" t="n"/>
      <c r="J5" s="66" t="n"/>
    </row>
    <row r="6">
      <c r="B6" s="34" t="n"/>
      <c r="J6" s="66" t="n"/>
    </row>
    <row customHeight="1" ht="20.25" r="7" s="22">
      <c r="B7" s="34" t="n"/>
      <c r="C7" s="148" t="inlineStr">
        <is>
          <t>YAYASAN KESEJAHTERAAN PEGAWAI</t>
        </is>
      </c>
      <c r="J7" s="35" t="n"/>
    </row>
    <row customHeight="1" ht="20.25" r="8" s="22">
      <c r="B8" s="34" t="n"/>
      <c r="C8" s="148" t="inlineStr">
        <is>
          <t>PT. BANK PEMBANGUNAN DAERAH JAWA BARAT DAN BANTEN</t>
        </is>
      </c>
      <c r="J8" s="36" t="n"/>
      <c r="L8" s="37" t="n"/>
      <c r="N8" s="38" t="n"/>
    </row>
    <row customFormat="1" customHeight="1" ht="12" r="9" s="151" thickBot="1">
      <c r="B9" s="67" t="n"/>
      <c r="C9" s="68" t="n"/>
      <c r="D9" s="68" t="n"/>
      <c r="E9" s="68" t="n"/>
      <c r="F9" s="69" t="n"/>
      <c r="G9" s="69" t="n"/>
      <c r="H9" s="69" t="n"/>
      <c r="I9" s="69" t="n"/>
      <c r="J9" s="70" t="n"/>
      <c r="L9" s="72" t="n"/>
      <c r="N9" s="73" t="n"/>
    </row>
    <row customFormat="1" customHeight="1" ht="12" r="10" s="151" thickTop="1">
      <c r="B10" s="74" t="n"/>
      <c r="C10" s="75" t="n"/>
      <c r="D10" s="75" t="n"/>
      <c r="E10" s="75" t="n"/>
      <c r="F10" s="76" t="n"/>
      <c r="G10" s="76" t="n"/>
      <c r="H10" s="76" t="n"/>
      <c r="I10" s="76" t="n"/>
      <c r="J10" s="77" t="n"/>
      <c r="L10" s="72" t="n"/>
      <c r="N10" s="73" t="n"/>
    </row>
    <row customFormat="1" r="11" s="151">
      <c r="B11" s="74" t="n"/>
      <c r="C11" s="150" t="inlineStr">
        <is>
          <t>SLIP GAJI PEGAWAI YKP bank bjb</t>
        </is>
      </c>
      <c r="J11" s="77" t="n"/>
      <c r="L11" s="72" t="n"/>
      <c r="N11" s="73" t="n"/>
    </row>
    <row customFormat="1" customHeight="1" ht="11" r="12" s="151">
      <c r="B12" s="74" t="n"/>
      <c r="C12" s="75" t="n"/>
      <c r="D12" s="75" t="n"/>
      <c r="E12" s="75" t="n"/>
      <c r="F12" s="76" t="n"/>
      <c r="G12" s="76" t="n"/>
      <c r="H12" s="76" t="n"/>
      <c r="I12" s="76" t="n"/>
      <c r="J12" s="77" t="n"/>
      <c r="L12" s="72" t="n"/>
      <c r="N12" s="73" t="n"/>
    </row>
    <row customHeight="1" ht="15" r="13" s="22">
      <c r="B13" s="34" t="n"/>
      <c r="C13" s="40" t="inlineStr">
        <is>
          <t>No</t>
        </is>
      </c>
      <c r="D13" s="40" t="inlineStr">
        <is>
          <t>:</t>
        </is>
      </c>
      <c r="E13" s="41" t="n">
        <v>1</v>
      </c>
      <c r="F13" s="57" t="n"/>
      <c r="G13" s="57" t="n"/>
      <c r="H13" s="57" t="n"/>
      <c r="I13" s="57" t="n"/>
      <c r="J13" s="42" t="n"/>
      <c r="K13" s="43" t="n"/>
      <c r="L13" s="37" t="n"/>
      <c r="N13" s="38" t="n"/>
    </row>
    <row customHeight="1" ht="15" r="14" s="22">
      <c r="B14" s="34" t="n"/>
      <c r="C14" s="40" t="inlineStr">
        <is>
          <t>Nama</t>
        </is>
      </c>
      <c r="D14" s="40" t="inlineStr">
        <is>
          <t>:</t>
        </is>
      </c>
      <c r="E14" s="40">
        <f>VLOOKUP($E$13,'GAJI PEGAWAI'!$A$10:$U$34,2)</f>
        <v/>
      </c>
      <c r="F14" s="57" t="n"/>
      <c r="G14" s="57" t="n"/>
      <c r="H14" s="57" t="n"/>
      <c r="I14" s="57" t="n"/>
      <c r="J14" s="42" t="n"/>
      <c r="L14" s="37" t="n"/>
      <c r="N14" s="38" t="n"/>
    </row>
    <row customHeight="1" ht="15" r="15" s="22">
      <c r="B15" s="34" t="n"/>
      <c r="C15" s="40" t="inlineStr">
        <is>
          <t>Ms. Kerja</t>
        </is>
      </c>
      <c r="D15" s="40" t="inlineStr">
        <is>
          <t>:</t>
        </is>
      </c>
      <c r="E15" s="40">
        <f>VLOOKUP($E$13,'GAJI PEGAWAI'!$A$10:$U$34,3)</f>
        <v/>
      </c>
      <c r="F15" s="57" t="n"/>
      <c r="G15" s="57" t="inlineStr">
        <is>
          <t>Pot.Kehadiran</t>
        </is>
      </c>
      <c r="H15" s="57" t="inlineStr">
        <is>
          <t xml:space="preserve"> :</t>
        </is>
      </c>
      <c r="I15" s="178">
        <f>VLOOKUP($E$13,'GAJI PEGAWAI'!$A$10:$U$34,10)</f>
        <v/>
      </c>
      <c r="J15" s="44" t="n"/>
      <c r="L15" s="37" t="n"/>
      <c r="N15" s="38" t="n"/>
    </row>
    <row customHeight="1" ht="15" r="16" s="22">
      <c r="B16" s="34" t="n"/>
      <c r="C16" s="58" t="inlineStr">
        <is>
          <t>Grade</t>
        </is>
      </c>
      <c r="D16" s="40" t="inlineStr">
        <is>
          <t>:</t>
        </is>
      </c>
      <c r="E16" s="40">
        <f>VLOOKUP($E$13,'GAJI PEGAWAI'!$A$10:$U$34,4)</f>
        <v/>
      </c>
      <c r="F16" s="57" t="n"/>
      <c r="G16" s="57" t="inlineStr">
        <is>
          <t>Pot. Absensi</t>
        </is>
      </c>
      <c r="H16" s="57" t="inlineStr">
        <is>
          <t xml:space="preserve"> :</t>
        </is>
      </c>
      <c r="I16" s="178">
        <f>VLOOKUP($E$13,'GAJI PEGAWAI'!$A$10:$U$34,11)</f>
        <v/>
      </c>
      <c r="J16" s="44" t="n"/>
      <c r="L16" s="37" t="n"/>
      <c r="N16" s="38" t="n"/>
    </row>
    <row customHeight="1" ht="15" r="17" s="22">
      <c r="B17" s="34" t="n"/>
      <c r="C17" s="40" t="n"/>
      <c r="D17" s="40" t="n"/>
      <c r="E17" s="178" t="n"/>
      <c r="F17" s="57" t="n"/>
      <c r="G17" s="57" t="inlineStr">
        <is>
          <t>Iuran DPLK</t>
        </is>
      </c>
      <c r="H17" s="57" t="inlineStr">
        <is>
          <t xml:space="preserve"> :</t>
        </is>
      </c>
      <c r="I17" s="178">
        <f>VLOOKUP($E$13,'GAJI PEGAWAI'!$A$10:$U$34,14)</f>
        <v/>
      </c>
      <c r="J17" s="44" t="n"/>
      <c r="L17" s="37" t="n"/>
      <c r="N17" s="38" t="n"/>
    </row>
    <row customHeight="1" ht="15" r="18" s="22">
      <c r="B18" s="34" t="n"/>
      <c r="C18" s="40" t="inlineStr">
        <is>
          <t>Tunj. DPLK</t>
        </is>
      </c>
      <c r="D18" s="40" t="inlineStr">
        <is>
          <t>:</t>
        </is>
      </c>
      <c r="E18" s="178">
        <f>VLOOKUP($E$13,'GAJI PEGAWAI'!$A$10:$U$34,6)</f>
        <v/>
      </c>
      <c r="F18" s="57" t="n"/>
      <c r="G18" s="57" t="inlineStr">
        <is>
          <t>Iuran BPJS TK</t>
        </is>
      </c>
      <c r="H18" s="40" t="inlineStr">
        <is>
          <t xml:space="preserve"> :</t>
        </is>
      </c>
      <c r="I18" s="178">
        <f>VLOOKUP($E$13,'GAJI PEGAWAI'!$A$10:$U$34,15)</f>
        <v/>
      </c>
      <c r="J18" s="44" t="n"/>
      <c r="L18" s="37" t="n"/>
      <c r="N18" s="38" t="n"/>
    </row>
    <row customHeight="1" ht="15" r="19" s="22">
      <c r="B19" s="34" t="n"/>
      <c r="C19" s="40" t="inlineStr">
        <is>
          <t>Tunj. BPJS TK</t>
        </is>
      </c>
      <c r="D19" s="40" t="inlineStr">
        <is>
          <t>:</t>
        </is>
      </c>
      <c r="E19" s="178">
        <f>VLOOKUP($E$13,'GAJI PEGAWAI'!$A$10:$U$34,7)</f>
        <v/>
      </c>
      <c r="F19" s="57" t="n"/>
      <c r="G19" s="57" t="inlineStr">
        <is>
          <t>Iuran BPJS Kes</t>
        </is>
      </c>
      <c r="H19" s="57" t="inlineStr">
        <is>
          <t xml:space="preserve"> :</t>
        </is>
      </c>
      <c r="I19" s="178">
        <f>VLOOKUP($E$13,'GAJI PEGAWAI'!$A$10:$U$34,16)</f>
        <v/>
      </c>
      <c r="J19" s="45" t="n"/>
      <c r="L19" s="37" t="n"/>
      <c r="N19" s="38" t="n"/>
    </row>
    <row customHeight="1" ht="15" r="20" s="22">
      <c r="B20" s="34" t="n"/>
      <c r="C20" s="63" t="inlineStr">
        <is>
          <t>Tunj. BPJS Kes</t>
        </is>
      </c>
      <c r="D20" s="64" t="inlineStr">
        <is>
          <t>:</t>
        </is>
      </c>
      <c r="E20" s="179">
        <f>VLOOKUP($E$13,'GAJI PEGAWAI'!$A$10:$U$34,8)</f>
        <v/>
      </c>
      <c r="F20" s="65" t="inlineStr">
        <is>
          <t>+</t>
        </is>
      </c>
      <c r="G20" s="57" t="inlineStr">
        <is>
          <t>Angs. Bjb syariah</t>
        </is>
      </c>
      <c r="H20" s="57" t="inlineStr">
        <is>
          <t xml:space="preserve"> :</t>
        </is>
      </c>
      <c r="I20" s="178">
        <f>VLOOKUP($E$13,'GAJI PEGAWAI'!$A$10:$U$34,17)</f>
        <v/>
      </c>
      <c r="J20" s="45" t="n"/>
      <c r="L20" s="37" t="n"/>
      <c r="N20" s="46" t="n"/>
    </row>
    <row customHeight="1" ht="15" r="21" s="22">
      <c r="B21" s="34" t="n"/>
      <c r="C21" s="59" t="inlineStr">
        <is>
          <t>Jumlah Tunjangan</t>
        </is>
      </c>
      <c r="D21" s="40" t="inlineStr">
        <is>
          <t>:</t>
        </is>
      </c>
      <c r="E21" s="180">
        <f>SUM(E18:E20)</f>
        <v/>
      </c>
      <c r="F21" s="57" t="n"/>
      <c r="G21" s="57" t="inlineStr">
        <is>
          <t>Angs. Kopen</t>
        </is>
      </c>
      <c r="H21" s="57" t="inlineStr">
        <is>
          <t xml:space="preserve"> :</t>
        </is>
      </c>
      <c r="I21" s="178">
        <f>VLOOKUP($E$13,'GAJI PEGAWAI'!$A$10:$U$34,18)</f>
        <v/>
      </c>
      <c r="J21" s="44" t="n"/>
      <c r="K21" s="37" t="n"/>
      <c r="L21" s="37" t="n"/>
      <c r="M21" s="47" t="n"/>
      <c r="N21" s="46" t="n"/>
    </row>
    <row customHeight="1" ht="15" r="22" s="22">
      <c r="B22" s="34" t="n"/>
      <c r="F22" s="57" t="n"/>
      <c r="G22" s="61" t="inlineStr">
        <is>
          <t>Angs. Ziebar</t>
        </is>
      </c>
      <c r="H22" s="61" t="inlineStr">
        <is>
          <t xml:space="preserve"> :</t>
        </is>
      </c>
      <c r="I22" s="179">
        <f>VLOOKUP($E$13,'GAJI PEGAWAI'!$A$10:$U$34,19)</f>
        <v/>
      </c>
      <c r="J22" s="62" t="inlineStr">
        <is>
          <t>+</t>
        </is>
      </c>
      <c r="L22" s="181" t="n"/>
    </row>
    <row customHeight="1" ht="15" r="23" s="22">
      <c r="B23" s="34" t="n"/>
      <c r="C23" s="59" t="inlineStr">
        <is>
          <t>Gaji (Single Salary)</t>
        </is>
      </c>
      <c r="D23" s="59" t="inlineStr">
        <is>
          <t>:</t>
        </is>
      </c>
      <c r="E23" s="182">
        <f>VLOOKUP($E$13,'GAJI PEGAWAI'!$A$10:$U$34,5)</f>
        <v/>
      </c>
      <c r="F23" s="57" t="n"/>
      <c r="G23" s="60" t="inlineStr">
        <is>
          <t>Jumlah Pot. Pegawai</t>
        </is>
      </c>
      <c r="H23" s="57" t="inlineStr">
        <is>
          <t xml:space="preserve"> :</t>
        </is>
      </c>
      <c r="I23" s="183">
        <f>SUM(I15:I22)</f>
        <v/>
      </c>
      <c r="J23" s="44" t="n"/>
    </row>
    <row customHeight="1" ht="13.5" r="24" s="22">
      <c r="B24" s="34" t="n"/>
      <c r="C24" s="40" t="n"/>
      <c r="D24" s="40" t="n"/>
      <c r="E24" s="184" t="n"/>
      <c r="F24" s="57" t="n"/>
      <c r="G24" s="57" t="n"/>
      <c r="H24" s="57" t="n"/>
      <c r="I24" s="48" t="n"/>
      <c r="J24" s="49" t="n"/>
    </row>
    <row customHeight="1" ht="12.75" r="25" s="22" thickBot="1">
      <c r="B25" s="34" t="n"/>
      <c r="F25" s="57" t="n"/>
      <c r="J25" s="50" t="n"/>
    </row>
    <row customHeight="1" ht="16.5" r="26" s="22" thickBot="1">
      <c r="B26" s="34" t="n"/>
      <c r="C26" s="40" t="n"/>
      <c r="D26" s="78" t="inlineStr">
        <is>
          <t>Gaji Bersih</t>
        </is>
      </c>
      <c r="E26" s="79" t="n"/>
      <c r="F26" s="80" t="n"/>
      <c r="G26" s="185">
        <f>E23-I23</f>
        <v/>
      </c>
      <c r="H26" s="57" t="n"/>
      <c r="I26" s="57" t="n"/>
      <c r="J26" s="42" t="n"/>
      <c r="L26" s="181" t="n"/>
    </row>
    <row customHeight="1" ht="15" r="27" s="22">
      <c r="B27" s="34" t="n"/>
      <c r="C27" s="40" t="n"/>
      <c r="H27" s="57" t="n"/>
      <c r="I27" s="57" t="n"/>
      <c r="J27" s="42" t="n"/>
    </row>
    <row customHeight="1" ht="15" r="28" s="22">
      <c r="B28" s="34" t="n"/>
      <c r="C28" s="40" t="n"/>
      <c r="D28" s="40" t="n"/>
      <c r="E28" s="40" t="n"/>
      <c r="F28" s="57" t="n"/>
      <c r="G28" s="186" t="inlineStr">
        <is>
          <t>Bandung 05 Nov 2019</t>
        </is>
      </c>
      <c r="H28" s="57" t="n"/>
      <c r="I28" s="57" t="n"/>
      <c r="J28" s="42" t="n"/>
    </row>
    <row customHeight="1" ht="15" r="29" s="22">
      <c r="B29" s="34" t="n"/>
      <c r="C29" s="40" t="n"/>
      <c r="D29" s="40" t="n"/>
      <c r="E29" s="40" t="n"/>
      <c r="F29" s="57" t="n"/>
      <c r="G29" s="187" t="n"/>
      <c r="H29" s="57" t="n"/>
      <c r="I29" s="57" t="n"/>
      <c r="J29" s="51" t="n"/>
    </row>
    <row customHeight="1" ht="15" r="30" s="22">
      <c r="B30" s="34" t="n"/>
      <c r="C30" s="40" t="n"/>
      <c r="D30" s="40" t="n"/>
      <c r="E30" s="40" t="n"/>
      <c r="F30" s="57" t="n"/>
      <c r="G30" s="52" t="n"/>
      <c r="H30" s="52" t="n"/>
      <c r="I30" s="52" t="n"/>
      <c r="J30" s="51" t="n"/>
    </row>
    <row customHeight="1" ht="15" r="31" s="22">
      <c r="B31" s="34" t="n"/>
      <c r="C31" s="40" t="n"/>
      <c r="D31" s="40" t="n"/>
      <c r="E31" s="40" t="n"/>
      <c r="F31" s="57" t="n"/>
      <c r="G31" s="52" t="n"/>
      <c r="H31" s="52" t="n"/>
      <c r="I31" s="52" t="n"/>
      <c r="J31" s="51" t="n"/>
    </row>
    <row customHeight="1" ht="16" r="32" s="22" thickBot="1">
      <c r="B32" s="39" t="n"/>
      <c r="C32" s="53" t="n"/>
      <c r="D32" s="53" t="n"/>
      <c r="E32" s="53" t="n"/>
      <c r="F32" s="54" t="n"/>
      <c r="G32" s="54" t="n"/>
      <c r="H32" s="54" t="n"/>
      <c r="I32" s="54" t="n"/>
      <c r="J32" s="55" t="n"/>
    </row>
    <row customHeight="1" ht="16" r="33" s="22" thickTop="1">
      <c r="C33" s="40" t="n"/>
      <c r="D33" s="40" t="n"/>
      <c r="E33" s="40" t="n"/>
      <c r="F33" s="57" t="n"/>
      <c r="G33" s="57" t="n"/>
      <c r="H33" s="57" t="n"/>
      <c r="I33" s="57" t="n"/>
      <c r="J33" s="57" t="n"/>
    </row>
    <row customHeight="1" ht="15" r="34" s="22">
      <c r="C34" s="40" t="n"/>
      <c r="D34" s="40" t="n"/>
      <c r="E34" s="40" t="n"/>
      <c r="F34" s="57" t="n"/>
      <c r="G34" s="57" t="n"/>
      <c r="H34" s="57" t="n"/>
      <c r="I34" s="57" t="n"/>
      <c r="J34" s="57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3">
    <mergeCell ref="C8:I8"/>
    <mergeCell ref="C7:I7"/>
    <mergeCell ref="C11:I11"/>
  </mergeCells>
  <printOptions horizontalCentered="1"/>
  <pageMargins bottom="0.21" footer="0.17" header="0.17" left="0.18" right="0.38" top="0.48"/>
  <pageSetup orientation="portrait" paperSize="5" scale="86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0"/>
  <sheetViews>
    <sheetView workbookViewId="0">
      <selection activeCell="A10" sqref="A10:D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2.1640625"/>
    <col bestFit="1" customWidth="1" max="5" min="5" style="155" width="10"/>
    <col bestFit="1" customWidth="1" max="6" min="6" style="155" width="8.5"/>
    <col bestFit="1" customWidth="1" max="7" min="7" style="155" width="12.5"/>
    <col bestFit="1" customWidth="1" max="8" min="8" style="155" width="10"/>
    <col customWidth="1" max="9" min="9" style="155" width="11.1640625"/>
    <col bestFit="1" customWidth="1" max="11" min="10" style="155" width="10"/>
    <col customWidth="1" max="12" min="12" style="155" width="9.83203125"/>
    <col customWidth="1" max="13" min="13" style="155" width="12.83203125"/>
    <col bestFit="1" customWidth="1" max="14" min="14" style="155" width="11.5"/>
    <col customWidth="1" max="15" min="15" style="155" width="8.83203125"/>
    <col bestFit="1" customWidth="1" max="16" min="16" style="155" width="10"/>
    <col customWidth="1" max="17" min="17" style="155" width="11.6640625"/>
    <col customWidth="1" max="18" min="18" style="155" width="8.83203125"/>
    <col customWidth="1" max="16384" min="19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  <c r="H4" s="168" t="n"/>
      <c r="I4" s="168" t="n"/>
      <c r="J4" s="168" t="n"/>
      <c r="K4" s="168" t="n"/>
      <c r="L4" s="168" t="n"/>
      <c r="M4" s="168" t="n"/>
    </row>
    <row r="5">
      <c r="A5" s="154" t="inlineStr">
        <is>
          <t>DAFTAR PEMBAYARAN BPJS KETENAGAKERJAAN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1" t="inlineStr">
        <is>
          <t>SINGLE SALARY</t>
        </is>
      </c>
      <c r="E8" s="164" t="inlineStr">
        <is>
          <t>BPJS</t>
        </is>
      </c>
      <c r="F8" s="160" t="n"/>
      <c r="G8" s="160" t="n"/>
      <c r="H8" s="158" t="n"/>
      <c r="I8" s="164" t="inlineStr">
        <is>
          <t>TOTAL TUNJANGAN</t>
        </is>
      </c>
      <c r="J8" s="164" t="inlineStr">
        <is>
          <t>PEGAWAI</t>
        </is>
      </c>
      <c r="K8" s="158" t="n"/>
      <c r="L8" s="164" t="inlineStr">
        <is>
          <t>TOTAL PEGAWAI</t>
        </is>
      </c>
      <c r="M8" s="164" t="inlineStr">
        <is>
          <t>TOTAL BIAYA BPJS TK</t>
        </is>
      </c>
    </row>
    <row r="9">
      <c r="A9" s="153" t="n"/>
      <c r="B9" s="153" t="n"/>
      <c r="C9" s="153" t="n"/>
      <c r="D9" s="153" t="n"/>
      <c r="E9" s="164" t="inlineStr">
        <is>
          <t>JKK</t>
        </is>
      </c>
      <c r="F9" s="164" t="inlineStr">
        <is>
          <t>JKM</t>
        </is>
      </c>
      <c r="G9" s="164" t="inlineStr">
        <is>
          <t>JHT TK</t>
        </is>
      </c>
      <c r="H9" s="164" t="inlineStr">
        <is>
          <t>JP</t>
        </is>
      </c>
      <c r="I9" s="153" t="n"/>
      <c r="J9" s="164" t="inlineStr">
        <is>
          <t>JHT TK</t>
        </is>
      </c>
      <c r="K9" s="164" t="inlineStr">
        <is>
          <t>JP</t>
        </is>
      </c>
      <c r="L9" s="153" t="n"/>
      <c r="M9" s="153" t="n"/>
    </row>
    <row r="10">
      <c r="A10" t="n">
        <v>1</v>
      </c>
      <c r="B10" t="inlineStr">
        <is>
          <t>CHRISTINA APRILIYANI</t>
        </is>
      </c>
      <c r="C10" t="inlineStr">
        <is>
          <t>KEPALA SEKSI</t>
        </is>
      </c>
      <c r="D10" t="n">
        <v>7750000</v>
      </c>
      <c r="E10">
        <f>ROUNDDOWN(D10*0.24%,0)</f>
        <v/>
      </c>
      <c r="F10">
        <f>ROUNDDOWN(D10*0.3%,0)</f>
        <v/>
      </c>
      <c r="G10">
        <f>ROUNDDOWN(D10*3.7%,0)</f>
        <v/>
      </c>
      <c r="H10">
        <f>ROUNDDOWN(D10*2.0%,0)</f>
        <v/>
      </c>
      <c r="I10">
        <f>ROUNDDOWN(SUM(E10:H10),0)</f>
        <v/>
      </c>
      <c r="J10">
        <f>ROUNDDOWN(D10*2.0%,0)</f>
        <v/>
      </c>
      <c r="K10">
        <f>ROUNDDOWN(D10*1.0%,0)</f>
        <v/>
      </c>
      <c r="L10">
        <f>ROUNDDOWN(SUM(J10:K10),0)</f>
        <v/>
      </c>
      <c r="M10">
        <f>I10 + L10</f>
        <v/>
      </c>
    </row>
    <row r="11">
      <c r="A11" t="n">
        <v>2</v>
      </c>
      <c r="B11" t="inlineStr">
        <is>
          <t>Adek Imam Afrianto</t>
        </is>
      </c>
      <c r="C11" t="inlineStr">
        <is>
          <t>SENIOR STAFF</t>
        </is>
      </c>
      <c r="D11" t="n">
        <v>5357451</v>
      </c>
      <c r="E11">
        <f>ROUNDDOWN(D11*0.24%,0)</f>
        <v/>
      </c>
      <c r="F11">
        <f>ROUNDDOWN(D11*0.3%,0)</f>
        <v/>
      </c>
      <c r="G11">
        <f>ROUNDDOWN(D11*3.7%,0)</f>
        <v/>
      </c>
      <c r="H11">
        <f>ROUNDDOWN(D11*2.0%,0)</f>
        <v/>
      </c>
      <c r="I11">
        <f>ROUNDDOWN(SUM(E11:H11),0)</f>
        <v/>
      </c>
      <c r="J11">
        <f>ROUNDDOWN(D11*2.0%,0)</f>
        <v/>
      </c>
      <c r="K11">
        <f>ROUNDDOWN(D11*1.0%,0)</f>
        <v/>
      </c>
      <c r="L11">
        <f>ROUNDDOWN(SUM(J11:K11),0)</f>
        <v/>
      </c>
      <c r="M11">
        <f>I11 + L11</f>
        <v/>
      </c>
    </row>
    <row r="12">
      <c r="A12" t="n">
        <v>3</v>
      </c>
      <c r="B12" t="inlineStr">
        <is>
          <t>AGAM NASRULLAH</t>
        </is>
      </c>
      <c r="C12" t="inlineStr">
        <is>
          <t>STAFF</t>
        </is>
      </c>
      <c r="D12" t="n">
        <v>4772875</v>
      </c>
      <c r="E12">
        <f>ROUNDDOWN(D12*0.24%,0)</f>
        <v/>
      </c>
      <c r="F12">
        <f>ROUNDDOWN(D12*0.3%,0)</f>
        <v/>
      </c>
      <c r="G12">
        <f>ROUNDDOWN(D12*3.7%,0)</f>
        <v/>
      </c>
      <c r="H12">
        <f>ROUNDDOWN(D12*2.0%,0)</f>
        <v/>
      </c>
      <c r="I12">
        <f>ROUNDDOWN(SUM(E12:H12),0)</f>
        <v/>
      </c>
      <c r="J12">
        <f>ROUNDDOWN(D12*2.0%,0)</f>
        <v/>
      </c>
      <c r="K12">
        <f>ROUNDDOWN(D12*1.0%,0)</f>
        <v/>
      </c>
      <c r="L12">
        <f>ROUNDDOWN(SUM(J12:K12),0)</f>
        <v/>
      </c>
      <c r="M12">
        <f>I12 + L12</f>
        <v/>
      </c>
    </row>
    <row r="13">
      <c r="A13" t="n">
        <v>4</v>
      </c>
      <c r="B13" t="inlineStr">
        <is>
          <t>Ahmad Saprudin</t>
        </is>
      </c>
      <c r="C13" t="inlineStr">
        <is>
          <t>KEPALA SEKSI</t>
        </is>
      </c>
      <c r="D13" t="n">
        <v>7750000</v>
      </c>
      <c r="E13">
        <f>ROUNDDOWN(D13*0.24%,0)</f>
        <v/>
      </c>
      <c r="F13">
        <f>ROUNDDOWN(D13*0.3%,0)</f>
        <v/>
      </c>
      <c r="G13">
        <f>ROUNDDOWN(D13*3.7%,0)</f>
        <v/>
      </c>
      <c r="H13">
        <f>ROUNDDOWN(D13*2.0%,0)</f>
        <v/>
      </c>
      <c r="I13">
        <f>ROUNDDOWN(SUM(E13:H13),0)</f>
        <v/>
      </c>
      <c r="J13">
        <f>ROUNDDOWN(D13*2.0%,0)</f>
        <v/>
      </c>
      <c r="K13">
        <f>ROUNDDOWN(D13*1.0%,0)</f>
        <v/>
      </c>
      <c r="L13">
        <f>ROUNDDOWN(SUM(J13:K13),0)</f>
        <v/>
      </c>
      <c r="M13">
        <f>I13 + L13</f>
        <v/>
      </c>
    </row>
    <row r="14">
      <c r="A14" t="n">
        <v>5</v>
      </c>
      <c r="B14" t="inlineStr">
        <is>
          <t>ARI ALDIAN</t>
        </is>
      </c>
      <c r="C14" t="inlineStr">
        <is>
          <t>KONTRAK</t>
        </is>
      </c>
      <c r="D14" t="n">
        <v>2900000</v>
      </c>
      <c r="E14">
        <f>ROUNDDOWN(8014.991999999999,0)</f>
        <v/>
      </c>
      <c r="F14">
        <f>ROUNDDOWN(10018.74,0)</f>
        <v/>
      </c>
      <c r="G14">
        <f>ROUNDDOWN(123564.46,0)</f>
        <v/>
      </c>
      <c r="H14">
        <f>ROUNDDOWN(66791.6,0)</f>
        <v/>
      </c>
      <c r="I14">
        <f>SUM(E14:H14)</f>
        <v/>
      </c>
      <c r="J14">
        <f>ROUNDDOWN(66791.6,0)</f>
        <v/>
      </c>
      <c r="K14">
        <f>ROUNDDOWN(33395.8,0)</f>
        <v/>
      </c>
      <c r="L14">
        <f>SUM(J14:K14)</f>
        <v/>
      </c>
      <c r="M14">
        <f>I14 + L14</f>
        <v/>
      </c>
    </row>
    <row r="15">
      <c r="A15" t="n">
        <v>6</v>
      </c>
      <c r="B15" t="inlineStr">
        <is>
          <t>CHRISTINA APRILIYANI</t>
        </is>
      </c>
      <c r="C15" t="inlineStr">
        <is>
          <t>KEPALA SEKSI</t>
        </is>
      </c>
      <c r="D15" t="n">
        <v>7750000</v>
      </c>
      <c r="E15">
        <f>ROUNDDOWN(D15*0.24%,0)</f>
        <v/>
      </c>
      <c r="F15">
        <f>ROUNDDOWN(D15*0.3%,0)</f>
        <v/>
      </c>
      <c r="G15">
        <f>ROUNDDOWN(D15*3.7%,0)</f>
        <v/>
      </c>
      <c r="H15">
        <f>ROUNDDOWN(D15*2.0%,0)</f>
        <v/>
      </c>
      <c r="I15">
        <f>ROUNDDOWN(SUM(E15:H15),0)</f>
        <v/>
      </c>
      <c r="J15">
        <f>ROUNDDOWN(D15*2.0%,0)</f>
        <v/>
      </c>
      <c r="K15">
        <f>ROUNDDOWN(D15*1.0%,0)</f>
        <v/>
      </c>
      <c r="L15">
        <f>ROUNDDOWN(SUM(J15:K15),0)</f>
        <v/>
      </c>
      <c r="M15">
        <f>I15 + L15</f>
        <v/>
      </c>
    </row>
    <row r="16">
      <c r="A16" t="n">
        <v>7</v>
      </c>
      <c r="B16" t="inlineStr">
        <is>
          <t>DEDE MUHAMMAD SYIFAUDDIN</t>
        </is>
      </c>
      <c r="C16" t="inlineStr">
        <is>
          <t>STAFF</t>
        </is>
      </c>
      <c r="D16" t="n">
        <v>3578300</v>
      </c>
      <c r="E16">
        <f>ROUNDDOWN(D16*0.24%,0)</f>
        <v/>
      </c>
      <c r="F16">
        <f>ROUNDDOWN(D16*0.3%,0)</f>
        <v/>
      </c>
      <c r="G16">
        <f>ROUNDDOWN(D16*3.7%,0)</f>
        <v/>
      </c>
      <c r="H16">
        <f>ROUNDDOWN(D16*2.0%,0)</f>
        <v/>
      </c>
      <c r="I16">
        <f>ROUNDDOWN(SUM(E16:H16),0)</f>
        <v/>
      </c>
      <c r="J16">
        <f>ROUNDDOWN(D16*2.0%,0)</f>
        <v/>
      </c>
      <c r="K16">
        <f>ROUNDDOWN(D16*1.0%,0)</f>
        <v/>
      </c>
      <c r="L16">
        <f>ROUNDDOWN(SUM(J16:K16),0)</f>
        <v/>
      </c>
      <c r="M16">
        <f>I16 + L16</f>
        <v/>
      </c>
    </row>
    <row r="17">
      <c r="A17" t="n">
        <v>8</v>
      </c>
      <c r="B17" t="inlineStr">
        <is>
          <t>Deden Abdi Wijaya</t>
        </is>
      </c>
      <c r="C17" t="inlineStr">
        <is>
          <t>SENIOR STAFF</t>
        </is>
      </c>
      <c r="D17" t="n">
        <v>5850000</v>
      </c>
      <c r="E17">
        <f>ROUNDDOWN(D17*0.24%,0)</f>
        <v/>
      </c>
      <c r="F17">
        <f>ROUNDDOWN(D17*0.3%,0)</f>
        <v/>
      </c>
      <c r="G17">
        <f>ROUNDDOWN(D17*3.7%,0)</f>
        <v/>
      </c>
      <c r="H17">
        <f>ROUNDDOWN(D17*2.0%,0)</f>
        <v/>
      </c>
      <c r="I17">
        <f>ROUNDDOWN(SUM(E17:H17),0)</f>
        <v/>
      </c>
      <c r="J17">
        <f>ROUNDDOWN(D17*2.0%,0)</f>
        <v/>
      </c>
      <c r="K17">
        <f>ROUNDDOWN(D17*1.0%,0)</f>
        <v/>
      </c>
      <c r="L17">
        <f>ROUNDDOWN(SUM(J17:K17),0)</f>
        <v/>
      </c>
      <c r="M17">
        <f>I17 + L17</f>
        <v/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9250000</v>
      </c>
      <c r="E18">
        <f>ROUNDDOWN(D18*0.24%,0)</f>
        <v/>
      </c>
      <c r="F18">
        <f>ROUNDDOWN(D18*0.3%,0)</f>
        <v/>
      </c>
      <c r="G18">
        <f>ROUNDDOWN(D18*3.7%,0)</f>
        <v/>
      </c>
      <c r="H18">
        <f>ROUNDDOWN(D18*2.0%,0)</f>
        <v/>
      </c>
      <c r="I18">
        <f>ROUNDDOWN(SUM(E18:H18),0)</f>
        <v/>
      </c>
      <c r="J18">
        <f>ROUNDDOWN(D18*2.0%,0)</f>
        <v/>
      </c>
      <c r="K18">
        <f>ROUNDDOWN(D18*1.0%,0)</f>
        <v/>
      </c>
      <c r="L18">
        <f>ROUNDDOWN(SUM(J18:K18),0)</f>
        <v/>
      </c>
      <c r="M18">
        <f>I18 + L18</f>
        <v/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>
        <f>ROUNDDOWN(D19*0.24%,0)</f>
        <v/>
      </c>
      <c r="F19">
        <f>ROUNDDOWN(D19*0.3%,0)</f>
        <v/>
      </c>
      <c r="G19">
        <f>ROUNDDOWN(D19*3.7%,0)</f>
        <v/>
      </c>
      <c r="H19">
        <f>ROUNDDOWN(D19*2.0%,0)</f>
        <v/>
      </c>
      <c r="I19">
        <f>ROUNDDOWN(SUM(E19:H19),0)</f>
        <v/>
      </c>
      <c r="J19">
        <f>ROUNDDOWN(D19*2.0%,0)</f>
        <v/>
      </c>
      <c r="K19">
        <f>ROUNDDOWN(D19*1.0%,0)</f>
        <v/>
      </c>
      <c r="L19">
        <f>ROUNDDOWN(SUM(J19:K19),0)</f>
        <v/>
      </c>
      <c r="M19">
        <f>I19 + L19</f>
        <v/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>
        <f>ROUNDDOWN(D20*0.24%,0)</f>
        <v/>
      </c>
      <c r="F20">
        <f>ROUNDDOWN(D20*0.3%,0)</f>
        <v/>
      </c>
      <c r="G20">
        <f>ROUNDDOWN(D20*3.7%,0)</f>
        <v/>
      </c>
      <c r="H20">
        <f>ROUNDDOWN(D20*2.0%,0)</f>
        <v/>
      </c>
      <c r="I20">
        <f>ROUNDDOWN(SUM(E20:H20),0)</f>
        <v/>
      </c>
      <c r="J20">
        <f>ROUNDDOWN(D20*2.0%,0)</f>
        <v/>
      </c>
      <c r="K20">
        <f>ROUNDDOWN(D20*1.0%,0)</f>
        <v/>
      </c>
      <c r="L20">
        <f>ROUNDDOWN(SUM(J20:K20),0)</f>
        <v/>
      </c>
      <c r="M20">
        <f>I20 + L20</f>
        <v/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7850000</v>
      </c>
      <c r="E21">
        <f>ROUNDDOWN(D21*0.24%,0)</f>
        <v/>
      </c>
      <c r="F21">
        <f>ROUNDDOWN(D21*0.3%,0)</f>
        <v/>
      </c>
      <c r="G21">
        <f>ROUNDDOWN(D21*3.7%,0)</f>
        <v/>
      </c>
      <c r="H21">
        <f>ROUNDDOWN(D21*2.0%,0)</f>
        <v/>
      </c>
      <c r="I21">
        <f>ROUNDDOWN(SUM(E21:H21),0)</f>
        <v/>
      </c>
      <c r="J21">
        <f>ROUNDDOWN(D21*2.0%,0)</f>
        <v/>
      </c>
      <c r="K21">
        <f>ROUNDDOWN(D21*1.0%,0)</f>
        <v/>
      </c>
      <c r="L21">
        <f>ROUNDDOWN(SUM(J21:K21),0)</f>
        <v/>
      </c>
      <c r="M21">
        <f>I21 + L21</f>
        <v/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3578300</v>
      </c>
      <c r="E22">
        <f>ROUNDDOWN(D22*0.24%,0)</f>
        <v/>
      </c>
      <c r="F22">
        <f>ROUNDDOWN(D22*0.3%,0)</f>
        <v/>
      </c>
      <c r="G22">
        <f>ROUNDDOWN(D22*3.7%,0)</f>
        <v/>
      </c>
      <c r="H22">
        <f>ROUNDDOWN(D22*2.0%,0)</f>
        <v/>
      </c>
      <c r="I22">
        <f>ROUNDDOWN(SUM(E22:H22),0)</f>
        <v/>
      </c>
      <c r="J22">
        <f>ROUNDDOWN(D22*2.0%,0)</f>
        <v/>
      </c>
      <c r="K22">
        <f>ROUNDDOWN(D22*1.0%,0)</f>
        <v/>
      </c>
      <c r="L22">
        <f>ROUNDDOWN(SUM(J22:K22),0)</f>
        <v/>
      </c>
      <c r="M22">
        <f>I22 + L22</f>
        <v/>
      </c>
    </row>
    <row r="23">
      <c r="A23" t="n">
        <v>14</v>
      </c>
      <c r="B23" t="inlineStr">
        <is>
          <t>Fajar Anugrah</t>
        </is>
      </c>
      <c r="C23" t="inlineStr">
        <is>
          <t>SENIOR STAFF</t>
        </is>
      </c>
      <c r="D23" t="n">
        <v>5650000</v>
      </c>
      <c r="E23">
        <f>ROUNDDOWN(D23*0.24%,0)</f>
        <v/>
      </c>
      <c r="F23">
        <f>ROUNDDOWN(D23*0.3%,0)</f>
        <v/>
      </c>
      <c r="G23">
        <f>ROUNDDOWN(D23*3.7%,0)</f>
        <v/>
      </c>
      <c r="H23">
        <f>ROUNDDOWN(D23*2.0%,0)</f>
        <v/>
      </c>
      <c r="I23">
        <f>ROUNDDOWN(SUM(E23:H23),0)</f>
        <v/>
      </c>
      <c r="J23">
        <f>ROUNDDOWN(D23*2.0%,0)</f>
        <v/>
      </c>
      <c r="K23">
        <f>ROUNDDOWN(D23*1.0%,0)</f>
        <v/>
      </c>
      <c r="L23">
        <f>ROUNDDOWN(SUM(J23:K23),0)</f>
        <v/>
      </c>
      <c r="M23">
        <f>I23 + L23</f>
        <v/>
      </c>
    </row>
    <row r="24">
      <c r="A24" t="n">
        <v>15</v>
      </c>
      <c r="B24" t="inlineStr">
        <is>
          <t>HANGGA SUPRATAMA</t>
        </is>
      </c>
      <c r="C24" t="inlineStr">
        <is>
          <t>SENIOR STAFF</t>
        </is>
      </c>
      <c r="D24" t="n">
        <v>4950000</v>
      </c>
      <c r="E24">
        <f>ROUNDDOWN(D24*0.24%,0)</f>
        <v/>
      </c>
      <c r="F24">
        <f>ROUNDDOWN(D24*0.3%,0)</f>
        <v/>
      </c>
      <c r="G24">
        <f>ROUNDDOWN(D24*3.7%,0)</f>
        <v/>
      </c>
      <c r="H24">
        <f>ROUNDDOWN(D24*2.0%,0)</f>
        <v/>
      </c>
      <c r="I24">
        <f>ROUNDDOWN(SUM(E24:H24),0)</f>
        <v/>
      </c>
      <c r="J24">
        <f>ROUNDDOWN(D24*2.0%,0)</f>
        <v/>
      </c>
      <c r="K24">
        <f>ROUNDDOWN(D24*1.0%,0)</f>
        <v/>
      </c>
      <c r="L24">
        <f>ROUNDDOWN(SUM(J24:K24),0)</f>
        <v/>
      </c>
      <c r="M24">
        <f>I24 + L24</f>
        <v/>
      </c>
    </row>
    <row r="25">
      <c r="A25" t="n">
        <v>16</v>
      </c>
      <c r="B25" t="inlineStr">
        <is>
          <t>HENDRA BAKTI UTAMA</t>
        </is>
      </c>
      <c r="C25" t="inlineStr">
        <is>
          <t>SENIOR STAFF</t>
        </is>
      </c>
      <c r="D25" t="n">
        <v>4950000</v>
      </c>
      <c r="E25">
        <f>ROUNDDOWN(D25*0.24%,0)</f>
        <v/>
      </c>
      <c r="F25">
        <f>ROUNDDOWN(D25*0.3%,0)</f>
        <v/>
      </c>
      <c r="G25">
        <f>ROUNDDOWN(D25*3.7%,0)</f>
        <v/>
      </c>
      <c r="H25">
        <f>ROUNDDOWN(D25*2.0%,0)</f>
        <v/>
      </c>
      <c r="I25">
        <f>ROUNDDOWN(SUM(E25:H25),0)</f>
        <v/>
      </c>
      <c r="J25">
        <f>ROUNDDOWN(D25*2.0%,0)</f>
        <v/>
      </c>
      <c r="K25">
        <f>ROUNDDOWN(D25*1.0%,0)</f>
        <v/>
      </c>
      <c r="L25">
        <f>ROUNDDOWN(SUM(J25:K25),0)</f>
        <v/>
      </c>
      <c r="M25">
        <f>I25 + L25</f>
        <v/>
      </c>
    </row>
    <row r="26">
      <c r="A26" t="n">
        <v>17</v>
      </c>
      <c r="B26" t="inlineStr">
        <is>
          <t>HERRY HERDIANA</t>
        </is>
      </c>
      <c r="C26" t="inlineStr">
        <is>
          <t>KEPALA SEKSI</t>
        </is>
      </c>
      <c r="D26" t="n">
        <v>7950000</v>
      </c>
      <c r="E26">
        <f>ROUNDDOWN(D26*0.24%,0)</f>
        <v/>
      </c>
      <c r="F26">
        <f>ROUNDDOWN(D26*0.3%,0)</f>
        <v/>
      </c>
      <c r="G26">
        <f>ROUNDDOWN(D26*3.7%,0)</f>
        <v/>
      </c>
      <c r="H26">
        <f>ROUNDDOWN(D26*2.0%,0)</f>
        <v/>
      </c>
      <c r="I26">
        <f>ROUNDDOWN(SUM(E26:H26),0)</f>
        <v/>
      </c>
      <c r="J26">
        <f>ROUNDDOWN(D26*2.0%,0)</f>
        <v/>
      </c>
      <c r="K26">
        <f>ROUNDDOWN(D26*1.0%,0)</f>
        <v/>
      </c>
      <c r="L26">
        <f>ROUNDDOWN(SUM(J26:K26),0)</f>
        <v/>
      </c>
      <c r="M26">
        <f>I26 + L26</f>
        <v/>
      </c>
    </row>
    <row r="27">
      <c r="A27" t="n">
        <v>18</v>
      </c>
      <c r="B27" t="inlineStr">
        <is>
          <t>IVANSYAH WAHYU</t>
        </is>
      </c>
      <c r="C27" t="inlineStr">
        <is>
          <t>SENIOR STAFF</t>
        </is>
      </c>
      <c r="D27" t="n">
        <v>7678920</v>
      </c>
      <c r="E27">
        <f>ROUNDDOWN(D27*0.24%,0)</f>
        <v/>
      </c>
      <c r="F27">
        <f>ROUNDDOWN(D27*0.3%,0)</f>
        <v/>
      </c>
      <c r="G27">
        <f>ROUNDDOWN(D27*3.7%,0)</f>
        <v/>
      </c>
      <c r="H27">
        <f>ROUNDDOWN(D27*2.0%,0)</f>
        <v/>
      </c>
      <c r="I27">
        <f>ROUNDDOWN(SUM(E27:H27),0)</f>
        <v/>
      </c>
      <c r="J27">
        <f>ROUNDDOWN(D27*2.0%,0)</f>
        <v/>
      </c>
      <c r="K27">
        <f>ROUNDDOWN(D27*1.0%,0)</f>
        <v/>
      </c>
      <c r="L27">
        <f>ROUNDDOWN(SUM(J27:K27),0)</f>
        <v/>
      </c>
      <c r="M27">
        <f>I27 + L27</f>
        <v/>
      </c>
    </row>
    <row r="28">
      <c r="A28" t="n">
        <v>19</v>
      </c>
      <c r="B28" t="inlineStr">
        <is>
          <t>Madaniah</t>
        </is>
      </c>
      <c r="C28" t="inlineStr">
        <is>
          <t>SENIOR STAFF</t>
        </is>
      </c>
      <c r="D28" t="n">
        <v>5065163</v>
      </c>
      <c r="E28">
        <f>ROUNDDOWN(D28*0.24%,0)</f>
        <v/>
      </c>
      <c r="F28">
        <f>ROUNDDOWN(D28*0.3%,0)</f>
        <v/>
      </c>
      <c r="G28">
        <f>ROUNDDOWN(D28*3.7%,0)</f>
        <v/>
      </c>
      <c r="H28">
        <f>ROUNDDOWN(D28*2.0%,0)</f>
        <v/>
      </c>
      <c r="I28">
        <f>ROUNDDOWN(SUM(E28:H28),0)</f>
        <v/>
      </c>
      <c r="J28">
        <f>ROUNDDOWN(D28*2.0%,0)</f>
        <v/>
      </c>
      <c r="K28">
        <f>ROUNDDOWN(D28*1.0%,0)</f>
        <v/>
      </c>
      <c r="L28">
        <f>ROUNDDOWN(SUM(J28:K28),0)</f>
        <v/>
      </c>
      <c r="M28">
        <f>I28 + L28</f>
        <v/>
      </c>
    </row>
    <row r="29">
      <c r="A29" t="n">
        <v>20</v>
      </c>
      <c r="B29" t="inlineStr">
        <is>
          <t>MOCH DUDIH SUGIARTO</t>
        </is>
      </c>
      <c r="C29" t="inlineStr">
        <is>
          <t>KONTRAK PARTNERSHIP</t>
        </is>
      </c>
      <c r="D29" t="n">
        <v>0</v>
      </c>
      <c r="E29">
        <f>ROUNDDOWN(D29*0.24%,0)</f>
        <v/>
      </c>
      <c r="F29">
        <f>ROUNDDOWN(D29*0.3%,0)</f>
        <v/>
      </c>
      <c r="G29">
        <f>ROUNDDOWN(D29*3.7%,0)</f>
        <v/>
      </c>
      <c r="H29">
        <f>ROUNDDOWN(D29*2.0%,0)</f>
        <v/>
      </c>
      <c r="I29">
        <f>ROUNDDOWN(SUM(E29:H29),0)</f>
        <v/>
      </c>
      <c r="J29">
        <f>ROUNDDOWN(D29*2.0%,0)</f>
        <v/>
      </c>
      <c r="K29">
        <f>ROUNDDOWN(D29*1.0%,0)</f>
        <v/>
      </c>
      <c r="L29">
        <f>ROUNDDOWN(SUM(J29:K29),0)</f>
        <v/>
      </c>
      <c r="M29">
        <f>I29 + L29</f>
        <v/>
      </c>
    </row>
    <row r="30">
      <c r="A30" t="n">
        <v>21</v>
      </c>
      <c r="B30" t="inlineStr">
        <is>
          <t>Nandang Yogaswara</t>
        </is>
      </c>
      <c r="C30" t="inlineStr">
        <is>
          <t>KEPALA SEKSI</t>
        </is>
      </c>
      <c r="D30" t="n">
        <v>8350000</v>
      </c>
      <c r="E30">
        <f>ROUNDDOWN(D30*0.24%,0)</f>
        <v/>
      </c>
      <c r="F30">
        <f>ROUNDDOWN(D30*0.3%,0)</f>
        <v/>
      </c>
      <c r="G30">
        <f>ROUNDDOWN(D30*3.7%,0)</f>
        <v/>
      </c>
      <c r="H30">
        <f>ROUNDDOWN(D30*2.0%,0)</f>
        <v/>
      </c>
      <c r="I30">
        <f>ROUNDDOWN(SUM(E30:H30),0)</f>
        <v/>
      </c>
      <c r="J30">
        <f>ROUNDDOWN(D30*2.0%,0)</f>
        <v/>
      </c>
      <c r="K30">
        <f>ROUNDDOWN(D30*1.0%,0)</f>
        <v/>
      </c>
      <c r="L30">
        <f>ROUNDDOWN(SUM(J30:K30),0)</f>
        <v/>
      </c>
      <c r="M30">
        <f>I30 + L30</f>
        <v/>
      </c>
    </row>
    <row r="31">
      <c r="A31" t="n">
        <v>22</v>
      </c>
      <c r="B31" t="inlineStr">
        <is>
          <t>Nur Ayu Rina I</t>
        </is>
      </c>
      <c r="C31" t="inlineStr">
        <is>
          <t>SENIOR STAFF</t>
        </is>
      </c>
      <c r="D31" t="n">
        <v>6450000</v>
      </c>
      <c r="E31">
        <f>ROUNDDOWN(D31*0.24%,0)</f>
        <v/>
      </c>
      <c r="F31">
        <f>ROUNDDOWN(D31*0.3%,0)</f>
        <v/>
      </c>
      <c r="G31">
        <f>ROUNDDOWN(D31*3.7%,0)</f>
        <v/>
      </c>
      <c r="H31">
        <f>ROUNDDOWN(D31*2.0%,0)</f>
        <v/>
      </c>
      <c r="I31">
        <f>ROUNDDOWN(SUM(E31:H31),0)</f>
        <v/>
      </c>
      <c r="J31">
        <f>ROUNDDOWN(D31*2.0%,0)</f>
        <v/>
      </c>
      <c r="K31">
        <f>ROUNDDOWN(D31*1.0%,0)</f>
        <v/>
      </c>
      <c r="L31">
        <f>ROUNDDOWN(SUM(J31:K31),0)</f>
        <v/>
      </c>
      <c r="M31">
        <f>I31 + L31</f>
        <v/>
      </c>
    </row>
    <row r="32">
      <c r="A32" t="n">
        <v>23</v>
      </c>
      <c r="B32" t="inlineStr">
        <is>
          <t>Yanti</t>
        </is>
      </c>
      <c r="C32" t="inlineStr">
        <is>
          <t>SENIOR STAFF</t>
        </is>
      </c>
      <c r="D32" t="n">
        <v>6453690</v>
      </c>
      <c r="E32">
        <f>ROUNDDOWN(D32*0.24%,0)</f>
        <v/>
      </c>
      <c r="F32">
        <f>ROUNDDOWN(D32*0.3%,0)</f>
        <v/>
      </c>
      <c r="G32">
        <f>ROUNDDOWN(D32*3.7%,0)</f>
        <v/>
      </c>
      <c r="H32">
        <f>ROUNDDOWN(D32*2.0%,0)</f>
        <v/>
      </c>
      <c r="I32">
        <f>ROUNDDOWN(SUM(E32:H32),0)</f>
        <v/>
      </c>
      <c r="J32">
        <f>ROUNDDOWN(D32*2.0%,0)</f>
        <v/>
      </c>
      <c r="K32">
        <f>ROUNDDOWN(D32*1.0%,0)</f>
        <v/>
      </c>
      <c r="L32">
        <f>ROUNDDOWN(SUM(J32:K32),0)</f>
        <v/>
      </c>
      <c r="M32">
        <f>I32 + L32</f>
        <v/>
      </c>
    </row>
    <row r="33">
      <c r="A33" t="n">
        <v>24</v>
      </c>
      <c r="B33" t="inlineStr">
        <is>
          <t>Yosep Rahayu</t>
        </is>
      </c>
      <c r="C33" t="inlineStr">
        <is>
          <t>SENIOR STAFF</t>
        </is>
      </c>
      <c r="D33" t="n">
        <v>6250000</v>
      </c>
      <c r="E33">
        <f>ROUNDDOWN(D33*0.24%,0)</f>
        <v/>
      </c>
      <c r="F33">
        <f>ROUNDDOWN(D33*0.3%,0)</f>
        <v/>
      </c>
      <c r="G33">
        <f>ROUNDDOWN(D33*3.7%,0)</f>
        <v/>
      </c>
      <c r="H33">
        <f>ROUNDDOWN(D33*2.0%,0)</f>
        <v/>
      </c>
      <c r="I33">
        <f>ROUNDDOWN(SUM(E33:H33),0)</f>
        <v/>
      </c>
      <c r="J33">
        <f>ROUNDDOWN(D33*2.0%,0)</f>
        <v/>
      </c>
      <c r="K33">
        <f>ROUNDDOWN(D33*1.0%,0)</f>
        <v/>
      </c>
      <c r="L33">
        <f>ROUNDDOWN(SUM(J33:K33),0)</f>
        <v/>
      </c>
      <c r="M33">
        <f>I33 + L33</f>
        <v/>
      </c>
    </row>
    <row r="34">
      <c r="A34" t="n">
        <v>25</v>
      </c>
      <c r="B34" t="inlineStr">
        <is>
          <t>CHRISTINA APRILIYANI</t>
        </is>
      </c>
      <c r="C34" t="inlineStr">
        <is>
          <t>KEPALA SEKSI</t>
        </is>
      </c>
      <c r="D34" t="n">
        <v>7750000</v>
      </c>
      <c r="E34">
        <f>ROUNDDOWN(D34*0.24%,0)</f>
        <v/>
      </c>
      <c r="F34">
        <f>ROUNDDOWN(D34*0.3%,0)</f>
        <v/>
      </c>
      <c r="G34">
        <f>ROUNDDOWN(D34*3.7%,0)</f>
        <v/>
      </c>
      <c r="H34">
        <f>ROUNDDOWN(D34*2.0%,0)</f>
        <v/>
      </c>
      <c r="I34">
        <f>ROUNDDOWN(SUM(E34:H34),0)</f>
        <v/>
      </c>
      <c r="J34">
        <f>ROUNDDOWN(D34*2.0%,0)</f>
        <v/>
      </c>
      <c r="K34">
        <f>ROUNDDOWN(D34*1.0%,0)</f>
        <v/>
      </c>
      <c r="L34">
        <f>ROUNDDOWN(SUM(J34:K34),0)</f>
        <v/>
      </c>
      <c r="M34">
        <f>I34 + L34</f>
        <v/>
      </c>
    </row>
    <row r="35">
      <c r="A35" s="136" t="inlineStr">
        <is>
          <t>TOTAL</t>
        </is>
      </c>
      <c r="B35" s="160" t="n"/>
      <c r="C35" s="160" t="n"/>
      <c r="D35" s="158" t="n"/>
      <c r="E35" s="16">
        <f>ROUNDDOWN(SUM(E10:E34),0)</f>
        <v/>
      </c>
      <c r="F35" s="16">
        <f>ROUNDDOWN(SUM(F10:F34),0)</f>
        <v/>
      </c>
      <c r="G35" s="16">
        <f>ROUNDDOWN(SUM(G10:G34),0)</f>
        <v/>
      </c>
      <c r="H35" s="16">
        <f>ROUNDDOWN(SUM(H10:H34),0)</f>
        <v/>
      </c>
      <c r="I35" s="16">
        <f>ROUNDDOWN(SUM(I10:I34),0)</f>
        <v/>
      </c>
      <c r="J35" s="16">
        <f>ROUNDDOWN(SUM(J10:J34),0)</f>
        <v/>
      </c>
      <c r="K35" s="16">
        <f>ROUNDDOWN(SUM(K10:K34),0)</f>
        <v/>
      </c>
      <c r="L35" s="16">
        <f>ROUNDDOWN(SUM(L10:L34),0)</f>
        <v/>
      </c>
      <c r="M35" s="16">
        <f>ROUNDDOWN(SUM(M10:M34),0)</f>
        <v/>
      </c>
      <c r="N35" s="156" t="n"/>
    </row>
    <row r="36">
      <c r="A36" s="173" t="n"/>
      <c r="B36" s="173" t="n"/>
      <c r="C36" s="173" t="n"/>
      <c r="D36" s="99" t="n"/>
      <c r="E36" s="4">
        <f>'[1]Daftar Gaji'!H36</f>
        <v/>
      </c>
      <c r="F36" s="4" t="n"/>
      <c r="G36" s="4" t="n"/>
      <c r="H36" s="4" t="n"/>
      <c r="I36" s="4" t="n"/>
      <c r="J36" s="4">
        <f>'[1]Daftar Gaji'!Q36</f>
        <v/>
      </c>
      <c r="K36" s="4" t="n"/>
      <c r="L36" s="4" t="n"/>
      <c r="M36" s="174" t="n"/>
    </row>
    <row r="37">
      <c r="A37" s="173" t="n"/>
      <c r="B37" s="173" t="n"/>
      <c r="C37" s="173" t="n"/>
      <c r="D37" s="5" t="n"/>
      <c r="E37" s="165" t="inlineStr">
        <is>
          <t>Bandung,  24 Juni 2019</t>
        </is>
      </c>
    </row>
    <row r="38">
      <c r="A38" s="174" t="n"/>
      <c r="B38" s="174" t="n"/>
      <c r="C38" s="174" t="n"/>
      <c r="D38" s="154" t="n"/>
      <c r="E38" s="165" t="n"/>
      <c r="F38" s="165" t="n"/>
      <c r="G38" s="165" t="n"/>
      <c r="H38" s="165" t="n"/>
      <c r="I38" s="165" t="n"/>
      <c r="J38" s="174" t="n"/>
      <c r="K38" s="174" t="n"/>
      <c r="L38" s="174" t="n"/>
      <c r="M38" s="174" t="n"/>
    </row>
    <row r="39">
      <c r="A39" s="174" t="n"/>
      <c r="B39" s="174" t="n"/>
      <c r="C39" s="174" t="n"/>
      <c r="D39" s="174" t="n"/>
      <c r="E39" s="98" t="n"/>
      <c r="F39" s="165" t="n"/>
      <c r="G39" s="165" t="n"/>
      <c r="H39" s="165" t="n"/>
      <c r="I39" s="165" t="n"/>
      <c r="J39" s="174" t="n"/>
      <c r="K39" s="174" t="n"/>
      <c r="L39" s="174" t="n"/>
      <c r="M39" s="97" t="n"/>
    </row>
    <row r="40">
      <c r="A40" s="174" t="n"/>
      <c r="B40" s="174" t="n"/>
      <c r="C40" s="174" t="n"/>
      <c r="D40" s="97" t="n"/>
      <c r="E40" s="173" t="n"/>
      <c r="F40" s="173" t="n"/>
      <c r="G40" s="173" t="n"/>
      <c r="H40" s="173" t="n"/>
      <c r="I40" s="173" t="n"/>
      <c r="J40" s="174" t="n"/>
      <c r="K40" s="174" t="n"/>
      <c r="L40" s="174" t="n"/>
      <c r="M40" s="174" t="n"/>
    </row>
    <row r="41">
      <c r="A41" s="174" t="n"/>
      <c r="B41" s="174" t="n"/>
      <c r="C41" s="174" t="n"/>
      <c r="D41" s="174" t="n"/>
      <c r="E41" s="87" t="n"/>
      <c r="F41" s="87" t="n"/>
      <c r="G41" s="87" t="n"/>
      <c r="H41" s="87" t="n"/>
      <c r="I41" s="87" t="n"/>
      <c r="J41" s="87" t="n"/>
      <c r="K41" s="87" t="n"/>
      <c r="L41" s="87" t="n"/>
      <c r="M41" s="87" t="n"/>
    </row>
    <row r="42">
      <c r="A42" s="174" t="n"/>
      <c r="C42" s="174" t="n"/>
      <c r="D42" s="174" t="n"/>
      <c r="E42" s="174" t="n"/>
      <c r="F42" s="174" t="n"/>
      <c r="G42" s="174" t="n"/>
      <c r="H42" s="174" t="n"/>
      <c r="I42" s="174" t="n"/>
      <c r="J42" s="174" t="n"/>
      <c r="K42" s="174" t="n"/>
      <c r="L42" s="174" t="n"/>
      <c r="M42" s="174" t="n"/>
    </row>
    <row r="43">
      <c r="A43" s="174" t="n"/>
      <c r="C43" s="174" t="n"/>
      <c r="D43" s="174" t="inlineStr">
        <is>
          <t xml:space="preserve"> </t>
        </is>
      </c>
      <c r="E43" s="174" t="n"/>
      <c r="F43" s="174" t="n"/>
      <c r="G43" s="174" t="n"/>
      <c r="H43" s="101" t="inlineStr">
        <is>
          <t xml:space="preserve">          Ahmad Fuad            Yayat Karyatimah  </t>
        </is>
      </c>
      <c r="I43" s="101" t="n"/>
      <c r="J43" s="101" t="n"/>
      <c r="K43" s="174" t="n"/>
      <c r="L43" s="174" t="n"/>
      <c r="M43" s="174" t="n"/>
    </row>
    <row r="44">
      <c r="A44" s="174" t="n"/>
      <c r="C44" s="174" t="n"/>
      <c r="D44" s="174" t="n"/>
      <c r="E44" s="174" t="n"/>
      <c r="F44" s="174" t="n"/>
      <c r="G44" s="174" t="n"/>
      <c r="H44" s="174" t="n"/>
      <c r="I44" s="174" t="n"/>
      <c r="J44" s="174" t="n"/>
      <c r="K44" s="174" t="n"/>
      <c r="L44" s="174" t="n"/>
      <c r="M44" s="174" t="n"/>
    </row>
    <row r="45"/>
    <row r="46">
      <c r="A46" s="168" t="n"/>
      <c r="K46" s="168" t="n"/>
      <c r="L46" s="168" t="n"/>
    </row>
    <row r="47">
      <c r="A47" s="168" t="n"/>
      <c r="K47" s="168" t="n"/>
      <c r="L47" s="168" t="n"/>
    </row>
    <row r="48">
      <c r="A48" s="169" t="n"/>
      <c r="B48" s="169" t="n"/>
      <c r="C48" s="169" t="n"/>
      <c r="D48" s="169" t="n"/>
      <c r="E48" s="169" t="n"/>
      <c r="F48" s="169" t="n"/>
      <c r="G48" s="169" t="n"/>
      <c r="H48" s="169" t="n"/>
      <c r="I48" s="169" t="n"/>
      <c r="J48" s="169" t="n"/>
      <c r="K48" s="169" t="n"/>
      <c r="L48" s="169" t="n"/>
    </row>
    <row r="49">
      <c r="F49" s="169" t="n"/>
      <c r="G49" s="169" t="n"/>
      <c r="H49" s="169" t="n"/>
      <c r="I49" s="169" t="n"/>
      <c r="K49" s="169" t="n"/>
      <c r="L49" s="169" t="n"/>
    </row>
    <row r="50">
      <c r="E50" s="169" t="n"/>
      <c r="F50" s="169" t="n"/>
      <c r="G50" s="169" t="n"/>
      <c r="H50" s="169" t="n"/>
      <c r="I50" s="169" t="n"/>
      <c r="J50" s="169" t="n"/>
      <c r="K50" s="169" t="n"/>
      <c r="L50" s="169" t="n"/>
    </row>
    <row customHeight="1" ht="16" r="51" s="22">
      <c r="A51" s="6" t="n"/>
      <c r="B51" s="172" t="n"/>
      <c r="C51" s="110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</row>
    <row r="52">
      <c r="A52" s="6" t="n"/>
      <c r="B52" s="172" t="n"/>
      <c r="C52" s="167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</row>
    <row r="53">
      <c r="A53" s="6" t="n"/>
      <c r="B53" s="172" t="n"/>
      <c r="C53" s="167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</row>
    <row r="54">
      <c r="A54" s="6" t="n"/>
      <c r="B54" s="172" t="n"/>
      <c r="C54" s="167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</row>
    <row customHeight="1" ht="16" r="55" s="22">
      <c r="A55" s="6" t="n"/>
      <c r="B55" s="8" t="n"/>
      <c r="C55" s="168" t="n"/>
      <c r="D55" s="1" t="n"/>
      <c r="E55" s="12" t="n"/>
      <c r="F55" s="12" t="n"/>
      <c r="G55" s="12" t="n"/>
      <c r="H55" s="12" t="n"/>
      <c r="I55" s="12" t="n"/>
      <c r="J55" s="12" t="n"/>
      <c r="K55" s="12" t="n"/>
      <c r="L55" s="12" t="n"/>
    </row>
    <row r="56">
      <c r="A56" s="6" t="n"/>
      <c r="B56" s="172" t="n"/>
      <c r="C56" s="167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</row>
    <row r="57">
      <c r="A57" s="6" t="n"/>
      <c r="B57" s="172" t="n"/>
      <c r="C57" s="167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</row>
    <row r="58">
      <c r="A58" s="6" t="n"/>
      <c r="B58" s="172" t="n"/>
      <c r="C58" s="167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</row>
    <row r="59">
      <c r="A59" s="6" t="n"/>
      <c r="B59" s="172" t="n"/>
      <c r="C59" s="167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</row>
    <row r="60">
      <c r="A60" s="6" t="n"/>
      <c r="B60" s="172" t="n"/>
      <c r="C60" s="167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</row>
    <row r="61">
      <c r="A61" s="6" t="n"/>
      <c r="B61" s="172" t="n"/>
      <c r="C61" s="167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</row>
    <row r="62">
      <c r="A62" s="6" t="n"/>
      <c r="B62" s="172" t="n"/>
      <c r="C62" s="167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</row>
    <row r="63">
      <c r="A63" s="6" t="n"/>
      <c r="B63" s="168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</row>
    <row r="64">
      <c r="A64" s="6" t="n"/>
      <c r="B64" s="8" t="n"/>
      <c r="C64" s="168" t="n"/>
      <c r="D64" s="1" t="n"/>
      <c r="E64" s="12" t="n"/>
      <c r="F64" s="12" t="n"/>
      <c r="G64" s="12" t="n"/>
      <c r="H64" s="12" t="n"/>
      <c r="I64" s="12" t="n"/>
      <c r="J64" s="12" t="n"/>
      <c r="K64" s="12" t="n"/>
      <c r="L64" s="12" t="n"/>
    </row>
    <row r="65">
      <c r="A65" s="6" t="n"/>
      <c r="B65" s="172" t="n"/>
      <c r="C65" s="167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</row>
    <row r="66">
      <c r="A66" s="6" t="n"/>
      <c r="B66" s="172" t="n"/>
      <c r="C66" s="167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</row>
    <row r="67">
      <c r="A67" s="6" t="n"/>
      <c r="B67" s="172" t="n"/>
      <c r="C67" s="167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</row>
    <row r="68">
      <c r="A68" s="6" t="n"/>
      <c r="B68" s="172" t="n"/>
      <c r="C68" s="167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</row>
    <row r="69">
      <c r="A69" s="6" t="n"/>
      <c r="B69" s="11" t="n"/>
      <c r="C69" s="168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</row>
    <row r="70">
      <c r="A70" s="6" t="n"/>
      <c r="B70" s="11" t="n"/>
      <c r="C70" s="168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</row>
    <row r="71">
      <c r="A71" s="6" t="n"/>
      <c r="B71" s="11" t="n"/>
      <c r="C71" s="168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</row>
    <row r="72">
      <c r="A72" s="6" t="n"/>
      <c r="B72" s="172" t="n"/>
      <c r="C72" s="167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</row>
    <row r="73">
      <c r="A73" s="9" t="n"/>
      <c r="B73" s="170" t="n"/>
      <c r="D73" s="171" t="n"/>
      <c r="E73" s="171" t="n"/>
      <c r="F73" s="171" t="n"/>
      <c r="G73" s="171" t="n"/>
      <c r="H73" s="171" t="n"/>
      <c r="I73" s="171" t="n"/>
      <c r="J73" s="171" t="n"/>
      <c r="K73" s="171" t="n"/>
      <c r="L73" s="171" t="n"/>
    </row>
    <row r="74">
      <c r="A74" s="6" t="n"/>
      <c r="B74" s="167" t="n"/>
      <c r="D74" s="12" t="n"/>
      <c r="E74" s="167" t="n"/>
      <c r="K74" s="167" t="n"/>
      <c r="L74" s="167" t="n"/>
    </row>
    <row r="75">
      <c r="A75" s="172" t="n"/>
      <c r="B75" s="172" t="n"/>
      <c r="C75" s="172" t="n"/>
      <c r="D75" s="1" t="n"/>
      <c r="E75" s="11" t="n"/>
      <c r="F75" s="11" t="n"/>
      <c r="G75" s="11" t="n"/>
      <c r="H75" s="11" t="n"/>
      <c r="I75" s="11" t="n"/>
      <c r="J75" s="12" t="n"/>
      <c r="K75" s="12" t="n"/>
      <c r="L75" s="12" t="n"/>
    </row>
    <row r="76">
      <c r="A76" s="172" t="n"/>
      <c r="B76" s="172" t="n"/>
      <c r="C76" s="172" t="n"/>
      <c r="D76" s="13" t="n"/>
      <c r="E76" s="172" t="n"/>
      <c r="F76" s="172" t="n"/>
      <c r="G76" s="172" t="n"/>
      <c r="H76" s="172" t="n"/>
      <c r="I76" s="172" t="n"/>
      <c r="J76" s="1" t="n"/>
      <c r="K76" s="1" t="n"/>
      <c r="L76" s="1" t="n"/>
    </row>
    <row r="77">
      <c r="A77" s="172" t="n"/>
      <c r="B77" s="172" t="n"/>
      <c r="C77" s="172" t="n"/>
      <c r="D77" s="172" t="n"/>
      <c r="E77" s="172" t="n"/>
      <c r="F77" s="172" t="n"/>
      <c r="G77" s="172" t="n"/>
      <c r="H77" s="172" t="n"/>
      <c r="I77" s="172" t="n"/>
      <c r="J77" s="1" t="n"/>
      <c r="K77" s="1" t="n"/>
      <c r="L77" s="1" t="n"/>
    </row>
    <row r="78">
      <c r="A78" s="172" t="n"/>
      <c r="B78" s="172" t="n"/>
      <c r="C78" s="172" t="n"/>
      <c r="D78" s="14" t="n"/>
      <c r="E78" s="172" t="n"/>
      <c r="F78" s="172" t="n"/>
      <c r="G78" s="172" t="n"/>
      <c r="H78" s="172" t="n"/>
      <c r="I78" s="172" t="n"/>
      <c r="J78" s="172" t="n"/>
      <c r="K78" s="172" t="n"/>
      <c r="L78" s="172" t="n"/>
    </row>
    <row r="79"/>
    <row r="80">
      <c r="D80" s="1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28">
    <mergeCell ref="A7:M7"/>
    <mergeCell ref="A1:M1"/>
    <mergeCell ref="A2:M2"/>
    <mergeCell ref="A3:M3"/>
    <mergeCell ref="A5:M5"/>
    <mergeCell ref="A6:M6"/>
    <mergeCell ref="M8:M9"/>
    <mergeCell ref="E12:M12"/>
    <mergeCell ref="A21:J21"/>
    <mergeCell ref="L8:L9"/>
    <mergeCell ref="A8:A9"/>
    <mergeCell ref="B8:B9"/>
    <mergeCell ref="C8:C9"/>
    <mergeCell ref="D8:D9"/>
    <mergeCell ref="B38:C38"/>
    <mergeCell ref="B48:C48"/>
    <mergeCell ref="B49:C49"/>
    <mergeCell ref="E49:J49"/>
    <mergeCell ref="E8:H8"/>
    <mergeCell ref="J8:K8"/>
    <mergeCell ref="I8:I9"/>
    <mergeCell ref="J23:J24"/>
    <mergeCell ref="A22:J22"/>
    <mergeCell ref="A23:A25"/>
    <mergeCell ref="B23:B25"/>
    <mergeCell ref="C23:C25"/>
    <mergeCell ref="D23:D25"/>
    <mergeCell ref="E23:E24"/>
  </mergeCells>
  <pageMargins bottom="0.19" footer="0.3" header="0.3" left="0.5" right="0.12" top="0.32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selection activeCell="E11" sqref="E11"/>
    </sheetView>
  </sheetViews>
  <sheetFormatPr baseColWidth="10" defaultColWidth="8.83203125" defaultRowHeight="15"/>
  <cols>
    <col customWidth="1" max="1" min="1" style="155" width="5.33203125"/>
    <col customWidth="1" max="2" min="2" style="155" width="19.83203125"/>
    <col customWidth="1" max="3" min="3" style="155" width="18.6640625"/>
    <col customWidth="1" max="4" min="4" style="155" width="13.83203125"/>
    <col customWidth="1" max="5" min="5" style="155" width="11.33203125"/>
    <col customWidth="1" max="6" min="6" style="155" width="11.1640625"/>
    <col customWidth="1" max="7" min="7" style="155" width="13.1640625"/>
    <col customWidth="1" max="9" min="8" style="155" width="8.83203125"/>
    <col bestFit="1" customWidth="1" max="10" min="10" style="155" width="10"/>
    <col customWidth="1" max="11" min="11" style="155" width="11.6640625"/>
    <col customWidth="1" max="12" min="12" style="155" width="8.83203125"/>
    <col customWidth="1" max="16384" min="13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 xml:space="preserve">DAFTAR PEMBAYARAN DPLK 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1" t="inlineStr">
        <is>
          <t>SINGLE SALARY</t>
        </is>
      </c>
      <c r="E8" s="164" t="inlineStr">
        <is>
          <t>TUNJANGAN DPLK</t>
        </is>
      </c>
      <c r="F8" s="164" t="inlineStr">
        <is>
          <t>PEGAWAI</t>
        </is>
      </c>
      <c r="G8" s="164" t="inlineStr">
        <is>
          <t>TOTAL BIAYA DPLK</t>
        </is>
      </c>
    </row>
    <row r="9">
      <c r="A9" s="153" t="n"/>
      <c r="B9" s="153" t="n"/>
      <c r="C9" s="153" t="n"/>
      <c r="D9" s="153" t="n"/>
      <c r="E9" s="153" t="n"/>
      <c r="F9" s="153" t="n"/>
      <c r="G9" s="153" t="n"/>
    </row>
    <row r="10">
      <c r="A10" t="n">
        <v>1</v>
      </c>
      <c r="B10" t="inlineStr">
        <is>
          <t>CHRISTINA APRILIYANI</t>
        </is>
      </c>
      <c r="C10" t="inlineStr">
        <is>
          <t>KEPALA SEKSI</t>
        </is>
      </c>
      <c r="D10" t="n">
        <v>7750000</v>
      </c>
      <c r="E10" t="n">
        <v>545000</v>
      </c>
      <c r="F10" t="n">
        <v>272500</v>
      </c>
      <c r="G10">
        <f>E10 + F10</f>
        <v/>
      </c>
    </row>
    <row r="11">
      <c r="A11" t="n">
        <v>2</v>
      </c>
      <c r="B11" t="inlineStr">
        <is>
          <t>Adek Imam Afrianto</t>
        </is>
      </c>
      <c r="C11" t="inlineStr">
        <is>
          <t>SENIOR STAFF</t>
        </is>
      </c>
      <c r="D11" t="n">
        <v>5350000</v>
      </c>
      <c r="E11" t="n">
        <v>405000</v>
      </c>
      <c r="F11" t="n">
        <v>202500</v>
      </c>
      <c r="G11">
        <f>E11 + F11</f>
        <v/>
      </c>
    </row>
    <row r="12">
      <c r="A12" t="n">
        <v>3</v>
      </c>
      <c r="B12" t="inlineStr">
        <is>
          <t>AGAM NASRULLAH</t>
        </is>
      </c>
      <c r="C12" t="inlineStr">
        <is>
          <t>STAFF</t>
        </is>
      </c>
      <c r="D12" t="n">
        <v>4750000</v>
      </c>
      <c r="E12" t="n">
        <v>345000</v>
      </c>
      <c r="F12" t="n">
        <v>172500</v>
      </c>
      <c r="G12">
        <f>E12 + F12</f>
        <v/>
      </c>
    </row>
    <row r="13">
      <c r="A13" t="n">
        <v>4</v>
      </c>
      <c r="B13" t="inlineStr">
        <is>
          <t>Ahmad Saprudin</t>
        </is>
      </c>
      <c r="C13" t="inlineStr">
        <is>
          <t>KEPALA SEKSI</t>
        </is>
      </c>
      <c r="D13" t="n">
        <v>7750000</v>
      </c>
      <c r="E13" t="n">
        <v>545000</v>
      </c>
      <c r="F13" t="n">
        <v>272500</v>
      </c>
      <c r="G13">
        <f>E13 + F13</f>
        <v/>
      </c>
    </row>
    <row r="14">
      <c r="A14" t="n">
        <v>5</v>
      </c>
      <c r="B14" t="inlineStr">
        <is>
          <t>ARI ALDIAN</t>
        </is>
      </c>
      <c r="C14" t="inlineStr">
        <is>
          <t>KONTRAK</t>
        </is>
      </c>
      <c r="D14" t="n">
        <v>9250000</v>
      </c>
      <c r="E14" t="n">
        <v>0</v>
      </c>
      <c r="F14" t="n">
        <v>0</v>
      </c>
      <c r="G14">
        <f>E14 + F14</f>
        <v/>
      </c>
    </row>
    <row r="15">
      <c r="A15" t="n">
        <v>6</v>
      </c>
      <c r="B15" t="inlineStr">
        <is>
          <t>CHRISTINA APRILIYANI</t>
        </is>
      </c>
      <c r="C15" t="inlineStr">
        <is>
          <t>KEPALA SEKSI</t>
        </is>
      </c>
      <c r="D15" t="n">
        <v>7750000</v>
      </c>
      <c r="E15" t="n">
        <v>545000</v>
      </c>
      <c r="F15" t="n">
        <v>272500</v>
      </c>
      <c r="G15">
        <f>E15 + F15</f>
        <v/>
      </c>
    </row>
    <row r="16">
      <c r="A16" t="n">
        <v>7</v>
      </c>
      <c r="B16" t="inlineStr">
        <is>
          <t>DEDE MUHAMMAD SYIFAUDDIN</t>
        </is>
      </c>
      <c r="C16" t="inlineStr">
        <is>
          <t>STAFF</t>
        </is>
      </c>
      <c r="D16" t="n">
        <v>3550000</v>
      </c>
      <c r="E16" t="n">
        <v>0</v>
      </c>
      <c r="F16" t="n">
        <v>0</v>
      </c>
      <c r="G16">
        <f>E16 + F16</f>
        <v/>
      </c>
    </row>
    <row r="17">
      <c r="A17" t="n">
        <v>8</v>
      </c>
      <c r="B17" t="inlineStr">
        <is>
          <t>Deden Abdi Wijaya</t>
        </is>
      </c>
      <c r="C17" t="inlineStr">
        <is>
          <t>SENIOR STAFF</t>
        </is>
      </c>
      <c r="D17" t="n">
        <v>5850000</v>
      </c>
      <c r="E17" t="n">
        <v>455000</v>
      </c>
      <c r="F17" t="n">
        <v>227500</v>
      </c>
      <c r="G17">
        <f>E17 + F17</f>
        <v/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9250000</v>
      </c>
      <c r="E18" t="n">
        <v>695000</v>
      </c>
      <c r="F18" t="n">
        <v>347500</v>
      </c>
      <c r="G18">
        <f>E18 + F18</f>
        <v/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 t="n">
        <v>0</v>
      </c>
      <c r="F19" t="n">
        <v>0</v>
      </c>
      <c r="G19">
        <f>E19 + F19</f>
        <v/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 t="n">
        <v>0</v>
      </c>
      <c r="F20" t="n">
        <v>0</v>
      </c>
      <c r="G20">
        <f>E20 + F20</f>
        <v/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7850000</v>
      </c>
      <c r="E21" t="n">
        <v>555000</v>
      </c>
      <c r="F21" t="n">
        <v>277500</v>
      </c>
      <c r="G21">
        <f>E21 + F21</f>
        <v/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3550000</v>
      </c>
      <c r="E22" t="n">
        <v>225000</v>
      </c>
      <c r="F22" t="n">
        <v>112500</v>
      </c>
      <c r="G22">
        <f>E22 + F22</f>
        <v/>
      </c>
    </row>
    <row r="23">
      <c r="A23" t="n">
        <v>14</v>
      </c>
      <c r="B23" t="inlineStr">
        <is>
          <t>Fajar Anugrah</t>
        </is>
      </c>
      <c r="C23" t="inlineStr">
        <is>
          <t>SENIOR STAFF</t>
        </is>
      </c>
      <c r="D23" t="n">
        <v>5650000</v>
      </c>
      <c r="E23" t="n">
        <v>435000</v>
      </c>
      <c r="F23" t="n">
        <v>217500</v>
      </c>
      <c r="G23">
        <f>E23 + F23</f>
        <v/>
      </c>
    </row>
    <row r="24">
      <c r="A24" t="n">
        <v>15</v>
      </c>
      <c r="B24" t="inlineStr">
        <is>
          <t>HANGGA SUPRATAMA</t>
        </is>
      </c>
      <c r="C24" t="inlineStr">
        <is>
          <t>SENIOR STAFF</t>
        </is>
      </c>
      <c r="D24" t="n">
        <v>4950000</v>
      </c>
      <c r="E24" t="n">
        <v>365000</v>
      </c>
      <c r="F24" t="n">
        <v>182500</v>
      </c>
      <c r="G24">
        <f>E24 + F24</f>
        <v/>
      </c>
    </row>
    <row r="25">
      <c r="A25" t="n">
        <v>16</v>
      </c>
      <c r="B25" t="inlineStr">
        <is>
          <t>HENDRA BAKTI UTAMA</t>
        </is>
      </c>
      <c r="C25" t="inlineStr">
        <is>
          <t>SENIOR STAFF</t>
        </is>
      </c>
      <c r="D25" t="n">
        <v>4950000</v>
      </c>
      <c r="E25" t="n">
        <v>365000</v>
      </c>
      <c r="F25" t="n">
        <v>182500</v>
      </c>
      <c r="G25">
        <f>E25 + F25</f>
        <v/>
      </c>
    </row>
    <row r="26">
      <c r="A26" t="n">
        <v>17</v>
      </c>
      <c r="B26" t="inlineStr">
        <is>
          <t>HERRY HERDIANA</t>
        </is>
      </c>
      <c r="C26" t="inlineStr">
        <is>
          <t>KEPALA SEKSI</t>
        </is>
      </c>
      <c r="D26" t="n">
        <v>7950000</v>
      </c>
      <c r="E26" t="n">
        <v>565000</v>
      </c>
      <c r="F26" t="n">
        <v>282500</v>
      </c>
      <c r="G26">
        <f>E26 + F26</f>
        <v/>
      </c>
    </row>
    <row r="27">
      <c r="A27" t="n">
        <v>18</v>
      </c>
      <c r="B27" t="inlineStr">
        <is>
          <t>IVANSYAH WAHYU</t>
        </is>
      </c>
      <c r="C27" t="inlineStr">
        <is>
          <t>SENIOR STAFF</t>
        </is>
      </c>
      <c r="D27" t="n">
        <v>6950000</v>
      </c>
      <c r="E27" t="n">
        <v>0</v>
      </c>
      <c r="F27" t="n">
        <v>0</v>
      </c>
      <c r="G27">
        <f>E27 + F27</f>
        <v/>
      </c>
    </row>
    <row r="28">
      <c r="A28" t="n">
        <v>19</v>
      </c>
      <c r="B28" t="inlineStr">
        <is>
          <t>Madaniah</t>
        </is>
      </c>
      <c r="C28" t="inlineStr">
        <is>
          <t>SENIOR STAFF</t>
        </is>
      </c>
      <c r="D28" t="n">
        <v>5050000</v>
      </c>
      <c r="E28" t="n">
        <v>375000</v>
      </c>
      <c r="F28" t="n">
        <v>187500</v>
      </c>
      <c r="G28">
        <f>E28 + F28</f>
        <v/>
      </c>
    </row>
    <row r="29">
      <c r="A29" t="n">
        <v>20</v>
      </c>
      <c r="B29" t="inlineStr">
        <is>
          <t>MOCH DUDIH SUGIARTO</t>
        </is>
      </c>
      <c r="C29" t="inlineStr">
        <is>
          <t>KONTRAK PARTNERSHIP</t>
        </is>
      </c>
      <c r="D29" t="n">
        <v>0</v>
      </c>
      <c r="E29" t="n">
        <v>0</v>
      </c>
      <c r="F29" t="n">
        <v>0</v>
      </c>
      <c r="G29">
        <f>E29 + F29</f>
        <v/>
      </c>
    </row>
    <row r="30">
      <c r="A30" t="n">
        <v>21</v>
      </c>
      <c r="B30" t="inlineStr">
        <is>
          <t>Nandang Yogaswara</t>
        </is>
      </c>
      <c r="C30" t="inlineStr">
        <is>
          <t>KEPALA SEKSI</t>
        </is>
      </c>
      <c r="D30" t="n">
        <v>8350000</v>
      </c>
      <c r="E30" t="n">
        <v>605000</v>
      </c>
      <c r="F30" t="n">
        <v>302500</v>
      </c>
      <c r="G30">
        <f>E30 + F30</f>
        <v/>
      </c>
    </row>
    <row r="31">
      <c r="A31" t="n">
        <v>22</v>
      </c>
      <c r="B31" t="inlineStr">
        <is>
          <t>Nur Ayu Rina I</t>
        </is>
      </c>
      <c r="C31" t="inlineStr">
        <is>
          <t>SENIOR STAFF</t>
        </is>
      </c>
      <c r="D31" t="n">
        <v>6450000</v>
      </c>
      <c r="E31" t="n">
        <v>515000</v>
      </c>
      <c r="F31" t="n">
        <v>257500</v>
      </c>
      <c r="G31">
        <f>E31 + F31</f>
        <v/>
      </c>
    </row>
    <row r="32">
      <c r="A32" t="n">
        <v>23</v>
      </c>
      <c r="B32" t="inlineStr">
        <is>
          <t>Yanti</t>
        </is>
      </c>
      <c r="C32" t="inlineStr">
        <is>
          <t>SENIOR STAFF</t>
        </is>
      </c>
      <c r="D32" t="n">
        <v>6450000</v>
      </c>
      <c r="E32" t="n">
        <v>515000</v>
      </c>
      <c r="F32" t="n">
        <v>257500</v>
      </c>
      <c r="G32">
        <f>E32 + F32</f>
        <v/>
      </c>
    </row>
    <row r="33">
      <c r="A33" t="n">
        <v>24</v>
      </c>
      <c r="B33" t="inlineStr">
        <is>
          <t>Yosep Rahayu</t>
        </is>
      </c>
      <c r="C33" t="inlineStr">
        <is>
          <t>SENIOR STAFF</t>
        </is>
      </c>
      <c r="D33" t="n">
        <v>6250000</v>
      </c>
      <c r="E33" t="n">
        <v>495000</v>
      </c>
      <c r="F33" t="n">
        <v>247500</v>
      </c>
      <c r="G33">
        <f>E33 + F33</f>
        <v/>
      </c>
    </row>
    <row r="34">
      <c r="A34" t="n">
        <v>25</v>
      </c>
      <c r="B34" t="inlineStr">
        <is>
          <t>CHRISTINA APRILIYANI</t>
        </is>
      </c>
      <c r="C34" t="inlineStr">
        <is>
          <t>KEPALA SEKSI</t>
        </is>
      </c>
      <c r="D34" t="n">
        <v>7750000</v>
      </c>
      <c r="E34" t="n">
        <v>545000</v>
      </c>
      <c r="F34" t="n">
        <v>272500</v>
      </c>
      <c r="G34">
        <f>E34 + F34</f>
        <v/>
      </c>
    </row>
    <row r="35">
      <c r="A35" s="111" t="inlineStr">
        <is>
          <t>TOTAL</t>
        </is>
      </c>
      <c r="B35" s="160" t="n"/>
      <c r="C35" s="160" t="n"/>
      <c r="D35" s="158" t="n"/>
      <c r="E35" s="16">
        <f>SUM(E10:E34)</f>
        <v/>
      </c>
      <c r="F35" s="16">
        <f>SUM(F10:F34)</f>
        <v/>
      </c>
      <c r="G35" s="28">
        <f>SUM(G10:G34)</f>
        <v/>
      </c>
    </row>
    <row r="36">
      <c r="A36" s="173" t="n"/>
      <c r="B36" s="173" t="n"/>
      <c r="C36" s="173" t="n"/>
      <c r="D36" s="99" t="n"/>
      <c r="E36" s="137">
        <f>'[1]Daftar Gaji'!H36</f>
        <v/>
      </c>
      <c r="F36" s="137">
        <f>'[1]Daftar Gaji'!Q36</f>
        <v/>
      </c>
      <c r="G36" s="138" t="n"/>
    </row>
    <row r="37">
      <c r="A37" s="173" t="n"/>
      <c r="B37" s="173" t="n"/>
      <c r="C37" s="173" t="n"/>
      <c r="D37" s="5" t="n"/>
      <c r="E37" s="165" t="inlineStr">
        <is>
          <t>Bandung, 24 Juni 2019</t>
        </is>
      </c>
      <c r="J37" s="1" t="n"/>
      <c r="K37" s="156" t="n"/>
    </row>
    <row r="38">
      <c r="A38" s="174" t="n"/>
      <c r="B38" s="174" t="n"/>
      <c r="C38" s="174" t="n"/>
      <c r="D38" s="154" t="n"/>
      <c r="E38" s="165" t="n"/>
      <c r="F38" s="174" t="n"/>
      <c r="G38" s="174" t="n"/>
      <c r="J38" s="2" t="n"/>
      <c r="K38" s="156" t="n"/>
    </row>
    <row r="39">
      <c r="A39" s="174" t="n"/>
      <c r="B39" s="174" t="n"/>
      <c r="C39" s="174" t="n"/>
      <c r="D39" s="174" t="n"/>
      <c r="E39" s="165" t="n"/>
      <c r="F39" s="174" t="n"/>
      <c r="G39" s="174" t="n"/>
      <c r="J39" s="2" t="n"/>
      <c r="K39" s="156" t="n"/>
    </row>
    <row r="40">
      <c r="A40" s="174" t="n"/>
      <c r="B40" s="174" t="n"/>
      <c r="C40" s="174" t="n"/>
      <c r="D40" s="174" t="n"/>
      <c r="E40" s="173" t="n"/>
      <c r="J40" s="2" t="n"/>
      <c r="K40" s="156" t="n"/>
    </row>
    <row r="41">
      <c r="A41" s="174" t="n"/>
      <c r="B41" s="174" t="n"/>
      <c r="C41" s="174" t="n"/>
      <c r="D41" s="174" t="n"/>
      <c r="E41" s="154" t="inlineStr">
        <is>
          <t xml:space="preserve">Ahmad Fuad         </t>
        </is>
      </c>
      <c r="J41" s="1" t="n"/>
      <c r="K41" s="156" t="n"/>
    </row>
    <row r="42">
      <c r="A42" s="174" t="n"/>
      <c r="B42" s="174" t="n"/>
      <c r="C42" s="174" t="n"/>
      <c r="D42" s="174" t="n"/>
      <c r="E42" s="174" t="n"/>
      <c r="F42" s="174" t="n"/>
      <c r="G42" s="174" t="n"/>
      <c r="J42" s="1" t="n"/>
      <c r="K42" s="156" t="n"/>
    </row>
    <row r="43">
      <c r="A43" s="174" t="n"/>
      <c r="B43" s="174" t="n"/>
      <c r="C43" s="174" t="n"/>
      <c r="D43" s="174" t="inlineStr">
        <is>
          <t xml:space="preserve"> </t>
        </is>
      </c>
      <c r="E43" s="174" t="n"/>
      <c r="F43" s="174" t="n"/>
      <c r="G43" s="174" t="n"/>
      <c r="J43" s="1" t="n"/>
      <c r="K43" s="156" t="n"/>
    </row>
    <row r="44">
      <c r="A44" s="174" t="n"/>
      <c r="B44" s="174" t="n"/>
      <c r="C44" s="174" t="n"/>
      <c r="D44" s="174" t="n"/>
      <c r="E44" s="174" t="n"/>
      <c r="F44" s="174" t="n"/>
      <c r="G44" s="174" t="n"/>
      <c r="J44" s="1" t="n"/>
      <c r="K44" s="156" t="n"/>
    </row>
    <row r="45">
      <c r="A45" s="155" t="n"/>
      <c r="J45" s="1" t="n"/>
      <c r="K45" s="156" t="n"/>
    </row>
    <row r="46">
      <c r="A46" s="168" t="n"/>
      <c r="J46" s="1" t="n"/>
      <c r="K46" s="156" t="n"/>
    </row>
    <row r="47">
      <c r="A47" s="168" t="n"/>
      <c r="B47" s="155" t="n"/>
      <c r="C47" s="155" t="n"/>
      <c r="D47" s="155" t="n"/>
      <c r="E47" s="155" t="n"/>
      <c r="F47" s="155" t="n"/>
      <c r="J47" s="1" t="n"/>
      <c r="K47" s="156" t="n"/>
    </row>
    <row r="48">
      <c r="J48" s="1" t="n"/>
      <c r="K48" s="156" t="n"/>
    </row>
    <row r="49">
      <c r="J49" s="1" t="n"/>
      <c r="K49" s="156" t="n"/>
    </row>
    <row customHeight="1" ht="16" r="50" s="22">
      <c r="E50" s="169" t="n"/>
      <c r="F50" s="169" t="n"/>
      <c r="J50" s="1" t="n"/>
      <c r="K50" s="156" t="n"/>
    </row>
    <row customHeight="1" ht="16" r="51" s="22">
      <c r="A51" s="6" t="n"/>
      <c r="B51" s="172" t="n"/>
      <c r="C51" s="110" t="n"/>
      <c r="D51" s="1" t="n"/>
      <c r="E51" s="1" t="n"/>
      <c r="F51" s="1" t="n"/>
      <c r="J51" s="1" t="n"/>
      <c r="K51" s="156" t="n"/>
    </row>
    <row r="52">
      <c r="A52" s="6" t="n"/>
      <c r="B52" s="172" t="n"/>
      <c r="C52" s="167" t="n"/>
      <c r="D52" s="1" t="n"/>
      <c r="E52" s="1" t="n"/>
      <c r="F52" s="1" t="n"/>
      <c r="J52" s="1" t="n"/>
      <c r="K52" s="156" t="n"/>
    </row>
    <row r="53">
      <c r="A53" s="6" t="n"/>
      <c r="B53" s="172" t="n"/>
      <c r="C53" s="167" t="n"/>
      <c r="D53" s="1" t="n"/>
      <c r="E53" s="1" t="n"/>
      <c r="F53" s="1" t="n"/>
    </row>
    <row customHeight="1" ht="16" r="54" s="22">
      <c r="A54" s="6" t="n"/>
      <c r="B54" s="172" t="n"/>
      <c r="C54" s="167" t="n"/>
      <c r="D54" s="1" t="n"/>
      <c r="E54" s="1" t="n"/>
      <c r="F54" s="1" t="n"/>
    </row>
    <row customHeight="1" ht="16" r="55" s="22">
      <c r="A55" s="6" t="n"/>
      <c r="B55" s="8" t="n"/>
      <c r="C55" s="168" t="n"/>
      <c r="D55" s="1" t="n"/>
      <c r="E55" s="12" t="n"/>
      <c r="F55" s="12" t="n"/>
    </row>
    <row r="56">
      <c r="A56" s="6" t="n"/>
      <c r="B56" s="172" t="n"/>
      <c r="C56" s="167" t="n"/>
      <c r="D56" s="1" t="n"/>
      <c r="E56" s="1" t="n"/>
      <c r="F56" s="1" t="n"/>
    </row>
    <row r="57">
      <c r="A57" s="6" t="n"/>
      <c r="B57" s="172" t="n"/>
      <c r="C57" s="167" t="n"/>
      <c r="D57" s="1" t="n"/>
      <c r="E57" s="1" t="n"/>
      <c r="F57" s="1" t="n"/>
    </row>
    <row r="58">
      <c r="A58" s="6" t="n"/>
      <c r="B58" s="172" t="n"/>
      <c r="C58" s="167" t="n"/>
      <c r="D58" s="1" t="n"/>
      <c r="E58" s="1" t="n"/>
      <c r="F58" s="1" t="n"/>
    </row>
    <row r="59">
      <c r="A59" s="6" t="n"/>
      <c r="B59" s="172" t="n"/>
      <c r="C59" s="167" t="n"/>
      <c r="D59" s="1" t="n"/>
      <c r="E59" s="1" t="n"/>
      <c r="F59" s="1" t="n"/>
    </row>
    <row r="60">
      <c r="A60" s="6" t="n"/>
      <c r="B60" s="172" t="n"/>
      <c r="C60" s="167" t="n"/>
      <c r="D60" s="1" t="n"/>
      <c r="E60" s="1" t="n"/>
      <c r="F60" s="1" t="n"/>
    </row>
    <row r="61">
      <c r="A61" s="6" t="n"/>
      <c r="B61" s="172" t="n"/>
      <c r="C61" s="167" t="n"/>
      <c r="D61" s="1" t="n"/>
      <c r="E61" s="1" t="n"/>
      <c r="F61" s="1" t="n"/>
    </row>
    <row r="62">
      <c r="A62" s="6" t="n"/>
      <c r="B62" s="172" t="n"/>
      <c r="D62" s="1" t="n"/>
      <c r="E62" s="1" t="n"/>
      <c r="F62" s="1" t="n"/>
    </row>
    <row r="63">
      <c r="A63" s="6" t="n"/>
      <c r="B63" s="168" t="n"/>
      <c r="D63" s="12" t="n"/>
      <c r="E63" s="12" t="n"/>
      <c r="F63" s="12" t="n"/>
    </row>
    <row r="64">
      <c r="A64" s="6" t="n"/>
      <c r="B64" s="8" t="n"/>
      <c r="C64" s="168" t="n"/>
      <c r="D64" s="1" t="n"/>
      <c r="E64" s="12" t="n"/>
      <c r="F64" s="12" t="n"/>
    </row>
    <row r="65">
      <c r="A65" s="6" t="n"/>
      <c r="B65" s="172" t="n"/>
      <c r="C65" s="167" t="n"/>
      <c r="D65" s="1" t="n"/>
      <c r="E65" s="1" t="n"/>
      <c r="F65" s="1" t="n"/>
    </row>
    <row r="66">
      <c r="A66" s="6" t="n"/>
      <c r="B66" s="172" t="n"/>
      <c r="C66" s="167" t="n"/>
      <c r="D66" s="1" t="n"/>
      <c r="E66" s="1" t="n"/>
      <c r="F66" s="1" t="n"/>
    </row>
    <row r="67">
      <c r="A67" s="6" t="n"/>
      <c r="B67" s="172" t="n"/>
      <c r="C67" s="167" t="n"/>
      <c r="D67" s="1" t="n"/>
      <c r="E67" s="1" t="n"/>
      <c r="F67" s="1" t="n"/>
    </row>
    <row r="68">
      <c r="A68" s="6" t="n"/>
      <c r="B68" s="172" t="n"/>
      <c r="C68" s="167" t="n"/>
      <c r="D68" s="1" t="n"/>
      <c r="E68" s="1" t="n"/>
      <c r="F68" s="1" t="n"/>
    </row>
    <row r="69">
      <c r="A69" s="6" t="n"/>
      <c r="B69" s="11" t="n"/>
      <c r="C69" s="168" t="n"/>
      <c r="D69" s="12" t="n"/>
      <c r="E69" s="12" t="n"/>
      <c r="F69" s="12" t="n"/>
    </row>
    <row r="70">
      <c r="A70" s="6" t="n"/>
      <c r="B70" s="11" t="n"/>
      <c r="C70" s="168" t="n"/>
      <c r="D70" s="12" t="n"/>
      <c r="E70" s="12" t="n"/>
      <c r="F70" s="12" t="n"/>
    </row>
    <row r="71">
      <c r="A71" s="6" t="n"/>
      <c r="B71" s="11" t="n"/>
      <c r="C71" s="168" t="n"/>
      <c r="D71" s="12" t="n"/>
      <c r="E71" s="12" t="n"/>
      <c r="F71" s="12" t="n"/>
    </row>
    <row r="72">
      <c r="A72" s="6" t="n"/>
      <c r="B72" s="172" t="n"/>
      <c r="D72" s="12" t="n"/>
      <c r="E72" s="12" t="n"/>
      <c r="F72" s="12" t="n"/>
    </row>
    <row r="73">
      <c r="A73" s="9" t="n"/>
      <c r="B73" s="170" t="n"/>
      <c r="D73" s="171" t="n"/>
      <c r="E73" s="171" t="n"/>
    </row>
    <row r="74">
      <c r="A74" s="6" t="n"/>
      <c r="B74" s="167" t="n"/>
      <c r="D74" s="12" t="n"/>
      <c r="E74" s="167" t="n"/>
    </row>
    <row r="75">
      <c r="A75" s="172" t="n"/>
      <c r="B75" s="172" t="n"/>
      <c r="C75" s="172" t="n"/>
      <c r="D75" s="1" t="n"/>
      <c r="E75" s="11" t="n"/>
      <c r="F75" s="12" t="n"/>
    </row>
    <row r="76">
      <c r="A76" s="172" t="n"/>
      <c r="B76" s="172" t="n"/>
      <c r="C76" s="172" t="n"/>
      <c r="D76" s="13" t="n"/>
      <c r="E76" s="172" t="n"/>
      <c r="F76" s="1" t="n"/>
    </row>
    <row r="77">
      <c r="A77" s="172" t="n"/>
      <c r="B77" s="172" t="n"/>
      <c r="C77" s="172" t="n"/>
      <c r="D77" s="172" t="n"/>
      <c r="E77" s="172" t="n"/>
      <c r="F77" s="1" t="n"/>
    </row>
    <row r="78">
      <c r="A78" s="172" t="n"/>
      <c r="B78" s="172" t="n"/>
      <c r="C78" s="172" t="n"/>
      <c r="D78" s="14" t="n"/>
      <c r="E78" s="172" t="n"/>
      <c r="F78" s="172" t="n"/>
    </row>
    <row r="79"/>
    <row r="80">
      <c r="D80" s="1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26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  <mergeCell ref="E15:G15"/>
    <mergeCell ref="A20:F20"/>
    <mergeCell ref="A21:F21"/>
    <mergeCell ref="A22:A24"/>
    <mergeCell ref="B22:B24"/>
    <mergeCell ref="C22:C24"/>
    <mergeCell ref="D22:D24"/>
    <mergeCell ref="E22:E23"/>
    <mergeCell ref="B48:C48"/>
    <mergeCell ref="E48:F48"/>
    <mergeCell ref="F22:F23"/>
    <mergeCell ref="B37:C37"/>
    <mergeCell ref="B47:C47"/>
  </mergeCells>
  <pageMargins bottom="0.75" footer="0.3" header="0.3" left="0.47" right="0.29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9" sqref="I9"/>
    </sheetView>
  </sheetViews>
  <sheetFormatPr baseColWidth="10" defaultColWidth="8.83203125" defaultRowHeight="15"/>
  <cols>
    <col customWidth="1" max="2" min="2" style="22" width="10"/>
    <col customWidth="1" max="3" min="3" style="22" width="10.6640625"/>
    <col customWidth="1" max="6" min="6" style="22" width="11.5"/>
    <col customWidth="1" max="8" min="8" style="22" width="11.5"/>
  </cols>
  <sheetData>
    <row r="2">
      <c r="A2" t="inlineStr">
        <is>
          <t xml:space="preserve">BPJS Ketenagakerjaan </t>
        </is>
      </c>
    </row>
    <row r="3">
      <c r="D3" s="23" t="n">
        <v>0.0024</v>
      </c>
      <c r="E3" s="23" t="n">
        <v>0.003</v>
      </c>
      <c r="F3" s="23" t="n">
        <v>0.037</v>
      </c>
      <c r="G3" s="24" t="n">
        <v>0.02</v>
      </c>
      <c r="I3" s="24" t="n">
        <v>0.02</v>
      </c>
      <c r="J3" s="24" t="n">
        <v>0.01</v>
      </c>
    </row>
    <row r="4">
      <c r="A4" s="164" t="inlineStr">
        <is>
          <t>NO</t>
        </is>
      </c>
      <c r="B4" s="164" t="inlineStr">
        <is>
          <t>N A M A</t>
        </is>
      </c>
      <c r="C4" s="161" t="inlineStr">
        <is>
          <t>UMK</t>
        </is>
      </c>
      <c r="D4" s="164" t="inlineStr">
        <is>
          <t>BPJS</t>
        </is>
      </c>
      <c r="E4" s="160" t="n"/>
      <c r="F4" s="160" t="n"/>
      <c r="G4" s="158" t="n"/>
      <c r="H4" s="164" t="inlineStr">
        <is>
          <t>TOTAL TUNJANGAN</t>
        </is>
      </c>
      <c r="I4" s="164" t="inlineStr">
        <is>
          <t>PEGAWAI</t>
        </is>
      </c>
      <c r="J4" s="158" t="n"/>
      <c r="K4" s="164" t="inlineStr">
        <is>
          <t>TOTAL PEGAWAI</t>
        </is>
      </c>
      <c r="L4" s="164" t="inlineStr">
        <is>
          <t>TOTAL BIAYA BPJS TK</t>
        </is>
      </c>
    </row>
    <row r="5">
      <c r="A5" s="153" t="n"/>
      <c r="B5" s="153" t="n"/>
      <c r="C5" s="153" t="n"/>
      <c r="D5" s="164" t="inlineStr">
        <is>
          <t>JKK</t>
        </is>
      </c>
      <c r="E5" s="164" t="inlineStr">
        <is>
          <t>JKM</t>
        </is>
      </c>
      <c r="F5" s="164" t="inlineStr">
        <is>
          <t>JHT TK</t>
        </is>
      </c>
      <c r="G5" s="164" t="inlineStr">
        <is>
          <t>JP</t>
        </is>
      </c>
      <c r="H5" s="153" t="n"/>
      <c r="I5" s="164" t="inlineStr">
        <is>
          <t>JHT TK</t>
        </is>
      </c>
      <c r="J5" s="164" t="inlineStr">
        <is>
          <t>JP</t>
        </is>
      </c>
      <c r="K5" s="153" t="n"/>
      <c r="L5" s="153" t="n"/>
    </row>
    <row r="6">
      <c r="A6" s="25" t="n">
        <v>1</v>
      </c>
      <c r="B6" s="26" t="inlineStr">
        <is>
          <t>Ari Aldian</t>
        </is>
      </c>
      <c r="C6" s="27" t="n">
        <v>3339580</v>
      </c>
      <c r="D6" s="27">
        <f>C6*0.24%</f>
        <v/>
      </c>
      <c r="E6" s="27">
        <f>C6*0.3%</f>
        <v/>
      </c>
      <c r="F6" s="27">
        <f>C6*3.7%</f>
        <v/>
      </c>
      <c r="G6" s="190">
        <f>C6*2%</f>
        <v/>
      </c>
      <c r="H6" s="29">
        <f>SUM(D6:G6)</f>
        <v/>
      </c>
      <c r="I6" s="190">
        <f>C6*2%</f>
        <v/>
      </c>
      <c r="J6" s="190">
        <f>C6*1%</f>
        <v/>
      </c>
      <c r="K6" s="29">
        <f>I6+J6</f>
        <v/>
      </c>
      <c r="L6" s="28">
        <f>H6+K6</f>
        <v/>
      </c>
    </row>
    <row r="7">
      <c r="A7" s="25" t="n">
        <v>2</v>
      </c>
      <c r="B7" s="26" t="inlineStr">
        <is>
          <t>DinDin</t>
        </is>
      </c>
      <c r="C7" s="27" t="n">
        <v>9250000</v>
      </c>
      <c r="D7" s="27" t="n"/>
      <c r="E7" s="27" t="n"/>
      <c r="F7" s="27" t="n"/>
      <c r="G7" s="190">
        <f>C7*2%</f>
        <v/>
      </c>
      <c r="H7" s="29">
        <f>SUM(D7:G7)</f>
        <v/>
      </c>
      <c r="I7" s="190">
        <f>I9*I3</f>
        <v/>
      </c>
      <c r="J7" s="190">
        <f>I9*1%</f>
        <v/>
      </c>
      <c r="K7" s="29">
        <f>I7+J7</f>
        <v/>
      </c>
      <c r="L7" s="28">
        <f>H7+K7</f>
        <v/>
      </c>
    </row>
    <row r="8">
      <c r="A8" s="20" t="n"/>
      <c r="B8" s="173" t="n"/>
      <c r="C8" s="99" t="n"/>
      <c r="D8" s="99" t="n"/>
      <c r="E8" s="99" t="n"/>
      <c r="F8" s="99" t="n"/>
      <c r="G8" s="191" t="n"/>
      <c r="H8" s="100" t="n"/>
      <c r="I8" s="191" t="n"/>
      <c r="J8" s="191" t="n"/>
      <c r="K8" s="100" t="n"/>
      <c r="L8" s="30" t="n"/>
    </row>
    <row r="9">
      <c r="I9" t="n">
        <v>8512400</v>
      </c>
    </row>
    <row r="10">
      <c r="A10" t="inlineStr">
        <is>
          <t>BPJS Kesehatan</t>
        </is>
      </c>
    </row>
    <row r="11">
      <c r="D11" s="24" t="n">
        <v>0.04</v>
      </c>
      <c r="E11" s="24" t="n">
        <v>0.01</v>
      </c>
    </row>
    <row r="12">
      <c r="A12" s="164" t="inlineStr">
        <is>
          <t>NO</t>
        </is>
      </c>
      <c r="B12" s="164" t="inlineStr">
        <is>
          <t>N A M A</t>
        </is>
      </c>
      <c r="C12" s="161" t="inlineStr">
        <is>
          <t>UMK</t>
        </is>
      </c>
      <c r="D12" s="164" t="inlineStr">
        <is>
          <t>TUNJANGAN</t>
        </is>
      </c>
      <c r="E12" s="161" t="inlineStr">
        <is>
          <t>PRIBADI</t>
        </is>
      </c>
      <c r="F12" s="161" t="inlineStr">
        <is>
          <t>TOTAL</t>
        </is>
      </c>
    </row>
    <row r="13">
      <c r="A13" s="153" t="n"/>
      <c r="B13" s="153" t="n"/>
      <c r="C13" s="153" t="n"/>
      <c r="D13" s="153" t="n"/>
      <c r="E13" s="153" t="n"/>
      <c r="F13" s="153" t="n"/>
    </row>
    <row r="14">
      <c r="A14" s="25" t="n">
        <v>1</v>
      </c>
      <c r="B14" s="26" t="inlineStr">
        <is>
          <t>Ari Aldian</t>
        </is>
      </c>
      <c r="C14" s="27" t="n">
        <v>3339580</v>
      </c>
      <c r="D14" s="190">
        <f>C14*4%</f>
        <v/>
      </c>
      <c r="E14" s="190">
        <f>C14*1%</f>
        <v/>
      </c>
      <c r="F14" s="21">
        <f>D14+E14</f>
        <v/>
      </c>
    </row>
    <row r="15">
      <c r="A15" s="95" t="n">
        <v>2</v>
      </c>
      <c r="B15" s="96" t="inlineStr">
        <is>
          <t>DinDin</t>
        </is>
      </c>
      <c r="C15" s="192" t="n">
        <v>8000000</v>
      </c>
      <c r="D15" s="190">
        <f>C15*4%</f>
        <v/>
      </c>
      <c r="E15" s="190">
        <f>C15*1%</f>
        <v/>
      </c>
      <c r="F15" s="21">
        <f>D15+E15</f>
        <v/>
      </c>
    </row>
    <row r="16">
      <c r="A16" s="95" t="n">
        <v>3</v>
      </c>
      <c r="B16" s="96" t="inlineStr">
        <is>
          <t>Nandang Y</t>
        </is>
      </c>
      <c r="C16" s="192" t="n">
        <v>8000000</v>
      </c>
      <c r="D16" s="190">
        <f>C16*4%</f>
        <v/>
      </c>
      <c r="E16" s="190">
        <f>C16*1%</f>
        <v/>
      </c>
      <c r="F16" s="21">
        <f>D16+E16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4">
    <mergeCell ref="A4:A5"/>
    <mergeCell ref="B4:B5"/>
    <mergeCell ref="C4:C5"/>
    <mergeCell ref="A12:A13"/>
    <mergeCell ref="B12:B13"/>
    <mergeCell ref="C12:C13"/>
    <mergeCell ref="I4:J4"/>
    <mergeCell ref="H4:H5"/>
    <mergeCell ref="L4:L5"/>
    <mergeCell ref="K4:K5"/>
    <mergeCell ref="D12:D13"/>
    <mergeCell ref="E12:E13"/>
    <mergeCell ref="F12:F13"/>
    <mergeCell ref="D4:G4"/>
  </mergeCell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W44"/>
  <sheetViews>
    <sheetView tabSelected="1" topLeftCell="A2" workbookViewId="0" zoomScale="90" zoomScaleNormal="90">
      <selection activeCell="G13" sqref="G13"/>
    </sheetView>
  </sheetViews>
  <sheetFormatPr baseColWidth="10" defaultColWidth="8.83203125" defaultRowHeight="15"/>
  <cols>
    <col customWidth="1" max="1" min="1" style="155" width="5"/>
    <col customWidth="1" max="2" min="2" style="155" width="21.33203125"/>
    <col customWidth="1" max="4" min="3" style="155" width="21.33203125"/>
    <col customWidth="1" max="5" min="5" style="155" width="18.1640625"/>
    <col customWidth="1" max="6" min="6" style="155" width="20.33203125"/>
    <col customWidth="1" max="7" min="7" style="155" width="12.83203125"/>
    <col customWidth="1" hidden="1" max="8" min="8" style="155" width="13.33203125"/>
    <col customWidth="1" hidden="1" max="10" min="9" style="155" width="10.33203125"/>
    <col customWidth="1" hidden="1" max="13" min="11" style="155" width="11.1640625"/>
    <col customWidth="1" hidden="1" max="14" min="14" style="155" width="13.1640625"/>
    <col customWidth="1" hidden="1" max="15" min="15" style="155" width="14.1640625"/>
    <col customWidth="1" max="17" min="16" style="155" width="12.1640625"/>
    <col customWidth="1" max="18" min="18" style="155" width="11.1640625"/>
    <col customWidth="1" max="21" min="19" style="155" width="13.83203125"/>
    <col customWidth="1" max="22" min="22" style="155" width="13.33203125"/>
    <col customWidth="1" max="23" min="23" style="156" width="14.5"/>
    <col customWidth="1" max="24" min="24" style="155" width="9.1640625"/>
    <col customWidth="1" max="25" min="25" style="155" width="8.83203125"/>
    <col customWidth="1" max="16384" min="26" style="155" width="8.83203125"/>
  </cols>
  <sheetData>
    <row r="1">
      <c r="A1" s="163" t="inlineStr">
        <is>
          <t>Lampiran Memo Nomor :</t>
        </is>
      </c>
      <c r="P1" s="155" t="inlineStr">
        <is>
          <t xml:space="preserve"> 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>DAFTAR GAJI PEGAWAI</t>
        </is>
      </c>
    </row>
    <row r="6">
      <c r="A6" s="154" t="inlineStr">
        <is>
          <t>BULAN September 2019 PEGAWAI YKP bank bjb</t>
        </is>
      </c>
    </row>
    <row customHeight="1" ht="7.5" r="7" s="22"/>
    <row customHeight="1" ht="15" r="8" s="22">
      <c r="A8" s="164" t="inlineStr">
        <is>
          <t>NO</t>
        </is>
      </c>
      <c r="B8" s="164" t="inlineStr">
        <is>
          <t>NAMA</t>
        </is>
      </c>
      <c r="C8" s="164" t="inlineStr">
        <is>
          <t>Masa Kerja</t>
        </is>
      </c>
      <c r="D8" s="160" t="n"/>
      <c r="E8" s="158" t="n"/>
      <c r="F8" s="161" t="inlineStr">
        <is>
          <t>GRADE</t>
        </is>
      </c>
      <c r="G8" s="161" t="inlineStr">
        <is>
          <t>SINGLE SALARY</t>
        </is>
      </c>
      <c r="H8" s="159" t="inlineStr">
        <is>
          <t>TUNJANGAN</t>
        </is>
      </c>
      <c r="I8" s="160" t="n"/>
      <c r="J8" s="158" t="n"/>
      <c r="K8" s="157" t="inlineStr">
        <is>
          <t>TOTAL TUNJANGAN</t>
        </is>
      </c>
      <c r="L8" s="157" t="inlineStr">
        <is>
          <t>FAKTOR PENGURANG</t>
        </is>
      </c>
      <c r="M8" s="158" t="n"/>
      <c r="N8" s="157" t="inlineStr">
        <is>
          <t>TOTAL FAKTOR PENGURANG</t>
        </is>
      </c>
      <c r="O8" s="157" t="inlineStr">
        <is>
          <t>TOTAL BIAYA GAJI PEGAWAI</t>
        </is>
      </c>
      <c r="P8" s="159" t="inlineStr">
        <is>
          <t>POTONGAN PEGAWAI</t>
        </is>
      </c>
      <c r="Q8" s="160" t="n"/>
      <c r="R8" s="160" t="n"/>
      <c r="S8" s="160" t="n"/>
      <c r="T8" s="160" t="n"/>
      <c r="U8" s="158" t="n"/>
      <c r="V8" s="157" t="inlineStr">
        <is>
          <t>TOTAL BEBAN PEGAWAI</t>
        </is>
      </c>
      <c r="W8" s="152" t="inlineStr">
        <is>
          <t xml:space="preserve">GAJI BERSIH </t>
        </is>
      </c>
    </row>
    <row customHeight="1" ht="17.25" r="9" s="22">
      <c r="A9" s="153" t="n"/>
      <c r="B9" s="153" t="n"/>
      <c r="C9" s="159" t="inlineStr">
        <is>
          <t>Tahun Pengangkatan</t>
        </is>
      </c>
      <c r="D9" s="159" t="inlineStr">
        <is>
          <t>Tahun</t>
        </is>
      </c>
      <c r="E9" s="159" t="inlineStr">
        <is>
          <t>Bulan</t>
        </is>
      </c>
      <c r="F9" s="153" t="n"/>
      <c r="G9" s="153" t="n"/>
      <c r="H9" s="159" t="inlineStr">
        <is>
          <t>DPLK</t>
        </is>
      </c>
      <c r="I9" s="159" t="inlineStr">
        <is>
          <t>BPJS TK</t>
        </is>
      </c>
      <c r="J9" s="159" t="inlineStr">
        <is>
          <t>BPJS KES</t>
        </is>
      </c>
      <c r="K9" s="153" t="n"/>
      <c r="L9" s="157" t="inlineStr">
        <is>
          <t>KEHADIRAN</t>
        </is>
      </c>
      <c r="M9" s="157" t="inlineStr">
        <is>
          <t>ABSENSI</t>
        </is>
      </c>
      <c r="N9" s="153" t="n"/>
      <c r="O9" s="153" t="n"/>
      <c r="P9" s="159" t="inlineStr">
        <is>
          <t>DPLK</t>
        </is>
      </c>
      <c r="Q9" s="159" t="inlineStr">
        <is>
          <t>BPJS TK</t>
        </is>
      </c>
      <c r="R9" s="159" t="inlineStr">
        <is>
          <t>BPJS KES</t>
        </is>
      </c>
      <c r="S9" s="159" t="inlineStr">
        <is>
          <t>BJB SYARIAH</t>
        </is>
      </c>
      <c r="T9" s="159" t="inlineStr">
        <is>
          <t>KOPEN</t>
        </is>
      </c>
      <c r="U9" s="159" t="inlineStr">
        <is>
          <t>ZIEBAR</t>
        </is>
      </c>
      <c r="V9" s="153" t="n"/>
      <c r="W9" s="153" t="n"/>
    </row>
    <row r="10">
      <c r="A10" t="n">
        <v>1</v>
      </c>
      <c r="B10" t="inlineStr">
        <is>
          <t>CHRISTINA APRILIYANI</t>
        </is>
      </c>
      <c r="C10" t="b">
        <v>0</v>
      </c>
      <c r="D10" t="inlineStr">
        <is>
          <t>0 Tahun</t>
        </is>
      </c>
      <c r="E10" t="inlineStr">
        <is>
          <t>0 Bulan</t>
        </is>
      </c>
      <c r="F10" t="inlineStr">
        <is>
          <t>G-7/1 (KEPALA SEKSI)</t>
        </is>
      </c>
      <c r="G10" t="n">
        <v>7750000</v>
      </c>
      <c r="H10" t="n">
        <v>545000</v>
      </c>
      <c r="I10">
        <f>'BPJS TK'!I10</f>
        <v/>
      </c>
      <c r="J10" t="n">
        <v>0</v>
      </c>
      <c r="K10">
        <f>SUM(H10:J10)</f>
        <v/>
      </c>
      <c r="L10">
        <f>'PENGURANG KEHADIRAN'!G11</f>
        <v/>
      </c>
      <c r="M10">
        <f>'PENGURANG ABSENSI'!I11</f>
        <v/>
      </c>
      <c r="N10">
        <f>=L10+M10</f>
        <v/>
      </c>
      <c r="O10">
        <f>G10+K10-N10</f>
        <v/>
      </c>
      <c r="P10" t="n">
        <v>272500</v>
      </c>
      <c r="Q10">
        <f>'BPJS TK'!L10</f>
        <v/>
      </c>
      <c r="R10" t="n">
        <v>0</v>
      </c>
      <c r="S10">
        <f>'BJB SYARIAH'!D10</f>
        <v/>
      </c>
      <c r="T10">
        <f>'KOPEN'!F10</f>
        <v/>
      </c>
      <c r="U10">
        <f>'ZIEBAR'!F10</f>
        <v/>
      </c>
      <c r="V10">
        <f>SUM(P10:U10)</f>
        <v/>
      </c>
      <c r="W10">
        <f>ROUND((G10 - N10 - V10), 0)</f>
        <v/>
      </c>
    </row>
    <row r="11">
      <c r="A11" t="n">
        <v>2</v>
      </c>
      <c r="B11" t="inlineStr">
        <is>
          <t>Adek Imam Afrianto</t>
        </is>
      </c>
      <c r="C11" t="inlineStr">
        <is>
          <t>2015-02-20</t>
        </is>
      </c>
      <c r="D11" t="inlineStr">
        <is>
          <t>0 Tahun</t>
        </is>
      </c>
      <c r="E11" t="inlineStr">
        <is>
          <t>0 Bulan</t>
        </is>
      </c>
      <c r="F11" t="inlineStr">
        <is>
          <t>G-4/5 (SENIOR STAFF)</t>
        </is>
      </c>
      <c r="G11" t="n">
        <v>5357451</v>
      </c>
      <c r="H11" t="n">
        <v>405000</v>
      </c>
      <c r="I11">
        <f>'BPJS TK'!I11</f>
        <v/>
      </c>
      <c r="J11" t="n">
        <v>214000</v>
      </c>
      <c r="K11">
        <f>SUM(H11:J11)</f>
        <v/>
      </c>
      <c r="L11">
        <f>'PENGURANG KEHADIRAN'!G12</f>
        <v/>
      </c>
      <c r="M11">
        <f>'PENGURANG ABSENSI'!I12</f>
        <v/>
      </c>
      <c r="N11">
        <f>=L11+M11</f>
        <v/>
      </c>
      <c r="O11">
        <f>G11+K11-N11</f>
        <v/>
      </c>
      <c r="P11" t="n">
        <v>202500</v>
      </c>
      <c r="Q11">
        <f>'BPJS TK'!L11</f>
        <v/>
      </c>
      <c r="R11" t="n">
        <v>53500</v>
      </c>
      <c r="S11">
        <f>'BJB SYARIAH'!D11</f>
        <v/>
      </c>
      <c r="T11">
        <f>'KOPEN'!F11</f>
        <v/>
      </c>
      <c r="U11">
        <f>'ZIEBAR'!F11</f>
        <v/>
      </c>
      <c r="V11">
        <f>SUM(P11:U11)</f>
        <v/>
      </c>
      <c r="W11">
        <f>ROUND((G11 - N11 - V11), 0)</f>
        <v/>
      </c>
    </row>
    <row r="12">
      <c r="A12" t="n">
        <v>3</v>
      </c>
      <c r="B12" t="inlineStr">
        <is>
          <t>AGAM NASRULLAH</t>
        </is>
      </c>
      <c r="C12" t="inlineStr">
        <is>
          <t>2018-12-07</t>
        </is>
      </c>
      <c r="D12" t="inlineStr">
        <is>
          <t>0 Tahun</t>
        </is>
      </c>
      <c r="E12" t="inlineStr">
        <is>
          <t>0 Bulan</t>
        </is>
      </c>
      <c r="F12" t="inlineStr">
        <is>
          <t>G-3/5 (STAFF)</t>
        </is>
      </c>
      <c r="G12" t="n">
        <v>4772875</v>
      </c>
      <c r="H12" t="n">
        <v>345000</v>
      </c>
      <c r="I12">
        <f>'BPJS TK'!I12</f>
        <v/>
      </c>
      <c r="J12" t="n">
        <v>190000</v>
      </c>
      <c r="K12">
        <f>SUM(H12:J12)</f>
        <v/>
      </c>
      <c r="L12">
        <f>'PENGURANG KEHADIRAN'!G13</f>
        <v/>
      </c>
      <c r="M12">
        <f>'PENGURANG ABSENSI'!I13</f>
        <v/>
      </c>
      <c r="N12">
        <f>=L12+M12</f>
        <v/>
      </c>
      <c r="O12">
        <f>G12+K12-N12</f>
        <v/>
      </c>
      <c r="P12" t="n">
        <v>172500</v>
      </c>
      <c r="Q12">
        <f>'BPJS TK'!L12</f>
        <v/>
      </c>
      <c r="R12" t="n">
        <v>47500</v>
      </c>
      <c r="S12">
        <f>'BJB SYARIAH'!D12</f>
        <v/>
      </c>
      <c r="T12">
        <f>'KOPEN'!F12</f>
        <v/>
      </c>
      <c r="U12">
        <f>'ZIEBAR'!F12</f>
        <v/>
      </c>
      <c r="V12">
        <f>SUM(P12:U12)</f>
        <v/>
      </c>
      <c r="W12">
        <f>ROUND((G12 - N12 - V12), 0)</f>
        <v/>
      </c>
    </row>
    <row r="13">
      <c r="A13" t="n">
        <v>4</v>
      </c>
      <c r="B13" t="inlineStr">
        <is>
          <t>Ahmad Saprudin</t>
        </is>
      </c>
      <c r="C13" t="b">
        <v>0</v>
      </c>
      <c r="D13" t="inlineStr">
        <is>
          <t>0 Tahun</t>
        </is>
      </c>
      <c r="E13" t="inlineStr">
        <is>
          <t>0 Bulan</t>
        </is>
      </c>
      <c r="F13" t="inlineStr">
        <is>
          <t>G-7/1 (KEPALA SEKSI)</t>
        </is>
      </c>
      <c r="G13" t="n">
        <v>7750000</v>
      </c>
      <c r="H13" t="n">
        <v>545000</v>
      </c>
      <c r="I13">
        <f>'BPJS TK'!I13</f>
        <v/>
      </c>
      <c r="J13" t="n">
        <v>310000</v>
      </c>
      <c r="K13">
        <f>SUM(H13:J13)</f>
        <v/>
      </c>
      <c r="L13">
        <f>'PENGURANG KEHADIRAN'!G14</f>
        <v/>
      </c>
      <c r="M13">
        <f>'PENGURANG ABSENSI'!I14</f>
        <v/>
      </c>
      <c r="N13">
        <f>=L13+M13</f>
        <v/>
      </c>
      <c r="O13">
        <f>G13+K13-N13</f>
        <v/>
      </c>
      <c r="P13" t="n">
        <v>272500</v>
      </c>
      <c r="Q13">
        <f>'BPJS TK'!L13</f>
        <v/>
      </c>
      <c r="R13" t="n">
        <v>77500</v>
      </c>
      <c r="S13">
        <f>'BJB SYARIAH'!D13</f>
        <v/>
      </c>
      <c r="T13">
        <f>'KOPEN'!F13</f>
        <v/>
      </c>
      <c r="U13">
        <f>'ZIEBAR'!F13</f>
        <v/>
      </c>
      <c r="V13">
        <f>SUM(P13:U13)</f>
        <v/>
      </c>
      <c r="W13">
        <f>ROUND((G13 - N13 - V13), 0)</f>
        <v/>
      </c>
    </row>
    <row r="14">
      <c r="A14" t="n">
        <v>5</v>
      </c>
      <c r="B14" t="inlineStr">
        <is>
          <t>ARI ALDIAN</t>
        </is>
      </c>
      <c r="C14" t="b">
        <v>0</v>
      </c>
      <c r="D14" t="inlineStr">
        <is>
          <t>0 Tahun</t>
        </is>
      </c>
      <c r="E14" t="inlineStr">
        <is>
          <t>0 Bulan</t>
        </is>
      </c>
      <c r="F14" t="inlineStr">
        <is>
          <t>KONTRAK</t>
        </is>
      </c>
      <c r="G14" t="n">
        <v>2900000</v>
      </c>
      <c r="H14" t="n">
        <v>0</v>
      </c>
      <c r="I14">
        <f>'BPJS TK'!I14</f>
        <v/>
      </c>
      <c r="J14" t="n">
        <v>320000</v>
      </c>
      <c r="K14">
        <f>SUM(H14:J14)</f>
        <v/>
      </c>
      <c r="L14">
        <f>'PENGURANG KEHADIRAN'!G15</f>
        <v/>
      </c>
      <c r="M14">
        <f>'PENGURANG ABSENSI'!I15</f>
        <v/>
      </c>
      <c r="N14">
        <f>=L14+M14</f>
        <v/>
      </c>
      <c r="O14">
        <f>G14+K14-N14</f>
        <v/>
      </c>
      <c r="P14" t="n">
        <v>0</v>
      </c>
      <c r="Q14">
        <f>'BPJS TK'!L14</f>
        <v/>
      </c>
      <c r="R14" t="n">
        <v>80000</v>
      </c>
      <c r="S14">
        <f>'BJB SYARIAH'!D14</f>
        <v/>
      </c>
      <c r="T14">
        <f>'KOPEN'!F14</f>
        <v/>
      </c>
      <c r="U14">
        <f>'ZIEBAR'!F14</f>
        <v/>
      </c>
      <c r="V14">
        <f>SUM(P14:U14)</f>
        <v/>
      </c>
      <c r="W14">
        <f>ROUND((G14 - N14 - V14), 0)</f>
        <v/>
      </c>
    </row>
    <row r="15">
      <c r="A15" t="n">
        <v>6</v>
      </c>
      <c r="B15" t="inlineStr">
        <is>
          <t>CHRISTINA APRILIYANI</t>
        </is>
      </c>
      <c r="C15" t="b">
        <v>0</v>
      </c>
      <c r="D15" t="inlineStr">
        <is>
          <t>0 Tahun</t>
        </is>
      </c>
      <c r="E15" t="inlineStr">
        <is>
          <t>0 Bulan</t>
        </is>
      </c>
      <c r="F15" t="inlineStr">
        <is>
          <t>G-7/1 (KEPALA SEKSI)</t>
        </is>
      </c>
      <c r="G15" t="n">
        <v>7750000</v>
      </c>
      <c r="H15" t="n">
        <v>545000</v>
      </c>
      <c r="I15">
        <f>'BPJS TK'!I15</f>
        <v/>
      </c>
      <c r="J15" t="n">
        <v>310000</v>
      </c>
      <c r="K15">
        <f>SUM(H15:J15)</f>
        <v/>
      </c>
      <c r="L15">
        <f>'PENGURANG KEHADIRAN'!G16</f>
        <v/>
      </c>
      <c r="M15">
        <f>'PENGURANG ABSENSI'!I16</f>
        <v/>
      </c>
      <c r="N15">
        <f>=L15+M15</f>
        <v/>
      </c>
      <c r="O15">
        <f>G15+K15-N15</f>
        <v/>
      </c>
      <c r="P15" t="n">
        <v>272500</v>
      </c>
      <c r="Q15">
        <f>'BPJS TK'!L15</f>
        <v/>
      </c>
      <c r="R15" t="n">
        <v>77500</v>
      </c>
      <c r="S15">
        <f>'BJB SYARIAH'!D15</f>
        <v/>
      </c>
      <c r="T15">
        <f>'KOPEN'!F15</f>
        <v/>
      </c>
      <c r="U15">
        <f>'ZIEBAR'!F15</f>
        <v/>
      </c>
      <c r="V15">
        <f>SUM(P15:U15)</f>
        <v/>
      </c>
      <c r="W15">
        <f>ROUND((G15 - N15 - V15), 0)</f>
        <v/>
      </c>
    </row>
    <row r="16">
      <c r="A16" t="n">
        <v>7</v>
      </c>
      <c r="B16" t="inlineStr">
        <is>
          <t>DEDE MUHAMMAD SYIFAUDDIN</t>
        </is>
      </c>
      <c r="C16" t="b">
        <v>0</v>
      </c>
      <c r="D16" t="inlineStr">
        <is>
          <t>0 Tahun</t>
        </is>
      </c>
      <c r="E16" t="inlineStr">
        <is>
          <t>0 Bulan</t>
        </is>
      </c>
      <c r="F16" t="inlineStr">
        <is>
          <t>G-1/3 (STAFF)</t>
        </is>
      </c>
      <c r="G16" t="n">
        <v>3578300</v>
      </c>
      <c r="H16" t="n">
        <v>0</v>
      </c>
      <c r="I16">
        <f>'BPJS TK'!I16</f>
        <v/>
      </c>
      <c r="J16" t="n">
        <v>142000</v>
      </c>
      <c r="K16">
        <f>SUM(H16:J16)</f>
        <v/>
      </c>
      <c r="L16">
        <f>'PENGURANG KEHADIRAN'!G17</f>
        <v/>
      </c>
      <c r="M16">
        <f>'PENGURANG ABSENSI'!I17</f>
        <v/>
      </c>
      <c r="N16">
        <f>=L16+M16</f>
        <v/>
      </c>
      <c r="O16">
        <f>G16+K16-N16</f>
        <v/>
      </c>
      <c r="P16" t="n">
        <v>0</v>
      </c>
      <c r="Q16">
        <f>'BPJS TK'!L16</f>
        <v/>
      </c>
      <c r="R16" t="n">
        <v>35500</v>
      </c>
      <c r="S16">
        <f>'BJB SYARIAH'!D16</f>
        <v/>
      </c>
      <c r="T16">
        <f>'KOPEN'!F16</f>
        <v/>
      </c>
      <c r="U16">
        <f>'ZIEBAR'!F16</f>
        <v/>
      </c>
      <c r="V16">
        <f>SUM(P16:U16)</f>
        <v/>
      </c>
      <c r="W16">
        <f>ROUND((G16 - N16 - V16), 0)</f>
        <v/>
      </c>
    </row>
    <row r="17">
      <c r="A17" t="n">
        <v>8</v>
      </c>
      <c r="B17" t="inlineStr">
        <is>
          <t>Deden Abdi Wijaya</t>
        </is>
      </c>
      <c r="C17" t="inlineStr">
        <is>
          <t>2007-04-09</t>
        </is>
      </c>
      <c r="D17" t="inlineStr">
        <is>
          <t>0 Tahun</t>
        </is>
      </c>
      <c r="E17" t="inlineStr">
        <is>
          <t>0 Bulan</t>
        </is>
      </c>
      <c r="F17" t="inlineStr">
        <is>
          <t>G-5/4 (SENIOR STAFF)</t>
        </is>
      </c>
      <c r="G17" t="n">
        <v>5850000</v>
      </c>
      <c r="H17" t="n">
        <v>455000</v>
      </c>
      <c r="I17">
        <f>'BPJS TK'!I17</f>
        <v/>
      </c>
      <c r="J17" t="n">
        <v>234000</v>
      </c>
      <c r="K17">
        <f>SUM(H17:J17)</f>
        <v/>
      </c>
      <c r="L17">
        <f>'PENGURANG KEHADIRAN'!G18</f>
        <v/>
      </c>
      <c r="M17">
        <f>'PENGURANG ABSENSI'!I18</f>
        <v/>
      </c>
      <c r="N17">
        <f>=L17+M17</f>
        <v/>
      </c>
      <c r="O17">
        <f>G17+K17-N17</f>
        <v/>
      </c>
      <c r="P17" t="n">
        <v>227500</v>
      </c>
      <c r="Q17">
        <f>'BPJS TK'!L17</f>
        <v/>
      </c>
      <c r="R17" t="n">
        <v>58500</v>
      </c>
      <c r="S17">
        <f>'BJB SYARIAH'!D17</f>
        <v/>
      </c>
      <c r="T17">
        <f>'KOPEN'!F17</f>
        <v/>
      </c>
      <c r="U17">
        <f>'ZIEBAR'!F17</f>
        <v/>
      </c>
      <c r="V17">
        <f>SUM(P17:U17)</f>
        <v/>
      </c>
      <c r="W17">
        <f>ROUND((G17 - N17 - V17), 0)</f>
        <v/>
      </c>
    </row>
    <row r="18">
      <c r="A18" t="n">
        <v>9</v>
      </c>
      <c r="B18" t="inlineStr">
        <is>
          <t>Dindin Achmad S</t>
        </is>
      </c>
      <c r="C18" t="b">
        <v>0</v>
      </c>
      <c r="D18" t="inlineStr">
        <is>
          <t>0 Tahun</t>
        </is>
      </c>
      <c r="E18" t="inlineStr">
        <is>
          <t>0 Bulan</t>
        </is>
      </c>
      <c r="F18" t="inlineStr">
        <is>
          <t>G-9/4 (KEPALA SEKSI)</t>
        </is>
      </c>
      <c r="G18" t="n">
        <v>9250000</v>
      </c>
      <c r="H18" t="n">
        <v>695000</v>
      </c>
      <c r="I18">
        <f>'BPJS TK'!I18</f>
        <v/>
      </c>
      <c r="J18" t="n">
        <v>320000</v>
      </c>
      <c r="K18">
        <f>SUM(H18:J18)</f>
        <v/>
      </c>
      <c r="L18">
        <f>'PENGURANG KEHADIRAN'!G19</f>
        <v/>
      </c>
      <c r="M18">
        <f>'PENGURANG ABSENSI'!I19</f>
        <v/>
      </c>
      <c r="N18">
        <f>=L18+M18</f>
        <v/>
      </c>
      <c r="O18">
        <f>G18+K18-N18</f>
        <v/>
      </c>
      <c r="P18" t="n">
        <v>347500</v>
      </c>
      <c r="Q18">
        <f>'BPJS TK'!L18</f>
        <v/>
      </c>
      <c r="R18" t="n">
        <v>80000</v>
      </c>
      <c r="S18">
        <f>'BJB SYARIAH'!D18</f>
        <v/>
      </c>
      <c r="T18">
        <f>'KOPEN'!F18</f>
        <v/>
      </c>
      <c r="U18">
        <f>'ZIEBAR'!F18</f>
        <v/>
      </c>
      <c r="V18">
        <f>SUM(P18:U18)</f>
        <v/>
      </c>
      <c r="W18">
        <f>ROUND((G18 - N18 - V18), 0)</f>
        <v/>
      </c>
    </row>
    <row r="19">
      <c r="A19" t="n">
        <v>10</v>
      </c>
      <c r="B19" t="inlineStr">
        <is>
          <t>dr. Lanny Krisna Dewi</t>
        </is>
      </c>
      <c r="C19" t="b">
        <v>0</v>
      </c>
      <c r="D19" t="inlineStr">
        <is>
          <t>0 Tahun</t>
        </is>
      </c>
      <c r="E19" t="inlineStr">
        <is>
          <t>0 Bulan</t>
        </is>
      </c>
      <c r="F19" t="inlineStr">
        <is>
          <t>KONTRAK PARTNERSHIP</t>
        </is>
      </c>
      <c r="G19" t="n">
        <v>5800000</v>
      </c>
      <c r="H19" t="n">
        <v>0</v>
      </c>
      <c r="I19">
        <f>'BPJS TK'!I19</f>
        <v/>
      </c>
      <c r="J19" t="n">
        <v>0</v>
      </c>
      <c r="K19">
        <f>SUM(H19:J19)</f>
        <v/>
      </c>
      <c r="L19">
        <f>'PENGURANG KEHADIRAN'!G20</f>
        <v/>
      </c>
      <c r="M19">
        <f>'PENGURANG ABSENSI'!I20</f>
        <v/>
      </c>
      <c r="N19">
        <f>=L19+M19</f>
        <v/>
      </c>
      <c r="O19">
        <f>G19+K19-N19</f>
        <v/>
      </c>
      <c r="P19" t="n">
        <v>0</v>
      </c>
      <c r="Q19">
        <f>'BPJS TK'!L19</f>
        <v/>
      </c>
      <c r="R19" t="n">
        <v>0</v>
      </c>
      <c r="S19">
        <f>'BJB SYARIAH'!D19</f>
        <v/>
      </c>
      <c r="T19">
        <f>'KOPEN'!F19</f>
        <v/>
      </c>
      <c r="U19">
        <f>'ZIEBAR'!F19</f>
        <v/>
      </c>
      <c r="V19">
        <f>SUM(P19:U19)</f>
        <v/>
      </c>
      <c r="W19">
        <f>ROUND((G19 - N19 - V19), 0)</f>
        <v/>
      </c>
    </row>
    <row r="20">
      <c r="A20" t="n">
        <v>11</v>
      </c>
      <c r="B20" t="inlineStr">
        <is>
          <t>dr. Santoso</t>
        </is>
      </c>
      <c r="C20" t="b">
        <v>0</v>
      </c>
      <c r="D20" t="inlineStr">
        <is>
          <t>0 Tahun</t>
        </is>
      </c>
      <c r="E20" t="inlineStr">
        <is>
          <t>0 Bulan</t>
        </is>
      </c>
      <c r="F20" t="inlineStr">
        <is>
          <t>KONTRAK PARTNERSHIP</t>
        </is>
      </c>
      <c r="G20" t="n">
        <v>0</v>
      </c>
      <c r="H20" t="n">
        <v>0</v>
      </c>
      <c r="I20">
        <f>'BPJS TK'!I20</f>
        <v/>
      </c>
      <c r="J20" t="n">
        <v>0</v>
      </c>
      <c r="K20">
        <f>SUM(H20:J20)</f>
        <v/>
      </c>
      <c r="L20">
        <f>'PENGURANG KEHADIRAN'!G21</f>
        <v/>
      </c>
      <c r="M20">
        <f>'PENGURANG ABSENSI'!I21</f>
        <v/>
      </c>
      <c r="N20">
        <f>=L20+M20</f>
        <v/>
      </c>
      <c r="O20">
        <f>G20+K20-N20</f>
        <v/>
      </c>
      <c r="P20" t="n">
        <v>0</v>
      </c>
      <c r="Q20">
        <f>'BPJS TK'!L20</f>
        <v/>
      </c>
      <c r="R20" t="n">
        <v>0</v>
      </c>
      <c r="S20">
        <f>'BJB SYARIAH'!D20</f>
        <v/>
      </c>
      <c r="T20">
        <f>'KOPEN'!F20</f>
        <v/>
      </c>
      <c r="U20">
        <f>'ZIEBAR'!F20</f>
        <v/>
      </c>
      <c r="V20">
        <f>SUM(P20:U20)</f>
        <v/>
      </c>
      <c r="W20">
        <f>ROUND((G20 - N20 - V20), 0)</f>
        <v/>
      </c>
    </row>
    <row r="21">
      <c r="A21" t="n">
        <v>12</v>
      </c>
      <c r="B21" t="inlineStr">
        <is>
          <t>Dudi Nursamsi</t>
        </is>
      </c>
      <c r="C21" t="b">
        <v>0</v>
      </c>
      <c r="D21" t="inlineStr">
        <is>
          <t>0 Tahun</t>
        </is>
      </c>
      <c r="E21" t="inlineStr">
        <is>
          <t>0 Bulan</t>
        </is>
      </c>
      <c r="F21" t="inlineStr">
        <is>
          <t>G-7/2 (KEPALA SEKSI)</t>
        </is>
      </c>
      <c r="G21" t="n">
        <v>7850000</v>
      </c>
      <c r="H21" t="n">
        <v>555000</v>
      </c>
      <c r="I21">
        <f>'BPJS TK'!I21</f>
        <v/>
      </c>
      <c r="J21" t="n">
        <v>314000</v>
      </c>
      <c r="K21">
        <f>SUM(H21:J21)</f>
        <v/>
      </c>
      <c r="L21">
        <f>'PENGURANG KEHADIRAN'!G22</f>
        <v/>
      </c>
      <c r="M21">
        <f>'PENGURANG ABSENSI'!I22</f>
        <v/>
      </c>
      <c r="N21">
        <f>=L21+M21</f>
        <v/>
      </c>
      <c r="O21">
        <f>G21+K21-N21</f>
        <v/>
      </c>
      <c r="P21" t="n">
        <v>277500</v>
      </c>
      <c r="Q21">
        <f>'BPJS TK'!L21</f>
        <v/>
      </c>
      <c r="R21" t="n">
        <v>78500</v>
      </c>
      <c r="S21">
        <f>'BJB SYARIAH'!D21</f>
        <v/>
      </c>
      <c r="T21">
        <f>'KOPEN'!F21</f>
        <v/>
      </c>
      <c r="U21">
        <f>'ZIEBAR'!F21</f>
        <v/>
      </c>
      <c r="V21">
        <f>SUM(P21:U21)</f>
        <v/>
      </c>
      <c r="W21">
        <f>ROUND((G21 - N21 - V21), 0)</f>
        <v/>
      </c>
    </row>
    <row r="22">
      <c r="A22" t="n">
        <v>13</v>
      </c>
      <c r="B22" t="inlineStr">
        <is>
          <t>DWI PERMANA</t>
        </is>
      </c>
      <c r="C22" t="b">
        <v>0</v>
      </c>
      <c r="D22" t="inlineStr">
        <is>
          <t>0 Tahun</t>
        </is>
      </c>
      <c r="E22" t="inlineStr">
        <is>
          <t>0 Bulan</t>
        </is>
      </c>
      <c r="F22" t="inlineStr">
        <is>
          <t>G-1/3 (STAFF)</t>
        </is>
      </c>
      <c r="G22" t="n">
        <v>3578300</v>
      </c>
      <c r="H22" t="n">
        <v>225000</v>
      </c>
      <c r="I22">
        <f>'BPJS TK'!I22</f>
        <v/>
      </c>
      <c r="J22" t="n">
        <v>142000</v>
      </c>
      <c r="K22">
        <f>SUM(H22:J22)</f>
        <v/>
      </c>
      <c r="L22">
        <f>'PENGURANG KEHADIRAN'!G23</f>
        <v/>
      </c>
      <c r="M22">
        <f>'PENGURANG ABSENSI'!I23</f>
        <v/>
      </c>
      <c r="N22">
        <f>=L22+M22</f>
        <v/>
      </c>
      <c r="O22">
        <f>G22+K22-N22</f>
        <v/>
      </c>
      <c r="P22" t="n">
        <v>112500</v>
      </c>
      <c r="Q22">
        <f>'BPJS TK'!L22</f>
        <v/>
      </c>
      <c r="R22" t="n">
        <v>35500</v>
      </c>
      <c r="S22">
        <f>'BJB SYARIAH'!D22</f>
        <v/>
      </c>
      <c r="T22">
        <f>'KOPEN'!F22</f>
        <v/>
      </c>
      <c r="U22">
        <f>'ZIEBAR'!F22</f>
        <v/>
      </c>
      <c r="V22">
        <f>SUM(P22:U22)</f>
        <v/>
      </c>
      <c r="W22">
        <f>ROUND((G22 - N22 - V22), 0)</f>
        <v/>
      </c>
    </row>
    <row r="23">
      <c r="A23" t="n">
        <v>14</v>
      </c>
      <c r="B23" t="inlineStr">
        <is>
          <t>Fajar Anugrah</t>
        </is>
      </c>
      <c r="C23" t="b">
        <v>0</v>
      </c>
      <c r="D23" t="inlineStr">
        <is>
          <t>0 Tahun</t>
        </is>
      </c>
      <c r="E23" t="inlineStr">
        <is>
          <t>0 Bulan</t>
        </is>
      </c>
      <c r="F23" t="inlineStr">
        <is>
          <t>G-5/2 (SENIOR STAFF)</t>
        </is>
      </c>
      <c r="G23" t="n">
        <v>5650000</v>
      </c>
      <c r="H23" t="n">
        <v>435000</v>
      </c>
      <c r="I23">
        <f>'BPJS TK'!I23</f>
        <v/>
      </c>
      <c r="J23" t="n">
        <v>226000</v>
      </c>
      <c r="K23">
        <f>SUM(H23:J23)</f>
        <v/>
      </c>
      <c r="L23">
        <f>'PENGURANG KEHADIRAN'!G24</f>
        <v/>
      </c>
      <c r="M23">
        <f>'PENGURANG ABSENSI'!I24</f>
        <v/>
      </c>
      <c r="N23">
        <f>=L23+M23</f>
        <v/>
      </c>
      <c r="O23">
        <f>G23+K23-N23</f>
        <v/>
      </c>
      <c r="P23" t="n">
        <v>217500</v>
      </c>
      <c r="Q23">
        <f>'BPJS TK'!L23</f>
        <v/>
      </c>
      <c r="R23" t="n">
        <v>56500</v>
      </c>
      <c r="S23">
        <f>'BJB SYARIAH'!D23</f>
        <v/>
      </c>
      <c r="T23">
        <f>'KOPEN'!F23</f>
        <v/>
      </c>
      <c r="U23">
        <f>'ZIEBAR'!F23</f>
        <v/>
      </c>
      <c r="V23">
        <f>SUM(P23:U23)</f>
        <v/>
      </c>
      <c r="W23">
        <f>ROUND((G23 - N23 - V23), 0)</f>
        <v/>
      </c>
    </row>
    <row r="24">
      <c r="A24" t="n">
        <v>15</v>
      </c>
      <c r="B24" t="inlineStr">
        <is>
          <t>HANGGA SUPRATAMA</t>
        </is>
      </c>
      <c r="C24" t="b">
        <v>0</v>
      </c>
      <c r="D24" t="inlineStr">
        <is>
          <t>0 Tahun</t>
        </is>
      </c>
      <c r="E24" t="inlineStr">
        <is>
          <t>0 Bulan</t>
        </is>
      </c>
      <c r="F24" t="inlineStr">
        <is>
          <t>G-4/1 (SENIOR STAFF)</t>
        </is>
      </c>
      <c r="G24" t="n">
        <v>4950000</v>
      </c>
      <c r="H24" t="n">
        <v>365000</v>
      </c>
      <c r="I24">
        <f>'BPJS TK'!I24</f>
        <v/>
      </c>
      <c r="J24" t="n">
        <v>198000</v>
      </c>
      <c r="K24">
        <f>SUM(H24:J24)</f>
        <v/>
      </c>
      <c r="L24">
        <f>'PENGURANG KEHADIRAN'!G25</f>
        <v/>
      </c>
      <c r="M24">
        <f>'PENGURANG ABSENSI'!I25</f>
        <v/>
      </c>
      <c r="N24">
        <f>=L24+M24</f>
        <v/>
      </c>
      <c r="O24">
        <f>G24+K24-N24</f>
        <v/>
      </c>
      <c r="P24" t="n">
        <v>182500</v>
      </c>
      <c r="Q24">
        <f>'BPJS TK'!L24</f>
        <v/>
      </c>
      <c r="R24" t="n">
        <v>49500</v>
      </c>
      <c r="S24">
        <f>'BJB SYARIAH'!D24</f>
        <v/>
      </c>
      <c r="T24">
        <f>'KOPEN'!F24</f>
        <v/>
      </c>
      <c r="U24">
        <f>'ZIEBAR'!F24</f>
        <v/>
      </c>
      <c r="V24">
        <f>SUM(P24:U24)</f>
        <v/>
      </c>
      <c r="W24">
        <f>ROUND((G24 - N24 - V24), 0)</f>
        <v/>
      </c>
    </row>
    <row r="25">
      <c r="A25" t="n">
        <v>16</v>
      </c>
      <c r="B25" t="inlineStr">
        <is>
          <t>HENDRA BAKTI UTAMA</t>
        </is>
      </c>
      <c r="C25" t="b">
        <v>0</v>
      </c>
      <c r="D25" t="inlineStr">
        <is>
          <t>0 Tahun</t>
        </is>
      </c>
      <c r="E25" t="inlineStr">
        <is>
          <t>0 Bulan</t>
        </is>
      </c>
      <c r="F25" t="inlineStr">
        <is>
          <t>G-4/1 (SENIOR STAFF)</t>
        </is>
      </c>
      <c r="G25" t="n">
        <v>4950000</v>
      </c>
      <c r="H25" t="n">
        <v>365000</v>
      </c>
      <c r="I25">
        <f>'BPJS TK'!I25</f>
        <v/>
      </c>
      <c r="J25" t="n">
        <v>198000</v>
      </c>
      <c r="K25">
        <f>SUM(H25:J25)</f>
        <v/>
      </c>
      <c r="L25">
        <f>'PENGURANG KEHADIRAN'!G26</f>
        <v/>
      </c>
      <c r="M25">
        <f>'PENGURANG ABSENSI'!I26</f>
        <v/>
      </c>
      <c r="N25">
        <f>=L25+M25</f>
        <v/>
      </c>
      <c r="O25">
        <f>G25+K25-N25</f>
        <v/>
      </c>
      <c r="P25" t="n">
        <v>182500</v>
      </c>
      <c r="Q25">
        <f>'BPJS TK'!L25</f>
        <v/>
      </c>
      <c r="R25" t="n">
        <v>49500</v>
      </c>
      <c r="S25">
        <f>'BJB SYARIAH'!D25</f>
        <v/>
      </c>
      <c r="T25">
        <f>'KOPEN'!F25</f>
        <v/>
      </c>
      <c r="U25">
        <f>'ZIEBAR'!F25</f>
        <v/>
      </c>
      <c r="V25">
        <f>SUM(P25:U25)</f>
        <v/>
      </c>
      <c r="W25">
        <f>ROUND((G25 - N25 - V25), 0)</f>
        <v/>
      </c>
    </row>
    <row r="26">
      <c r="A26" t="n">
        <v>17</v>
      </c>
      <c r="B26" t="inlineStr">
        <is>
          <t>HERRY HERDIANA</t>
        </is>
      </c>
      <c r="C26" t="b">
        <v>0</v>
      </c>
      <c r="D26" t="inlineStr">
        <is>
          <t>0 Tahun</t>
        </is>
      </c>
      <c r="E26" t="inlineStr">
        <is>
          <t>0 Bulan</t>
        </is>
      </c>
      <c r="F26" t="inlineStr">
        <is>
          <t>G-7/3 (KEPALA SEKSI)</t>
        </is>
      </c>
      <c r="G26" t="n">
        <v>7950000</v>
      </c>
      <c r="H26" t="n">
        <v>565000</v>
      </c>
      <c r="I26">
        <f>'BPJS TK'!I26</f>
        <v/>
      </c>
      <c r="J26" t="n">
        <v>318000</v>
      </c>
      <c r="K26">
        <f>SUM(H26:J26)</f>
        <v/>
      </c>
      <c r="L26">
        <f>'PENGURANG KEHADIRAN'!G27</f>
        <v/>
      </c>
      <c r="M26">
        <f>'PENGURANG ABSENSI'!I27</f>
        <v/>
      </c>
      <c r="N26">
        <f>=L26+M26</f>
        <v/>
      </c>
      <c r="O26">
        <f>G26+K26-N26</f>
        <v/>
      </c>
      <c r="P26" t="n">
        <v>282500</v>
      </c>
      <c r="Q26">
        <f>'BPJS TK'!L26</f>
        <v/>
      </c>
      <c r="R26" t="n">
        <v>79500</v>
      </c>
      <c r="S26">
        <f>'BJB SYARIAH'!D26</f>
        <v/>
      </c>
      <c r="T26">
        <f>'KOPEN'!F26</f>
        <v/>
      </c>
      <c r="U26">
        <f>'ZIEBAR'!F26</f>
        <v/>
      </c>
      <c r="V26">
        <f>SUM(P26:U26)</f>
        <v/>
      </c>
      <c r="W26">
        <f>ROUND((G26 - N26 - V26), 0)</f>
        <v/>
      </c>
    </row>
    <row r="27">
      <c r="A27" t="n">
        <v>18</v>
      </c>
      <c r="B27" t="inlineStr">
        <is>
          <t>IVANSYAH WAHYU</t>
        </is>
      </c>
      <c r="C27" t="b">
        <v>0</v>
      </c>
      <c r="D27" t="inlineStr">
        <is>
          <t>0 Tahun</t>
        </is>
      </c>
      <c r="E27" t="inlineStr">
        <is>
          <t>0 Bulan</t>
        </is>
      </c>
      <c r="F27" t="inlineStr">
        <is>
          <t>G-7/3 (SENIOR STAFF)</t>
        </is>
      </c>
      <c r="G27" t="n">
        <v>7678920</v>
      </c>
      <c r="H27" t="n">
        <v>0</v>
      </c>
      <c r="I27">
        <f>'BPJS TK'!I27</f>
        <v/>
      </c>
      <c r="J27" t="n">
        <v>278000</v>
      </c>
      <c r="K27">
        <f>SUM(H27:J27)</f>
        <v/>
      </c>
      <c r="L27">
        <f>'PENGURANG KEHADIRAN'!G28</f>
        <v/>
      </c>
      <c r="M27">
        <f>'PENGURANG ABSENSI'!I28</f>
        <v/>
      </c>
      <c r="N27">
        <f>=L27+M27</f>
        <v/>
      </c>
      <c r="O27">
        <f>G27+K27-N27</f>
        <v/>
      </c>
      <c r="P27" t="n">
        <v>0</v>
      </c>
      <c r="Q27">
        <f>'BPJS TK'!L27</f>
        <v/>
      </c>
      <c r="R27" t="n">
        <v>69500</v>
      </c>
      <c r="S27">
        <f>'BJB SYARIAH'!D27</f>
        <v/>
      </c>
      <c r="T27">
        <f>'KOPEN'!F27</f>
        <v/>
      </c>
      <c r="U27">
        <f>'ZIEBAR'!F27</f>
        <v/>
      </c>
      <c r="V27">
        <f>SUM(P27:U27)</f>
        <v/>
      </c>
      <c r="W27">
        <f>ROUND((G27 - N27 - V27), 0)</f>
        <v/>
      </c>
    </row>
    <row r="28">
      <c r="A28" t="n">
        <v>19</v>
      </c>
      <c r="B28" t="inlineStr">
        <is>
          <t>Madaniah</t>
        </is>
      </c>
      <c r="C28" t="b">
        <v>0</v>
      </c>
      <c r="D28" t="inlineStr">
        <is>
          <t>0 Tahun</t>
        </is>
      </c>
      <c r="E28" t="inlineStr">
        <is>
          <t>0 Bulan</t>
        </is>
      </c>
      <c r="F28" t="inlineStr">
        <is>
          <t>G-4/2 (SENIOR STAFF)</t>
        </is>
      </c>
      <c r="G28" t="n">
        <v>5065163</v>
      </c>
      <c r="H28" t="n">
        <v>375000</v>
      </c>
      <c r="I28">
        <f>'BPJS TK'!I28</f>
        <v/>
      </c>
      <c r="J28" t="n">
        <v>202000</v>
      </c>
      <c r="K28">
        <f>SUM(H28:J28)</f>
        <v/>
      </c>
      <c r="L28">
        <f>'PENGURANG KEHADIRAN'!G29</f>
        <v/>
      </c>
      <c r="M28">
        <f>'PENGURANG ABSENSI'!I29</f>
        <v/>
      </c>
      <c r="N28">
        <f>=L28+M28</f>
        <v/>
      </c>
      <c r="O28">
        <f>G28+K28-N28</f>
        <v/>
      </c>
      <c r="P28" t="n">
        <v>187500</v>
      </c>
      <c r="Q28">
        <f>'BPJS TK'!L28</f>
        <v/>
      </c>
      <c r="R28" t="n">
        <v>50500</v>
      </c>
      <c r="S28">
        <f>'BJB SYARIAH'!D28</f>
        <v/>
      </c>
      <c r="T28">
        <f>'KOPEN'!F28</f>
        <v/>
      </c>
      <c r="U28">
        <f>'ZIEBAR'!F28</f>
        <v/>
      </c>
      <c r="V28">
        <f>SUM(P28:U28)</f>
        <v/>
      </c>
      <c r="W28">
        <f>ROUND((G28 - N28 - V28), 0)</f>
        <v/>
      </c>
    </row>
    <row r="29">
      <c r="A29" t="n">
        <v>20</v>
      </c>
      <c r="B29" t="inlineStr">
        <is>
          <t>MOCH DUDIH SUGIARTO</t>
        </is>
      </c>
      <c r="C29" t="b">
        <v>0</v>
      </c>
      <c r="D29" t="inlineStr">
        <is>
          <t>0 Tahun</t>
        </is>
      </c>
      <c r="E29" t="inlineStr">
        <is>
          <t>0 Bulan</t>
        </is>
      </c>
      <c r="F29" t="inlineStr">
        <is>
          <t>G-4/2 (SENIOR STAFF)</t>
        </is>
      </c>
      <c r="G29" t="n">
        <v>0</v>
      </c>
      <c r="H29" t="n">
        <v>0</v>
      </c>
      <c r="I29">
        <f>'BPJS TK'!I29</f>
        <v/>
      </c>
      <c r="J29" t="n">
        <v>0</v>
      </c>
      <c r="K29">
        <f>SUM(H29:J29)</f>
        <v/>
      </c>
      <c r="L29">
        <f>'PENGURANG KEHADIRAN'!G30</f>
        <v/>
      </c>
      <c r="M29">
        <f>'PENGURANG ABSENSI'!I30</f>
        <v/>
      </c>
      <c r="N29">
        <f>=L29+M29</f>
        <v/>
      </c>
      <c r="O29">
        <f>G29+K29-N29</f>
        <v/>
      </c>
      <c r="P29" t="n">
        <v>0</v>
      </c>
      <c r="Q29">
        <f>'BPJS TK'!L29</f>
        <v/>
      </c>
      <c r="R29" t="n">
        <v>0</v>
      </c>
      <c r="S29">
        <f>'BJB SYARIAH'!D29</f>
        <v/>
      </c>
      <c r="T29">
        <f>'KOPEN'!F29</f>
        <v/>
      </c>
      <c r="U29">
        <f>'ZIEBAR'!F29</f>
        <v/>
      </c>
      <c r="V29">
        <f>SUM(P29:U29)</f>
        <v/>
      </c>
      <c r="W29">
        <f>ROUND((G29 - N29 - V29), 0)</f>
        <v/>
      </c>
    </row>
    <row r="30">
      <c r="A30" t="n">
        <v>21</v>
      </c>
      <c r="B30" t="inlineStr">
        <is>
          <t>Nandang Yogaswara</t>
        </is>
      </c>
      <c r="C30" t="b">
        <v>0</v>
      </c>
      <c r="D30" t="inlineStr">
        <is>
          <t>0 Tahun</t>
        </is>
      </c>
      <c r="E30" t="inlineStr">
        <is>
          <t>0 Bulan</t>
        </is>
      </c>
      <c r="F30" t="inlineStr">
        <is>
          <t>G-8/1 (KEPALA SEKSI)</t>
        </is>
      </c>
      <c r="G30" t="n">
        <v>8350000</v>
      </c>
      <c r="H30" t="n">
        <v>605000</v>
      </c>
      <c r="I30">
        <f>'BPJS TK'!I30</f>
        <v/>
      </c>
      <c r="J30" t="n">
        <v>320000</v>
      </c>
      <c r="K30">
        <f>SUM(H30:J30)</f>
        <v/>
      </c>
      <c r="L30">
        <f>'PENGURANG KEHADIRAN'!G31</f>
        <v/>
      </c>
      <c r="M30">
        <f>'PENGURANG ABSENSI'!I31</f>
        <v/>
      </c>
      <c r="N30">
        <f>=L30+M30</f>
        <v/>
      </c>
      <c r="O30">
        <f>G30+K30-N30</f>
        <v/>
      </c>
      <c r="P30" t="n">
        <v>302500</v>
      </c>
      <c r="Q30">
        <f>'BPJS TK'!L30</f>
        <v/>
      </c>
      <c r="R30" t="n">
        <v>80000</v>
      </c>
      <c r="S30">
        <f>'BJB SYARIAH'!D30</f>
        <v/>
      </c>
      <c r="T30">
        <f>'KOPEN'!F30</f>
        <v/>
      </c>
      <c r="U30">
        <f>'ZIEBAR'!F30</f>
        <v/>
      </c>
      <c r="V30">
        <f>SUM(P30:U30)</f>
        <v/>
      </c>
      <c r="W30">
        <f>ROUND((G30 - N30 - V30), 0)</f>
        <v/>
      </c>
    </row>
    <row r="31">
      <c r="A31" t="n">
        <v>22</v>
      </c>
      <c r="B31" t="inlineStr">
        <is>
          <t>Nur Ayu Rina I</t>
        </is>
      </c>
      <c r="C31" t="b">
        <v>0</v>
      </c>
      <c r="D31" t="inlineStr">
        <is>
          <t>0 Tahun</t>
        </is>
      </c>
      <c r="E31" t="inlineStr">
        <is>
          <t>0 Bulan</t>
        </is>
      </c>
      <c r="F31" t="inlineStr">
        <is>
          <t>G-6/4 (SENIOR STAFF)</t>
        </is>
      </c>
      <c r="G31" t="n">
        <v>6450000</v>
      </c>
      <c r="H31" t="n">
        <v>515000</v>
      </c>
      <c r="I31">
        <f>'BPJS TK'!I31</f>
        <v/>
      </c>
      <c r="J31" t="n">
        <v>258000</v>
      </c>
      <c r="K31">
        <f>SUM(H31:J31)</f>
        <v/>
      </c>
      <c r="L31">
        <f>'PENGURANG KEHADIRAN'!G32</f>
        <v/>
      </c>
      <c r="M31">
        <f>'PENGURANG ABSENSI'!I32</f>
        <v/>
      </c>
      <c r="N31">
        <f>=L31+M31</f>
        <v/>
      </c>
      <c r="O31">
        <f>G31+K31-N31</f>
        <v/>
      </c>
      <c r="P31" t="n">
        <v>257500</v>
      </c>
      <c r="Q31">
        <f>'BPJS TK'!L31</f>
        <v/>
      </c>
      <c r="R31" t="n">
        <v>64500</v>
      </c>
      <c r="S31">
        <f>'BJB SYARIAH'!D31</f>
        <v/>
      </c>
      <c r="T31">
        <f>'KOPEN'!F31</f>
        <v/>
      </c>
      <c r="U31">
        <f>'ZIEBAR'!F31</f>
        <v/>
      </c>
      <c r="V31">
        <f>SUM(P31:U31)</f>
        <v/>
      </c>
      <c r="W31">
        <f>ROUND((G31 - N31 - V31), 0)</f>
        <v/>
      </c>
    </row>
    <row r="32">
      <c r="A32" t="n">
        <v>23</v>
      </c>
      <c r="B32" t="inlineStr">
        <is>
          <t>Yanti</t>
        </is>
      </c>
      <c r="C32" t="b">
        <v>0</v>
      </c>
      <c r="D32" t="inlineStr">
        <is>
          <t>0 Tahun</t>
        </is>
      </c>
      <c r="E32" t="inlineStr">
        <is>
          <t>0 Bulan</t>
        </is>
      </c>
      <c r="F32" t="inlineStr">
        <is>
          <t>G-6/4 (SENIOR STAFF)</t>
        </is>
      </c>
      <c r="G32" t="n">
        <v>6453690</v>
      </c>
      <c r="H32" t="n">
        <v>515000</v>
      </c>
      <c r="I32">
        <f>'BPJS TK'!I32</f>
        <v/>
      </c>
      <c r="J32" t="n">
        <v>258000</v>
      </c>
      <c r="K32">
        <f>SUM(H32:J32)</f>
        <v/>
      </c>
      <c r="L32">
        <f>'PENGURANG KEHADIRAN'!G33</f>
        <v/>
      </c>
      <c r="M32">
        <f>'PENGURANG ABSENSI'!I33</f>
        <v/>
      </c>
      <c r="N32">
        <f>=L32+M32</f>
        <v/>
      </c>
      <c r="O32">
        <f>G32+K32-N32</f>
        <v/>
      </c>
      <c r="P32" t="n">
        <v>257500</v>
      </c>
      <c r="Q32">
        <f>'BPJS TK'!L32</f>
        <v/>
      </c>
      <c r="R32" t="n">
        <v>64500</v>
      </c>
      <c r="S32">
        <f>'BJB SYARIAH'!D32</f>
        <v/>
      </c>
      <c r="T32">
        <f>'KOPEN'!F32</f>
        <v/>
      </c>
      <c r="U32">
        <f>'ZIEBAR'!F32</f>
        <v/>
      </c>
      <c r="V32">
        <f>SUM(P32:U32)</f>
        <v/>
      </c>
      <c r="W32">
        <f>ROUND((G32 - N32 - V32), 0)</f>
        <v/>
      </c>
    </row>
    <row r="33">
      <c r="A33" t="n">
        <v>24</v>
      </c>
      <c r="B33" t="inlineStr">
        <is>
          <t>Yosep Rahayu</t>
        </is>
      </c>
      <c r="C33" t="b">
        <v>0</v>
      </c>
      <c r="D33" t="inlineStr">
        <is>
          <t>0 Tahun</t>
        </is>
      </c>
      <c r="E33" t="inlineStr">
        <is>
          <t>0 Bulan</t>
        </is>
      </c>
      <c r="F33" t="inlineStr">
        <is>
          <t>G-6/2 (SENIOR STAFF)</t>
        </is>
      </c>
      <c r="G33" t="n">
        <v>6250000</v>
      </c>
      <c r="H33" t="n">
        <v>495000</v>
      </c>
      <c r="I33">
        <f>'BPJS TK'!I33</f>
        <v/>
      </c>
      <c r="J33" t="n">
        <v>250000</v>
      </c>
      <c r="K33">
        <f>SUM(H33:J33)</f>
        <v/>
      </c>
      <c r="L33">
        <f>'PENGURANG KEHADIRAN'!G34</f>
        <v/>
      </c>
      <c r="M33">
        <f>'PENGURANG ABSENSI'!I34</f>
        <v/>
      </c>
      <c r="N33">
        <f>=L33+M33</f>
        <v/>
      </c>
      <c r="O33">
        <f>G33+K33-N33</f>
        <v/>
      </c>
      <c r="P33" t="n">
        <v>247500</v>
      </c>
      <c r="Q33">
        <f>'BPJS TK'!L33</f>
        <v/>
      </c>
      <c r="R33" t="n">
        <v>62500</v>
      </c>
      <c r="S33">
        <f>'BJB SYARIAH'!D33</f>
        <v/>
      </c>
      <c r="T33">
        <f>'KOPEN'!F33</f>
        <v/>
      </c>
      <c r="U33">
        <f>'ZIEBAR'!F33</f>
        <v/>
      </c>
      <c r="V33">
        <f>SUM(P33:U33)</f>
        <v/>
      </c>
      <c r="W33">
        <f>ROUND((G33 - N33 - V33), 0)</f>
        <v/>
      </c>
    </row>
    <row r="34">
      <c r="A34" t="n">
        <v>25</v>
      </c>
      <c r="B34" t="inlineStr">
        <is>
          <t>CHRISTINA APRILIYANI</t>
        </is>
      </c>
      <c r="C34" t="b">
        <v>0</v>
      </c>
      <c r="D34" t="inlineStr">
        <is>
          <t>0 Tahun</t>
        </is>
      </c>
      <c r="E34" t="inlineStr">
        <is>
          <t>0 Bulan</t>
        </is>
      </c>
      <c r="F34" t="inlineStr">
        <is>
          <t>G-7/1 (KEPALA SEKSI)</t>
        </is>
      </c>
      <c r="G34" t="n">
        <v>7750000</v>
      </c>
      <c r="H34" t="n">
        <v>545000</v>
      </c>
      <c r="I34">
        <f>'BPJS TK'!I34</f>
        <v/>
      </c>
      <c r="J34" t="n">
        <v>310000</v>
      </c>
      <c r="K34">
        <f>SUM(H34:J34)</f>
        <v/>
      </c>
      <c r="L34">
        <f>'PENGURANG KEHADIRAN'!G35</f>
        <v/>
      </c>
      <c r="M34">
        <f>'PENGURANG ABSENSI'!I35</f>
        <v/>
      </c>
      <c r="N34">
        <f>=L34+M34</f>
        <v/>
      </c>
      <c r="O34">
        <f>G34+K34-N34</f>
        <v/>
      </c>
      <c r="P34" t="n">
        <v>272500</v>
      </c>
      <c r="Q34">
        <f>'BPJS TK'!L34</f>
        <v/>
      </c>
      <c r="R34" t="n">
        <v>77500</v>
      </c>
      <c r="S34">
        <f>'BJB SYARIAH'!D34</f>
        <v/>
      </c>
      <c r="T34">
        <f>'KOPEN'!F34</f>
        <v/>
      </c>
      <c r="U34">
        <f>'ZIEBAR'!F34</f>
        <v/>
      </c>
      <c r="V34">
        <f>SUM(P34:U34)</f>
        <v/>
      </c>
      <c r="W34">
        <f>ROUND((G34 - N34 - V34), 0)</f>
        <v/>
      </c>
    </row>
    <row r="35">
      <c r="A35" s="130" t="inlineStr">
        <is>
          <t>TOTAL</t>
        </is>
      </c>
      <c r="B35" s="134" t="n"/>
      <c r="C35" s="135" t="n"/>
      <c r="D35" s="135" t="n"/>
      <c r="E35" s="135" t="n"/>
      <c r="F35" s="133" t="n"/>
      <c r="G35" s="133">
        <f>SUM(G10:G34)</f>
        <v/>
      </c>
      <c r="H35" s="17">
        <f>SUM(H10:H34)</f>
        <v/>
      </c>
      <c r="I35" s="17">
        <f>SUM(I10:I34)</f>
        <v/>
      </c>
      <c r="J35" s="17">
        <f>SUM(J10:J34)</f>
        <v/>
      </c>
      <c r="K35" s="17">
        <f>SUM(K10:K34)</f>
        <v/>
      </c>
      <c r="L35" s="17">
        <f>SUM(L10:L34)</f>
        <v/>
      </c>
      <c r="M35" s="17">
        <f>SUM(M10:M34)</f>
        <v/>
      </c>
      <c r="N35" s="17">
        <f>SUM(N10:N34)</f>
        <v/>
      </c>
      <c r="O35" s="17">
        <f>SUM(O10:O34)</f>
        <v/>
      </c>
      <c r="P35" s="17">
        <f>SUM(P10:P34)</f>
        <v/>
      </c>
      <c r="Q35" s="17">
        <f>SUM(Q10:Q34)</f>
        <v/>
      </c>
      <c r="R35" s="17">
        <f>SUM(R10:R34)</f>
        <v/>
      </c>
      <c r="S35" s="17">
        <f>SUM(S10:S34)</f>
        <v/>
      </c>
      <c r="T35" s="17">
        <f>SUM(T10:T34)</f>
        <v/>
      </c>
      <c r="U35" s="17">
        <f>SUM(U10:U34)</f>
        <v/>
      </c>
      <c r="V35" s="17">
        <f>SUM(V10:V34)</f>
        <v/>
      </c>
      <c r="W35" s="17">
        <f>SUM(W10:W34)</f>
        <v/>
      </c>
    </row>
    <row r="36"/>
    <row r="37">
      <c r="A37" s="84" t="inlineStr">
        <is>
          <t>No</t>
        </is>
      </c>
      <c r="B37" s="84" t="inlineStr">
        <is>
          <t>Nama Tunjangan</t>
        </is>
      </c>
      <c r="C37" s="85" t="inlineStr">
        <is>
          <t>Beban Perusahaan</t>
        </is>
      </c>
      <c r="D37" s="86" t="inlineStr">
        <is>
          <t>Beban Pegawai</t>
        </is>
      </c>
      <c r="E37" s="84" t="inlineStr">
        <is>
          <t>Total</t>
        </is>
      </c>
      <c r="F37" s="155" t="n"/>
      <c r="G37" s="155" t="n"/>
      <c r="H37" s="155" t="n"/>
      <c r="I37" s="155" t="n"/>
      <c r="J37" s="155" t="n"/>
      <c r="K37" s="155" t="n"/>
      <c r="L37" s="155" t="n"/>
      <c r="M37" s="155" t="n"/>
      <c r="N37" s="155" t="n"/>
      <c r="O37" s="155" t="n"/>
      <c r="P37" s="155" t="n"/>
      <c r="Q37" s="155" t="n"/>
      <c r="R37" s="155" t="n"/>
      <c r="S37" s="155" t="n"/>
      <c r="T37" s="155" t="n"/>
      <c r="U37" s="156" t="n"/>
    </row>
    <row r="38">
      <c r="A38" s="89" t="n">
        <v>1</v>
      </c>
      <c r="B38" s="81" t="inlineStr">
        <is>
          <t xml:space="preserve">DPLK </t>
        </is>
      </c>
      <c r="C38" s="129">
        <f>DPLK!E35</f>
        <v/>
      </c>
      <c r="D38" s="83">
        <f>DPLK!F35</f>
        <v/>
      </c>
      <c r="E38" s="83">
        <f>C38+D38</f>
        <v/>
      </c>
      <c r="F38" s="155" t="n"/>
      <c r="G38" s="155" t="n"/>
      <c r="H38" s="155" t="n"/>
      <c r="I38" s="155" t="n"/>
      <c r="J38" s="143" t="inlineStr">
        <is>
          <t>Bandung, 24 Juni 2019</t>
        </is>
      </c>
      <c r="K38" s="143" t="n"/>
      <c r="L38" s="143" t="n"/>
      <c r="M38" s="92" t="n"/>
      <c r="N38" s="155" t="n"/>
      <c r="O38" s="155" t="n"/>
      <c r="P38" s="155" t="n"/>
      <c r="Q38" s="155" t="n"/>
      <c r="R38" s="165" t="inlineStr">
        <is>
          <t>Bandung, 24 Juni 2019</t>
        </is>
      </c>
      <c r="S38" s="165" t="n"/>
      <c r="T38" s="165" t="n"/>
      <c r="U38" s="99" t="n"/>
    </row>
    <row r="39">
      <c r="A39" s="89" t="n">
        <v>2</v>
      </c>
      <c r="B39" s="81" t="inlineStr">
        <is>
          <t>BPJS TK</t>
        </is>
      </c>
      <c r="C39" s="82">
        <f>'BPJS TK'!I35</f>
        <v/>
      </c>
      <c r="D39" s="83">
        <f>'BPJS TK'!L35</f>
        <v/>
      </c>
      <c r="E39" s="83">
        <f>C39+D39</f>
        <v/>
      </c>
      <c r="F39" s="155" t="n"/>
      <c r="G39" s="155" t="n"/>
      <c r="H39" s="155" t="n"/>
      <c r="I39" s="155" t="n"/>
      <c r="J39" s="155" t="n"/>
      <c r="K39" s="93" t="n"/>
      <c r="L39" s="174" t="n"/>
      <c r="M39" s="174" t="n"/>
      <c r="N39" s="155" t="n"/>
      <c r="O39" s="155" t="n"/>
      <c r="P39" s="155" t="n"/>
      <c r="Q39" s="155" t="n"/>
      <c r="R39" s="155" t="n"/>
      <c r="S39" s="165" t="n"/>
      <c r="T39" s="174" t="n"/>
      <c r="U39" s="97" t="n"/>
    </row>
    <row r="40">
      <c r="A40" s="89" t="n">
        <v>3</v>
      </c>
      <c r="B40" s="81" t="inlineStr">
        <is>
          <t>BPJS KS</t>
        </is>
      </c>
      <c r="C40" s="82">
        <f>'BPJS KES'!E35</f>
        <v/>
      </c>
      <c r="D40" s="83">
        <f>'BPJS KES'!F35</f>
        <v/>
      </c>
      <c r="E40" s="83">
        <f>C40+D40</f>
        <v/>
      </c>
      <c r="F40" s="155" t="n"/>
      <c r="G40" s="155" t="n"/>
      <c r="H40" s="155" t="n"/>
      <c r="I40" s="155" t="n"/>
      <c r="J40" s="155" t="n"/>
      <c r="K40" s="174" t="n"/>
      <c r="L40" s="174" t="n"/>
      <c r="M40" s="174" t="n"/>
      <c r="N40" s="155" t="n"/>
      <c r="O40" s="155" t="n"/>
      <c r="P40" s="155" t="n"/>
      <c r="Q40" s="155" t="n"/>
      <c r="R40" s="155" t="n"/>
      <c r="S40" s="173" t="n"/>
      <c r="T40" s="174" t="n"/>
      <c r="U40" s="97" t="n"/>
    </row>
    <row r="41">
      <c r="E41" s="155" t="n"/>
      <c r="F41" s="155" t="n"/>
      <c r="G41" s="155" t="n"/>
      <c r="H41" s="155" t="n"/>
      <c r="I41" s="155" t="n"/>
      <c r="J41" s="92" t="n"/>
      <c r="K41" s="92" t="n"/>
      <c r="L41" s="92" t="n"/>
      <c r="M41" s="174" t="n"/>
      <c r="N41" s="155" t="n"/>
      <c r="O41" s="155" t="n"/>
      <c r="P41" s="155" t="n"/>
      <c r="Q41" s="155" t="n"/>
      <c r="R41" s="155" t="n"/>
      <c r="S41" s="155" t="n"/>
      <c r="T41" s="87" t="n"/>
      <c r="U41" s="100" t="n"/>
    </row>
    <row r="42">
      <c r="A42" s="84" t="inlineStr">
        <is>
          <t>No</t>
        </is>
      </c>
      <c r="B42" s="86" t="inlineStr">
        <is>
          <t>Nama Faktor Pengurang</t>
        </is>
      </c>
      <c r="C42" s="84" t="inlineStr">
        <is>
          <t>Total</t>
        </is>
      </c>
      <c r="E42" s="155" t="n"/>
      <c r="F42" s="155" t="n"/>
      <c r="G42" s="155" t="n"/>
      <c r="H42" s="155" t="n"/>
      <c r="I42" s="155" t="n"/>
      <c r="J42" s="166" t="inlineStr">
        <is>
          <t xml:space="preserve">       Ahmad Fuad          Yayat Karyatimah  </t>
        </is>
      </c>
      <c r="K42" s="166" t="n"/>
      <c r="L42" s="166" t="n"/>
      <c r="M42" s="155" t="n"/>
      <c r="N42" s="155" t="n"/>
      <c r="O42" s="155" t="n"/>
      <c r="P42" s="155" t="n"/>
      <c r="Q42" s="155" t="n"/>
      <c r="R42" s="154" t="inlineStr">
        <is>
          <t xml:space="preserve">          Ahmad Fuad          Yayat Karyatimah  </t>
        </is>
      </c>
      <c r="S42" s="154" t="n"/>
      <c r="T42" s="154" t="n"/>
      <c r="U42" s="156" t="n"/>
    </row>
    <row r="43">
      <c r="A43" s="89" t="n">
        <v>1</v>
      </c>
      <c r="B43" s="81" t="inlineStr">
        <is>
          <t>Kehadiran</t>
        </is>
      </c>
      <c r="C43" s="188">
        <f>'PENGURANG KEHADIRAN'!G36</f>
        <v/>
      </c>
      <c r="E43" s="155" t="n"/>
      <c r="F43" s="155" t="n"/>
      <c r="G43" s="155" t="n"/>
      <c r="H43" s="155" t="n"/>
      <c r="I43" s="155" t="n"/>
      <c r="J43" s="155" t="n"/>
      <c r="K43" s="155" t="n"/>
      <c r="L43" s="155" t="n"/>
      <c r="M43" s="155" t="n"/>
      <c r="N43" s="155" t="n"/>
      <c r="O43" s="155" t="n"/>
      <c r="P43" s="155" t="n"/>
      <c r="Q43" s="155" t="n"/>
      <c r="R43" s="155" t="n"/>
      <c r="S43" s="155" t="n"/>
      <c r="T43" s="155" t="n"/>
      <c r="U43" s="156" t="n"/>
    </row>
    <row r="44">
      <c r="A44" s="89" t="n">
        <v>2</v>
      </c>
      <c r="B44" s="81" t="inlineStr">
        <is>
          <t>Absensi</t>
        </is>
      </c>
      <c r="C44" s="88">
        <f>'PENGURANG ABSENSI'!I36</f>
        <v/>
      </c>
      <c r="E44" s="155" t="n"/>
      <c r="F44" s="155" t="n"/>
      <c r="G44" s="155" t="n"/>
      <c r="H44" s="155" t="n"/>
      <c r="I44" s="155" t="n"/>
      <c r="J44" s="155" t="n"/>
      <c r="K44" s="155" t="n"/>
      <c r="L44" s="155" t="n"/>
      <c r="M44" s="155" t="n"/>
      <c r="N44" s="155" t="n"/>
      <c r="O44" s="155" t="n"/>
      <c r="P44" s="155" t="n"/>
      <c r="Q44" s="155" t="n"/>
      <c r="R44" s="155" t="n"/>
      <c r="S44" s="155" t="n"/>
      <c r="T44" s="155" t="n"/>
      <c r="U44" s="156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8">
    <mergeCell ref="K8:K9"/>
    <mergeCell ref="A1:G1"/>
    <mergeCell ref="A2:G2"/>
    <mergeCell ref="A3:G3"/>
    <mergeCell ref="A8:A9"/>
    <mergeCell ref="B8:B9"/>
    <mergeCell ref="C8:E8"/>
    <mergeCell ref="W8:W9"/>
    <mergeCell ref="A5:W5"/>
    <mergeCell ref="A6:W6"/>
    <mergeCell ref="O8:O9"/>
    <mergeCell ref="V8:V9"/>
    <mergeCell ref="L8:M8"/>
    <mergeCell ref="N8:N9"/>
    <mergeCell ref="P8:U8"/>
    <mergeCell ref="F8:F9"/>
    <mergeCell ref="G8:G9"/>
    <mergeCell ref="H8:J8"/>
  </mergeCells>
  <pageMargins bottom="0.12" footer="0.2" header="0.3" left="0.18" right="0.12" top="0.31"/>
  <pageSetup fitToHeight="0" orientation="landscape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8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20.5"/>
    <col customWidth="1" max="4" min="4" style="155" width="14.83203125"/>
    <col customWidth="1" max="6" min="5" style="155" width="8.83203125"/>
    <col bestFit="1" customWidth="1" max="7" min="7" style="155" width="10"/>
    <col customWidth="1" max="8" min="8" style="155" width="11.6640625"/>
    <col customWidth="1" max="9" min="9" style="155" width="8.83203125"/>
    <col customWidth="1" max="16384" min="10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26 Jan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</row>
    <row r="5">
      <c r="A5" s="154" t="inlineStr">
        <is>
          <t xml:space="preserve">DAFTAR PEMINDAH BUKUAN GAJI </t>
        </is>
      </c>
    </row>
    <row r="6">
      <c r="A6" s="154" t="inlineStr">
        <is>
          <t>BULAN JUNI 2019 PEGAWAI YKP bank bjb</t>
        </is>
      </c>
    </row>
    <row customHeight="1" ht="11.25" r="7" s="22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4" t="inlineStr">
        <is>
          <t>NO REKENING</t>
        </is>
      </c>
      <c r="D8" s="164" t="inlineStr">
        <is>
          <t>GAJI BERSIH</t>
        </is>
      </c>
    </row>
    <row r="9">
      <c r="A9" s="153" t="n"/>
      <c r="B9" s="153" t="n"/>
      <c r="C9" s="153" t="n"/>
      <c r="D9" s="153" t="n"/>
    </row>
    <row r="10">
      <c r="A10" t="n">
        <v>1</v>
      </c>
      <c r="B10" t="inlineStr">
        <is>
          <t>CHRISTINA APRILIYANI</t>
        </is>
      </c>
      <c r="C10" t="b">
        <v>0</v>
      </c>
      <c r="D10">
        <f>'GAJI PEGAWAI'!W10</f>
        <v/>
      </c>
    </row>
    <row r="11">
      <c r="A11" t="n">
        <v>2</v>
      </c>
      <c r="B11" t="inlineStr">
        <is>
          <t>Adek Imam Afrianto</t>
        </is>
      </c>
      <c r="C11" t="inlineStr">
        <is>
          <t>0030236599100</t>
        </is>
      </c>
      <c r="D11">
        <f>'GAJI PEGAWAI'!W11</f>
        <v/>
      </c>
    </row>
    <row r="12">
      <c r="A12" t="n">
        <v>3</v>
      </c>
      <c r="B12" t="inlineStr">
        <is>
          <t>AGAM NASRULLAH</t>
        </is>
      </c>
      <c r="C12" t="inlineStr">
        <is>
          <t>0068170516100</t>
        </is>
      </c>
      <c r="D12">
        <f>'GAJI PEGAWAI'!W12</f>
        <v/>
      </c>
    </row>
    <row r="13">
      <c r="A13" t="n">
        <v>4</v>
      </c>
      <c r="B13" t="inlineStr">
        <is>
          <t>Ahmad Saprudin</t>
        </is>
      </c>
      <c r="C13" t="b">
        <v>0</v>
      </c>
      <c r="D13">
        <f>'GAJI PEGAWAI'!W13</f>
        <v/>
      </c>
    </row>
    <row r="14">
      <c r="A14" t="n">
        <v>5</v>
      </c>
      <c r="B14" t="inlineStr">
        <is>
          <t>ARI ALDIAN</t>
        </is>
      </c>
      <c r="C14" t="inlineStr">
        <is>
          <t>0090684620100</t>
        </is>
      </c>
      <c r="D14">
        <f>'GAJI PEGAWAI'!W14</f>
        <v/>
      </c>
    </row>
    <row r="15">
      <c r="A15" t="n">
        <v>6</v>
      </c>
      <c r="B15" t="inlineStr">
        <is>
          <t>CHRISTINA APRILIYANI</t>
        </is>
      </c>
      <c r="C15" t="b">
        <v>0</v>
      </c>
      <c r="D15">
        <f>'GAJI PEGAWAI'!W15</f>
        <v/>
      </c>
    </row>
    <row r="16">
      <c r="A16" t="n">
        <v>7</v>
      </c>
      <c r="B16" t="inlineStr">
        <is>
          <t>DEDE MUHAMMAD SYIFAUDDIN</t>
        </is>
      </c>
      <c r="C16" t="inlineStr">
        <is>
          <t>0073327288100</t>
        </is>
      </c>
      <c r="D16">
        <f>'GAJI PEGAWAI'!W16</f>
        <v/>
      </c>
    </row>
    <row r="17">
      <c r="A17" t="n">
        <v>8</v>
      </c>
      <c r="B17" t="inlineStr">
        <is>
          <t>Deden Abdi Wijaya</t>
        </is>
      </c>
      <c r="C17" t="inlineStr">
        <is>
          <t>0081731640102</t>
        </is>
      </c>
      <c r="D17">
        <f>'GAJI PEGAWAI'!W17</f>
        <v/>
      </c>
    </row>
    <row r="18">
      <c r="A18" t="n">
        <v>9</v>
      </c>
      <c r="B18" t="inlineStr">
        <is>
          <t>Dindin Achmad S</t>
        </is>
      </c>
      <c r="C18" t="b">
        <v>0</v>
      </c>
      <c r="D18">
        <f>'GAJI PEGAWAI'!W18</f>
        <v/>
      </c>
    </row>
    <row r="19">
      <c r="A19" t="n">
        <v>10</v>
      </c>
      <c r="B19" t="inlineStr">
        <is>
          <t>dr. Lanny Krisna Dewi</t>
        </is>
      </c>
      <c r="C19" t="b">
        <v>0</v>
      </c>
      <c r="D19">
        <f>'GAJI PEGAWAI'!W19</f>
        <v/>
      </c>
    </row>
    <row r="20">
      <c r="A20" t="n">
        <v>11</v>
      </c>
      <c r="B20" t="inlineStr">
        <is>
          <t>dr. Santoso</t>
        </is>
      </c>
      <c r="C20" t="b">
        <v>0</v>
      </c>
      <c r="D20">
        <f>'GAJI PEGAWAI'!W20</f>
        <v/>
      </c>
    </row>
    <row r="21">
      <c r="A21" t="n">
        <v>12</v>
      </c>
      <c r="B21" t="inlineStr">
        <is>
          <t>Dudi Nursamsi</t>
        </is>
      </c>
      <c r="C21" t="b">
        <v>0</v>
      </c>
      <c r="D21">
        <f>'GAJI PEGAWAI'!W21</f>
        <v/>
      </c>
    </row>
    <row r="22">
      <c r="A22" t="n">
        <v>13</v>
      </c>
      <c r="B22" t="inlineStr">
        <is>
          <t>DWI PERMANA</t>
        </is>
      </c>
      <c r="C22" t="inlineStr">
        <is>
          <t>0060087482100</t>
        </is>
      </c>
      <c r="D22">
        <f>'GAJI PEGAWAI'!W22</f>
        <v/>
      </c>
    </row>
    <row r="23">
      <c r="A23" t="n">
        <v>14</v>
      </c>
      <c r="B23" t="inlineStr">
        <is>
          <t>Fajar Anugrah</t>
        </is>
      </c>
      <c r="C23" t="b">
        <v>0</v>
      </c>
      <c r="D23">
        <f>'GAJI PEGAWAI'!W23</f>
        <v/>
      </c>
    </row>
    <row r="24">
      <c r="A24" t="n">
        <v>15</v>
      </c>
      <c r="B24" t="inlineStr">
        <is>
          <t>HANGGA SUPRATAMA</t>
        </is>
      </c>
      <c r="C24" t="inlineStr">
        <is>
          <t>0013354510101</t>
        </is>
      </c>
      <c r="D24">
        <f>'GAJI PEGAWAI'!W24</f>
        <v/>
      </c>
    </row>
    <row r="25">
      <c r="A25" t="n">
        <v>16</v>
      </c>
      <c r="B25" t="inlineStr">
        <is>
          <t>HENDRA BAKTI UTAMA</t>
        </is>
      </c>
      <c r="C25" t="inlineStr">
        <is>
          <t>0026027217100</t>
        </is>
      </c>
      <c r="D25">
        <f>'GAJI PEGAWAI'!W25</f>
        <v/>
      </c>
    </row>
    <row r="26">
      <c r="A26" t="n">
        <v>17</v>
      </c>
      <c r="B26" t="inlineStr">
        <is>
          <t>HERRY HERDIANA</t>
        </is>
      </c>
      <c r="C26" t="b">
        <v>0</v>
      </c>
      <c r="D26">
        <f>'GAJI PEGAWAI'!W26</f>
        <v/>
      </c>
    </row>
    <row r="27">
      <c r="A27" t="n">
        <v>18</v>
      </c>
      <c r="B27" t="inlineStr">
        <is>
          <t>IVANSYAH WAHYU</t>
        </is>
      </c>
      <c r="C27" t="b">
        <v>0</v>
      </c>
      <c r="D27">
        <f>'GAJI PEGAWAI'!W27</f>
        <v/>
      </c>
    </row>
    <row r="28">
      <c r="A28" t="n">
        <v>19</v>
      </c>
      <c r="B28" t="inlineStr">
        <is>
          <t>Madaniah</t>
        </is>
      </c>
      <c r="C28" t="b">
        <v>0</v>
      </c>
      <c r="D28">
        <f>'GAJI PEGAWAI'!W28</f>
        <v/>
      </c>
    </row>
    <row r="29">
      <c r="A29" t="n">
        <v>20</v>
      </c>
      <c r="B29" t="inlineStr">
        <is>
          <t>MOCH DUDIH SUGIARTO</t>
        </is>
      </c>
      <c r="C29" t="b">
        <v>0</v>
      </c>
      <c r="D29">
        <f>'GAJI PEGAWAI'!W29</f>
        <v/>
      </c>
    </row>
    <row r="30">
      <c r="A30" t="n">
        <v>21</v>
      </c>
      <c r="B30" t="inlineStr">
        <is>
          <t>Nandang Yogaswara</t>
        </is>
      </c>
      <c r="C30" t="b">
        <v>0</v>
      </c>
      <c r="D30">
        <f>'GAJI PEGAWAI'!W30</f>
        <v/>
      </c>
    </row>
    <row r="31">
      <c r="A31" t="n">
        <v>22</v>
      </c>
      <c r="B31" t="inlineStr">
        <is>
          <t>Nur Ayu Rina I</t>
        </is>
      </c>
      <c r="C31" t="b">
        <v>0</v>
      </c>
      <c r="D31">
        <f>'GAJI PEGAWAI'!W31</f>
        <v/>
      </c>
    </row>
    <row r="32">
      <c r="A32" t="n">
        <v>23</v>
      </c>
      <c r="B32" t="inlineStr">
        <is>
          <t>Yanti</t>
        </is>
      </c>
      <c r="C32" t="b">
        <v>0</v>
      </c>
      <c r="D32">
        <f>'GAJI PEGAWAI'!W32</f>
        <v/>
      </c>
    </row>
    <row r="33">
      <c r="A33" t="n">
        <v>24</v>
      </c>
      <c r="B33" t="inlineStr">
        <is>
          <t>Yosep Rahayu</t>
        </is>
      </c>
      <c r="C33" t="b">
        <v>0</v>
      </c>
      <c r="D33">
        <f>'GAJI PEGAWAI'!W33</f>
        <v/>
      </c>
    </row>
    <row r="34">
      <c r="A34" t="n">
        <v>25</v>
      </c>
      <c r="B34" t="inlineStr">
        <is>
          <t>CHRISTINA APRILIYANI</t>
        </is>
      </c>
      <c r="C34" t="b">
        <v>0</v>
      </c>
      <c r="D34">
        <f>'GAJI PEGAWAI'!W34</f>
        <v/>
      </c>
    </row>
    <row r="35">
      <c r="A35" s="136" t="inlineStr">
        <is>
          <t>TOTAL</t>
        </is>
      </c>
      <c r="B35" s="160" t="n"/>
      <c r="C35" s="158" t="n"/>
      <c r="D35" s="16">
        <f>SUM(D10:D34)</f>
        <v/>
      </c>
    </row>
    <row r="36">
      <c r="A36" s="173" t="n"/>
      <c r="B36" s="173" t="n"/>
      <c r="C36" s="173" t="n"/>
      <c r="D36" s="4" t="n"/>
    </row>
    <row r="37">
      <c r="A37" s="173" t="n"/>
      <c r="B37" s="173" t="n"/>
      <c r="C37" s="165" t="inlineStr">
        <is>
          <t>Bandung, 24 Juni 2019</t>
        </is>
      </c>
    </row>
    <row r="38">
      <c r="A38" s="174" t="n"/>
      <c r="B38" s="174" t="n"/>
      <c r="C38" s="165" t="n"/>
      <c r="D38" s="174" t="n"/>
      <c r="E38" s="174" t="n"/>
    </row>
    <row r="39">
      <c r="A39" s="174" t="n"/>
      <c r="B39" s="174" t="n"/>
      <c r="C39" s="165" t="n"/>
      <c r="D39" s="174" t="n"/>
      <c r="E39" s="174" t="n"/>
    </row>
    <row r="40">
      <c r="A40" s="174" t="n"/>
      <c r="B40" s="174" t="n"/>
      <c r="C40" s="173" t="n"/>
      <c r="D40" s="174" t="n"/>
      <c r="E40" s="174" t="n"/>
    </row>
    <row r="41">
      <c r="A41" s="174" t="n"/>
      <c r="B41" s="174" t="n"/>
      <c r="C41" s="154" t="inlineStr">
        <is>
          <t xml:space="preserve">              Ahmad Fuad              </t>
        </is>
      </c>
    </row>
    <row r="42">
      <c r="A42" s="174" t="n"/>
      <c r="C42" s="174" t="n"/>
      <c r="D42" s="174" t="n"/>
    </row>
    <row r="43">
      <c r="A43" s="174" t="n"/>
      <c r="C43" s="174" t="n"/>
      <c r="D43" s="174" t="n"/>
    </row>
    <row r="44">
      <c r="A44" s="174" t="n"/>
      <c r="C44" s="174" t="n"/>
      <c r="D44" s="174" t="n"/>
    </row>
    <row r="45"/>
    <row r="46">
      <c r="A46" s="168" t="n"/>
      <c r="D46" s="168" t="n"/>
    </row>
    <row r="47">
      <c r="A47" s="168" t="n"/>
      <c r="D47" s="168" t="n"/>
    </row>
    <row r="48">
      <c r="A48" s="169" t="n"/>
      <c r="B48" s="169" t="n"/>
      <c r="C48" s="169" t="n"/>
      <c r="D48" s="169" t="n"/>
    </row>
    <row r="49">
      <c r="D49" s="169" t="n"/>
    </row>
    <row r="50">
      <c r="D50" s="169" t="n"/>
    </row>
    <row r="51">
      <c r="A51" s="6" t="n"/>
      <c r="B51" s="172" t="n"/>
      <c r="C51" s="110" t="n"/>
      <c r="D51" s="1" t="n"/>
    </row>
    <row r="52">
      <c r="A52" s="6" t="n"/>
      <c r="B52" s="172" t="n"/>
      <c r="C52" s="167" t="n"/>
      <c r="D52" s="1" t="n"/>
    </row>
    <row r="53">
      <c r="A53" s="6" t="n"/>
      <c r="B53" s="172" t="n"/>
      <c r="C53" s="167" t="n"/>
      <c r="D53" s="1" t="n"/>
    </row>
    <row r="54">
      <c r="A54" s="6" t="n"/>
      <c r="B54" s="172" t="n"/>
      <c r="C54" s="167" t="n"/>
      <c r="D54" s="1" t="n"/>
    </row>
    <row r="55">
      <c r="A55" s="6" t="n"/>
      <c r="B55" s="8" t="n"/>
      <c r="C55" s="168" t="n"/>
      <c r="D55" s="12" t="n"/>
    </row>
    <row r="56">
      <c r="A56" s="6" t="n"/>
      <c r="B56" s="172" t="n"/>
      <c r="C56" s="167" t="n"/>
      <c r="D56" s="1" t="n"/>
    </row>
    <row r="57">
      <c r="A57" s="6" t="n"/>
      <c r="B57" s="172" t="n"/>
      <c r="C57" s="167" t="n"/>
      <c r="D57" s="1" t="n"/>
    </row>
    <row r="58">
      <c r="A58" s="6" t="n"/>
      <c r="B58" s="172" t="n"/>
      <c r="C58" s="167" t="n"/>
      <c r="D58" s="1" t="n"/>
    </row>
    <row r="59">
      <c r="A59" s="6" t="n"/>
      <c r="B59" s="172" t="n"/>
      <c r="C59" s="167" t="n"/>
      <c r="D59" s="1" t="n"/>
    </row>
    <row r="60">
      <c r="A60" s="6" t="n"/>
      <c r="B60" s="172" t="n"/>
      <c r="C60" s="167" t="n"/>
      <c r="D60" s="1" t="n"/>
    </row>
    <row r="61">
      <c r="A61" s="6" t="n"/>
      <c r="B61" s="172" t="n"/>
      <c r="C61" s="167" t="n"/>
      <c r="D61" s="1" t="n"/>
    </row>
    <row r="62">
      <c r="A62" s="6" t="n"/>
      <c r="B62" s="172" t="n"/>
      <c r="C62" s="167" t="n"/>
      <c r="D62" s="1" t="n"/>
    </row>
    <row r="63">
      <c r="A63" s="6" t="n"/>
      <c r="B63" s="168" t="n"/>
      <c r="D63" s="12" t="n"/>
    </row>
    <row r="64">
      <c r="A64" s="6" t="n"/>
      <c r="B64" s="8" t="n"/>
      <c r="C64" s="168" t="n"/>
      <c r="D64" s="12" t="n"/>
    </row>
    <row r="65">
      <c r="A65" s="6" t="n"/>
      <c r="B65" s="172" t="n"/>
      <c r="C65" s="167" t="n"/>
      <c r="D65" s="1" t="n"/>
    </row>
    <row r="66">
      <c r="A66" s="6" t="n"/>
      <c r="B66" s="172" t="n"/>
      <c r="C66" s="167" t="n"/>
      <c r="D66" s="1" t="n"/>
    </row>
    <row r="67">
      <c r="A67" s="6" t="n"/>
      <c r="B67" s="172" t="n"/>
      <c r="C67" s="167" t="n"/>
      <c r="D67" s="1" t="n"/>
    </row>
    <row r="68">
      <c r="A68" s="6" t="n"/>
      <c r="B68" s="172" t="n"/>
      <c r="C68" s="167" t="n"/>
      <c r="D68" s="1" t="n"/>
    </row>
    <row r="69">
      <c r="A69" s="6" t="n"/>
      <c r="B69" s="11" t="n"/>
      <c r="C69" s="168" t="n"/>
      <c r="D69" s="12" t="n"/>
    </row>
    <row r="70">
      <c r="A70" s="6" t="n"/>
      <c r="B70" s="11" t="n"/>
      <c r="C70" s="168" t="n"/>
      <c r="D70" s="12" t="n"/>
    </row>
    <row r="71">
      <c r="A71" s="6" t="n"/>
      <c r="B71" s="11" t="n"/>
      <c r="C71" s="168" t="n"/>
      <c r="D71" s="12" t="n"/>
    </row>
    <row r="72">
      <c r="A72" s="6" t="n"/>
      <c r="B72" s="172" t="n"/>
      <c r="C72" s="167" t="n"/>
      <c r="D72" s="12" t="n"/>
    </row>
    <row r="73">
      <c r="A73" s="9" t="n"/>
      <c r="B73" s="170" t="n"/>
      <c r="D73" s="171" t="n"/>
    </row>
    <row r="74">
      <c r="A74" s="6" t="n"/>
      <c r="B74" s="167" t="n"/>
      <c r="D74" s="167" t="n"/>
    </row>
    <row r="75">
      <c r="A75" s="172" t="n"/>
      <c r="B75" s="172" t="n"/>
      <c r="C75" s="172" t="n"/>
      <c r="D75" s="12" t="n"/>
    </row>
    <row r="76">
      <c r="A76" s="172" t="n"/>
      <c r="B76" s="172" t="n"/>
      <c r="C76" s="172" t="n"/>
      <c r="D76" s="1" t="n"/>
    </row>
    <row r="77">
      <c r="A77" s="172" t="n"/>
      <c r="B77" s="172" t="n"/>
      <c r="C77" s="172" t="n"/>
      <c r="D77" s="1" t="n"/>
    </row>
    <row r="78">
      <c r="A78" s="172" t="n"/>
      <c r="B78" s="172" t="n"/>
      <c r="C78" s="172" t="n"/>
      <c r="D78" s="17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20">
    <mergeCell ref="A1:D1"/>
    <mergeCell ref="A2:D2"/>
    <mergeCell ref="A3:D3"/>
    <mergeCell ref="A5:D5"/>
    <mergeCell ref="A6:D6"/>
    <mergeCell ref="A8:A9"/>
    <mergeCell ref="B8:B9"/>
    <mergeCell ref="C8:C9"/>
    <mergeCell ref="D8:D9"/>
    <mergeCell ref="A7:D7"/>
    <mergeCell ref="B49:C49"/>
    <mergeCell ref="C12:E12"/>
    <mergeCell ref="C16:E16"/>
    <mergeCell ref="A22:C22"/>
    <mergeCell ref="A23:A25"/>
    <mergeCell ref="B23:B25"/>
    <mergeCell ref="C23:C25"/>
    <mergeCell ref="B38:C38"/>
    <mergeCell ref="B48:C48"/>
    <mergeCell ref="A21:C21"/>
  </mergeCells>
  <pageMargins bottom="0.75" footer="0.3" header="0.3" left="0.98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8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7.83203125"/>
    <col customWidth="1" max="6" min="5" style="155" width="8.83203125"/>
    <col bestFit="1" customWidth="1" max="7" min="7" style="155" width="10"/>
    <col customWidth="1" max="8" min="8" style="155" width="11.6640625"/>
    <col customWidth="1" max="9" min="9" style="155" width="8.83203125"/>
    <col customWidth="1" max="16384" min="10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</row>
    <row r="5">
      <c r="A5" s="154" t="inlineStr">
        <is>
          <t>DAFTAR PEMBAYARAN BJB SYARIAH</t>
        </is>
      </c>
    </row>
    <row r="6">
      <c r="A6" s="154" t="inlineStr">
        <is>
          <t>BULAN MEI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4" t="inlineStr">
        <is>
          <t>ANGSURAN</t>
        </is>
      </c>
    </row>
    <row r="9">
      <c r="A9" s="153" t="n"/>
      <c r="B9" s="153" t="n"/>
      <c r="C9" s="153" t="n"/>
      <c r="D9" s="153" t="n"/>
    </row>
    <row r="10">
      <c r="A10" t="n">
        <v>1</v>
      </c>
      <c r="B10" t="inlineStr">
        <is>
          <t>CHRISTINA APRILIYANI</t>
        </is>
      </c>
      <c r="C10" t="inlineStr">
        <is>
          <t>KEPALA SEKSI</t>
        </is>
      </c>
      <c r="D10" t="n">
        <v>0</v>
      </c>
    </row>
    <row r="11">
      <c r="A11" t="n">
        <v>2</v>
      </c>
      <c r="B11" t="inlineStr">
        <is>
          <t>Adek Imam Afrianto</t>
        </is>
      </c>
      <c r="C11" t="inlineStr">
        <is>
          <t>SENIOR STAFF</t>
        </is>
      </c>
      <c r="D11" t="n">
        <v>0</v>
      </c>
    </row>
    <row r="12">
      <c r="A12" t="n">
        <v>3</v>
      </c>
      <c r="B12" t="inlineStr">
        <is>
          <t>AGAM NASRULLAH</t>
        </is>
      </c>
      <c r="C12" t="inlineStr">
        <is>
          <t>STAFF</t>
        </is>
      </c>
      <c r="D12" t="n">
        <v>0</v>
      </c>
    </row>
    <row r="13">
      <c r="A13" t="n">
        <v>4</v>
      </c>
      <c r="B13" t="inlineStr">
        <is>
          <t>Ahmad Saprudin</t>
        </is>
      </c>
      <c r="C13" t="inlineStr">
        <is>
          <t>KEPALA SEKSI</t>
        </is>
      </c>
      <c r="D13" t="n">
        <v>1242629</v>
      </c>
    </row>
    <row r="14">
      <c r="A14" t="n">
        <v>5</v>
      </c>
      <c r="B14" t="inlineStr">
        <is>
          <t>ARI ALDIAN</t>
        </is>
      </c>
      <c r="C14" t="inlineStr">
        <is>
          <t>KONTRAK</t>
        </is>
      </c>
      <c r="D14" t="n">
        <v>0</v>
      </c>
    </row>
    <row r="15">
      <c r="A15" t="n">
        <v>6</v>
      </c>
      <c r="B15" t="inlineStr">
        <is>
          <t>CHRISTINA APRILIYANI</t>
        </is>
      </c>
      <c r="C15" t="inlineStr">
        <is>
          <t>KEPALA SEKSI</t>
        </is>
      </c>
      <c r="D15" t="n">
        <v>1890778</v>
      </c>
    </row>
    <row r="16">
      <c r="A16" t="n">
        <v>7</v>
      </c>
      <c r="B16" t="inlineStr">
        <is>
          <t>DEDE MUHAMMAD SYIFAUDDIN</t>
        </is>
      </c>
      <c r="C16" t="inlineStr">
        <is>
          <t>STAFF</t>
        </is>
      </c>
      <c r="D16" t="n">
        <v>0</v>
      </c>
    </row>
    <row r="17">
      <c r="A17" t="n">
        <v>8</v>
      </c>
      <c r="B17" t="inlineStr">
        <is>
          <t>Deden Abdi Wijaya</t>
        </is>
      </c>
      <c r="C17" t="inlineStr">
        <is>
          <t>SENIOR STAFF</t>
        </is>
      </c>
      <c r="D17" t="n">
        <v>1852879</v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1565582</v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1316692</v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0</v>
      </c>
    </row>
    <row r="23">
      <c r="A23" t="n">
        <v>14</v>
      </c>
      <c r="B23" t="inlineStr">
        <is>
          <t>Fajar Anugrah</t>
        </is>
      </c>
      <c r="C23" t="inlineStr">
        <is>
          <t>SENIOR STAFF</t>
        </is>
      </c>
      <c r="D23" t="n">
        <v>0</v>
      </c>
    </row>
    <row r="24">
      <c r="A24" t="n">
        <v>15</v>
      </c>
      <c r="B24" t="inlineStr">
        <is>
          <t>HANGGA SUPRATAMA</t>
        </is>
      </c>
      <c r="C24" t="inlineStr">
        <is>
          <t>SENIOR STAFF</t>
        </is>
      </c>
      <c r="D24" t="n">
        <v>745577</v>
      </c>
    </row>
    <row r="25">
      <c r="A25" t="n">
        <v>16</v>
      </c>
      <c r="B25" t="inlineStr">
        <is>
          <t>HENDRA BAKTI UTAMA</t>
        </is>
      </c>
      <c r="C25" t="inlineStr">
        <is>
          <t>SENIOR STAFF</t>
        </is>
      </c>
      <c r="D25" t="n">
        <v>0</v>
      </c>
    </row>
    <row r="26">
      <c r="A26" t="n">
        <v>17</v>
      </c>
      <c r="B26" t="inlineStr">
        <is>
          <t>HERRY HERDIANA</t>
        </is>
      </c>
      <c r="C26" t="inlineStr">
        <is>
          <t>KEPALA SEKSI</t>
        </is>
      </c>
      <c r="D26" t="n">
        <v>2431810</v>
      </c>
    </row>
    <row r="27">
      <c r="A27" t="n">
        <v>18</v>
      </c>
      <c r="B27" t="inlineStr">
        <is>
          <t>IVANSYAH WAHYU</t>
        </is>
      </c>
      <c r="C27" t="inlineStr">
        <is>
          <t>SENIOR STAFF</t>
        </is>
      </c>
      <c r="D27" t="n">
        <v>1852879</v>
      </c>
    </row>
    <row r="28">
      <c r="A28" t="n">
        <v>19</v>
      </c>
      <c r="B28" t="inlineStr">
        <is>
          <t>Madaniah</t>
        </is>
      </c>
      <c r="C28" t="inlineStr">
        <is>
          <t>SENIOR STAFF</t>
        </is>
      </c>
      <c r="D28" t="n">
        <v>0</v>
      </c>
    </row>
    <row r="29">
      <c r="A29" t="n">
        <v>20</v>
      </c>
      <c r="B29" t="inlineStr">
        <is>
          <t>MOCH DUDIH SUGIARTO</t>
        </is>
      </c>
      <c r="C29" t="inlineStr">
        <is>
          <t>KONTRAK PARTNERSHIP</t>
        </is>
      </c>
      <c r="D29" t="n">
        <v>0</v>
      </c>
    </row>
    <row r="30">
      <c r="A30" t="n">
        <v>21</v>
      </c>
      <c r="B30" t="inlineStr">
        <is>
          <t>Nandang Yogaswara</t>
        </is>
      </c>
      <c r="C30" t="inlineStr">
        <is>
          <t>KEPALA SEKSI</t>
        </is>
      </c>
      <c r="D30" t="n">
        <v>1868534</v>
      </c>
    </row>
    <row r="31">
      <c r="A31" t="n">
        <v>22</v>
      </c>
      <c r="B31" t="inlineStr">
        <is>
          <t>Nur Ayu Rina I</t>
        </is>
      </c>
      <c r="C31" t="inlineStr">
        <is>
          <t>SENIOR STAFF</t>
        </is>
      </c>
      <c r="D31" t="n">
        <v>0</v>
      </c>
    </row>
    <row r="32">
      <c r="A32" t="n">
        <v>23</v>
      </c>
      <c r="B32" t="inlineStr">
        <is>
          <t>Yanti</t>
        </is>
      </c>
      <c r="C32" t="inlineStr">
        <is>
          <t>SENIOR STAFF</t>
        </is>
      </c>
      <c r="D32" t="n">
        <v>2779318</v>
      </c>
    </row>
    <row r="33">
      <c r="A33" t="n">
        <v>24</v>
      </c>
      <c r="B33" t="inlineStr">
        <is>
          <t>Yosep Rahayu</t>
        </is>
      </c>
      <c r="C33" t="inlineStr">
        <is>
          <t>SENIOR STAFF</t>
        </is>
      </c>
      <c r="D33" t="n">
        <v>2043580</v>
      </c>
    </row>
    <row r="34">
      <c r="A34" t="n">
        <v>25</v>
      </c>
      <c r="B34" t="inlineStr">
        <is>
          <t>CHRISTINA APRILIYANI</t>
        </is>
      </c>
      <c r="C34" t="inlineStr">
        <is>
          <t>KEPALA SEKSI</t>
        </is>
      </c>
      <c r="D34" t="n">
        <v>1890778</v>
      </c>
    </row>
    <row r="35">
      <c r="A35" s="136" t="inlineStr">
        <is>
          <t>TOTAL</t>
        </is>
      </c>
      <c r="B35" s="160" t="n"/>
      <c r="C35" s="158" t="n"/>
      <c r="D35" s="16">
        <f>SUM(D10:D34)</f>
        <v/>
      </c>
    </row>
    <row r="36">
      <c r="A36" s="173" t="n"/>
      <c r="B36" s="173" t="n"/>
      <c r="C36" s="173" t="n"/>
      <c r="D36" s="4" t="n"/>
    </row>
    <row r="37">
      <c r="A37" s="173" t="n"/>
      <c r="B37" s="173" t="n"/>
      <c r="C37" s="165" t="inlineStr">
        <is>
          <t>Bandung, 24 Juni 2019</t>
        </is>
      </c>
      <c r="E37" s="173" t="n"/>
    </row>
    <row r="38">
      <c r="A38" s="174" t="n"/>
      <c r="B38" s="174" t="n"/>
      <c r="C38" s="165" t="n"/>
      <c r="D38" s="174" t="n"/>
      <c r="E38" s="174" t="n"/>
    </row>
    <row r="39">
      <c r="A39" s="174" t="n"/>
      <c r="B39" s="174" t="n"/>
      <c r="C39" s="165" t="n"/>
      <c r="D39" s="174" t="n"/>
      <c r="E39" s="174" t="n"/>
    </row>
    <row r="40">
      <c r="A40" s="174" t="n"/>
      <c r="B40" s="174" t="n"/>
      <c r="C40" s="173" t="n"/>
      <c r="D40" s="174" t="n"/>
      <c r="E40" s="92" t="n"/>
    </row>
    <row r="41">
      <c r="A41" s="174" t="n"/>
      <c r="B41" s="174" t="n"/>
      <c r="C41" s="101" t="inlineStr">
        <is>
          <t xml:space="preserve">             Ahmad Fuad           Yayat Karyatimah  </t>
        </is>
      </c>
      <c r="D41" s="101" t="n"/>
      <c r="E41" s="101" t="n"/>
    </row>
    <row r="42">
      <c r="A42" s="174" t="n"/>
      <c r="C42" s="174" t="n"/>
      <c r="D42" s="174" t="n"/>
    </row>
    <row r="43">
      <c r="A43" s="174" t="n"/>
      <c r="C43" s="174" t="n"/>
      <c r="D43" s="174" t="n"/>
    </row>
    <row r="44">
      <c r="A44" s="174" t="n"/>
      <c r="C44" s="174" t="n"/>
      <c r="D44" s="174" t="n"/>
    </row>
    <row r="45"/>
    <row r="46">
      <c r="A46" s="168" t="n"/>
      <c r="D46" s="168" t="n"/>
    </row>
    <row r="47">
      <c r="A47" s="168" t="n"/>
      <c r="D47" s="168" t="n"/>
    </row>
    <row r="48">
      <c r="A48" s="169" t="n"/>
      <c r="B48" s="169" t="n"/>
      <c r="C48" s="169" t="n"/>
      <c r="D48" s="169" t="n"/>
    </row>
    <row r="49">
      <c r="D49" s="169" t="n"/>
    </row>
    <row r="50">
      <c r="D50" s="169" t="n"/>
    </row>
    <row r="51">
      <c r="A51" s="6" t="n"/>
      <c r="B51" s="172" t="n"/>
      <c r="C51" s="110" t="n"/>
      <c r="D51" s="1" t="n"/>
    </row>
    <row r="52">
      <c r="A52" s="6" t="n"/>
      <c r="B52" s="172" t="n"/>
      <c r="C52" s="167" t="n"/>
      <c r="D52" s="1" t="n"/>
    </row>
    <row r="53">
      <c r="A53" s="6" t="n"/>
      <c r="B53" s="172" t="n"/>
      <c r="C53" s="167" t="n"/>
      <c r="D53" s="1" t="n"/>
    </row>
    <row r="54">
      <c r="A54" s="6" t="n"/>
      <c r="B54" s="172" t="n"/>
      <c r="C54" s="167" t="n"/>
      <c r="D54" s="1" t="n"/>
    </row>
    <row r="55">
      <c r="A55" s="6" t="n"/>
      <c r="B55" s="8" t="n"/>
      <c r="C55" s="168" t="n"/>
      <c r="D55" s="12" t="n"/>
    </row>
    <row r="56">
      <c r="A56" s="6" t="n"/>
      <c r="B56" s="172" t="n"/>
      <c r="C56" s="167" t="n"/>
      <c r="D56" s="1" t="n"/>
    </row>
    <row r="57">
      <c r="A57" s="6" t="n"/>
      <c r="B57" s="172" t="n"/>
      <c r="C57" s="167" t="n"/>
      <c r="D57" s="1" t="n"/>
    </row>
    <row r="58">
      <c r="A58" s="6" t="n"/>
      <c r="B58" s="172" t="n"/>
      <c r="C58" s="167" t="n"/>
      <c r="D58" s="1" t="n"/>
    </row>
    <row r="59">
      <c r="A59" s="6" t="n"/>
      <c r="B59" s="172" t="n"/>
      <c r="C59" s="167" t="n"/>
      <c r="D59" s="1" t="n"/>
    </row>
    <row r="60">
      <c r="A60" s="6" t="n"/>
      <c r="B60" s="172" t="n"/>
      <c r="C60" s="167" t="n"/>
      <c r="D60" s="1" t="n"/>
    </row>
    <row r="61">
      <c r="A61" s="6" t="n"/>
      <c r="B61" s="172" t="n"/>
      <c r="C61" s="167" t="n"/>
      <c r="D61" s="1" t="n"/>
    </row>
    <row r="62">
      <c r="A62" s="6" t="n"/>
      <c r="B62" s="172" t="n"/>
      <c r="C62" s="167" t="n"/>
      <c r="D62" s="1" t="n"/>
    </row>
    <row r="63">
      <c r="A63" s="6" t="n"/>
      <c r="B63" s="168" t="n"/>
      <c r="D63" s="12" t="n"/>
    </row>
    <row r="64">
      <c r="A64" s="6" t="n"/>
      <c r="B64" s="8" t="n"/>
      <c r="C64" s="168" t="n"/>
      <c r="D64" s="12" t="n"/>
    </row>
    <row r="65">
      <c r="A65" s="6" t="n"/>
      <c r="B65" s="172" t="n"/>
      <c r="C65" s="167" t="n"/>
      <c r="D65" s="1" t="n"/>
    </row>
    <row r="66">
      <c r="A66" s="6" t="n"/>
      <c r="B66" s="172" t="n"/>
      <c r="C66" s="167" t="n"/>
      <c r="D66" s="1" t="n"/>
    </row>
    <row r="67">
      <c r="A67" s="6" t="n"/>
      <c r="B67" s="172" t="n"/>
      <c r="C67" s="167" t="n"/>
      <c r="D67" s="1" t="n"/>
    </row>
    <row r="68">
      <c r="A68" s="6" t="n"/>
      <c r="B68" s="172" t="n"/>
      <c r="C68" s="167" t="n"/>
      <c r="D68" s="1" t="n"/>
    </row>
    <row r="69">
      <c r="A69" s="6" t="n"/>
      <c r="B69" s="11" t="n"/>
      <c r="C69" s="168" t="n"/>
      <c r="D69" s="12" t="n"/>
    </row>
    <row r="70">
      <c r="A70" s="6" t="n"/>
      <c r="B70" s="11" t="n"/>
      <c r="C70" s="168" t="n"/>
      <c r="D70" s="12" t="n"/>
    </row>
    <row r="71">
      <c r="A71" s="6" t="n"/>
      <c r="B71" s="11" t="n"/>
      <c r="C71" s="168" t="n"/>
      <c r="D71" s="12" t="n"/>
    </row>
    <row r="72">
      <c r="A72" s="6" t="n"/>
      <c r="B72" s="172" t="n"/>
      <c r="C72" s="167" t="n"/>
      <c r="D72" s="12" t="n"/>
    </row>
    <row r="73">
      <c r="A73" s="9" t="n"/>
      <c r="B73" s="170" t="n"/>
      <c r="D73" s="171" t="n"/>
    </row>
    <row r="74">
      <c r="A74" s="6" t="n"/>
      <c r="B74" s="167" t="n"/>
      <c r="D74" s="167" t="n"/>
    </row>
    <row r="75">
      <c r="A75" s="172" t="n"/>
      <c r="B75" s="172" t="n"/>
      <c r="C75" s="172" t="n"/>
      <c r="D75" s="12" t="n"/>
    </row>
    <row r="76">
      <c r="A76" s="172" t="n"/>
      <c r="B76" s="172" t="n"/>
      <c r="C76" s="172" t="n"/>
      <c r="D76" s="1" t="n"/>
    </row>
    <row r="77">
      <c r="A77" s="172" t="n"/>
      <c r="B77" s="172" t="n"/>
      <c r="C77" s="172" t="n"/>
      <c r="D77" s="1" t="n"/>
    </row>
    <row r="78">
      <c r="A78" s="172" t="n"/>
      <c r="B78" s="172" t="n"/>
      <c r="C78" s="172" t="n"/>
      <c r="D78" s="17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9">
    <mergeCell ref="A7:D7"/>
    <mergeCell ref="A1:D1"/>
    <mergeCell ref="A2:D2"/>
    <mergeCell ref="A3:D3"/>
    <mergeCell ref="A5:D5"/>
    <mergeCell ref="A6:D6"/>
    <mergeCell ref="C12:D12"/>
    <mergeCell ref="A8:A9"/>
    <mergeCell ref="B8:B9"/>
    <mergeCell ref="C8:C9"/>
    <mergeCell ref="D8:D9"/>
    <mergeCell ref="B38:C38"/>
    <mergeCell ref="B48:C48"/>
    <mergeCell ref="B49:C49"/>
    <mergeCell ref="A21:C21"/>
    <mergeCell ref="A22:C22"/>
    <mergeCell ref="A23:A25"/>
    <mergeCell ref="B23:B25"/>
    <mergeCell ref="C23:C25"/>
  </mergeCells>
  <pageMargins bottom="0.75" footer="0.3" header="0.3" left="0.98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1.1640625"/>
    <col customWidth="1" max="5" min="5" style="155" width="10.83203125"/>
    <col customWidth="1" max="6" min="6" style="155" width="12.33203125"/>
    <col customWidth="1" max="8" min="7" style="155" width="8.83203125"/>
    <col bestFit="1" customWidth="1" max="9" min="9" style="155" width="10"/>
    <col customWidth="1" max="10" min="10" style="155" width="11.6640625"/>
    <col customWidth="1" max="11" min="11" style="155" width="8.83203125"/>
    <col customWidth="1" max="16384" min="12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  <c r="E4" s="168" t="n"/>
      <c r="F4" s="168" t="n"/>
    </row>
    <row r="5">
      <c r="A5" s="154" t="inlineStr">
        <is>
          <t>DAFTAR PEMBAYARAN KOPERASI ZIEBAR BANK BJB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4" t="inlineStr">
        <is>
          <t>IURAN WAJIB</t>
        </is>
      </c>
      <c r="E8" s="164" t="inlineStr">
        <is>
          <t>ANGSURAN</t>
        </is>
      </c>
      <c r="F8" s="164" t="inlineStr">
        <is>
          <t>TOTAL PEMBAYARAN</t>
        </is>
      </c>
    </row>
    <row r="9">
      <c r="A9" s="153" t="n"/>
      <c r="B9" s="153" t="n"/>
      <c r="C9" s="153" t="n"/>
      <c r="D9" s="153" t="n"/>
      <c r="E9" s="153" t="n"/>
      <c r="F9" s="153" t="n"/>
    </row>
    <row r="10">
      <c r="A10" t="n">
        <v>1</v>
      </c>
      <c r="B10" t="inlineStr">
        <is>
          <t>CHRISTINA APRILIYANI</t>
        </is>
      </c>
      <c r="C10" t="inlineStr">
        <is>
          <t>KEPALA SEKSI</t>
        </is>
      </c>
      <c r="D10" t="n">
        <v>0</v>
      </c>
      <c r="E10" t="n">
        <v>0</v>
      </c>
      <c r="F10" t="n">
        <v>0</v>
      </c>
    </row>
    <row r="11">
      <c r="A11" t="n">
        <v>2</v>
      </c>
      <c r="B11" t="inlineStr">
        <is>
          <t>Adek Imam Afrianto</t>
        </is>
      </c>
      <c r="C11" t="inlineStr">
        <is>
          <t>SENIOR STAFF</t>
        </is>
      </c>
      <c r="D11" t="n">
        <v>0</v>
      </c>
      <c r="E11" t="n">
        <v>0</v>
      </c>
      <c r="F11" t="n">
        <v>625001</v>
      </c>
    </row>
    <row r="12">
      <c r="A12" t="n">
        <v>3</v>
      </c>
      <c r="B12" t="inlineStr">
        <is>
          <t>AGAM NASRULLAH</t>
        </is>
      </c>
      <c r="C12" t="inlineStr">
        <is>
          <t>STAFF</t>
        </is>
      </c>
      <c r="D12" t="n">
        <v>0</v>
      </c>
      <c r="E12" t="n">
        <v>0</v>
      </c>
      <c r="F12" t="n">
        <v>0</v>
      </c>
    </row>
    <row r="13">
      <c r="A13" t="n">
        <v>4</v>
      </c>
      <c r="B13" t="inlineStr">
        <is>
          <t>Ahmad Saprudin</t>
        </is>
      </c>
      <c r="C13" t="inlineStr">
        <is>
          <t>KEPALA SEKSI</t>
        </is>
      </c>
      <c r="D13" t="n">
        <v>0</v>
      </c>
      <c r="E13" t="n">
        <v>0</v>
      </c>
      <c r="F13" t="n">
        <v>100000</v>
      </c>
    </row>
    <row r="14">
      <c r="A14" t="n">
        <v>5</v>
      </c>
      <c r="B14" t="inlineStr">
        <is>
          <t>ARI ALDIAN</t>
        </is>
      </c>
      <c r="C14" t="inlineStr">
        <is>
          <t>KONTRAK</t>
        </is>
      </c>
      <c r="D14" t="n">
        <v>0</v>
      </c>
      <c r="E14" t="n">
        <v>0</v>
      </c>
      <c r="F14" t="n">
        <v>0</v>
      </c>
    </row>
    <row r="15">
      <c r="A15" t="n">
        <v>6</v>
      </c>
      <c r="B15" t="inlineStr">
        <is>
          <t>CHRISTINA APRILIYANI</t>
        </is>
      </c>
      <c r="C15" t="inlineStr">
        <is>
          <t>KEPALA SEKSI</t>
        </is>
      </c>
      <c r="D15" t="n">
        <v>0</v>
      </c>
      <c r="E15" t="n">
        <v>0</v>
      </c>
      <c r="F15" t="n">
        <v>872222</v>
      </c>
    </row>
    <row r="16">
      <c r="A16" t="n">
        <v>7</v>
      </c>
      <c r="B16" t="inlineStr">
        <is>
          <t>DEDE MUHAMMAD SYIFAUDDIN</t>
        </is>
      </c>
      <c r="C16" t="inlineStr">
        <is>
          <t>STAFF</t>
        </is>
      </c>
      <c r="D16" t="n">
        <v>0</v>
      </c>
      <c r="E16" t="n">
        <v>0</v>
      </c>
      <c r="F16" t="n">
        <v>0</v>
      </c>
    </row>
    <row r="17">
      <c r="A17" t="n">
        <v>8</v>
      </c>
      <c r="B17" t="inlineStr">
        <is>
          <t>Deden Abdi Wijaya</t>
        </is>
      </c>
      <c r="C17" t="inlineStr">
        <is>
          <t>SENIOR STAFF</t>
        </is>
      </c>
      <c r="D17" t="n">
        <v>0</v>
      </c>
      <c r="E17" t="n">
        <v>0</v>
      </c>
      <c r="F17" t="n">
        <v>872222</v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0</v>
      </c>
      <c r="E18" t="n">
        <v>0</v>
      </c>
      <c r="F18" t="n">
        <v>100000</v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 t="n">
        <v>0</v>
      </c>
      <c r="F19" t="n">
        <v>0</v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 t="n">
        <v>0</v>
      </c>
      <c r="F20" t="n">
        <v>0</v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0</v>
      </c>
      <c r="E21" t="n">
        <v>0</v>
      </c>
      <c r="F21" t="n">
        <v>100000</v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0</v>
      </c>
      <c r="E22" t="n">
        <v>0</v>
      </c>
      <c r="F22" t="n">
        <v>0</v>
      </c>
    </row>
    <row r="23">
      <c r="A23" t="n">
        <v>14</v>
      </c>
      <c r="B23" t="inlineStr">
        <is>
          <t>Fajar Anugrah</t>
        </is>
      </c>
      <c r="C23" t="inlineStr">
        <is>
          <t>SENIOR STAFF</t>
        </is>
      </c>
      <c r="D23" t="n">
        <v>0</v>
      </c>
      <c r="E23" t="n">
        <v>0</v>
      </c>
      <c r="F23" t="n">
        <v>100000</v>
      </c>
    </row>
    <row r="24">
      <c r="A24" t="n">
        <v>15</v>
      </c>
      <c r="B24" t="inlineStr">
        <is>
          <t>HANGGA SUPRATAMA</t>
        </is>
      </c>
      <c r="C24" t="inlineStr">
        <is>
          <t>SENIOR STAFF</t>
        </is>
      </c>
      <c r="D24" t="n">
        <v>0</v>
      </c>
      <c r="E24" t="n">
        <v>0</v>
      </c>
      <c r="F24" t="n">
        <v>1150001</v>
      </c>
    </row>
    <row r="25">
      <c r="A25" t="n">
        <v>16</v>
      </c>
      <c r="B25" t="inlineStr">
        <is>
          <t>HENDRA BAKTI UTAMA</t>
        </is>
      </c>
      <c r="C25" t="inlineStr">
        <is>
          <t>SENIOR STAFF</t>
        </is>
      </c>
      <c r="D25" t="n">
        <v>0</v>
      </c>
      <c r="E25" t="n">
        <v>0</v>
      </c>
      <c r="F25" t="n">
        <v>872223</v>
      </c>
    </row>
    <row r="26">
      <c r="A26" t="n">
        <v>17</v>
      </c>
      <c r="B26" t="inlineStr">
        <is>
          <t>HERRY HERDIANA</t>
        </is>
      </c>
      <c r="C26" t="inlineStr">
        <is>
          <t>KEPALA SEKSI</t>
        </is>
      </c>
      <c r="D26" t="n">
        <v>0</v>
      </c>
      <c r="E26" t="n">
        <v>0</v>
      </c>
      <c r="F26" t="n">
        <v>872223</v>
      </c>
    </row>
    <row r="27">
      <c r="A27" t="n">
        <v>18</v>
      </c>
      <c r="B27" t="inlineStr">
        <is>
          <t>IVANSYAH WAHYU</t>
        </is>
      </c>
      <c r="C27" t="inlineStr">
        <is>
          <t>SENIOR STAFF</t>
        </is>
      </c>
      <c r="D27" t="n">
        <v>0</v>
      </c>
      <c r="E27" t="n">
        <v>0</v>
      </c>
      <c r="F27" t="n">
        <v>679167</v>
      </c>
    </row>
    <row r="28">
      <c r="A28" t="n">
        <v>19</v>
      </c>
      <c r="B28" t="inlineStr">
        <is>
          <t>Madaniah</t>
        </is>
      </c>
      <c r="C28" t="inlineStr">
        <is>
          <t>SENIOR STAFF</t>
        </is>
      </c>
      <c r="D28" t="n">
        <v>0</v>
      </c>
      <c r="E28" t="n">
        <v>0</v>
      </c>
      <c r="F28" t="n">
        <v>1983334</v>
      </c>
    </row>
    <row r="29">
      <c r="A29" t="n">
        <v>20</v>
      </c>
      <c r="B29" t="inlineStr">
        <is>
          <t>MOCH DUDIH SUGIARTO</t>
        </is>
      </c>
      <c r="C29" t="inlineStr">
        <is>
          <t>KONTRAK PARTNERSHIP</t>
        </is>
      </c>
      <c r="D29" t="n">
        <v>0</v>
      </c>
      <c r="E29" t="n">
        <v>0</v>
      </c>
      <c r="F29" t="n">
        <v>0</v>
      </c>
    </row>
    <row r="30">
      <c r="A30" t="n">
        <v>21</v>
      </c>
      <c r="B30" t="inlineStr">
        <is>
          <t>Nandang Yogaswara</t>
        </is>
      </c>
      <c r="C30" t="inlineStr">
        <is>
          <t>KEPALA SEKSI</t>
        </is>
      </c>
      <c r="D30" t="n">
        <v>0</v>
      </c>
      <c r="E30" t="n">
        <v>0</v>
      </c>
      <c r="F30" t="n">
        <v>1150001</v>
      </c>
    </row>
    <row r="31">
      <c r="A31" t="n">
        <v>22</v>
      </c>
      <c r="B31" t="inlineStr">
        <is>
          <t>Nur Ayu Rina I</t>
        </is>
      </c>
      <c r="C31" t="inlineStr">
        <is>
          <t>SENIOR STAFF</t>
        </is>
      </c>
      <c r="D31" t="n">
        <v>0</v>
      </c>
      <c r="E31" t="n">
        <v>0</v>
      </c>
      <c r="F31" t="n">
        <v>679167</v>
      </c>
    </row>
    <row r="32">
      <c r="A32" t="n">
        <v>23</v>
      </c>
      <c r="B32" t="inlineStr">
        <is>
          <t>Yanti</t>
        </is>
      </c>
      <c r="C32" t="inlineStr">
        <is>
          <t>SENIOR STAFF</t>
        </is>
      </c>
      <c r="D32" t="n">
        <v>0</v>
      </c>
      <c r="E32" t="n">
        <v>0</v>
      </c>
      <c r="F32" t="n">
        <v>1451390</v>
      </c>
    </row>
    <row r="33">
      <c r="A33" t="n">
        <v>24</v>
      </c>
      <c r="B33" t="inlineStr">
        <is>
          <t>Yosep Rahayu</t>
        </is>
      </c>
      <c r="C33" t="inlineStr">
        <is>
          <t>SENIOR STAFF</t>
        </is>
      </c>
      <c r="D33" t="n">
        <v>0</v>
      </c>
      <c r="E33" t="n">
        <v>0</v>
      </c>
      <c r="F33" t="n">
        <v>0</v>
      </c>
    </row>
    <row r="34">
      <c r="A34" t="n">
        <v>25</v>
      </c>
      <c r="B34" t="inlineStr">
        <is>
          <t>CHRISTINA APRILIYANI</t>
        </is>
      </c>
      <c r="C34" t="inlineStr">
        <is>
          <t>KEPALA SEKSI</t>
        </is>
      </c>
      <c r="D34" t="n">
        <v>0</v>
      </c>
      <c r="E34" t="n">
        <v>0</v>
      </c>
      <c r="F34" t="n">
        <v>872222</v>
      </c>
    </row>
    <row r="35">
      <c r="A35" s="136" t="inlineStr">
        <is>
          <t>TOTAL</t>
        </is>
      </c>
      <c r="B35" s="160" t="n"/>
      <c r="C35" s="158" t="n"/>
      <c r="D35" s="16">
        <f>SUM(D10:D34)</f>
        <v/>
      </c>
      <c r="E35" s="16">
        <f>SUM(E10:E34)</f>
        <v/>
      </c>
      <c r="F35" s="16">
        <f>SUM(F10:F34)</f>
        <v/>
      </c>
    </row>
    <row r="36">
      <c r="A36" s="173" t="n"/>
      <c r="B36" s="173" t="n"/>
      <c r="C36" s="173" t="n"/>
      <c r="D36" s="4" t="n"/>
      <c r="E36" s="4" t="n"/>
      <c r="F36" s="174" t="n"/>
    </row>
    <row r="37">
      <c r="A37" s="173" t="n"/>
      <c r="B37" s="173" t="n"/>
      <c r="C37" s="173" t="n"/>
      <c r="D37" s="165" t="inlineStr">
        <is>
          <t>Bandung, 24 Juni 2019</t>
        </is>
      </c>
    </row>
    <row r="38">
      <c r="A38" s="174" t="n"/>
      <c r="B38" s="174" t="n"/>
      <c r="C38" s="174" t="n"/>
      <c r="D38" s="165" t="n"/>
      <c r="E38" s="174" t="n"/>
      <c r="F38" s="174" t="n"/>
    </row>
    <row r="39">
      <c r="A39" s="174" t="n"/>
      <c r="B39" s="174" t="n"/>
      <c r="C39" s="174" t="n"/>
      <c r="D39" s="165" t="n"/>
      <c r="E39" s="174" t="n"/>
      <c r="F39" s="174" t="n"/>
    </row>
    <row r="40">
      <c r="A40" s="174" t="n"/>
      <c r="B40" s="174" t="n"/>
      <c r="C40" s="174" t="n"/>
      <c r="D40" s="173" t="n"/>
      <c r="E40" s="174" t="n"/>
      <c r="F40" s="174" t="n"/>
    </row>
    <row r="41">
      <c r="A41" s="174" t="n"/>
      <c r="B41" s="174" t="n"/>
      <c r="C41" s="174" t="n"/>
      <c r="D41" s="154" t="inlineStr">
        <is>
          <t xml:space="preserve">            Ahmad Fuad             </t>
        </is>
      </c>
    </row>
    <row r="42">
      <c r="A42" s="174" t="n"/>
      <c r="C42" s="174" t="n"/>
      <c r="D42" s="174" t="n"/>
      <c r="E42" s="174" t="n"/>
      <c r="F42" s="174" t="n"/>
    </row>
    <row r="43">
      <c r="A43" s="174" t="n"/>
      <c r="C43" s="174" t="n"/>
      <c r="D43" s="174" t="n"/>
      <c r="E43" s="174" t="n"/>
      <c r="F43" s="174" t="n"/>
    </row>
    <row r="44">
      <c r="A44" s="174" t="n"/>
      <c r="C44" s="174" t="n"/>
      <c r="D44" s="174" t="n"/>
      <c r="E44" s="174" t="n"/>
      <c r="F44" s="174" t="n"/>
    </row>
    <row r="45"/>
    <row r="46">
      <c r="A46" s="168" t="n"/>
      <c r="E46" s="168" t="n"/>
    </row>
    <row r="47">
      <c r="A47" s="168" t="n"/>
      <c r="E47" s="168" t="n"/>
    </row>
    <row r="48">
      <c r="A48" s="169" t="n"/>
      <c r="B48" s="169" t="n"/>
      <c r="C48" s="169" t="n"/>
      <c r="D48" s="169" t="n"/>
      <c r="E48" s="169" t="n"/>
    </row>
    <row r="49">
      <c r="D49" s="169" t="n"/>
      <c r="E49" s="169" t="n"/>
    </row>
    <row r="50">
      <c r="D50" s="169" t="n"/>
      <c r="E50" s="169" t="n"/>
    </row>
    <row r="51">
      <c r="A51" s="6" t="n"/>
      <c r="B51" s="172" t="n"/>
      <c r="C51" s="110" t="n"/>
      <c r="D51" s="1" t="n"/>
      <c r="E51" s="1" t="n"/>
    </row>
    <row r="52">
      <c r="A52" s="6" t="n"/>
      <c r="B52" s="172" t="n"/>
      <c r="C52" s="167" t="n"/>
      <c r="D52" s="1" t="n"/>
      <c r="E52" s="1" t="n"/>
    </row>
    <row r="53">
      <c r="A53" s="6" t="n"/>
      <c r="B53" s="172" t="n"/>
      <c r="C53" s="167" t="n"/>
      <c r="D53" s="1" t="n"/>
      <c r="E53" s="1" t="n"/>
    </row>
    <row r="54">
      <c r="A54" s="6" t="n"/>
      <c r="B54" s="172" t="n"/>
      <c r="C54" s="167" t="n"/>
      <c r="D54" s="1" t="n"/>
      <c r="E54" s="1" t="n"/>
    </row>
    <row r="55">
      <c r="A55" s="6" t="n"/>
      <c r="B55" s="8" t="n"/>
      <c r="C55" s="168" t="n"/>
      <c r="D55" s="12" t="n"/>
      <c r="E55" s="12" t="n"/>
    </row>
    <row r="56">
      <c r="A56" s="6" t="n"/>
      <c r="B56" s="172" t="n"/>
      <c r="C56" s="167" t="n"/>
      <c r="D56" s="1" t="n"/>
      <c r="E56" s="1" t="n"/>
    </row>
    <row r="57">
      <c r="A57" s="6" t="n"/>
      <c r="B57" s="172" t="n"/>
      <c r="C57" s="167" t="n"/>
      <c r="D57" s="1" t="n"/>
      <c r="E57" s="1" t="n"/>
    </row>
    <row r="58">
      <c r="A58" s="6" t="n"/>
      <c r="B58" s="172" t="n"/>
      <c r="C58" s="167" t="n"/>
      <c r="D58" s="1" t="n"/>
      <c r="E58" s="1" t="n"/>
    </row>
    <row r="59">
      <c r="A59" s="6" t="n"/>
      <c r="B59" s="172" t="n"/>
      <c r="C59" s="167" t="n"/>
      <c r="D59" s="1" t="n"/>
      <c r="E59" s="1" t="n"/>
    </row>
    <row r="60">
      <c r="A60" s="6" t="n"/>
      <c r="B60" s="172" t="n"/>
      <c r="C60" s="167" t="n"/>
      <c r="D60" s="1" t="n"/>
      <c r="E60" s="1" t="n"/>
    </row>
    <row r="61">
      <c r="A61" s="6" t="n"/>
      <c r="B61" s="172" t="n"/>
      <c r="C61" s="167" t="n"/>
      <c r="D61" s="1" t="n"/>
      <c r="E61" s="1" t="n"/>
    </row>
    <row r="62">
      <c r="A62" s="6" t="n"/>
      <c r="B62" s="172" t="n"/>
      <c r="C62" s="167" t="n"/>
      <c r="D62" s="1" t="n"/>
      <c r="E62" s="1" t="n"/>
    </row>
    <row r="63">
      <c r="A63" s="6" t="n"/>
      <c r="B63" s="168" t="n"/>
      <c r="D63" s="12" t="n"/>
      <c r="E63" s="12" t="n"/>
    </row>
    <row r="64">
      <c r="A64" s="6" t="n"/>
      <c r="B64" s="8" t="n"/>
      <c r="C64" s="168" t="n"/>
      <c r="D64" s="12" t="n"/>
      <c r="E64" s="12" t="n"/>
    </row>
    <row r="65">
      <c r="A65" s="6" t="n"/>
      <c r="B65" s="172" t="n"/>
      <c r="C65" s="167" t="n"/>
      <c r="D65" s="1" t="n"/>
      <c r="E65" s="1" t="n"/>
    </row>
    <row r="66">
      <c r="A66" s="6" t="n"/>
      <c r="B66" s="172" t="n"/>
      <c r="C66" s="167" t="n"/>
      <c r="D66" s="1" t="n"/>
      <c r="E66" s="1" t="n"/>
    </row>
    <row r="67">
      <c r="A67" s="6" t="n"/>
      <c r="B67" s="172" t="n"/>
      <c r="C67" s="167" t="n"/>
      <c r="D67" s="1" t="n"/>
      <c r="E67" s="1" t="n"/>
    </row>
    <row r="68">
      <c r="A68" s="6" t="n"/>
      <c r="B68" s="172" t="n"/>
      <c r="C68" s="167" t="n"/>
      <c r="D68" s="1" t="n"/>
      <c r="E68" s="1" t="n"/>
    </row>
    <row r="69">
      <c r="A69" s="6" t="n"/>
      <c r="B69" s="11" t="n"/>
      <c r="C69" s="168" t="n"/>
      <c r="D69" s="12" t="n"/>
      <c r="E69" s="12" t="n"/>
    </row>
    <row r="70">
      <c r="A70" s="6" t="n"/>
      <c r="B70" s="11" t="n"/>
      <c r="C70" s="168" t="n"/>
      <c r="D70" s="12" t="n"/>
      <c r="E70" s="12" t="n"/>
    </row>
    <row r="71">
      <c r="A71" s="6" t="n"/>
      <c r="B71" s="11" t="n"/>
      <c r="C71" s="168" t="n"/>
      <c r="D71" s="12" t="n"/>
      <c r="E71" s="12" t="n"/>
    </row>
    <row r="72">
      <c r="A72" s="6" t="n"/>
      <c r="B72" s="172" t="n"/>
      <c r="C72" s="167" t="n"/>
      <c r="D72" s="12" t="n"/>
      <c r="E72" s="12" t="n"/>
    </row>
    <row r="73">
      <c r="A73" s="9" t="n"/>
      <c r="B73" s="170" t="n"/>
      <c r="D73" s="171" t="n"/>
      <c r="E73" s="171" t="n"/>
    </row>
    <row r="74">
      <c r="A74" s="6" t="n"/>
      <c r="B74" s="167" t="n"/>
      <c r="D74" s="167" t="n"/>
      <c r="E74" s="167" t="n"/>
    </row>
    <row r="75">
      <c r="A75" s="172" t="n"/>
      <c r="B75" s="172" t="n"/>
      <c r="C75" s="172" t="n"/>
      <c r="D75" s="11" t="n"/>
      <c r="E75" s="12" t="n"/>
    </row>
    <row r="76">
      <c r="A76" s="172" t="n"/>
      <c r="B76" s="172" t="n"/>
      <c r="C76" s="172" t="n"/>
      <c r="D76" s="172" t="n"/>
      <c r="E76" s="1" t="n"/>
    </row>
    <row r="77">
      <c r="A77" s="172" t="n"/>
      <c r="B77" s="172" t="n"/>
      <c r="C77" s="172" t="n"/>
      <c r="D77" s="172" t="n"/>
      <c r="E77" s="1" t="n"/>
    </row>
    <row r="78">
      <c r="A78" s="172" t="n"/>
      <c r="B78" s="172" t="n"/>
      <c r="C78" s="172" t="n"/>
      <c r="D78" s="172" t="n"/>
      <c r="E78" s="17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2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  <mergeCell ref="B38:C38"/>
    <mergeCell ref="B48:C48"/>
    <mergeCell ref="B49:C49"/>
    <mergeCell ref="D12:F12"/>
    <mergeCell ref="D16:F16"/>
    <mergeCell ref="A21:D21"/>
    <mergeCell ref="A22:D22"/>
    <mergeCell ref="A23:A25"/>
    <mergeCell ref="B23:B25"/>
    <mergeCell ref="C23:C25"/>
  </mergeCells>
  <pageMargins bottom="0.75" footer="0.3" header="0.3" left="0.98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1.1640625"/>
    <col customWidth="1" max="5" min="5" style="155" width="10.83203125"/>
    <col customWidth="1" max="6" min="6" style="155" width="12.33203125"/>
    <col customWidth="1" max="8" min="7" style="155" width="8.83203125"/>
    <col bestFit="1" customWidth="1" max="9" min="9" style="155" width="10"/>
    <col customWidth="1" max="10" min="10" style="155" width="11.6640625"/>
    <col customWidth="1" max="11" min="11" style="155" width="8.83203125"/>
    <col customWidth="1" max="16384" min="12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  <c r="E4" s="168" t="n"/>
      <c r="F4" s="168" t="n"/>
    </row>
    <row r="5">
      <c r="A5" s="154" t="inlineStr">
        <is>
          <t>DAFTAR PEMBAYARAN KOPERASI PENSIUNAN BANK BJB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4" t="inlineStr">
        <is>
          <t>IURAN WAJIB</t>
        </is>
      </c>
      <c r="E8" s="164" t="inlineStr">
        <is>
          <t>ANGSURAN</t>
        </is>
      </c>
      <c r="F8" s="164" t="inlineStr">
        <is>
          <t>TOTAL PEMBAYARAN</t>
        </is>
      </c>
    </row>
    <row r="9">
      <c r="A9" s="153" t="n"/>
      <c r="B9" s="153" t="n"/>
      <c r="C9" s="153" t="n"/>
      <c r="D9" s="153" t="n"/>
      <c r="E9" s="153" t="n"/>
      <c r="F9" s="153" t="n"/>
    </row>
    <row r="10">
      <c r="A10" t="n">
        <v>1</v>
      </c>
      <c r="B10" t="inlineStr">
        <is>
          <t>CHRISTINA APRILIYANI</t>
        </is>
      </c>
      <c r="C10" t="inlineStr">
        <is>
          <t>KEPALA SEKSI</t>
        </is>
      </c>
      <c r="D10" t="n">
        <v>0</v>
      </c>
      <c r="E10" t="n">
        <v>0</v>
      </c>
      <c r="F10" t="n">
        <v>0</v>
      </c>
    </row>
    <row r="11">
      <c r="A11" t="n">
        <v>2</v>
      </c>
      <c r="B11" t="inlineStr">
        <is>
          <t>Adek Imam Afrianto</t>
        </is>
      </c>
      <c r="C11" t="inlineStr">
        <is>
          <t>SENIOR STAFF</t>
        </is>
      </c>
      <c r="D11" t="n">
        <v>0</v>
      </c>
      <c r="E11" t="n">
        <v>0</v>
      </c>
      <c r="F11" t="n">
        <v>100000</v>
      </c>
    </row>
    <row r="12">
      <c r="A12" t="n">
        <v>3</v>
      </c>
      <c r="B12" t="inlineStr">
        <is>
          <t>AGAM NASRULLAH</t>
        </is>
      </c>
      <c r="C12" t="inlineStr">
        <is>
          <t>STAFF</t>
        </is>
      </c>
      <c r="D12" t="n">
        <v>0</v>
      </c>
      <c r="E12" t="n">
        <v>0</v>
      </c>
      <c r="F12" t="n">
        <v>0</v>
      </c>
    </row>
    <row r="13">
      <c r="A13" t="n">
        <v>4</v>
      </c>
      <c r="B13" t="inlineStr">
        <is>
          <t>Ahmad Saprudin</t>
        </is>
      </c>
      <c r="C13" t="inlineStr">
        <is>
          <t>KEPALA SEKSI</t>
        </is>
      </c>
      <c r="D13" t="n">
        <v>0</v>
      </c>
      <c r="E13" t="n">
        <v>0</v>
      </c>
      <c r="F13" t="n">
        <v>150000</v>
      </c>
    </row>
    <row r="14">
      <c r="A14" t="n">
        <v>5</v>
      </c>
      <c r="B14" t="inlineStr">
        <is>
          <t>ARI ALDIAN</t>
        </is>
      </c>
      <c r="C14" t="inlineStr">
        <is>
          <t>KONTRAK</t>
        </is>
      </c>
      <c r="D14" t="n">
        <v>0</v>
      </c>
      <c r="E14" t="n">
        <v>0</v>
      </c>
      <c r="F14" t="n">
        <v>0</v>
      </c>
    </row>
    <row r="15">
      <c r="A15" t="n">
        <v>6</v>
      </c>
      <c r="B15" t="inlineStr">
        <is>
          <t>CHRISTINA APRILIYANI</t>
        </is>
      </c>
      <c r="C15" t="inlineStr">
        <is>
          <t>KEPALA SEKSI</t>
        </is>
      </c>
      <c r="D15" t="n">
        <v>0</v>
      </c>
      <c r="E15" t="n">
        <v>0</v>
      </c>
      <c r="F15" t="n">
        <v>100000</v>
      </c>
    </row>
    <row r="16">
      <c r="A16" t="n">
        <v>7</v>
      </c>
      <c r="B16" t="inlineStr">
        <is>
          <t>DEDE MUHAMMAD SYIFAUDDIN</t>
        </is>
      </c>
      <c r="C16" t="inlineStr">
        <is>
          <t>STAFF</t>
        </is>
      </c>
      <c r="D16" t="n">
        <v>0</v>
      </c>
      <c r="E16" t="n">
        <v>0</v>
      </c>
      <c r="F16" t="n">
        <v>0</v>
      </c>
    </row>
    <row r="17">
      <c r="A17" t="n">
        <v>8</v>
      </c>
      <c r="B17" t="inlineStr">
        <is>
          <t>Deden Abdi Wijaya</t>
        </is>
      </c>
      <c r="C17" t="inlineStr">
        <is>
          <t>SENIOR STAFF</t>
        </is>
      </c>
      <c r="D17" t="n">
        <v>0</v>
      </c>
      <c r="E17" t="n">
        <v>0</v>
      </c>
      <c r="F17" t="n">
        <v>150000</v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0</v>
      </c>
      <c r="E18" t="n">
        <v>0</v>
      </c>
      <c r="F18" t="n">
        <v>120000</v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 t="n">
        <v>0</v>
      </c>
      <c r="F19" t="n">
        <v>0</v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 t="n">
        <v>0</v>
      </c>
      <c r="F20" t="n">
        <v>0</v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0</v>
      </c>
      <c r="E21" t="n">
        <v>0</v>
      </c>
      <c r="F21" t="n">
        <v>100000</v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0</v>
      </c>
      <c r="E22" t="n">
        <v>0</v>
      </c>
      <c r="F22" t="n">
        <v>0</v>
      </c>
    </row>
    <row r="23">
      <c r="A23" t="n">
        <v>14</v>
      </c>
      <c r="B23" t="inlineStr">
        <is>
          <t>Fajar Anugrah</t>
        </is>
      </c>
      <c r="C23" t="inlineStr">
        <is>
          <t>SENIOR STAFF</t>
        </is>
      </c>
      <c r="D23" t="n">
        <v>0</v>
      </c>
      <c r="E23" t="n">
        <v>0</v>
      </c>
      <c r="F23" t="n">
        <v>0</v>
      </c>
    </row>
    <row r="24">
      <c r="A24" t="n">
        <v>15</v>
      </c>
      <c r="B24" t="inlineStr">
        <is>
          <t>HANGGA SUPRATAMA</t>
        </is>
      </c>
      <c r="C24" t="inlineStr">
        <is>
          <t>SENIOR STAFF</t>
        </is>
      </c>
      <c r="D24" t="n">
        <v>0</v>
      </c>
      <c r="E24" t="n">
        <v>0</v>
      </c>
      <c r="F24" t="n">
        <v>0</v>
      </c>
    </row>
    <row r="25">
      <c r="A25" t="n">
        <v>16</v>
      </c>
      <c r="B25" t="inlineStr">
        <is>
          <t>HENDRA BAKTI UTAMA</t>
        </is>
      </c>
      <c r="C25" t="inlineStr">
        <is>
          <t>SENIOR STAFF</t>
        </is>
      </c>
      <c r="D25" t="n">
        <v>0</v>
      </c>
      <c r="E25" t="n">
        <v>0</v>
      </c>
      <c r="F25" t="n">
        <v>100000</v>
      </c>
    </row>
    <row r="26">
      <c r="A26" t="n">
        <v>17</v>
      </c>
      <c r="B26" t="inlineStr">
        <is>
          <t>HERRY HERDIANA</t>
        </is>
      </c>
      <c r="C26" t="inlineStr">
        <is>
          <t>KEPALA SEKSI</t>
        </is>
      </c>
      <c r="D26" t="n">
        <v>0</v>
      </c>
      <c r="E26" t="n">
        <v>0</v>
      </c>
      <c r="F26" t="n">
        <v>970000</v>
      </c>
    </row>
    <row r="27">
      <c r="A27" t="n">
        <v>18</v>
      </c>
      <c r="B27" t="inlineStr">
        <is>
          <t>IVANSYAH WAHYU</t>
        </is>
      </c>
      <c r="C27" t="inlineStr">
        <is>
          <t>SENIOR STAFF</t>
        </is>
      </c>
      <c r="D27" t="n">
        <v>0</v>
      </c>
      <c r="E27" t="n">
        <v>0</v>
      </c>
      <c r="F27" t="n">
        <v>0</v>
      </c>
    </row>
    <row r="28">
      <c r="A28" t="n">
        <v>19</v>
      </c>
      <c r="B28" t="inlineStr">
        <is>
          <t>Madaniah</t>
        </is>
      </c>
      <c r="C28" t="inlineStr">
        <is>
          <t>SENIOR STAFF</t>
        </is>
      </c>
      <c r="D28" t="n">
        <v>0</v>
      </c>
      <c r="E28" t="n">
        <v>0</v>
      </c>
      <c r="F28" t="n">
        <v>0</v>
      </c>
    </row>
    <row r="29">
      <c r="A29" t="n">
        <v>20</v>
      </c>
      <c r="B29" t="inlineStr">
        <is>
          <t>MOCH DUDIH SUGIARTO</t>
        </is>
      </c>
      <c r="C29" t="inlineStr">
        <is>
          <t>KONTRAK PARTNERSHIP</t>
        </is>
      </c>
      <c r="D29" t="n">
        <v>0</v>
      </c>
      <c r="E29" t="n">
        <v>0</v>
      </c>
      <c r="F29" t="n">
        <v>0</v>
      </c>
    </row>
    <row r="30">
      <c r="A30" t="n">
        <v>21</v>
      </c>
      <c r="B30" t="inlineStr">
        <is>
          <t>Nandang Yogaswara</t>
        </is>
      </c>
      <c r="C30" t="inlineStr">
        <is>
          <t>KEPALA SEKSI</t>
        </is>
      </c>
      <c r="D30" t="n">
        <v>0</v>
      </c>
      <c r="E30" t="n">
        <v>0</v>
      </c>
      <c r="F30" t="n">
        <v>100000</v>
      </c>
    </row>
    <row r="31">
      <c r="A31" t="n">
        <v>22</v>
      </c>
      <c r="B31" t="inlineStr">
        <is>
          <t>Nur Ayu Rina I</t>
        </is>
      </c>
      <c r="C31" t="inlineStr">
        <is>
          <t>SENIOR STAFF</t>
        </is>
      </c>
      <c r="D31" t="n">
        <v>0</v>
      </c>
      <c r="E31" t="n">
        <v>0</v>
      </c>
      <c r="F31" t="n">
        <v>1170000</v>
      </c>
    </row>
    <row r="32">
      <c r="A32" t="n">
        <v>23</v>
      </c>
      <c r="B32" t="inlineStr">
        <is>
          <t>Yanti</t>
        </is>
      </c>
      <c r="C32" t="inlineStr">
        <is>
          <t>SENIOR STAFF</t>
        </is>
      </c>
      <c r="D32" t="n">
        <v>0</v>
      </c>
      <c r="E32" t="n">
        <v>0</v>
      </c>
      <c r="F32" t="n">
        <v>715000</v>
      </c>
    </row>
    <row r="33">
      <c r="A33" t="n">
        <v>24</v>
      </c>
      <c r="B33" t="inlineStr">
        <is>
          <t>Yosep Rahayu</t>
        </is>
      </c>
      <c r="C33" t="inlineStr">
        <is>
          <t>SENIOR STAFF</t>
        </is>
      </c>
      <c r="D33" t="n">
        <v>0</v>
      </c>
      <c r="E33" t="n">
        <v>0</v>
      </c>
      <c r="F33" t="n">
        <v>890000</v>
      </c>
    </row>
    <row r="34">
      <c r="A34" t="n">
        <v>25</v>
      </c>
      <c r="B34" t="inlineStr">
        <is>
          <t>CHRISTINA APRILIYANI</t>
        </is>
      </c>
      <c r="C34" t="inlineStr">
        <is>
          <t>KEPALA SEKSI</t>
        </is>
      </c>
      <c r="D34" t="n">
        <v>0</v>
      </c>
      <c r="E34" t="n">
        <v>0</v>
      </c>
      <c r="F34" t="n">
        <v>100000</v>
      </c>
    </row>
    <row r="35">
      <c r="A35" s="136" t="inlineStr">
        <is>
          <t>TOTAL</t>
        </is>
      </c>
      <c r="B35" s="160" t="n"/>
      <c r="C35" s="158" t="n"/>
      <c r="D35" s="16">
        <f>SUM(D10:D34)</f>
        <v/>
      </c>
      <c r="E35" s="16">
        <f>SUM(E10:E34)</f>
        <v/>
      </c>
      <c r="F35" s="16">
        <f>SUM(F10:F34)</f>
        <v/>
      </c>
    </row>
    <row r="36">
      <c r="A36" s="173" t="n"/>
      <c r="B36" s="173" t="n"/>
      <c r="C36" s="173" t="n"/>
      <c r="D36" s="4" t="n"/>
      <c r="E36" s="4" t="n"/>
      <c r="F36" s="174" t="n"/>
    </row>
    <row r="37">
      <c r="A37" s="173" t="n"/>
      <c r="B37" s="173" t="n"/>
      <c r="C37" s="173" t="n"/>
      <c r="D37" s="165" t="inlineStr">
        <is>
          <t>Bandung,  24 Juni 2019</t>
        </is>
      </c>
    </row>
    <row r="38">
      <c r="A38" s="174" t="n"/>
      <c r="B38" s="174" t="n"/>
      <c r="C38" s="174" t="n"/>
      <c r="D38" s="165" t="n"/>
      <c r="E38" s="174" t="n"/>
      <c r="F38" s="174" t="n"/>
    </row>
    <row r="39">
      <c r="A39" s="174" t="n"/>
      <c r="B39" s="174" t="n"/>
      <c r="C39" s="174" t="n"/>
      <c r="D39" s="165" t="n"/>
      <c r="E39" s="174" t="n"/>
      <c r="F39" s="174" t="n"/>
    </row>
    <row r="40">
      <c r="A40" s="174" t="n"/>
      <c r="B40" s="174" t="n"/>
      <c r="C40" s="174" t="n"/>
      <c r="D40" s="173" t="n"/>
      <c r="E40" s="174" t="n"/>
      <c r="F40" s="174" t="n"/>
    </row>
    <row r="41">
      <c r="A41" s="174" t="n"/>
      <c r="B41" s="174" t="n"/>
      <c r="C41" s="174" t="n"/>
      <c r="D41" s="154" t="inlineStr">
        <is>
          <t xml:space="preserve">          Ahmad Fuad            </t>
        </is>
      </c>
    </row>
    <row r="42">
      <c r="A42" s="174" t="n"/>
      <c r="C42" s="174" t="n"/>
      <c r="D42" s="174" t="n"/>
      <c r="E42" s="174" t="n"/>
      <c r="F42" s="174" t="n"/>
    </row>
    <row r="43">
      <c r="A43" s="174" t="n"/>
      <c r="C43" s="174" t="n"/>
      <c r="D43" s="174" t="n"/>
      <c r="E43" s="174" t="n"/>
      <c r="F43" s="174" t="n"/>
    </row>
    <row r="44">
      <c r="A44" s="174" t="n"/>
      <c r="C44" s="174" t="n"/>
      <c r="D44" s="174" t="n"/>
      <c r="E44" s="174" t="n"/>
      <c r="F44" s="174" t="n"/>
    </row>
    <row r="45"/>
    <row r="46">
      <c r="A46" s="168" t="n"/>
      <c r="E46" s="168" t="n"/>
    </row>
    <row r="47">
      <c r="A47" s="168" t="n"/>
      <c r="E47" s="168" t="n"/>
    </row>
    <row r="48">
      <c r="A48" s="169" t="n"/>
      <c r="B48" s="169" t="n"/>
      <c r="C48" s="169" t="n"/>
      <c r="D48" s="169" t="n"/>
      <c r="E48" s="169" t="n"/>
    </row>
    <row r="49">
      <c r="D49" s="169" t="n"/>
      <c r="E49" s="169" t="n"/>
    </row>
    <row r="50">
      <c r="D50" s="169" t="n"/>
      <c r="E50" s="169" t="n"/>
    </row>
    <row r="51">
      <c r="A51" s="6" t="n"/>
      <c r="B51" s="172" t="n"/>
      <c r="C51" s="110" t="n"/>
      <c r="D51" s="1" t="n"/>
      <c r="E51" s="1" t="n"/>
    </row>
    <row r="52">
      <c r="A52" s="6" t="n"/>
      <c r="B52" s="172" t="n"/>
      <c r="C52" s="167" t="n"/>
      <c r="D52" s="1" t="n"/>
      <c r="E52" s="1" t="n"/>
    </row>
    <row r="53">
      <c r="A53" s="6" t="n"/>
      <c r="B53" s="172" t="n"/>
      <c r="C53" s="167" t="n"/>
      <c r="D53" s="1" t="n"/>
      <c r="E53" s="1" t="n"/>
    </row>
    <row r="54">
      <c r="A54" s="6" t="n"/>
      <c r="B54" s="172" t="n"/>
      <c r="C54" s="167" t="n"/>
      <c r="D54" s="1" t="n"/>
      <c r="E54" s="1" t="n"/>
    </row>
    <row r="55">
      <c r="A55" s="6" t="n"/>
      <c r="B55" s="8" t="n"/>
      <c r="C55" s="168" t="n"/>
      <c r="D55" s="12" t="n"/>
      <c r="E55" s="12" t="n"/>
    </row>
    <row r="56">
      <c r="A56" s="6" t="n"/>
      <c r="B56" s="172" t="n"/>
      <c r="C56" s="167" t="n"/>
      <c r="D56" s="1" t="n"/>
      <c r="E56" s="1" t="n"/>
    </row>
    <row r="57">
      <c r="A57" s="6" t="n"/>
      <c r="B57" s="172" t="n"/>
      <c r="C57" s="167" t="n"/>
      <c r="D57" s="1" t="n"/>
      <c r="E57" s="1" t="n"/>
    </row>
    <row r="58">
      <c r="A58" s="6" t="n"/>
      <c r="B58" s="172" t="n"/>
      <c r="C58" s="167" t="n"/>
      <c r="D58" s="1" t="n"/>
      <c r="E58" s="1" t="n"/>
    </row>
    <row r="59">
      <c r="A59" s="6" t="n"/>
      <c r="B59" s="172" t="n"/>
      <c r="C59" s="167" t="n"/>
      <c r="D59" s="1" t="n"/>
      <c r="E59" s="1" t="n"/>
    </row>
    <row r="60">
      <c r="A60" s="6" t="n"/>
      <c r="B60" s="172" t="n"/>
      <c r="C60" s="167" t="n"/>
      <c r="D60" s="1" t="n"/>
      <c r="E60" s="1" t="n"/>
    </row>
    <row r="61">
      <c r="A61" s="6" t="n"/>
      <c r="B61" s="172" t="n"/>
      <c r="C61" s="167" t="n"/>
      <c r="D61" s="1" t="n"/>
      <c r="E61" s="1" t="n"/>
    </row>
    <row r="62">
      <c r="A62" s="6" t="n"/>
      <c r="B62" s="172" t="n"/>
      <c r="C62" s="167" t="n"/>
      <c r="D62" s="1" t="n"/>
      <c r="E62" s="1" t="n"/>
    </row>
    <row r="63">
      <c r="A63" s="6" t="n"/>
      <c r="B63" s="168" t="n"/>
      <c r="D63" s="12" t="n"/>
      <c r="E63" s="12" t="n"/>
    </row>
    <row r="64">
      <c r="A64" s="6" t="n"/>
      <c r="B64" s="8" t="n"/>
      <c r="C64" s="168" t="n"/>
      <c r="D64" s="12" t="n"/>
      <c r="E64" s="12" t="n"/>
    </row>
    <row r="65">
      <c r="A65" s="6" t="n"/>
      <c r="B65" s="172" t="n"/>
      <c r="C65" s="167" t="n"/>
      <c r="D65" s="1" t="n"/>
      <c r="E65" s="1" t="n"/>
    </row>
    <row r="66">
      <c r="A66" s="6" t="n"/>
      <c r="B66" s="172" t="n"/>
      <c r="C66" s="167" t="n"/>
      <c r="D66" s="1" t="n"/>
      <c r="E66" s="1" t="n"/>
    </row>
    <row r="67">
      <c r="A67" s="6" t="n"/>
      <c r="B67" s="172" t="n"/>
      <c r="C67" s="167" t="n"/>
      <c r="D67" s="1" t="n"/>
      <c r="E67" s="1" t="n"/>
    </row>
    <row r="68">
      <c r="A68" s="6" t="n"/>
      <c r="B68" s="172" t="n"/>
      <c r="C68" s="167" t="n"/>
      <c r="D68" s="1" t="n"/>
      <c r="E68" s="1" t="n"/>
    </row>
    <row r="69">
      <c r="A69" s="6" t="n"/>
      <c r="B69" s="11" t="n"/>
      <c r="C69" s="168" t="n"/>
      <c r="D69" s="12" t="n"/>
      <c r="E69" s="12" t="n"/>
    </row>
    <row r="70">
      <c r="A70" s="6" t="n"/>
      <c r="B70" s="11" t="n"/>
      <c r="C70" s="168" t="n"/>
      <c r="D70" s="12" t="n"/>
      <c r="E70" s="12" t="n"/>
    </row>
    <row r="71">
      <c r="A71" s="6" t="n"/>
      <c r="B71" s="11" t="n"/>
      <c r="C71" s="168" t="n"/>
      <c r="D71" s="12" t="n"/>
      <c r="E71" s="12" t="n"/>
    </row>
    <row r="72">
      <c r="A72" s="6" t="n"/>
      <c r="B72" s="172" t="n"/>
      <c r="C72" s="167" t="n"/>
      <c r="D72" s="12" t="n"/>
      <c r="E72" s="12" t="n"/>
    </row>
    <row r="73">
      <c r="A73" s="9" t="n"/>
      <c r="B73" s="170" t="n"/>
      <c r="D73" s="171" t="n"/>
      <c r="E73" s="171" t="n"/>
    </row>
    <row r="74">
      <c r="A74" s="6" t="n"/>
      <c r="B74" s="167" t="n"/>
      <c r="D74" s="167" t="n"/>
      <c r="E74" s="167" t="n"/>
    </row>
    <row r="75">
      <c r="A75" s="172" t="n"/>
      <c r="B75" s="172" t="n"/>
      <c r="C75" s="172" t="n"/>
      <c r="D75" s="11" t="n"/>
      <c r="E75" s="12" t="n"/>
    </row>
    <row r="76">
      <c r="A76" s="172" t="n"/>
      <c r="B76" s="172" t="n"/>
      <c r="C76" s="172" t="n"/>
      <c r="D76" s="172" t="n"/>
      <c r="E76" s="1" t="n"/>
    </row>
    <row r="77">
      <c r="A77" s="172" t="n"/>
      <c r="B77" s="172" t="n"/>
      <c r="C77" s="172" t="n"/>
      <c r="D77" s="172" t="n"/>
      <c r="E77" s="1" t="n"/>
    </row>
    <row r="78">
      <c r="A78" s="172" t="n"/>
      <c r="B78" s="172" t="n"/>
      <c r="C78" s="172" t="n"/>
      <c r="D78" s="172" t="n"/>
      <c r="E78" s="17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22">
    <mergeCell ref="A7:F7"/>
    <mergeCell ref="A1:F1"/>
    <mergeCell ref="A2:F2"/>
    <mergeCell ref="A3:F3"/>
    <mergeCell ref="A5:F5"/>
    <mergeCell ref="A6:F6"/>
    <mergeCell ref="A22:D22"/>
    <mergeCell ref="A8:A9"/>
    <mergeCell ref="B8:B9"/>
    <mergeCell ref="C8:C9"/>
    <mergeCell ref="D8:D9"/>
    <mergeCell ref="F8:F9"/>
    <mergeCell ref="D12:F12"/>
    <mergeCell ref="D16:F16"/>
    <mergeCell ref="A21:D21"/>
    <mergeCell ref="E8:E9"/>
    <mergeCell ref="B49:C49"/>
    <mergeCell ref="A23:A25"/>
    <mergeCell ref="B23:B25"/>
    <mergeCell ref="C23:C25"/>
    <mergeCell ref="B38:C38"/>
    <mergeCell ref="B48:C48"/>
  </mergeCells>
  <pageMargins bottom="0.75" footer="0.3" header="0.3" left="0.98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1" sqref="A11:B11"/>
    </sheetView>
  </sheetViews>
  <sheetFormatPr baseColWidth="10" defaultColWidth="8.83203125" defaultRowHeight="15"/>
  <cols>
    <col customWidth="1" max="1" min="1" style="155" width="6"/>
    <col customWidth="1" max="2" min="2" style="155" width="21.33203125"/>
    <col customWidth="1" max="3" min="3" style="155" width="9.83203125"/>
    <col customWidth="1" max="4" min="4" style="155" width="29.5"/>
    <col customWidth="1" max="5" min="5" style="155" width="9"/>
    <col customWidth="1" max="6" min="6" style="155" width="20.5"/>
    <col customWidth="1" max="7" min="7" style="155" width="12.5"/>
    <col customWidth="1" max="8" min="8" style="155" width="38.83203125"/>
    <col customWidth="1" max="9" min="9" style="155" width="15"/>
    <col customWidth="1" max="10" min="10" style="155" width="8.83203125"/>
    <col customWidth="1" max="16384" min="11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>DAFTAR FAKTOR PENGURANG ABSEN</t>
        </is>
      </c>
    </row>
    <row r="6">
      <c r="A6" s="154" t="inlineStr">
        <is>
          <t>BULAN JUNI 2019 PEGAWAI YKP bank bjb</t>
        </is>
      </c>
    </row>
    <row customHeight="1" ht="8.25" r="7" s="22"/>
    <row customHeight="1" ht="15" r="8" s="22">
      <c r="A8" s="164" t="inlineStr">
        <is>
          <t>NO</t>
        </is>
      </c>
      <c r="B8" s="164" t="inlineStr">
        <is>
          <t>N A M A</t>
        </is>
      </c>
      <c r="C8" s="164" t="inlineStr">
        <is>
          <t>FAKTOR PENGURANG KEHADIRAN</t>
        </is>
      </c>
      <c r="D8" s="160" t="n"/>
      <c r="E8" s="160" t="n"/>
      <c r="F8" s="160" t="n"/>
      <c r="G8" s="160" t="n"/>
      <c r="H8" s="158" t="n"/>
      <c r="I8" s="157" t="inlineStr">
        <is>
          <t>TOTAL FAKTOR PENGURANG ABSEN</t>
        </is>
      </c>
    </row>
    <row customHeight="1" ht="15" r="9" s="22">
      <c r="A9" s="162" t="n"/>
      <c r="B9" s="162" t="n"/>
      <c r="C9" s="164" t="inlineStr">
        <is>
          <t>Terlambat ≥ 15 menit s.d ≤ 2 jam (20.000/Hari)</t>
        </is>
      </c>
      <c r="D9" s="158" t="n"/>
      <c r="E9" s="164" t="inlineStr">
        <is>
          <t>Terlambat &gt; 2 jam (40.000/Hari)</t>
        </is>
      </c>
      <c r="F9" s="158" t="n"/>
      <c r="G9" s="164" t="inlineStr">
        <is>
          <t>Akumulasi Terlambat ≥ 15 menit per minggu (50.000/Minggu)</t>
        </is>
      </c>
      <c r="H9" s="158" t="n"/>
      <c r="I9" s="162" t="n"/>
    </row>
    <row customHeight="1" ht="17.25" r="10" s="22">
      <c r="A10" s="153" t="n"/>
      <c r="B10" s="153" t="n"/>
      <c r="C10" s="164" t="inlineStr">
        <is>
          <t>JML HARI</t>
        </is>
      </c>
      <c r="D10" s="164" t="inlineStr">
        <is>
          <t>Rp</t>
        </is>
      </c>
      <c r="E10" s="164" t="inlineStr">
        <is>
          <t>JML HARI</t>
        </is>
      </c>
      <c r="F10" s="164" t="inlineStr">
        <is>
          <t>Rp</t>
        </is>
      </c>
      <c r="G10" s="164" t="inlineStr">
        <is>
          <t>JML MINGGU</t>
        </is>
      </c>
      <c r="H10" s="164" t="inlineStr">
        <is>
          <t>Rp</t>
        </is>
      </c>
      <c r="I10" s="153" t="n"/>
    </row>
    <row r="11">
      <c r="A11" t="n">
        <v>1</v>
      </c>
      <c r="B11" t="inlineStr">
        <is>
          <t>CHRISTINA APRILIYANI</t>
        </is>
      </c>
      <c r="C11" t="n">
        <v>1</v>
      </c>
      <c r="D11">
        <f>C11*20000</f>
        <v/>
      </c>
      <c r="E11" t="n">
        <v>1</v>
      </c>
      <c r="F11">
        <f>E11*40000</f>
        <v/>
      </c>
      <c r="G11" t="n">
        <v>0</v>
      </c>
      <c r="H11">
        <f>G11*50000</f>
        <v/>
      </c>
      <c r="I11">
        <f>D11+F11+H11</f>
        <v/>
      </c>
    </row>
    <row r="12">
      <c r="A12" t="n">
        <v>2</v>
      </c>
      <c r="B12" t="inlineStr">
        <is>
          <t>Adek Imam Afrianto</t>
        </is>
      </c>
      <c r="C12" t="n">
        <v>1</v>
      </c>
      <c r="D12">
        <f>C12*20000</f>
        <v/>
      </c>
      <c r="E12" t="n">
        <v>0</v>
      </c>
      <c r="F12">
        <f>E12*40000</f>
        <v/>
      </c>
      <c r="G12" t="n">
        <v>0</v>
      </c>
      <c r="H12">
        <f>G12*50000</f>
        <v/>
      </c>
      <c r="I12">
        <f>D12+F12+H12</f>
        <v/>
      </c>
    </row>
    <row r="13">
      <c r="A13" t="n">
        <v>3</v>
      </c>
      <c r="B13" t="inlineStr">
        <is>
          <t>AGAM NASRULLAH</t>
        </is>
      </c>
      <c r="C13" t="n">
        <v>0</v>
      </c>
      <c r="D13">
        <f>C13*20000</f>
        <v/>
      </c>
      <c r="E13" t="n">
        <v>0</v>
      </c>
      <c r="F13">
        <f>E13*40000</f>
        <v/>
      </c>
      <c r="G13" t="n">
        <v>0</v>
      </c>
      <c r="H13">
        <f>G13*50000</f>
        <v/>
      </c>
      <c r="I13">
        <f>D13+F13+H13</f>
        <v/>
      </c>
    </row>
    <row r="14">
      <c r="A14" t="n">
        <v>4</v>
      </c>
      <c r="B14" t="inlineStr">
        <is>
          <t>Ahmad Saprudin</t>
        </is>
      </c>
      <c r="C14" t="n">
        <v>0</v>
      </c>
      <c r="D14">
        <f>C14*20000</f>
        <v/>
      </c>
      <c r="E14" t="n">
        <v>1</v>
      </c>
      <c r="F14">
        <f>E14*40000</f>
        <v/>
      </c>
      <c r="G14" t="n">
        <v>0</v>
      </c>
      <c r="H14">
        <f>G14*50000</f>
        <v/>
      </c>
      <c r="I14">
        <f>D14+F14+H14</f>
        <v/>
      </c>
    </row>
    <row r="15">
      <c r="A15" t="n">
        <v>5</v>
      </c>
      <c r="B15" t="inlineStr">
        <is>
          <t>ARI ALDIAN</t>
        </is>
      </c>
      <c r="C15" t="n">
        <v>0</v>
      </c>
      <c r="D15">
        <f>C15*20000</f>
        <v/>
      </c>
      <c r="E15" t="n">
        <v>0</v>
      </c>
      <c r="F15">
        <f>E15*40000</f>
        <v/>
      </c>
      <c r="G15" t="n">
        <v>0</v>
      </c>
      <c r="H15">
        <f>G15*50000</f>
        <v/>
      </c>
      <c r="I15">
        <f>D15+F15+H15</f>
        <v/>
      </c>
    </row>
    <row r="16">
      <c r="A16" t="n">
        <v>6</v>
      </c>
      <c r="B16" t="inlineStr">
        <is>
          <t>CHRISTINA APRILIYANI</t>
        </is>
      </c>
      <c r="C16" t="n">
        <v>1</v>
      </c>
      <c r="D16">
        <f>C16*20000</f>
        <v/>
      </c>
      <c r="E16" t="n">
        <v>1</v>
      </c>
      <c r="F16">
        <f>E16*40000</f>
        <v/>
      </c>
      <c r="G16" t="n">
        <v>0</v>
      </c>
      <c r="H16">
        <f>G16*50000</f>
        <v/>
      </c>
      <c r="I16">
        <f>D16+F16+H16</f>
        <v/>
      </c>
    </row>
    <row r="17">
      <c r="A17" t="n">
        <v>7</v>
      </c>
      <c r="B17" t="inlineStr">
        <is>
          <t>DEDE MUHAMMAD SYIFAUDDIN</t>
        </is>
      </c>
      <c r="C17" t="n">
        <v>0</v>
      </c>
      <c r="D17">
        <f>C17*20000</f>
        <v/>
      </c>
      <c r="E17" t="n">
        <v>0</v>
      </c>
      <c r="F17">
        <f>E17*40000</f>
        <v/>
      </c>
      <c r="G17" t="n">
        <v>0</v>
      </c>
      <c r="H17">
        <f>G17*50000</f>
        <v/>
      </c>
      <c r="I17">
        <f>D17+F17+H17</f>
        <v/>
      </c>
    </row>
    <row r="18">
      <c r="A18" t="n">
        <v>8</v>
      </c>
      <c r="B18" t="inlineStr">
        <is>
          <t>Deden Abdi Wijaya</t>
        </is>
      </c>
      <c r="C18" t="n">
        <v>0</v>
      </c>
      <c r="D18">
        <f>C18*20000</f>
        <v/>
      </c>
      <c r="E18" t="n">
        <v>0</v>
      </c>
      <c r="F18">
        <f>E18*40000</f>
        <v/>
      </c>
      <c r="G18" t="n">
        <v>0</v>
      </c>
      <c r="H18">
        <f>G18*50000</f>
        <v/>
      </c>
      <c r="I18">
        <f>D18+F18+H18</f>
        <v/>
      </c>
    </row>
    <row r="19">
      <c r="A19" t="n">
        <v>9</v>
      </c>
      <c r="B19" t="inlineStr">
        <is>
          <t>Dindin Achmad S</t>
        </is>
      </c>
      <c r="C19" t="n">
        <v>0</v>
      </c>
      <c r="D19">
        <f>C19*20000</f>
        <v/>
      </c>
      <c r="E19" t="n">
        <v>0</v>
      </c>
      <c r="F19">
        <f>E19*40000</f>
        <v/>
      </c>
      <c r="G19" t="n">
        <v>0</v>
      </c>
      <c r="H19">
        <f>G19*50000</f>
        <v/>
      </c>
      <c r="I19">
        <f>D19+F19+H19</f>
        <v/>
      </c>
    </row>
    <row r="20">
      <c r="A20" t="n">
        <v>10</v>
      </c>
      <c r="B20" t="inlineStr">
        <is>
          <t>dr. Lanny Krisna Dewi</t>
        </is>
      </c>
      <c r="C20" t="n">
        <v>0</v>
      </c>
      <c r="D20">
        <f>C20*20000</f>
        <v/>
      </c>
      <c r="E20" t="n">
        <v>0</v>
      </c>
      <c r="F20">
        <f>E20*40000</f>
        <v/>
      </c>
      <c r="G20" t="n">
        <v>0</v>
      </c>
      <c r="H20">
        <f>G20*50000</f>
        <v/>
      </c>
      <c r="I20">
        <f>D20+F20+H20</f>
        <v/>
      </c>
    </row>
    <row r="21">
      <c r="A21" t="n">
        <v>11</v>
      </c>
      <c r="B21" t="inlineStr">
        <is>
          <t>dr. Santoso</t>
        </is>
      </c>
      <c r="C21" t="n">
        <v>0</v>
      </c>
      <c r="D21">
        <f>C21*20000</f>
        <v/>
      </c>
      <c r="E21" t="n">
        <v>0</v>
      </c>
      <c r="F21">
        <f>E21*40000</f>
        <v/>
      </c>
      <c r="G21" t="n">
        <v>0</v>
      </c>
      <c r="H21">
        <f>G21*50000</f>
        <v/>
      </c>
      <c r="I21">
        <f>D21+F21+H21</f>
        <v/>
      </c>
    </row>
    <row r="22">
      <c r="A22" t="n">
        <v>12</v>
      </c>
      <c r="B22" t="inlineStr">
        <is>
          <t>Dudi Nursamsi</t>
        </is>
      </c>
      <c r="C22" t="n">
        <v>0</v>
      </c>
      <c r="D22">
        <f>C22*20000</f>
        <v/>
      </c>
      <c r="E22" t="n">
        <v>0</v>
      </c>
      <c r="F22">
        <f>E22*40000</f>
        <v/>
      </c>
      <c r="G22" t="n">
        <v>0</v>
      </c>
      <c r="H22">
        <f>G22*50000</f>
        <v/>
      </c>
      <c r="I22">
        <f>D22+F22+H22</f>
        <v/>
      </c>
    </row>
    <row r="23">
      <c r="A23" t="n">
        <v>13</v>
      </c>
      <c r="B23" t="inlineStr">
        <is>
          <t>DWI PERMANA</t>
        </is>
      </c>
      <c r="C23" t="n">
        <v>0</v>
      </c>
      <c r="D23">
        <f>C23*20000</f>
        <v/>
      </c>
      <c r="E23" t="n">
        <v>0</v>
      </c>
      <c r="F23">
        <f>E23*40000</f>
        <v/>
      </c>
      <c r="G23" t="n">
        <v>0</v>
      </c>
      <c r="H23">
        <f>G23*50000</f>
        <v/>
      </c>
      <c r="I23">
        <f>D23+F23+H23</f>
        <v/>
      </c>
    </row>
    <row r="24">
      <c r="A24" t="n">
        <v>14</v>
      </c>
      <c r="B24" t="inlineStr">
        <is>
          <t>Fajar Anugrah</t>
        </is>
      </c>
      <c r="C24" t="n">
        <v>0</v>
      </c>
      <c r="D24">
        <f>C24*20000</f>
        <v/>
      </c>
      <c r="E24" t="n">
        <v>0</v>
      </c>
      <c r="F24">
        <f>E24*40000</f>
        <v/>
      </c>
      <c r="G24" t="n">
        <v>0</v>
      </c>
      <c r="H24">
        <f>G24*50000</f>
        <v/>
      </c>
      <c r="I24">
        <f>D24+F24+H24</f>
        <v/>
      </c>
    </row>
    <row r="25">
      <c r="A25" t="n">
        <v>15</v>
      </c>
      <c r="B25" t="inlineStr">
        <is>
          <t>HANGGA SUPRATAMA</t>
        </is>
      </c>
      <c r="C25" t="n">
        <v>0</v>
      </c>
      <c r="D25">
        <f>C25*20000</f>
        <v/>
      </c>
      <c r="E25" t="n">
        <v>0</v>
      </c>
      <c r="F25">
        <f>E25*40000</f>
        <v/>
      </c>
      <c r="G25" t="n">
        <v>0</v>
      </c>
      <c r="H25">
        <f>G25*50000</f>
        <v/>
      </c>
      <c r="I25">
        <f>D25+F25+H25</f>
        <v/>
      </c>
    </row>
    <row r="26">
      <c r="A26" t="n">
        <v>16</v>
      </c>
      <c r="B26" t="inlineStr">
        <is>
          <t>HENDRA BAKTI UTAMA</t>
        </is>
      </c>
      <c r="C26" t="n">
        <v>0</v>
      </c>
      <c r="D26">
        <f>C26*20000</f>
        <v/>
      </c>
      <c r="E26" t="n">
        <v>0</v>
      </c>
      <c r="F26">
        <f>E26*40000</f>
        <v/>
      </c>
      <c r="G26" t="n">
        <v>0</v>
      </c>
      <c r="H26">
        <f>G26*50000</f>
        <v/>
      </c>
      <c r="I26">
        <f>D26+F26+H26</f>
        <v/>
      </c>
    </row>
    <row r="27">
      <c r="A27" t="n">
        <v>17</v>
      </c>
      <c r="B27" t="inlineStr">
        <is>
          <t>HERRY HERDIANA</t>
        </is>
      </c>
      <c r="C27" t="n">
        <v>0</v>
      </c>
      <c r="D27">
        <f>C27*20000</f>
        <v/>
      </c>
      <c r="E27" t="n">
        <v>0</v>
      </c>
      <c r="F27">
        <f>E27*40000</f>
        <v/>
      </c>
      <c r="G27" t="n">
        <v>0</v>
      </c>
      <c r="H27">
        <f>G27*50000</f>
        <v/>
      </c>
      <c r="I27">
        <f>D27+F27+H27</f>
        <v/>
      </c>
    </row>
    <row r="28">
      <c r="A28" t="n">
        <v>18</v>
      </c>
      <c r="B28" t="inlineStr">
        <is>
          <t>IVANSYAH WAHYU</t>
        </is>
      </c>
      <c r="C28" t="n">
        <v>0</v>
      </c>
      <c r="D28">
        <f>C28*20000</f>
        <v/>
      </c>
      <c r="E28" t="n">
        <v>0</v>
      </c>
      <c r="F28">
        <f>E28*40000</f>
        <v/>
      </c>
      <c r="G28" t="n">
        <v>0</v>
      </c>
      <c r="H28">
        <f>G28*50000</f>
        <v/>
      </c>
      <c r="I28">
        <f>D28+F28+H28</f>
        <v/>
      </c>
    </row>
    <row r="29">
      <c r="A29" t="n">
        <v>19</v>
      </c>
      <c r="B29" t="inlineStr">
        <is>
          <t>Madaniah</t>
        </is>
      </c>
      <c r="C29" t="n">
        <v>1</v>
      </c>
      <c r="D29">
        <f>C29*20000</f>
        <v/>
      </c>
      <c r="E29" t="n">
        <v>0</v>
      </c>
      <c r="F29">
        <f>E29*40000</f>
        <v/>
      </c>
      <c r="G29" t="n">
        <v>0</v>
      </c>
      <c r="H29">
        <f>G29*50000</f>
        <v/>
      </c>
      <c r="I29">
        <f>D29+F29+H29</f>
        <v/>
      </c>
    </row>
    <row r="30">
      <c r="A30" t="n">
        <v>20</v>
      </c>
      <c r="B30" t="inlineStr">
        <is>
          <t>MOCH DUDIH SUGIARTO</t>
        </is>
      </c>
      <c r="C30" t="n">
        <v>0</v>
      </c>
      <c r="D30">
        <f>C30*20000</f>
        <v/>
      </c>
      <c r="E30" t="n">
        <v>0</v>
      </c>
      <c r="F30">
        <f>E30*40000</f>
        <v/>
      </c>
      <c r="G30" t="n">
        <v>0</v>
      </c>
      <c r="H30">
        <f>G30*50000</f>
        <v/>
      </c>
      <c r="I30">
        <f>D30+F30+H30</f>
        <v/>
      </c>
    </row>
    <row r="31">
      <c r="A31" t="n">
        <v>21</v>
      </c>
      <c r="B31" t="inlineStr">
        <is>
          <t>Nandang Yogaswara</t>
        </is>
      </c>
      <c r="C31" t="n">
        <v>0</v>
      </c>
      <c r="D31">
        <f>C31*20000</f>
        <v/>
      </c>
      <c r="E31" t="n">
        <v>0</v>
      </c>
      <c r="F31">
        <f>E31*40000</f>
        <v/>
      </c>
      <c r="G31" t="n">
        <v>0</v>
      </c>
      <c r="H31">
        <f>G31*50000</f>
        <v/>
      </c>
      <c r="I31">
        <f>D31+F31+H31</f>
        <v/>
      </c>
    </row>
    <row r="32">
      <c r="A32" t="n">
        <v>22</v>
      </c>
      <c r="B32" t="inlineStr">
        <is>
          <t>Nur Ayu Rina I</t>
        </is>
      </c>
      <c r="C32" t="n">
        <v>0</v>
      </c>
      <c r="D32">
        <f>C32*20000</f>
        <v/>
      </c>
      <c r="E32" t="n">
        <v>0</v>
      </c>
      <c r="F32">
        <f>E32*40000</f>
        <v/>
      </c>
      <c r="G32" t="n">
        <v>0</v>
      </c>
      <c r="H32">
        <f>G32*50000</f>
        <v/>
      </c>
      <c r="I32">
        <f>D32+F32+H32</f>
        <v/>
      </c>
    </row>
    <row r="33">
      <c r="A33" t="n">
        <v>23</v>
      </c>
      <c r="B33" t="inlineStr">
        <is>
          <t>Yanti</t>
        </is>
      </c>
      <c r="C33" t="n">
        <v>0</v>
      </c>
      <c r="D33">
        <f>C33*20000</f>
        <v/>
      </c>
      <c r="E33" t="n">
        <v>0</v>
      </c>
      <c r="F33">
        <f>E33*40000</f>
        <v/>
      </c>
      <c r="G33" t="n">
        <v>1</v>
      </c>
      <c r="H33">
        <f>G33*50000</f>
        <v/>
      </c>
      <c r="I33">
        <f>D33+F33+H33</f>
        <v/>
      </c>
    </row>
    <row r="34">
      <c r="A34" t="n">
        <v>24</v>
      </c>
      <c r="B34" t="inlineStr">
        <is>
          <t>Yosep Rahayu</t>
        </is>
      </c>
      <c r="C34" t="n">
        <v>0</v>
      </c>
      <c r="D34">
        <f>C34*20000</f>
        <v/>
      </c>
      <c r="E34" t="n">
        <v>0</v>
      </c>
      <c r="F34">
        <f>E34*40000</f>
        <v/>
      </c>
      <c r="G34" t="n">
        <v>0</v>
      </c>
      <c r="H34">
        <f>G34*50000</f>
        <v/>
      </c>
      <c r="I34">
        <f>D34+F34+H34</f>
        <v/>
      </c>
    </row>
    <row r="35">
      <c r="A35" t="n">
        <v>25</v>
      </c>
      <c r="B35" t="inlineStr">
        <is>
          <t>CHRISTINA APRILIYANI</t>
        </is>
      </c>
      <c r="C35" t="n">
        <v>1</v>
      </c>
      <c r="D35">
        <f>C35*20000</f>
        <v/>
      </c>
      <c r="E35" t="n">
        <v>1</v>
      </c>
      <c r="F35">
        <f>E35*40000</f>
        <v/>
      </c>
      <c r="G35" t="n">
        <v>0</v>
      </c>
      <c r="H35">
        <f>G35*50000</f>
        <v/>
      </c>
      <c r="I35">
        <f>D35+F35+H35</f>
        <v/>
      </c>
    </row>
    <row r="36">
      <c r="A36" s="136" t="inlineStr">
        <is>
          <t>TOTAL</t>
        </is>
      </c>
      <c r="B36" s="158" t="n"/>
      <c r="C36" s="29">
        <f>SUM(C11:C35)</f>
        <v/>
      </c>
      <c r="D36" s="19">
        <f>SUM(D11:D35)</f>
        <v/>
      </c>
      <c r="E36" s="16">
        <f>SUM(E11:E35)</f>
        <v/>
      </c>
      <c r="F36" s="16">
        <f>SUM(F11:F35)</f>
        <v/>
      </c>
      <c r="G36" s="16">
        <f>SUM(G11:G35)</f>
        <v/>
      </c>
      <c r="H36" s="16">
        <f>SUM(H11:H35)</f>
        <v/>
      </c>
      <c r="I36" s="18">
        <f>SUM(I11:I35)</f>
        <v/>
      </c>
    </row>
    <row r="37"/>
    <row r="38">
      <c r="H38" s="165" t="inlineStr">
        <is>
          <t>Bandung, 24  Juni 2019</t>
        </is>
      </c>
      <c r="J38" s="173" t="n"/>
    </row>
    <row r="39">
      <c r="H39" s="165" t="n"/>
      <c r="I39" s="174" t="n"/>
      <c r="J39" s="174" t="n"/>
    </row>
    <row r="40">
      <c r="H40" s="165" t="n"/>
      <c r="I40" s="174" t="n"/>
      <c r="J40" s="174" t="n"/>
    </row>
    <row r="41">
      <c r="H41" s="173" t="n"/>
      <c r="I41" s="174" t="n"/>
      <c r="J41" s="174" t="n"/>
    </row>
    <row r="42">
      <c r="H42" s="166" t="inlineStr">
        <is>
          <t xml:space="preserve">                                  Ahmad Fuad          Yayat Karyatimah  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4">
    <mergeCell ref="A8:A10"/>
    <mergeCell ref="B8:B10"/>
    <mergeCell ref="C8:H8"/>
    <mergeCell ref="A1:G1"/>
    <mergeCell ref="A2:G2"/>
    <mergeCell ref="A3:G3"/>
    <mergeCell ref="A5:H5"/>
    <mergeCell ref="A6:H6"/>
    <mergeCell ref="H17:J17"/>
    <mergeCell ref="I8:I10"/>
    <mergeCell ref="C9:D9"/>
    <mergeCell ref="E9:F9"/>
    <mergeCell ref="G9:H9"/>
    <mergeCell ref="H13:I13"/>
  </mergeCells>
  <pageMargins bottom="0.12" footer="0.3" header="0.37" left="0.37" right="0.15" top="0.3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1" sqref="A11:B11"/>
    </sheetView>
  </sheetViews>
  <sheetFormatPr baseColWidth="10" defaultColWidth="8.83203125" defaultRowHeight="15"/>
  <cols>
    <col customWidth="1" max="1" min="1" style="155" width="6"/>
    <col customWidth="1" max="2" min="2" style="155" width="21.33203125"/>
    <col customWidth="1" max="3" min="3" style="155" width="9"/>
    <col customWidth="1" max="4" min="4" style="155" width="12.5"/>
    <col customWidth="1" max="5" min="5" style="155" width="9.5"/>
    <col customWidth="1" max="6" min="6" style="155" width="16.5"/>
    <col customWidth="1" max="7" min="7" style="155" width="13.6640625"/>
    <col customWidth="1" max="8" min="8" style="155" width="8.83203125"/>
    <col customWidth="1" max="16384" min="9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73" t="inlineStr">
        <is>
          <t>Perihal : Pembayaran Gaji Pegawai YKP bank bjb Bulan September 2019</t>
        </is>
      </c>
      <c r="B3" s="173" t="n"/>
      <c r="C3" s="173" t="n"/>
      <c r="D3" s="173" t="n"/>
    </row>
    <row r="4">
      <c r="A4" s="168" t="n"/>
      <c r="B4" s="168" t="n"/>
      <c r="C4" s="168" t="n"/>
      <c r="D4" s="168" t="n"/>
    </row>
    <row r="5">
      <c r="A5" s="154" t="inlineStr">
        <is>
          <t>DAFTAR FAKTOR PENGURANG KEHADIRAN</t>
        </is>
      </c>
    </row>
    <row r="6">
      <c r="A6" s="154" t="inlineStr">
        <is>
          <t>BULAN JUNI 2019 PEGAWAI YKP bank bjb</t>
        </is>
      </c>
    </row>
    <row customHeight="1" ht="11.25" r="7" s="22"/>
    <row customHeight="1" ht="15" r="8" s="22">
      <c r="A8" s="164" t="inlineStr">
        <is>
          <t>NO</t>
        </is>
      </c>
      <c r="B8" s="164" t="inlineStr">
        <is>
          <t>N A M A</t>
        </is>
      </c>
      <c r="C8" s="164" t="inlineStr">
        <is>
          <t>FAKTOR PENGURANG KEHADIRAN</t>
        </is>
      </c>
      <c r="D8" s="160" t="n"/>
      <c r="E8" s="160" t="n"/>
      <c r="F8" s="158" t="n"/>
      <c r="G8" s="157" t="inlineStr">
        <is>
          <t>TOTAL FAKTOR PENGURANG KEHADIRAN</t>
        </is>
      </c>
    </row>
    <row customHeight="1" ht="15" r="9" s="22">
      <c r="A9" s="162" t="n"/>
      <c r="B9" s="162" t="n"/>
      <c r="C9" s="164" t="inlineStr">
        <is>
          <t>SAKIT (65.000/HARI)</t>
        </is>
      </c>
      <c r="D9" s="158" t="n"/>
      <c r="E9" s="164" t="inlineStr">
        <is>
          <t>DINAS/DIKLAT (40.000/HARI)</t>
        </is>
      </c>
      <c r="F9" s="158" t="n"/>
      <c r="G9" s="162" t="n"/>
    </row>
    <row r="10">
      <c r="A10" s="153" t="n"/>
      <c r="B10" s="153" t="n"/>
      <c r="C10" s="164" t="inlineStr">
        <is>
          <t>JML HARI</t>
        </is>
      </c>
      <c r="D10" s="164" t="inlineStr">
        <is>
          <t>Rp</t>
        </is>
      </c>
      <c r="E10" s="164" t="inlineStr">
        <is>
          <t>JML HARI</t>
        </is>
      </c>
      <c r="F10" s="164" t="inlineStr">
        <is>
          <t>Rp</t>
        </is>
      </c>
      <c r="G10" s="153" t="n"/>
    </row>
    <row r="11">
      <c r="A11" t="n">
        <v>1</v>
      </c>
      <c r="B11" t="inlineStr">
        <is>
          <t>CHRISTINA APRILIYANI</t>
        </is>
      </c>
      <c r="C11" t="n">
        <v>12</v>
      </c>
      <c r="D11">
        <f>C11*65000</f>
        <v/>
      </c>
      <c r="E11" t="n">
        <v>0</v>
      </c>
      <c r="F11">
        <f>E11*40000</f>
        <v/>
      </c>
      <c r="G11">
        <f>D11+F11</f>
        <v/>
      </c>
    </row>
    <row r="12">
      <c r="A12" t="n">
        <v>2</v>
      </c>
      <c r="B12" t="inlineStr">
        <is>
          <t>Adek Imam Afrianto</t>
        </is>
      </c>
      <c r="C12" t="n">
        <v>0</v>
      </c>
      <c r="D12">
        <f>C12*65000</f>
        <v/>
      </c>
      <c r="E12" t="n">
        <v>0</v>
      </c>
      <c r="F12">
        <f>E12*40000</f>
        <v/>
      </c>
      <c r="G12">
        <f>D12+F12</f>
        <v/>
      </c>
    </row>
    <row r="13">
      <c r="A13" t="n">
        <v>3</v>
      </c>
      <c r="B13" t="inlineStr">
        <is>
          <t>AGAM NASRULLAH</t>
        </is>
      </c>
      <c r="C13" t="n">
        <v>-1</v>
      </c>
      <c r="D13">
        <f>C13*65000</f>
        <v/>
      </c>
      <c r="E13" t="n">
        <v>1</v>
      </c>
      <c r="F13">
        <f>E13*40000</f>
        <v/>
      </c>
      <c r="G13">
        <f>D13+F13</f>
        <v/>
      </c>
    </row>
    <row r="14">
      <c r="A14" t="n">
        <v>4</v>
      </c>
      <c r="B14" t="inlineStr">
        <is>
          <t>Ahmad Saprudin</t>
        </is>
      </c>
      <c r="C14" t="n">
        <v>0</v>
      </c>
      <c r="D14">
        <f>C14*65000</f>
        <v/>
      </c>
      <c r="E14" t="n">
        <v>0</v>
      </c>
      <c r="F14">
        <f>E14*40000</f>
        <v/>
      </c>
      <c r="G14">
        <f>D14+F14</f>
        <v/>
      </c>
    </row>
    <row r="15">
      <c r="A15" t="n">
        <v>5</v>
      </c>
      <c r="B15" t="inlineStr">
        <is>
          <t>ARI ALDIAN</t>
        </is>
      </c>
      <c r="C15" t="n">
        <v>0</v>
      </c>
      <c r="D15">
        <f>C15*65000</f>
        <v/>
      </c>
      <c r="E15" t="n">
        <v>1</v>
      </c>
      <c r="F15">
        <f>E15*40000</f>
        <v/>
      </c>
      <c r="G15">
        <f>D15+F15</f>
        <v/>
      </c>
    </row>
    <row r="16">
      <c r="A16" t="n">
        <v>6</v>
      </c>
      <c r="B16" t="inlineStr">
        <is>
          <t>CHRISTINA APRILIYANI</t>
        </is>
      </c>
      <c r="C16" t="n">
        <v>3</v>
      </c>
      <c r="D16">
        <f>C16*65000</f>
        <v/>
      </c>
      <c r="E16" t="n">
        <v>0</v>
      </c>
      <c r="F16">
        <f>E16*40000</f>
        <v/>
      </c>
      <c r="G16">
        <f>D16+F16</f>
        <v/>
      </c>
    </row>
    <row r="17">
      <c r="A17" t="n">
        <v>7</v>
      </c>
      <c r="B17" t="inlineStr">
        <is>
          <t>DEDE MUHAMMAD SYIFAUDDIN</t>
        </is>
      </c>
      <c r="C17" t="n">
        <v>0</v>
      </c>
      <c r="D17">
        <f>C17*65000</f>
        <v/>
      </c>
      <c r="E17" t="n">
        <v>0</v>
      </c>
      <c r="F17">
        <f>E17*40000</f>
        <v/>
      </c>
      <c r="G17">
        <f>D17+F17</f>
        <v/>
      </c>
    </row>
    <row r="18">
      <c r="A18" t="n">
        <v>8</v>
      </c>
      <c r="B18" t="inlineStr">
        <is>
          <t>Deden Abdi Wijaya</t>
        </is>
      </c>
      <c r="C18" t="n">
        <v>0</v>
      </c>
      <c r="D18">
        <f>C18*65000</f>
        <v/>
      </c>
      <c r="E18" t="n">
        <v>0</v>
      </c>
      <c r="F18">
        <f>E18*40000</f>
        <v/>
      </c>
      <c r="G18">
        <f>D18+F18</f>
        <v/>
      </c>
    </row>
    <row r="19">
      <c r="A19" t="n">
        <v>9</v>
      </c>
      <c r="B19" t="inlineStr">
        <is>
          <t>Dindin Achmad S</t>
        </is>
      </c>
      <c r="C19" t="n">
        <v>0</v>
      </c>
      <c r="D19">
        <f>C19*65000</f>
        <v/>
      </c>
      <c r="E19" t="n">
        <v>0</v>
      </c>
      <c r="F19">
        <f>E19*40000</f>
        <v/>
      </c>
      <c r="G19">
        <f>D19+F19</f>
        <v/>
      </c>
    </row>
    <row r="20">
      <c r="A20" t="n">
        <v>10</v>
      </c>
      <c r="B20" t="inlineStr">
        <is>
          <t>dr. Lanny Krisna Dewi</t>
        </is>
      </c>
      <c r="C20" t="n">
        <v>21</v>
      </c>
      <c r="D20">
        <f>C20*65000</f>
        <v/>
      </c>
      <c r="E20" t="n">
        <v>0</v>
      </c>
      <c r="F20">
        <f>E20*40000</f>
        <v/>
      </c>
      <c r="G20">
        <f>D20+F20</f>
        <v/>
      </c>
    </row>
    <row r="21">
      <c r="A21" t="n">
        <v>11</v>
      </c>
      <c r="B21" t="inlineStr">
        <is>
          <t>dr. Santoso</t>
        </is>
      </c>
      <c r="C21" t="n">
        <v>0</v>
      </c>
      <c r="D21">
        <f>C21*65000</f>
        <v/>
      </c>
      <c r="E21" t="n">
        <v>0</v>
      </c>
      <c r="F21">
        <f>E21*40000</f>
        <v/>
      </c>
      <c r="G21">
        <f>D21+F21</f>
        <v/>
      </c>
    </row>
    <row r="22">
      <c r="A22" t="n">
        <v>12</v>
      </c>
      <c r="B22" t="inlineStr">
        <is>
          <t>Dudi Nursamsi</t>
        </is>
      </c>
      <c r="C22" t="n">
        <v>0</v>
      </c>
      <c r="D22">
        <f>C22*65000</f>
        <v/>
      </c>
      <c r="E22" t="n">
        <v>1</v>
      </c>
      <c r="F22">
        <f>E22*40000</f>
        <v/>
      </c>
      <c r="G22">
        <f>D22+F22</f>
        <v/>
      </c>
    </row>
    <row r="23">
      <c r="A23" t="n">
        <v>13</v>
      </c>
      <c r="B23" t="inlineStr">
        <is>
          <t>DWI PERMANA</t>
        </is>
      </c>
      <c r="C23" t="n">
        <v>0</v>
      </c>
      <c r="D23">
        <f>C23*65000</f>
        <v/>
      </c>
      <c r="E23" t="n">
        <v>0</v>
      </c>
      <c r="F23">
        <f>E23*40000</f>
        <v/>
      </c>
      <c r="G23">
        <f>D23+F23</f>
        <v/>
      </c>
    </row>
    <row r="24">
      <c r="A24" t="n">
        <v>14</v>
      </c>
      <c r="B24" t="inlineStr">
        <is>
          <t>Fajar Anugrah</t>
        </is>
      </c>
      <c r="C24" t="n">
        <v>0</v>
      </c>
      <c r="D24">
        <f>C24*65000</f>
        <v/>
      </c>
      <c r="E24" t="n">
        <v>0</v>
      </c>
      <c r="F24">
        <f>E24*40000</f>
        <v/>
      </c>
      <c r="G24">
        <f>D24+F24</f>
        <v/>
      </c>
    </row>
    <row r="25">
      <c r="A25" t="n">
        <v>15</v>
      </c>
      <c r="B25" t="inlineStr">
        <is>
          <t>HANGGA SUPRATAMA</t>
        </is>
      </c>
      <c r="C25" t="n">
        <v>0</v>
      </c>
      <c r="D25">
        <f>C25*65000</f>
        <v/>
      </c>
      <c r="E25" t="n">
        <v>0</v>
      </c>
      <c r="F25">
        <f>E25*40000</f>
        <v/>
      </c>
      <c r="G25">
        <f>D25+F25</f>
        <v/>
      </c>
    </row>
    <row r="26">
      <c r="A26" t="n">
        <v>16</v>
      </c>
      <c r="B26" t="inlineStr">
        <is>
          <t>HENDRA BAKTI UTAMA</t>
        </is>
      </c>
      <c r="C26" t="n">
        <v>0</v>
      </c>
      <c r="D26">
        <f>C26*65000</f>
        <v/>
      </c>
      <c r="E26" t="n">
        <v>0</v>
      </c>
      <c r="F26">
        <f>E26*40000</f>
        <v/>
      </c>
      <c r="G26">
        <f>D26+F26</f>
        <v/>
      </c>
    </row>
    <row r="27">
      <c r="A27" t="n">
        <v>17</v>
      </c>
      <c r="B27" t="inlineStr">
        <is>
          <t>HERRY HERDIANA</t>
        </is>
      </c>
      <c r="C27" t="n">
        <v>0</v>
      </c>
      <c r="D27">
        <f>C27*65000</f>
        <v/>
      </c>
      <c r="E27" t="n">
        <v>0</v>
      </c>
      <c r="F27">
        <f>E27*40000</f>
        <v/>
      </c>
      <c r="G27">
        <f>D27+F27</f>
        <v/>
      </c>
    </row>
    <row r="28">
      <c r="A28" t="n">
        <v>18</v>
      </c>
      <c r="B28" t="inlineStr">
        <is>
          <t>IVANSYAH WAHYU</t>
        </is>
      </c>
      <c r="C28" t="n">
        <v>1</v>
      </c>
      <c r="D28">
        <f>C28*65000</f>
        <v/>
      </c>
      <c r="E28" t="n">
        <v>0</v>
      </c>
      <c r="F28">
        <f>E28*40000</f>
        <v/>
      </c>
      <c r="G28">
        <f>D28+F28</f>
        <v/>
      </c>
    </row>
    <row r="29">
      <c r="A29" t="n">
        <v>19</v>
      </c>
      <c r="B29" t="inlineStr">
        <is>
          <t>Madaniah</t>
        </is>
      </c>
      <c r="C29" t="n">
        <v>0</v>
      </c>
      <c r="D29">
        <f>C29*65000</f>
        <v/>
      </c>
      <c r="E29" t="n">
        <v>0</v>
      </c>
      <c r="F29">
        <f>E29*40000</f>
        <v/>
      </c>
      <c r="G29">
        <f>D29+F29</f>
        <v/>
      </c>
    </row>
    <row r="30">
      <c r="A30" t="n">
        <v>20</v>
      </c>
      <c r="B30" t="inlineStr">
        <is>
          <t>MOCH DUDIH SUGIARTO</t>
        </is>
      </c>
      <c r="C30" t="n">
        <v>0</v>
      </c>
      <c r="D30">
        <f>C30*65000</f>
        <v/>
      </c>
      <c r="E30" t="n">
        <v>0</v>
      </c>
      <c r="F30">
        <f>E30*40000</f>
        <v/>
      </c>
      <c r="G30">
        <f>D30+F30</f>
        <v/>
      </c>
    </row>
    <row r="31">
      <c r="A31" t="n">
        <v>21</v>
      </c>
      <c r="B31" t="inlineStr">
        <is>
          <t>Nandang Yogaswara</t>
        </is>
      </c>
      <c r="C31" t="n">
        <v>0</v>
      </c>
      <c r="D31">
        <f>C31*65000</f>
        <v/>
      </c>
      <c r="E31" t="n">
        <v>4</v>
      </c>
      <c r="F31">
        <f>E31*40000</f>
        <v/>
      </c>
      <c r="G31">
        <f>D31+F31</f>
        <v/>
      </c>
    </row>
    <row r="32">
      <c r="A32" t="n">
        <v>22</v>
      </c>
      <c r="B32" t="inlineStr">
        <is>
          <t>Nur Ayu Rina I</t>
        </is>
      </c>
      <c r="C32" t="n">
        <v>0</v>
      </c>
      <c r="D32">
        <f>C32*65000</f>
        <v/>
      </c>
      <c r="E32" t="n">
        <v>0</v>
      </c>
      <c r="F32">
        <f>E32*40000</f>
        <v/>
      </c>
      <c r="G32">
        <f>D32+F32</f>
        <v/>
      </c>
    </row>
    <row r="33">
      <c r="A33" t="n">
        <v>23</v>
      </c>
      <c r="B33" t="inlineStr">
        <is>
          <t>Yanti</t>
        </is>
      </c>
      <c r="C33" t="n">
        <v>0</v>
      </c>
      <c r="D33">
        <f>C33*65000</f>
        <v/>
      </c>
      <c r="E33" t="n">
        <v>0</v>
      </c>
      <c r="F33">
        <f>E33*40000</f>
        <v/>
      </c>
      <c r="G33">
        <f>D33+F33</f>
        <v/>
      </c>
    </row>
    <row r="34">
      <c r="A34" t="n">
        <v>24</v>
      </c>
      <c r="B34" t="inlineStr">
        <is>
          <t>Yosep Rahayu</t>
        </is>
      </c>
      <c r="C34" t="n">
        <v>0</v>
      </c>
      <c r="D34">
        <f>C34*65000</f>
        <v/>
      </c>
      <c r="E34" t="n">
        <v>0</v>
      </c>
      <c r="F34">
        <f>E34*40000</f>
        <v/>
      </c>
      <c r="G34">
        <f>D34+F34</f>
        <v/>
      </c>
    </row>
    <row r="35">
      <c r="A35" t="n">
        <v>25</v>
      </c>
      <c r="B35" t="inlineStr">
        <is>
          <t>CHRISTINA APRILIYANI</t>
        </is>
      </c>
      <c r="C35" t="n">
        <v>3</v>
      </c>
      <c r="D35">
        <f>C35*65000</f>
        <v/>
      </c>
      <c r="E35" t="n">
        <v>0</v>
      </c>
      <c r="F35">
        <f>E35*40000</f>
        <v/>
      </c>
      <c r="G35">
        <f>D35+F35</f>
        <v/>
      </c>
    </row>
    <row r="36">
      <c r="A36" s="136" t="inlineStr">
        <is>
          <t>TOTAL</t>
        </is>
      </c>
      <c r="B36" s="158" t="n"/>
      <c r="C36" s="16">
        <f>SUM(C11:C35)</f>
        <v/>
      </c>
      <c r="D36" s="16">
        <f>SUM(D11:D35)</f>
        <v/>
      </c>
      <c r="E36" s="16">
        <f>SUM(E11:E35)</f>
        <v/>
      </c>
      <c r="F36" s="16">
        <f>SUM(F11:F35)</f>
        <v/>
      </c>
      <c r="G36" s="189">
        <f>SUM(G11:G35)</f>
        <v/>
      </c>
    </row>
    <row r="37"/>
    <row r="38">
      <c r="E38" s="165" t="inlineStr">
        <is>
          <t>Bandung, 24 Juni 2019</t>
        </is>
      </c>
    </row>
    <row r="39">
      <c r="E39" s="165" t="n"/>
      <c r="F39" s="174" t="n"/>
      <c r="G39" s="174" t="n"/>
    </row>
    <row r="40">
      <c r="E40" s="165" t="n"/>
      <c r="F40" s="174" t="n"/>
      <c r="G40" s="174" t="n"/>
    </row>
    <row r="41">
      <c r="E41" s="173" t="n"/>
      <c r="F41" s="174" t="n"/>
      <c r="G41" s="174" t="n"/>
    </row>
    <row r="42">
      <c r="E42" s="166" t="inlineStr">
        <is>
          <t xml:space="preserve">               Ahmad Fuad          Yayat Karyatimah  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E17:G17"/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  <mergeCell ref="E13:G13"/>
  </mergeCells>
  <pageMargins bottom="0.28" footer="0.14" header="0.3" left="0.76" right="0.29" top="0.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0" sqref="A10:D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2.1640625"/>
    <col customWidth="1" max="5" min="5" style="155" width="11.1640625"/>
    <col customWidth="1" max="6" min="6" style="155" width="10.83203125"/>
    <col customWidth="1" max="7" min="7" style="155" width="12.33203125"/>
    <col customWidth="1" max="9" min="8" style="155" width="8.83203125"/>
    <col bestFit="1" customWidth="1" max="10" min="10" style="155" width="10"/>
    <col customWidth="1" max="11" min="11" style="155" width="11.6640625"/>
    <col customWidth="1" max="12" min="12" style="155" width="8.83203125"/>
    <col customWidth="1" max="16384" min="13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September 2019</t>
        </is>
      </c>
    </row>
    <row r="3">
      <c r="A3" s="163" t="inlineStr">
        <is>
          <t>Perihal : Pembayaran Gaji Pegawai YKP bank bjb Bulan September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>DAFTAR PEMBAYARAN BPJS KESEHATAN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1" t="inlineStr">
        <is>
          <t>SINGLE SALARY</t>
        </is>
      </c>
      <c r="E8" s="164" t="inlineStr">
        <is>
          <t xml:space="preserve"> TUNJANGAN BPJS KES</t>
        </is>
      </c>
      <c r="F8" s="164" t="inlineStr">
        <is>
          <t>PEGAWAI BPJS KES</t>
        </is>
      </c>
      <c r="G8" s="164" t="inlineStr">
        <is>
          <t>TOTAL BIAYA BPJS KES</t>
        </is>
      </c>
    </row>
    <row r="9">
      <c r="A9" s="153" t="n"/>
      <c r="B9" s="153" t="n"/>
      <c r="C9" s="153" t="n"/>
      <c r="D9" s="153" t="n"/>
      <c r="E9" s="153" t="n"/>
      <c r="F9" s="153" t="n"/>
      <c r="G9" s="153" t="n"/>
    </row>
    <row r="10">
      <c r="A10" t="n">
        <v>1</v>
      </c>
      <c r="B10" t="inlineStr">
        <is>
          <t>CHRISTINA APRILIYANI</t>
        </is>
      </c>
      <c r="C10" t="inlineStr">
        <is>
          <t>KEPALA SEKSI</t>
        </is>
      </c>
      <c r="D10" t="n">
        <v>7750000</v>
      </c>
      <c r="E10" t="n">
        <v>0</v>
      </c>
      <c r="F10" t="n">
        <v>0</v>
      </c>
      <c r="G10">
        <f>E11+F11</f>
        <v/>
      </c>
    </row>
    <row r="11">
      <c r="A11" t="n">
        <v>2</v>
      </c>
      <c r="B11" t="inlineStr">
        <is>
          <t>Adek Imam Afrianto</t>
        </is>
      </c>
      <c r="C11" t="inlineStr">
        <is>
          <t>SENIOR STAFF</t>
        </is>
      </c>
      <c r="D11" t="n">
        <v>5357451</v>
      </c>
      <c r="E11" t="n">
        <v>214000</v>
      </c>
      <c r="F11" t="n">
        <v>53500</v>
      </c>
      <c r="G11">
        <f>E12+F12</f>
        <v/>
      </c>
    </row>
    <row r="12">
      <c r="A12" t="n">
        <v>3</v>
      </c>
      <c r="B12" t="inlineStr">
        <is>
          <t>AGAM NASRULLAH</t>
        </is>
      </c>
      <c r="C12" t="inlineStr">
        <is>
          <t>STAFF</t>
        </is>
      </c>
      <c r="D12" t="n">
        <v>4772875</v>
      </c>
      <c r="E12" t="n">
        <v>190000</v>
      </c>
      <c r="F12" t="n">
        <v>47500</v>
      </c>
      <c r="G12">
        <f>E13+F13</f>
        <v/>
      </c>
    </row>
    <row r="13">
      <c r="A13" t="n">
        <v>4</v>
      </c>
      <c r="B13" t="inlineStr">
        <is>
          <t>Ahmad Saprudin</t>
        </is>
      </c>
      <c r="C13" t="inlineStr">
        <is>
          <t>KEPALA SEKSI</t>
        </is>
      </c>
      <c r="D13" t="n">
        <v>7750000</v>
      </c>
      <c r="E13" t="n">
        <v>310000</v>
      </c>
      <c r="F13" t="n">
        <v>77500</v>
      </c>
      <c r="G13">
        <f>E14+F14</f>
        <v/>
      </c>
    </row>
    <row r="14">
      <c r="A14" t="n">
        <v>5</v>
      </c>
      <c r="B14" t="inlineStr">
        <is>
          <t>ARI ALDIAN</t>
        </is>
      </c>
      <c r="C14" t="inlineStr">
        <is>
          <t>KONTRAK</t>
        </is>
      </c>
      <c r="D14" t="n">
        <v>2900000</v>
      </c>
      <c r="E14" t="n">
        <v>320000</v>
      </c>
      <c r="F14" t="n">
        <v>80000</v>
      </c>
      <c r="G14">
        <f>E15+F15</f>
        <v/>
      </c>
    </row>
    <row r="15">
      <c r="A15" t="n">
        <v>6</v>
      </c>
      <c r="B15" t="inlineStr">
        <is>
          <t>CHRISTINA APRILIYANI</t>
        </is>
      </c>
      <c r="C15" t="inlineStr">
        <is>
          <t>KEPALA SEKSI</t>
        </is>
      </c>
      <c r="D15" t="n">
        <v>7750000</v>
      </c>
      <c r="E15" t="n">
        <v>310000</v>
      </c>
      <c r="F15" t="n">
        <v>77500</v>
      </c>
      <c r="G15">
        <f>E16+F16</f>
        <v/>
      </c>
    </row>
    <row r="16">
      <c r="A16" t="n">
        <v>7</v>
      </c>
      <c r="B16" t="inlineStr">
        <is>
          <t>DEDE MUHAMMAD SYIFAUDDIN</t>
        </is>
      </c>
      <c r="C16" t="inlineStr">
        <is>
          <t>STAFF</t>
        </is>
      </c>
      <c r="D16" t="n">
        <v>3578300</v>
      </c>
      <c r="E16" t="n">
        <v>142000</v>
      </c>
      <c r="F16" t="n">
        <v>35500</v>
      </c>
      <c r="G16">
        <f>E17+F17</f>
        <v/>
      </c>
    </row>
    <row r="17">
      <c r="A17" t="n">
        <v>8</v>
      </c>
      <c r="B17" t="inlineStr">
        <is>
          <t>Deden Abdi Wijaya</t>
        </is>
      </c>
      <c r="C17" t="inlineStr">
        <is>
          <t>SENIOR STAFF</t>
        </is>
      </c>
      <c r="D17" t="n">
        <v>5850000</v>
      </c>
      <c r="E17" t="n">
        <v>234000</v>
      </c>
      <c r="F17" t="n">
        <v>58500</v>
      </c>
      <c r="G17">
        <f>E18+F18</f>
        <v/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9250000</v>
      </c>
      <c r="E18" t="n">
        <v>320000</v>
      </c>
      <c r="F18" t="n">
        <v>80000</v>
      </c>
      <c r="G18">
        <f>E19+F19</f>
        <v/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5800000</v>
      </c>
      <c r="E19" t="n">
        <v>0</v>
      </c>
      <c r="F19" t="n">
        <v>0</v>
      </c>
      <c r="G19">
        <f>E20+F20</f>
        <v/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 t="n">
        <v>0</v>
      </c>
      <c r="F20" t="n">
        <v>0</v>
      </c>
      <c r="G20">
        <f>E21+F21</f>
        <v/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7850000</v>
      </c>
      <c r="E21" t="n">
        <v>314000</v>
      </c>
      <c r="F21" t="n">
        <v>78500</v>
      </c>
      <c r="G21">
        <f>E22+F22</f>
        <v/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3578300</v>
      </c>
      <c r="E22" t="n">
        <v>142000</v>
      </c>
      <c r="F22" t="n">
        <v>35500</v>
      </c>
      <c r="G22">
        <f>E23+F23</f>
        <v/>
      </c>
    </row>
    <row r="23">
      <c r="A23" t="n">
        <v>14</v>
      </c>
      <c r="B23" t="inlineStr">
        <is>
          <t>Fajar Anugrah</t>
        </is>
      </c>
      <c r="C23" t="inlineStr">
        <is>
          <t>SENIOR STAFF</t>
        </is>
      </c>
      <c r="D23" t="n">
        <v>5650000</v>
      </c>
      <c r="E23" t="n">
        <v>226000</v>
      </c>
      <c r="F23" t="n">
        <v>56500</v>
      </c>
      <c r="G23">
        <f>E24+F24</f>
        <v/>
      </c>
    </row>
    <row r="24">
      <c r="A24" t="n">
        <v>15</v>
      </c>
      <c r="B24" t="inlineStr">
        <is>
          <t>HANGGA SUPRATAMA</t>
        </is>
      </c>
      <c r="C24" t="inlineStr">
        <is>
          <t>SENIOR STAFF</t>
        </is>
      </c>
      <c r="D24" t="n">
        <v>4950000</v>
      </c>
      <c r="E24" t="n">
        <v>198000</v>
      </c>
      <c r="F24" t="n">
        <v>49500</v>
      </c>
      <c r="G24">
        <f>E25+F25</f>
        <v/>
      </c>
    </row>
    <row r="25">
      <c r="A25" t="n">
        <v>16</v>
      </c>
      <c r="B25" t="inlineStr">
        <is>
          <t>HENDRA BAKTI UTAMA</t>
        </is>
      </c>
      <c r="C25" t="inlineStr">
        <is>
          <t>SENIOR STAFF</t>
        </is>
      </c>
      <c r="D25" t="n">
        <v>4950000</v>
      </c>
      <c r="E25" t="n">
        <v>198000</v>
      </c>
      <c r="F25" t="n">
        <v>49500</v>
      </c>
      <c r="G25">
        <f>E26+F26</f>
        <v/>
      </c>
    </row>
    <row r="26">
      <c r="A26" t="n">
        <v>17</v>
      </c>
      <c r="B26" t="inlineStr">
        <is>
          <t>HERRY HERDIANA</t>
        </is>
      </c>
      <c r="C26" t="inlineStr">
        <is>
          <t>KEPALA SEKSI</t>
        </is>
      </c>
      <c r="D26" t="n">
        <v>7950000</v>
      </c>
      <c r="E26" t="n">
        <v>318000</v>
      </c>
      <c r="F26" t="n">
        <v>79500</v>
      </c>
      <c r="G26">
        <f>E27+F27</f>
        <v/>
      </c>
    </row>
    <row r="27">
      <c r="A27" t="n">
        <v>18</v>
      </c>
      <c r="B27" t="inlineStr">
        <is>
          <t>IVANSYAH WAHYU</t>
        </is>
      </c>
      <c r="C27" t="inlineStr">
        <is>
          <t>SENIOR STAFF</t>
        </is>
      </c>
      <c r="D27" t="n">
        <v>7678920</v>
      </c>
      <c r="E27" t="n">
        <v>278000</v>
      </c>
      <c r="F27" t="n">
        <v>69500</v>
      </c>
      <c r="G27">
        <f>E28+F28</f>
        <v/>
      </c>
    </row>
    <row r="28">
      <c r="A28" t="n">
        <v>19</v>
      </c>
      <c r="B28" t="inlineStr">
        <is>
          <t>Madaniah</t>
        </is>
      </c>
      <c r="C28" t="inlineStr">
        <is>
          <t>SENIOR STAFF</t>
        </is>
      </c>
      <c r="D28" t="n">
        <v>5065163</v>
      </c>
      <c r="E28" t="n">
        <v>202000</v>
      </c>
      <c r="F28" t="n">
        <v>50500</v>
      </c>
      <c r="G28">
        <f>E29+F29</f>
        <v/>
      </c>
    </row>
    <row r="29">
      <c r="A29" t="n">
        <v>20</v>
      </c>
      <c r="B29" t="inlineStr">
        <is>
          <t>MOCH DUDIH SUGIARTO</t>
        </is>
      </c>
      <c r="C29" t="inlineStr">
        <is>
          <t>KONTRAK PARTNERSHIP</t>
        </is>
      </c>
      <c r="D29" t="n">
        <v>0</v>
      </c>
      <c r="E29" t="n">
        <v>0</v>
      </c>
      <c r="F29" t="n">
        <v>0</v>
      </c>
      <c r="G29">
        <f>E30+F30</f>
        <v/>
      </c>
    </row>
    <row r="30">
      <c r="A30" t="n">
        <v>21</v>
      </c>
      <c r="B30" t="inlineStr">
        <is>
          <t>Nandang Yogaswara</t>
        </is>
      </c>
      <c r="C30" t="inlineStr">
        <is>
          <t>KEPALA SEKSI</t>
        </is>
      </c>
      <c r="D30" t="n">
        <v>8350000</v>
      </c>
      <c r="E30" t="n">
        <v>320000</v>
      </c>
      <c r="F30" t="n">
        <v>80000</v>
      </c>
      <c r="G30">
        <f>E31+F31</f>
        <v/>
      </c>
    </row>
    <row r="31">
      <c r="A31" t="n">
        <v>22</v>
      </c>
      <c r="B31" t="inlineStr">
        <is>
          <t>Nur Ayu Rina I</t>
        </is>
      </c>
      <c r="C31" t="inlineStr">
        <is>
          <t>SENIOR STAFF</t>
        </is>
      </c>
      <c r="D31" t="n">
        <v>6450000</v>
      </c>
      <c r="E31" t="n">
        <v>258000</v>
      </c>
      <c r="F31" t="n">
        <v>64500</v>
      </c>
      <c r="G31">
        <f>E32+F32</f>
        <v/>
      </c>
    </row>
    <row r="32">
      <c r="A32" t="n">
        <v>23</v>
      </c>
      <c r="B32" t="inlineStr">
        <is>
          <t>Yanti</t>
        </is>
      </c>
      <c r="C32" t="inlineStr">
        <is>
          <t>SENIOR STAFF</t>
        </is>
      </c>
      <c r="D32" t="n">
        <v>6453690</v>
      </c>
      <c r="E32" t="n">
        <v>258000</v>
      </c>
      <c r="F32" t="n">
        <v>64500</v>
      </c>
      <c r="G32">
        <f>E33+F33</f>
        <v/>
      </c>
    </row>
    <row r="33">
      <c r="A33" t="n">
        <v>24</v>
      </c>
      <c r="B33" t="inlineStr">
        <is>
          <t>Yosep Rahayu</t>
        </is>
      </c>
      <c r="C33" t="inlineStr">
        <is>
          <t>SENIOR STAFF</t>
        </is>
      </c>
      <c r="D33" t="n">
        <v>6250000</v>
      </c>
      <c r="E33" t="n">
        <v>250000</v>
      </c>
      <c r="F33" t="n">
        <v>62500</v>
      </c>
      <c r="G33">
        <f>E34+F34</f>
        <v/>
      </c>
    </row>
    <row r="34">
      <c r="A34" t="n">
        <v>25</v>
      </c>
      <c r="B34" t="inlineStr">
        <is>
          <t>CHRISTINA APRILIYANI</t>
        </is>
      </c>
      <c r="C34" t="inlineStr">
        <is>
          <t>KEPALA SEKSI</t>
        </is>
      </c>
      <c r="D34" t="n">
        <v>7750000</v>
      </c>
      <c r="E34" t="n">
        <v>310000</v>
      </c>
      <c r="F34" t="n">
        <v>77500</v>
      </c>
      <c r="G34">
        <f>E35+F35</f>
        <v/>
      </c>
    </row>
    <row r="35">
      <c r="A35" s="136" t="inlineStr">
        <is>
          <t>TOTAL</t>
        </is>
      </c>
      <c r="B35" s="160" t="n"/>
      <c r="C35" s="160" t="n"/>
      <c r="D35" s="158" t="n"/>
      <c r="E35" s="16">
        <f>SUM(E10:E34)</f>
        <v/>
      </c>
      <c r="F35" s="16">
        <f>SUM(F10:F34)</f>
        <v/>
      </c>
      <c r="G35" s="16">
        <f>SUM(G10:G34)</f>
        <v/>
      </c>
    </row>
    <row r="36">
      <c r="A36" s="173" t="n"/>
      <c r="B36" s="173" t="n"/>
      <c r="C36" s="173" t="n"/>
      <c r="D36" s="99" t="n"/>
      <c r="E36" s="4" t="n"/>
      <c r="F36" s="4" t="n"/>
      <c r="G36" s="174" t="n"/>
    </row>
    <row r="37">
      <c r="A37" s="173" t="n"/>
      <c r="B37" s="173" t="n"/>
      <c r="C37" s="173" t="n"/>
      <c r="D37" s="5" t="n"/>
      <c r="E37" s="165" t="inlineStr">
        <is>
          <t>Bandung, 24 Juni  2019</t>
        </is>
      </c>
    </row>
    <row r="38">
      <c r="A38" s="174" t="n"/>
      <c r="B38" s="174" t="n"/>
      <c r="C38" s="174" t="n"/>
      <c r="D38" s="154" t="n"/>
      <c r="E38" s="165" t="n"/>
      <c r="F38" s="174" t="n"/>
      <c r="G38" s="174" t="n"/>
    </row>
    <row r="39">
      <c r="A39" s="174" t="n"/>
      <c r="B39" s="174" t="n"/>
      <c r="C39" s="174" t="n"/>
      <c r="D39" s="174" t="n"/>
      <c r="E39" s="165" t="n"/>
      <c r="F39" s="174" t="n"/>
      <c r="G39" s="174" t="n"/>
    </row>
    <row r="40">
      <c r="A40" s="174" t="n"/>
      <c r="B40" s="174" t="n"/>
      <c r="C40" s="174" t="n"/>
      <c r="D40" s="174" t="n"/>
      <c r="E40" s="173" t="n"/>
      <c r="F40" s="174" t="n"/>
      <c r="G40" s="174" t="n"/>
    </row>
    <row r="41">
      <c r="A41" s="174" t="n"/>
      <c r="B41" s="174" t="n"/>
      <c r="C41" s="174" t="n"/>
      <c r="D41" s="174" t="n"/>
      <c r="E41" s="166" t="inlineStr">
        <is>
          <t xml:space="preserve">      Ahmad Fuad              Yayat Karyatimah  </t>
        </is>
      </c>
    </row>
    <row r="42">
      <c r="A42" s="174" t="n"/>
      <c r="C42" s="174" t="n"/>
      <c r="D42" s="174" t="n"/>
      <c r="E42" s="174" t="n"/>
      <c r="F42" s="174" t="n"/>
      <c r="G42" s="174" t="n"/>
    </row>
    <row r="43">
      <c r="A43" s="174" t="n"/>
      <c r="C43" s="174" t="n"/>
      <c r="D43" s="174" t="inlineStr">
        <is>
          <t xml:space="preserve"> </t>
        </is>
      </c>
      <c r="E43" s="174" t="n"/>
      <c r="F43" s="174" t="n"/>
      <c r="G43" s="174" t="n"/>
    </row>
    <row r="44">
      <c r="A44" s="174" t="n"/>
      <c r="C44" s="174" t="n"/>
      <c r="D44" s="174" t="n"/>
      <c r="E44" s="174" t="n"/>
      <c r="F44" s="174" t="n"/>
      <c r="G44" s="174" t="n"/>
    </row>
    <row r="45"/>
    <row r="46">
      <c r="A46" s="168" t="n"/>
      <c r="F46" s="168" t="n"/>
    </row>
    <row r="47">
      <c r="A47" s="168" t="n"/>
      <c r="F47" s="168" t="n"/>
    </row>
    <row r="48">
      <c r="A48" s="169" t="n"/>
      <c r="B48" s="169" t="n"/>
      <c r="C48" s="169" t="n"/>
      <c r="D48" s="169" t="n"/>
      <c r="E48" s="169" t="n"/>
      <c r="F48" s="169" t="n"/>
    </row>
    <row r="49">
      <c r="E49" s="169" t="n"/>
      <c r="F49" s="169" t="n"/>
    </row>
    <row r="50">
      <c r="E50" s="169" t="n"/>
      <c r="F50" s="169" t="n"/>
    </row>
    <row customHeight="1" ht="16" r="51" s="22">
      <c r="A51" s="6" t="n"/>
      <c r="B51" s="172" t="n"/>
      <c r="C51" s="110" t="n"/>
      <c r="D51" s="1" t="n"/>
      <c r="E51" s="1" t="n"/>
      <c r="F51" s="1" t="n"/>
    </row>
    <row r="52">
      <c r="A52" s="6" t="n"/>
      <c r="B52" s="172" t="n"/>
      <c r="C52" s="167" t="n"/>
      <c r="D52" s="1" t="n"/>
      <c r="E52" s="1" t="n"/>
      <c r="F52" s="1" t="n"/>
    </row>
    <row r="53">
      <c r="A53" s="6" t="n"/>
      <c r="B53" s="172" t="n"/>
      <c r="C53" s="167" t="n"/>
      <c r="D53" s="1" t="n"/>
      <c r="E53" s="1" t="n"/>
      <c r="F53" s="1" t="n"/>
    </row>
    <row r="54">
      <c r="A54" s="6" t="n"/>
      <c r="B54" s="172" t="n"/>
      <c r="C54" s="167" t="n"/>
      <c r="D54" s="1" t="n"/>
      <c r="E54" s="1" t="n"/>
      <c r="F54" s="1" t="n"/>
    </row>
    <row customHeight="1" ht="16" r="55" s="22">
      <c r="A55" s="6" t="n"/>
      <c r="B55" s="8" t="n"/>
      <c r="C55" s="168" t="n"/>
      <c r="D55" s="1" t="n"/>
      <c r="E55" s="12" t="n"/>
      <c r="F55" s="12" t="n"/>
    </row>
    <row r="56">
      <c r="A56" s="6" t="n"/>
      <c r="B56" s="172" t="n"/>
      <c r="C56" s="167" t="n"/>
      <c r="D56" s="1" t="n"/>
      <c r="E56" s="1" t="n"/>
      <c r="F56" s="1" t="n"/>
    </row>
    <row r="57">
      <c r="A57" s="6" t="n"/>
      <c r="B57" s="172" t="n"/>
      <c r="C57" s="167" t="n"/>
      <c r="D57" s="1" t="n"/>
      <c r="E57" s="1" t="n"/>
      <c r="F57" s="1" t="n"/>
    </row>
    <row r="58">
      <c r="A58" s="6" t="n"/>
      <c r="B58" s="172" t="n"/>
      <c r="C58" s="167" t="n"/>
      <c r="D58" s="1" t="n"/>
      <c r="E58" s="1" t="n"/>
      <c r="F58" s="1" t="n"/>
    </row>
    <row r="59">
      <c r="A59" s="6" t="n"/>
      <c r="B59" s="172" t="n"/>
      <c r="C59" s="167" t="n"/>
      <c r="D59" s="1" t="n"/>
      <c r="E59" s="1" t="n"/>
      <c r="F59" s="1" t="n"/>
    </row>
    <row r="60">
      <c r="A60" s="6" t="n"/>
      <c r="B60" s="172" t="n"/>
      <c r="C60" s="167" t="n"/>
      <c r="D60" s="1" t="n"/>
      <c r="E60" s="1" t="n"/>
      <c r="F60" s="1" t="n"/>
    </row>
    <row r="61">
      <c r="A61" s="6" t="n"/>
      <c r="B61" s="172" t="n"/>
      <c r="C61" s="167" t="n"/>
      <c r="D61" s="1" t="n"/>
      <c r="E61" s="1" t="n"/>
      <c r="F61" s="1" t="n"/>
    </row>
    <row r="62">
      <c r="A62" s="6" t="n"/>
      <c r="B62" s="172" t="n"/>
      <c r="C62" s="167" t="n"/>
      <c r="D62" s="1" t="n"/>
      <c r="E62" s="1" t="n"/>
      <c r="F62" s="1" t="n"/>
    </row>
    <row r="63">
      <c r="A63" s="6" t="n"/>
      <c r="B63" s="168" t="n"/>
      <c r="D63" s="12" t="n"/>
      <c r="E63" s="12" t="n"/>
      <c r="F63" s="12" t="n"/>
    </row>
    <row r="64">
      <c r="A64" s="6" t="n"/>
      <c r="B64" s="8" t="n"/>
      <c r="C64" s="168" t="n"/>
      <c r="D64" s="1" t="n"/>
      <c r="E64" s="12" t="n"/>
      <c r="F64" s="12" t="n"/>
    </row>
    <row r="65">
      <c r="A65" s="6" t="n"/>
      <c r="B65" s="172" t="n"/>
      <c r="C65" s="167" t="n"/>
      <c r="D65" s="1" t="n"/>
      <c r="E65" s="1" t="n"/>
      <c r="F65" s="1" t="n"/>
    </row>
    <row r="66">
      <c r="A66" s="6" t="n"/>
      <c r="B66" s="172" t="n"/>
      <c r="C66" s="167" t="n"/>
      <c r="D66" s="1" t="n"/>
      <c r="E66" s="1" t="n"/>
      <c r="F66" s="1" t="n"/>
    </row>
    <row r="67">
      <c r="A67" s="6" t="n"/>
      <c r="B67" s="172" t="n"/>
      <c r="C67" s="167" t="n"/>
      <c r="D67" s="1" t="n"/>
      <c r="E67" s="1" t="n"/>
      <c r="F67" s="1" t="n"/>
    </row>
    <row r="68">
      <c r="A68" s="6" t="n"/>
      <c r="B68" s="172" t="n"/>
      <c r="C68" s="167" t="n"/>
      <c r="D68" s="1" t="n"/>
      <c r="E68" s="1" t="n"/>
      <c r="F68" s="1" t="n"/>
    </row>
    <row r="69">
      <c r="A69" s="6" t="n"/>
      <c r="B69" s="11" t="n"/>
      <c r="C69" s="168" t="n"/>
      <c r="D69" s="12" t="n"/>
      <c r="E69" s="12" t="n"/>
      <c r="F69" s="12" t="n"/>
    </row>
    <row r="70">
      <c r="A70" s="6" t="n"/>
      <c r="B70" s="11" t="n"/>
      <c r="C70" s="168" t="n"/>
      <c r="D70" s="12" t="n"/>
      <c r="E70" s="12" t="n"/>
      <c r="F70" s="12" t="n"/>
    </row>
    <row r="71">
      <c r="A71" s="6" t="n"/>
      <c r="B71" s="11" t="n"/>
      <c r="C71" s="168" t="n"/>
      <c r="D71" s="12" t="n"/>
      <c r="E71" s="12" t="n"/>
      <c r="F71" s="12" t="n"/>
    </row>
    <row r="72">
      <c r="A72" s="6" t="n"/>
      <c r="B72" s="172" t="n"/>
      <c r="C72" s="167" t="n"/>
      <c r="D72" s="12" t="n"/>
      <c r="E72" s="12" t="n"/>
      <c r="F72" s="12" t="n"/>
    </row>
    <row r="73">
      <c r="A73" s="9" t="n"/>
      <c r="B73" s="170" t="n"/>
      <c r="D73" s="171" t="n"/>
      <c r="E73" s="171" t="n"/>
      <c r="F73" s="171" t="n"/>
    </row>
    <row r="74">
      <c r="A74" s="6" t="n"/>
      <c r="B74" s="167" t="n"/>
      <c r="D74" s="12" t="n"/>
      <c r="E74" s="167" t="n"/>
      <c r="F74" s="167" t="n"/>
    </row>
    <row r="75">
      <c r="A75" s="172" t="n"/>
      <c r="B75" s="172" t="n"/>
      <c r="C75" s="172" t="n"/>
      <c r="D75" s="1" t="n"/>
      <c r="E75" s="11" t="n"/>
      <c r="F75" s="12" t="n"/>
    </row>
    <row r="76">
      <c r="A76" s="172" t="n"/>
      <c r="B76" s="172" t="n"/>
      <c r="C76" s="172" t="n"/>
      <c r="D76" s="13" t="n"/>
      <c r="E76" s="172" t="n"/>
      <c r="F76" s="1" t="n"/>
    </row>
    <row r="77">
      <c r="A77" s="172" t="n"/>
      <c r="B77" s="172" t="n"/>
      <c r="C77" s="172" t="n"/>
      <c r="D77" s="172" t="n"/>
      <c r="E77" s="172" t="n"/>
      <c r="F77" s="1" t="n"/>
    </row>
    <row r="78">
      <c r="A78" s="172" t="n"/>
      <c r="B78" s="172" t="n"/>
      <c r="C78" s="172" t="n"/>
      <c r="D78" s="14" t="n"/>
      <c r="E78" s="172" t="n"/>
      <c r="F78" s="172" t="n"/>
    </row>
    <row r="79"/>
    <row r="80">
      <c r="D80" s="1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24">
    <mergeCell ref="A7:G7"/>
    <mergeCell ref="A1:G1"/>
    <mergeCell ref="A2:G2"/>
    <mergeCell ref="A3:G3"/>
    <mergeCell ref="A5:G5"/>
    <mergeCell ref="A6:G6"/>
    <mergeCell ref="F8:F9"/>
    <mergeCell ref="G8:G9"/>
    <mergeCell ref="E12:G12"/>
    <mergeCell ref="E16:G16"/>
    <mergeCell ref="A8:A9"/>
    <mergeCell ref="B8:B9"/>
    <mergeCell ref="C8:C9"/>
    <mergeCell ref="D8:D9"/>
    <mergeCell ref="E8:E9"/>
    <mergeCell ref="B38:C38"/>
    <mergeCell ref="B48:C48"/>
    <mergeCell ref="B49:C49"/>
    <mergeCell ref="A21:E21"/>
    <mergeCell ref="A22:E22"/>
    <mergeCell ref="A23:A25"/>
    <mergeCell ref="B23:B25"/>
    <mergeCell ref="C23:C25"/>
    <mergeCell ref="D23:D25"/>
  </mergeCells>
  <pageMargins bottom="0.75" footer="0.3" header="0.3" left="0.61" right="0.45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2019-10-27T09:09:53Z</dcterms:modified>
  <cp:lastModifiedBy>Microsoft Office User</cp:lastModifiedBy>
  <cp:lastPrinted>2019-06-25T06:39:49Z</cp:lastPrinted>
</cp:coreProperties>
</file>