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0288CB-12FF-4008-AF9A-758A3C57325B}" xr6:coauthVersionLast="47" xr6:coauthVersionMax="47" xr10:uidLastSave="{00000000-0000-0000-0000-000000000000}"/>
  <bookViews>
    <workbookView xWindow="-90" yWindow="-90" windowWidth="19380" windowHeight="10260" tabRatio="643" activeTab="5" xr2:uid="{00000000-000D-0000-FFFF-FFFF00000000}"/>
  </bookViews>
  <sheets>
    <sheet name="Assessment" sheetId="33" r:id="rId1"/>
    <sheet name="Q1" sheetId="42" r:id="rId2"/>
    <sheet name="Q2" sheetId="43" r:id="rId3"/>
    <sheet name="Q3" sheetId="44" r:id="rId4"/>
    <sheet name="Q4" sheetId="45" r:id="rId5"/>
    <sheet name="Bonus" sheetId="36" r:id="rId6"/>
    <sheet name="Sheet6" sheetId="40" r:id="rId7"/>
    <sheet name="Sheet7" sheetId="41" r:id="rId8"/>
    <sheet name="Production Data" sheetId="29" r:id="rId9"/>
    <sheet name="Energy Data" sheetId="30" r:id="rId10"/>
    <sheet name="Heating &amp; Cooling Degree Days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5" l="1"/>
  <c r="J6" i="45"/>
  <c r="J5" i="45"/>
  <c r="J4" i="45"/>
  <c r="J3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4" i="45"/>
  <c r="AG6" i="44"/>
  <c r="AG7" i="44"/>
  <c r="AG8" i="44"/>
  <c r="AG9" i="44"/>
  <c r="AG10" i="44"/>
  <c r="AG11" i="44"/>
  <c r="AG12" i="44"/>
  <c r="AG13" i="44"/>
  <c r="AG14" i="44"/>
  <c r="AG15" i="44"/>
  <c r="AG16" i="44"/>
  <c r="AG17" i="44"/>
  <c r="AG18" i="44"/>
  <c r="AG19" i="44"/>
  <c r="AG20" i="44"/>
  <c r="AG21" i="44"/>
  <c r="AG22" i="44"/>
  <c r="AG23" i="44"/>
  <c r="AG24" i="44"/>
  <c r="AG25" i="44"/>
  <c r="AG26" i="44"/>
  <c r="AG27" i="44"/>
  <c r="AG28" i="44"/>
  <c r="AG29" i="44"/>
  <c r="AG30" i="44"/>
  <c r="AG31" i="44"/>
  <c r="AG32" i="44"/>
  <c r="AG33" i="44"/>
  <c r="AG34" i="44"/>
  <c r="AG35" i="44"/>
  <c r="AG36" i="44"/>
  <c r="AG37" i="44"/>
  <c r="AG38" i="44"/>
  <c r="AG39" i="44"/>
  <c r="AG40" i="44"/>
  <c r="AG41" i="44"/>
  <c r="AG42" i="44"/>
  <c r="AG43" i="44"/>
  <c r="AG44" i="44"/>
  <c r="AG45" i="44"/>
  <c r="AG46" i="44"/>
  <c r="AG47" i="44"/>
  <c r="AG48" i="44"/>
  <c r="AG49" i="44"/>
  <c r="AG50" i="44"/>
  <c r="AG51" i="44"/>
  <c r="AG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35" i="44"/>
  <c r="AF36" i="44"/>
  <c r="AF37" i="44"/>
  <c r="AF38" i="44"/>
  <c r="AF39" i="44"/>
  <c r="AF40" i="44"/>
  <c r="AF41" i="44"/>
  <c r="AF42" i="44"/>
  <c r="AF43" i="44"/>
  <c r="AF44" i="44"/>
  <c r="AF45" i="44"/>
  <c r="AF46" i="44"/>
  <c r="AF47" i="44"/>
  <c r="AF48" i="44"/>
  <c r="AF49" i="44"/>
  <c r="AF50" i="44"/>
  <c r="AF51" i="44"/>
  <c r="AF5" i="44"/>
  <c r="AE10" i="44"/>
  <c r="AE11" i="44"/>
  <c r="AE12" i="44"/>
  <c r="AE13" i="44"/>
  <c r="AE14" i="44"/>
  <c r="AE15" i="44"/>
  <c r="AE16" i="44"/>
  <c r="AE17" i="44"/>
  <c r="AE18" i="44"/>
  <c r="AE19" i="44"/>
  <c r="AE20" i="44"/>
  <c r="AE21" i="44"/>
  <c r="AE22" i="44"/>
  <c r="AE23" i="44"/>
  <c r="AE24" i="44"/>
  <c r="AE25" i="44"/>
  <c r="AE26" i="44"/>
  <c r="AE27" i="44"/>
  <c r="AE28" i="44"/>
  <c r="AE29" i="44"/>
  <c r="AE30" i="44"/>
  <c r="AE31" i="44"/>
  <c r="AE32" i="44"/>
  <c r="AE33" i="44"/>
  <c r="AE34" i="44"/>
  <c r="AE35" i="44"/>
  <c r="AE36" i="44"/>
  <c r="AE37" i="44"/>
  <c r="AE38" i="44"/>
  <c r="AE39" i="44"/>
  <c r="AE40" i="44"/>
  <c r="AE41" i="44"/>
  <c r="AE42" i="44"/>
  <c r="AE43" i="44"/>
  <c r="AE44" i="44"/>
  <c r="AE45" i="44"/>
  <c r="AE46" i="44"/>
  <c r="AE47" i="44"/>
  <c r="AE48" i="44"/>
  <c r="AE49" i="44"/>
  <c r="AE50" i="44"/>
  <c r="AE51" i="44"/>
  <c r="AE6" i="44"/>
  <c r="AE7" i="44"/>
  <c r="AE8" i="44"/>
  <c r="AE9" i="44"/>
  <c r="AE5" i="44"/>
  <c r="U51" i="44"/>
  <c r="K51" i="44"/>
  <c r="U50" i="44"/>
  <c r="K50" i="44"/>
  <c r="U49" i="44"/>
  <c r="K49" i="44"/>
  <c r="U48" i="44"/>
  <c r="K48" i="44"/>
  <c r="U47" i="44"/>
  <c r="K47" i="44"/>
  <c r="U46" i="44"/>
  <c r="K46" i="44"/>
  <c r="U45" i="44"/>
  <c r="K45" i="44"/>
  <c r="U44" i="44"/>
  <c r="K44" i="44"/>
  <c r="U43" i="44"/>
  <c r="K43" i="44"/>
  <c r="U42" i="44"/>
  <c r="K42" i="44"/>
  <c r="U41" i="44"/>
  <c r="K41" i="44"/>
  <c r="U40" i="44"/>
  <c r="K40" i="44"/>
  <c r="U39" i="44"/>
  <c r="K39" i="44"/>
  <c r="U38" i="44"/>
  <c r="K38" i="44"/>
  <c r="U37" i="44"/>
  <c r="K37" i="44"/>
  <c r="U36" i="44"/>
  <c r="K36" i="44"/>
  <c r="U35" i="44"/>
  <c r="K35" i="44"/>
  <c r="U34" i="44"/>
  <c r="K34" i="44"/>
  <c r="U33" i="44"/>
  <c r="K33" i="44"/>
  <c r="U32" i="44"/>
  <c r="K32" i="44"/>
  <c r="U31" i="44"/>
  <c r="K31" i="44"/>
  <c r="U30" i="44"/>
  <c r="K30" i="44"/>
  <c r="U29" i="44"/>
  <c r="K29" i="44"/>
  <c r="U28" i="44"/>
  <c r="K28" i="44"/>
  <c r="U27" i="44"/>
  <c r="K27" i="44"/>
  <c r="U26" i="44"/>
  <c r="K26" i="44"/>
  <c r="U25" i="44"/>
  <c r="K25" i="44"/>
  <c r="U24" i="44"/>
  <c r="K24" i="44"/>
  <c r="U23" i="44"/>
  <c r="K23" i="44"/>
  <c r="U22" i="44"/>
  <c r="K22" i="44"/>
  <c r="U21" i="44"/>
  <c r="K21" i="44"/>
  <c r="U20" i="44"/>
  <c r="K20" i="44"/>
  <c r="U19" i="44"/>
  <c r="K19" i="44"/>
  <c r="U18" i="44"/>
  <c r="K18" i="44"/>
  <c r="U17" i="44"/>
  <c r="K17" i="44"/>
  <c r="U16" i="44"/>
  <c r="K16" i="44"/>
  <c r="U15" i="44"/>
  <c r="K15" i="44"/>
  <c r="U14" i="44"/>
  <c r="K14" i="44"/>
  <c r="U13" i="44"/>
  <c r="K13" i="44"/>
  <c r="U12" i="44"/>
  <c r="K12" i="44"/>
  <c r="U11" i="44"/>
  <c r="K11" i="44"/>
  <c r="U10" i="44"/>
  <c r="K10" i="44"/>
  <c r="U9" i="44"/>
  <c r="K9" i="44"/>
  <c r="U8" i="44"/>
  <c r="K8" i="44"/>
  <c r="U7" i="44"/>
  <c r="K7" i="44"/>
  <c r="U6" i="44"/>
  <c r="K6" i="44"/>
  <c r="U5" i="44"/>
  <c r="K5" i="44"/>
  <c r="AF5" i="43"/>
  <c r="AF6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AF33" i="43"/>
  <c r="AF34" i="43"/>
  <c r="AF35" i="43"/>
  <c r="AF36" i="43"/>
  <c r="AF37" i="43"/>
  <c r="AF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AF4" i="43"/>
  <c r="AE5" i="43"/>
  <c r="AE6" i="43"/>
  <c r="AE7" i="43"/>
  <c r="AE8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33" i="43"/>
  <c r="AE34" i="43"/>
  <c r="AE35" i="43"/>
  <c r="AE36" i="43"/>
  <c r="AE37" i="43"/>
  <c r="AE38" i="43"/>
  <c r="AE39" i="43"/>
  <c r="AE40" i="43"/>
  <c r="AE41" i="43"/>
  <c r="AE42" i="43"/>
  <c r="AE43" i="43"/>
  <c r="AE44" i="43"/>
  <c r="AE45" i="43"/>
  <c r="AE46" i="43"/>
  <c r="AE47" i="43"/>
  <c r="AE48" i="43"/>
  <c r="AE49" i="43"/>
  <c r="AE50" i="43"/>
  <c r="AE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4" i="43"/>
  <c r="T50" i="43"/>
  <c r="K50" i="43"/>
  <c r="T49" i="43"/>
  <c r="K49" i="43"/>
  <c r="T48" i="43"/>
  <c r="K48" i="43"/>
  <c r="T47" i="43"/>
  <c r="K47" i="43"/>
  <c r="T46" i="43"/>
  <c r="K46" i="43"/>
  <c r="T45" i="43"/>
  <c r="K45" i="43"/>
  <c r="T44" i="43"/>
  <c r="K44" i="43"/>
  <c r="T43" i="43"/>
  <c r="K43" i="43"/>
  <c r="T42" i="43"/>
  <c r="K42" i="43"/>
  <c r="T41" i="43"/>
  <c r="K41" i="43"/>
  <c r="T40" i="43"/>
  <c r="K40" i="43"/>
  <c r="T39" i="43"/>
  <c r="K39" i="43"/>
  <c r="T38" i="43"/>
  <c r="K38" i="43"/>
  <c r="T37" i="43"/>
  <c r="K37" i="43"/>
  <c r="T36" i="43"/>
  <c r="K36" i="43"/>
  <c r="T35" i="43"/>
  <c r="K35" i="43"/>
  <c r="T34" i="43"/>
  <c r="K34" i="43"/>
  <c r="T33" i="43"/>
  <c r="K33" i="43"/>
  <c r="T32" i="43"/>
  <c r="K32" i="43"/>
  <c r="T31" i="43"/>
  <c r="K31" i="43"/>
  <c r="T30" i="43"/>
  <c r="K30" i="43"/>
  <c r="T29" i="43"/>
  <c r="K29" i="43"/>
  <c r="T28" i="43"/>
  <c r="K28" i="43"/>
  <c r="T27" i="43"/>
  <c r="K27" i="43"/>
  <c r="T26" i="43"/>
  <c r="K26" i="43"/>
  <c r="T25" i="43"/>
  <c r="K25" i="43"/>
  <c r="T24" i="43"/>
  <c r="K24" i="43"/>
  <c r="T23" i="43"/>
  <c r="K23" i="43"/>
  <c r="T22" i="43"/>
  <c r="K22" i="43"/>
  <c r="T21" i="43"/>
  <c r="K21" i="43"/>
  <c r="T20" i="43"/>
  <c r="K20" i="43"/>
  <c r="T19" i="43"/>
  <c r="K19" i="43"/>
  <c r="T18" i="43"/>
  <c r="K18" i="43"/>
  <c r="T17" i="43"/>
  <c r="K17" i="43"/>
  <c r="T16" i="43"/>
  <c r="K16" i="43"/>
  <c r="T15" i="43"/>
  <c r="K15" i="43"/>
  <c r="T14" i="43"/>
  <c r="K14" i="43"/>
  <c r="T13" i="43"/>
  <c r="K13" i="43"/>
  <c r="T12" i="43"/>
  <c r="K12" i="43"/>
  <c r="T11" i="43"/>
  <c r="K11" i="43"/>
  <c r="T10" i="43"/>
  <c r="K10" i="43"/>
  <c r="T9" i="43"/>
  <c r="K9" i="43"/>
  <c r="T8" i="43"/>
  <c r="K8" i="43"/>
  <c r="T7" i="43"/>
  <c r="K7" i="43"/>
  <c r="T6" i="43"/>
  <c r="K6" i="43"/>
  <c r="T5" i="43"/>
  <c r="K5" i="43"/>
  <c r="T4" i="43"/>
  <c r="K4" i="43"/>
  <c r="AE6" i="42"/>
  <c r="AE7" i="42"/>
  <c r="AE8" i="42"/>
  <c r="AE9" i="42"/>
  <c r="AE10" i="42"/>
  <c r="AE11" i="42"/>
  <c r="AE12" i="42"/>
  <c r="AE13" i="42"/>
  <c r="AE14" i="42"/>
  <c r="AE15" i="42"/>
  <c r="AE16" i="42"/>
  <c r="AE17" i="42"/>
  <c r="AE18" i="42"/>
  <c r="AE19" i="42"/>
  <c r="AE20" i="42"/>
  <c r="AE21" i="42"/>
  <c r="AE22" i="42"/>
  <c r="AE23" i="42"/>
  <c r="AE24" i="42"/>
  <c r="AE25" i="42"/>
  <c r="AE26" i="42"/>
  <c r="AE27" i="42"/>
  <c r="AE28" i="42"/>
  <c r="AE29" i="42"/>
  <c r="AE30" i="42"/>
  <c r="AE31" i="42"/>
  <c r="AE32" i="42"/>
  <c r="AE33" i="42"/>
  <c r="AE34" i="42"/>
  <c r="AE35" i="42"/>
  <c r="AE36" i="42"/>
  <c r="AE37" i="42"/>
  <c r="AE38" i="42"/>
  <c r="AE39" i="42"/>
  <c r="AE40" i="42"/>
  <c r="AE41" i="42"/>
  <c r="AE42" i="42"/>
  <c r="AE43" i="42"/>
  <c r="AE44" i="42"/>
  <c r="AE45" i="42"/>
  <c r="AE46" i="42"/>
  <c r="AE47" i="42"/>
  <c r="AE48" i="42"/>
  <c r="AE49" i="42"/>
  <c r="AE50" i="42"/>
  <c r="AE51" i="42"/>
  <c r="AE5" i="42"/>
  <c r="T51" i="42"/>
  <c r="T50" i="42"/>
  <c r="T49" i="42"/>
  <c r="T48" i="42"/>
  <c r="T47" i="42"/>
  <c r="T46" i="42"/>
  <c r="T45" i="42"/>
  <c r="T44" i="42"/>
  <c r="T43" i="42"/>
  <c r="T42" i="42"/>
  <c r="T41" i="42"/>
  <c r="T40" i="42"/>
  <c r="T39" i="42"/>
  <c r="T38" i="42"/>
  <c r="T37" i="42"/>
  <c r="T36" i="42"/>
  <c r="T35" i="42"/>
  <c r="T34" i="42"/>
  <c r="T33" i="42"/>
  <c r="T32" i="42"/>
  <c r="T31" i="42"/>
  <c r="T30" i="42"/>
  <c r="T29" i="42"/>
  <c r="T28" i="42"/>
  <c r="T27" i="42"/>
  <c r="T26" i="42"/>
  <c r="T25" i="42"/>
  <c r="T24" i="42"/>
  <c r="T23" i="42"/>
  <c r="T22" i="42"/>
  <c r="T21" i="42"/>
  <c r="T20" i="42"/>
  <c r="T19" i="42"/>
  <c r="T18" i="42"/>
  <c r="T17" i="42"/>
  <c r="T16" i="42"/>
  <c r="T15" i="42"/>
  <c r="T14" i="42"/>
  <c r="T13" i="42"/>
  <c r="T12" i="42"/>
  <c r="T11" i="42"/>
  <c r="T10" i="42"/>
  <c r="T9" i="42"/>
  <c r="T8" i="42"/>
  <c r="T7" i="42"/>
  <c r="T6" i="42"/>
  <c r="T5" i="42"/>
  <c r="K51" i="42"/>
  <c r="K50" i="42"/>
  <c r="K49" i="42"/>
  <c r="K48" i="42"/>
  <c r="K47" i="42"/>
  <c r="K46" i="42"/>
  <c r="K45" i="42"/>
  <c r="K44" i="42"/>
  <c r="K43" i="42"/>
  <c r="K42" i="42"/>
  <c r="K41" i="42"/>
  <c r="K40" i="42"/>
  <c r="K39" i="42"/>
  <c r="K38" i="42"/>
  <c r="K37" i="42"/>
  <c r="K36" i="42"/>
  <c r="K35" i="42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K14" i="42"/>
  <c r="K13" i="42"/>
  <c r="K12" i="42"/>
  <c r="K11" i="42"/>
  <c r="K10" i="42"/>
  <c r="K9" i="42"/>
  <c r="K8" i="42"/>
  <c r="K7" i="42"/>
  <c r="K6" i="42"/>
  <c r="K5" i="42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I23" i="36"/>
  <c r="C57" i="41"/>
  <c r="C65" i="41"/>
  <c r="C50" i="41"/>
  <c r="C58" i="41"/>
  <c r="C66" i="41"/>
  <c r="C70" i="41"/>
  <c r="C51" i="41"/>
  <c r="C59" i="41"/>
  <c r="C67" i="41"/>
  <c r="C52" i="41"/>
  <c r="C60" i="41"/>
  <c r="C68" i="41"/>
  <c r="C54" i="41"/>
  <c r="C53" i="41"/>
  <c r="C61" i="41"/>
  <c r="C69" i="41"/>
  <c r="C62" i="41"/>
  <c r="C55" i="41"/>
  <c r="C63" i="41"/>
  <c r="C71" i="41"/>
  <c r="C56" i="41"/>
  <c r="C64" i="41"/>
  <c r="C72" i="41"/>
  <c r="C49" i="40"/>
  <c r="C57" i="40"/>
  <c r="C50" i="40"/>
  <c r="C58" i="40"/>
  <c r="C66" i="40"/>
  <c r="C64" i="40"/>
  <c r="C72" i="40"/>
  <c r="C51" i="40"/>
  <c r="C59" i="40"/>
  <c r="C67" i="40"/>
  <c r="C52" i="40"/>
  <c r="C60" i="40"/>
  <c r="C68" i="40"/>
  <c r="C63" i="40"/>
  <c r="C53" i="40"/>
  <c r="C61" i="40"/>
  <c r="C69" i="40"/>
  <c r="C71" i="40"/>
  <c r="C54" i="40"/>
  <c r="C62" i="40"/>
  <c r="C70" i="40"/>
  <c r="C55" i="40"/>
  <c r="C56" i="40"/>
  <c r="C65" i="40"/>
  <c r="AD10" i="42" l="1"/>
  <c r="AD42" i="42"/>
  <c r="AD50" i="42"/>
  <c r="AD18" i="42"/>
  <c r="AD26" i="42"/>
  <c r="AD34" i="42"/>
  <c r="AD19" i="42"/>
  <c r="AD51" i="42"/>
  <c r="AD27" i="42"/>
  <c r="AD43" i="42"/>
  <c r="AD11" i="42"/>
  <c r="AD35" i="42"/>
  <c r="AD9" i="42"/>
  <c r="AD17" i="42"/>
  <c r="AD25" i="42"/>
  <c r="AD33" i="42"/>
  <c r="AD41" i="42"/>
  <c r="AD49" i="42"/>
  <c r="AD12" i="42"/>
  <c r="AD20" i="42"/>
  <c r="AD28" i="42"/>
  <c r="AD36" i="42"/>
  <c r="AD44" i="42"/>
  <c r="AD5" i="42"/>
  <c r="AD37" i="42"/>
  <c r="AD45" i="42"/>
  <c r="AD16" i="42"/>
  <c r="AD30" i="42"/>
  <c r="AD24" i="42"/>
  <c r="AD32" i="42"/>
  <c r="AD40" i="42"/>
  <c r="AD48" i="42"/>
  <c r="AD14" i="42"/>
  <c r="AD29" i="42"/>
  <c r="AD22" i="42"/>
  <c r="AD21" i="42"/>
  <c r="AD6" i="42"/>
  <c r="AD46" i="42"/>
  <c r="AD38" i="42"/>
  <c r="AD7" i="42"/>
  <c r="AD23" i="42"/>
  <c r="AD8" i="42"/>
  <c r="AD47" i="42"/>
  <c r="AD31" i="42"/>
  <c r="AD13" i="42"/>
  <c r="AD15" i="42"/>
  <c r="AD39" i="42"/>
  <c r="F60" i="36"/>
  <c r="F49" i="36"/>
  <c r="F59" i="36"/>
  <c r="F58" i="36"/>
  <c r="F61" i="36"/>
  <c r="F56" i="36"/>
  <c r="F57" i="36"/>
  <c r="F50" i="36"/>
  <c r="F51" i="36"/>
  <c r="F53" i="36"/>
  <c r="F55" i="36"/>
  <c r="F52" i="36"/>
  <c r="F54" i="36"/>
  <c r="D64" i="41"/>
  <c r="D55" i="41"/>
  <c r="D53" i="41"/>
  <c r="D52" i="41"/>
  <c r="D70" i="41"/>
  <c r="D65" i="41"/>
  <c r="E66" i="41"/>
  <c r="E68" i="41"/>
  <c r="D61" i="41"/>
  <c r="E60" i="41"/>
  <c r="E64" i="41"/>
  <c r="E55" i="41"/>
  <c r="E53" i="41"/>
  <c r="E52" i="41"/>
  <c r="E70" i="41"/>
  <c r="E65" i="41"/>
  <c r="E56" i="41"/>
  <c r="E54" i="41"/>
  <c r="E57" i="41"/>
  <c r="E71" i="41"/>
  <c r="D63" i="41"/>
  <c r="D50" i="41"/>
  <c r="E61" i="41"/>
  <c r="E51" i="41"/>
  <c r="D56" i="41"/>
  <c r="D62" i="41"/>
  <c r="D54" i="41"/>
  <c r="D67" i="41"/>
  <c r="D66" i="41"/>
  <c r="D57" i="41"/>
  <c r="E62" i="41"/>
  <c r="E67" i="41"/>
  <c r="E69" i="41"/>
  <c r="E58" i="41"/>
  <c r="D72" i="41"/>
  <c r="D51" i="41"/>
  <c r="E63" i="41"/>
  <c r="E50" i="41"/>
  <c r="D71" i="41"/>
  <c r="D69" i="41"/>
  <c r="D68" i="41"/>
  <c r="D59" i="41"/>
  <c r="D58" i="41"/>
  <c r="E59" i="41"/>
  <c r="D60" i="41"/>
  <c r="E72" i="41"/>
  <c r="D65" i="40"/>
  <c r="D62" i="40"/>
  <c r="D61" i="40"/>
  <c r="D60" i="40"/>
  <c r="D51" i="40"/>
  <c r="D58" i="40"/>
  <c r="E60" i="40"/>
  <c r="E58" i="40"/>
  <c r="D72" i="40"/>
  <c r="E54" i="40"/>
  <c r="E53" i="40"/>
  <c r="E72" i="40"/>
  <c r="E68" i="40"/>
  <c r="E49" i="40"/>
  <c r="E65" i="40"/>
  <c r="E62" i="40"/>
  <c r="E61" i="40"/>
  <c r="E51" i="40"/>
  <c r="E56" i="40"/>
  <c r="E50" i="40"/>
  <c r="E70" i="40"/>
  <c r="D56" i="40"/>
  <c r="D54" i="40"/>
  <c r="D53" i="40"/>
  <c r="D52" i="40"/>
  <c r="D50" i="40"/>
  <c r="E52" i="40"/>
  <c r="E69" i="40"/>
  <c r="D55" i="40"/>
  <c r="D71" i="40"/>
  <c r="E63" i="40"/>
  <c r="D67" i="40"/>
  <c r="D64" i="40"/>
  <c r="D57" i="40"/>
  <c r="E71" i="40"/>
  <c r="D63" i="40"/>
  <c r="E67" i="40"/>
  <c r="E64" i="40"/>
  <c r="D70" i="40"/>
  <c r="D68" i="40"/>
  <c r="D49" i="40"/>
  <c r="E55" i="40"/>
  <c r="E57" i="40"/>
  <c r="D69" i="40"/>
  <c r="D59" i="40"/>
  <c r="D66" i="40"/>
  <c r="E59" i="40"/>
  <c r="E66" i="40"/>
  <c r="D49" i="41"/>
  <c r="E49" i="41"/>
  <c r="E52" i="29" l="1"/>
  <c r="E53" i="29"/>
  <c r="E55" i="29"/>
  <c r="E57" i="29"/>
  <c r="E59" i="29"/>
  <c r="E60" i="29"/>
  <c r="E61" i="29"/>
  <c r="E62" i="29"/>
  <c r="E54" i="29"/>
  <c r="E56" i="29"/>
  <c r="E58" i="29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7" i="30"/>
  <c r="AD8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7" i="30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51" i="29" l="1"/>
</calcChain>
</file>

<file path=xl/sharedStrings.xml><?xml version="1.0" encoding="utf-8"?>
<sst xmlns="http://schemas.openxmlformats.org/spreadsheetml/2006/main" count="302" uniqueCount="100">
  <si>
    <t>Total</t>
  </si>
  <si>
    <t>Electricity</t>
  </si>
  <si>
    <t>Town</t>
  </si>
  <si>
    <t>Introduction</t>
  </si>
  <si>
    <t>Expected Output</t>
  </si>
  <si>
    <t>1)</t>
  </si>
  <si>
    <t>Table</t>
  </si>
  <si>
    <t>2)</t>
  </si>
  <si>
    <t>3)</t>
  </si>
  <si>
    <t>Graph</t>
  </si>
  <si>
    <t>4)</t>
  </si>
  <si>
    <t>%</t>
  </si>
  <si>
    <t>Bonus</t>
  </si>
  <si>
    <t>Value</t>
  </si>
  <si>
    <t>Use a predictive method to estimate the 2023 usage based off the estimated production figures. &amp; Averaged Degree days</t>
  </si>
  <si>
    <t>Production time, This is the time that energy is being provided to the producion processes.</t>
  </si>
  <si>
    <t>Production Quantity, This is the volume of production through the machines.</t>
  </si>
  <si>
    <t>Heating Degree Days, This is the Heating demand when the internal temperature if below a set temperature.</t>
  </si>
  <si>
    <t>Cooling Degree Days, This is the Cooling demand when the internal temperature is above a set temperature.</t>
  </si>
  <si>
    <t>Driving Factors</t>
  </si>
  <si>
    <t>Please deliver the following Analysis and Metrics on Either a Dashboard page in this workbook or a Separate report.</t>
  </si>
  <si>
    <t>Date</t>
  </si>
  <si>
    <t>HDD</t>
  </si>
  <si>
    <t>CDD</t>
  </si>
  <si>
    <t>Engineering</t>
  </si>
  <si>
    <t>Extrusion</t>
  </si>
  <si>
    <t>Lamination</t>
  </si>
  <si>
    <t>Total Production</t>
  </si>
  <si>
    <t>Site Name</t>
  </si>
  <si>
    <t>Code</t>
  </si>
  <si>
    <t>Post Code</t>
  </si>
  <si>
    <t>Reference Number</t>
  </si>
  <si>
    <t>AML001</t>
  </si>
  <si>
    <t>Sheffiled</t>
  </si>
  <si>
    <t>S9 5AH</t>
  </si>
  <si>
    <t>6032262265</t>
  </si>
  <si>
    <t>603259815</t>
  </si>
  <si>
    <t>603262261</t>
  </si>
  <si>
    <t>603262262</t>
  </si>
  <si>
    <t>603262263</t>
  </si>
  <si>
    <t>603262264</t>
  </si>
  <si>
    <t>603262266</t>
  </si>
  <si>
    <t>603262267</t>
  </si>
  <si>
    <t>603262268</t>
  </si>
  <si>
    <t>Company A</t>
  </si>
  <si>
    <t>3003731291</t>
  </si>
  <si>
    <t>3004053382</t>
  </si>
  <si>
    <t>Time, in Minutes</t>
  </si>
  <si>
    <t>Display the changing Total Carbon emission over time. Using annual carbon Factors for Electricity and Gas.</t>
  </si>
  <si>
    <t>What is the % Change in Carbon intensity (TCO2/kg product) between 2019 &amp; 2022.</t>
  </si>
  <si>
    <t>What is the % change in total carbon usage between 2019 - 2022?</t>
  </si>
  <si>
    <t>Gas</t>
  </si>
  <si>
    <t>Determine the Monthly Energy Intensity (kWh/Unit of production (Time)).</t>
  </si>
  <si>
    <t>Determine the Cost intensity (£/Unit of production (Time)).</t>
  </si>
  <si>
    <t xml:space="preserve"> </t>
  </si>
  <si>
    <t>Total Energy</t>
  </si>
  <si>
    <t>Energy Intensity</t>
  </si>
  <si>
    <t>Year</t>
  </si>
  <si>
    <t>cost intensity</t>
  </si>
  <si>
    <t>Jan-Nov2022</t>
  </si>
  <si>
    <t>Energy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</si>
  <si>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</si>
  <si>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</si>
  <si>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</si>
  <si>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</si>
  <si>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</si>
  <si>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</si>
  <si>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</si>
  <si>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</si>
  <si>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</si>
  <si>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</si>
  <si>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</si>
  <si>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</si>
  <si>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</si>
  <si>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</si>
  <si>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</si>
  <si>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</si>
  <si>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</si>
  <si>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</si>
  <si>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</si>
  <si>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</si>
  <si>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</si>
  <si>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</si>
  <si>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</si>
  <si>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Forecast(CDD)</t>
  </si>
  <si>
    <t>Lower Confidence Bound(CDD)</t>
  </si>
  <si>
    <t>Upper Confidence Bound(CDD)</t>
  </si>
  <si>
    <t>Forecast(HDD)</t>
  </si>
  <si>
    <t>Lower Confidence Bound(HDD)</t>
  </si>
  <si>
    <t>Upper Confidence Bound(HDD)</t>
  </si>
  <si>
    <t>Prediction</t>
  </si>
  <si>
    <t>Forcasted figures from sheet 6 and 7</t>
  </si>
  <si>
    <t>Monthly Energy Intensity</t>
  </si>
  <si>
    <t>Cost Intensity</t>
  </si>
  <si>
    <t>Electricity Emission</t>
  </si>
  <si>
    <t>Gas Emission</t>
  </si>
  <si>
    <t>Total Emission</t>
  </si>
  <si>
    <t>Carbon Intensity</t>
  </si>
  <si>
    <t xml:space="preserve">%Change between 2019 and 2022 </t>
  </si>
  <si>
    <t>Predicted by the Regression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</si>
</sst>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&quot;£&quot;#,##0.00"/>
    <numFmt numFmtId="165" formatCode="0.0000"/>
    <numFmt numFmtId="166" formatCode="#,##0.0000"/>
    <numFmt numFmtId="167" formatCode="#,##0.00000"/>
    <numFmt numFmtId="168" formatCode="0.0%"/>
    <numFmt numFmtId="169" formatCode="0.0"/>
    <numFmt numFmtId="170" formatCode="0.00000"/>
    <numFmt numFmtId="171" formatCode="0.000"/>
  </numFmts>
  <fonts count="18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Microsoft Sans Serif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color rgb="FF000000"/>
      <name val="Microsoft Sans Serif"/>
    </font>
    <font>
      <sz val="11"/>
      <color rgb="FF000000"/>
      <name val="Calibri"/>
    </font>
    <font>
      <sz val="10"/>
      <color indexed="8"/>
      <name val="ARIAL"/>
      <charset val="1"/>
    </font>
    <font>
      <i/>
      <sz val="10"/>
      <color indexed="8"/>
      <name val="Arial"/>
      <family val="2"/>
    </font>
    <font>
      <sz val="10"/>
      <color theme="1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274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>
      <alignment vertical="top"/>
    </xf>
    <xf numFmtId="0" fontId="8" fillId="0" borderId="0"/>
    <xf numFmtId="0" fontId="8" fillId="0" borderId="0"/>
    <xf numFmtId="0" fontId="7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0" fontId="4" fillId="0" borderId="0"/>
    <xf numFmtId="0" fontId="12" fillId="0" borderId="0"/>
    <xf numFmtId="0" fontId="14" fillId="0" borderId="0"/>
    <xf numFmtId="9" fontId="15" fillId="0" borderId="0" applyFont="0" applyFill="0" applyBorder="0" applyAlignment="0" applyProtection="0"/>
  </cellStyleXfs>
  <cellXfs count="93">
    <xf numFmtId="0" fontId="0" fillId="0" borderId="0" xfId="0">
      <alignment vertical="top"/>
    </xf>
    <xf numFmtId="0" fontId="0" fillId="0" borderId="0" xfId="0" applyAlignment="1"/>
    <xf numFmtId="17" fontId="0" fillId="0" borderId="0" xfId="0" applyNumberFormat="1" applyAlignment="1"/>
    <xf numFmtId="3" fontId="0" fillId="0" borderId="0" xfId="0" applyNumberFormat="1" applyAlignment="1">
      <alignment horizontal="center" vertical="center"/>
    </xf>
    <xf numFmtId="3" fontId="9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8" fillId="0" borderId="0" xfId="2" applyNumberFormat="1" applyAlignment="1">
      <alignment wrapText="1"/>
    </xf>
    <xf numFmtId="0" fontId="8" fillId="0" borderId="0" xfId="2" applyAlignment="1">
      <alignment wrapText="1"/>
    </xf>
    <xf numFmtId="0" fontId="0" fillId="0" borderId="0" xfId="0" applyAlignment="1">
      <alignment vertical="top" wrapText="1"/>
    </xf>
    <xf numFmtId="2" fontId="8" fillId="0" borderId="0" xfId="2" applyNumberFormat="1"/>
    <xf numFmtId="3" fontId="0" fillId="0" borderId="0" xfId="0" applyNumberFormat="1">
      <alignment vertical="top"/>
    </xf>
    <xf numFmtId="0" fontId="6" fillId="5" borderId="0" xfId="3" applyFont="1" applyFill="1" applyAlignment="1">
      <alignment horizontal="left" vertical="center" wrapText="1"/>
    </xf>
    <xf numFmtId="0" fontId="7" fillId="4" borderId="0" xfId="3" applyFill="1" applyAlignment="1">
      <alignment horizontal="left" vertical="center"/>
    </xf>
    <xf numFmtId="9" fontId="7" fillId="4" borderId="0" xfId="6" applyFont="1" applyFill="1" applyAlignment="1">
      <alignment horizontal="left" vertical="center"/>
    </xf>
    <xf numFmtId="3" fontId="7" fillId="4" borderId="0" xfId="3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3" applyFill="1" applyAlignment="1">
      <alignment horizontal="left" vertical="center"/>
    </xf>
    <xf numFmtId="0" fontId="11" fillId="7" borderId="2" xfId="8" applyFont="1" applyFill="1" applyBorder="1" applyAlignment="1">
      <alignment horizontal="center" vertical="center"/>
    </xf>
    <xf numFmtId="17" fontId="11" fillId="7" borderId="2" xfId="8" applyNumberFormat="1" applyFont="1" applyFill="1" applyBorder="1" applyAlignment="1">
      <alignment horizontal="center" vertical="center"/>
    </xf>
    <xf numFmtId="0" fontId="12" fillId="8" borderId="2" xfId="9" applyFill="1" applyBorder="1" applyAlignment="1">
      <alignment horizontal="center" vertical="center"/>
    </xf>
    <xf numFmtId="3" fontId="4" fillId="9" borderId="2" xfId="8" applyNumberFormat="1" applyFill="1" applyBorder="1" applyAlignment="1">
      <alignment horizontal="center" vertical="center"/>
    </xf>
    <xf numFmtId="3" fontId="4" fillId="8" borderId="2" xfId="8" applyNumberFormat="1" applyFill="1" applyBorder="1" applyAlignment="1">
      <alignment horizontal="center" vertical="center"/>
    </xf>
    <xf numFmtId="49" fontId="13" fillId="2" borderId="1" xfId="10" applyNumberFormat="1" applyFont="1" applyFill="1" applyBorder="1" applyAlignment="1">
      <alignment horizontal="center" vertical="center" wrapText="1" shrinkToFit="1"/>
    </xf>
    <xf numFmtId="49" fontId="13" fillId="3" borderId="1" xfId="10" applyNumberFormat="1" applyFont="1" applyFill="1" applyBorder="1" applyAlignment="1">
      <alignment horizontal="left" vertical="center"/>
    </xf>
    <xf numFmtId="3" fontId="13" fillId="3" borderId="1" xfId="10" applyNumberFormat="1" applyFont="1" applyFill="1" applyBorder="1" applyAlignment="1">
      <alignment horizontal="right" vertical="center"/>
    </xf>
    <xf numFmtId="17" fontId="13" fillId="2" borderId="1" xfId="10" applyNumberFormat="1" applyFont="1" applyFill="1" applyBorder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/>
    </xf>
    <xf numFmtId="17" fontId="0" fillId="0" borderId="0" xfId="0" applyNumberFormat="1">
      <alignment vertical="top"/>
    </xf>
    <xf numFmtId="0" fontId="5" fillId="10" borderId="2" xfId="0" applyFont="1" applyFill="1" applyBorder="1">
      <alignment vertical="top"/>
    </xf>
    <xf numFmtId="165" fontId="0" fillId="10" borderId="2" xfId="0" applyNumberFormat="1" applyFill="1" applyBorder="1">
      <alignment vertical="top"/>
    </xf>
    <xf numFmtId="17" fontId="0" fillId="10" borderId="2" xfId="0" applyNumberFormat="1" applyFill="1" applyBorder="1">
      <alignment vertical="top"/>
    </xf>
    <xf numFmtId="17" fontId="0" fillId="10" borderId="2" xfId="0" applyNumberFormat="1" applyFill="1" applyBorder="1" applyAlignment="1">
      <alignment horizontal="center" vertical="top"/>
    </xf>
    <xf numFmtId="0" fontId="0" fillId="10" borderId="2" xfId="0" applyFill="1" applyBorder="1">
      <alignment vertical="top"/>
    </xf>
    <xf numFmtId="0" fontId="0" fillId="12" borderId="0" xfId="0" applyFill="1">
      <alignment vertical="top"/>
    </xf>
    <xf numFmtId="0" fontId="12" fillId="12" borderId="2" xfId="9" applyFill="1" applyBorder="1" applyAlignment="1">
      <alignment horizontal="center" vertical="center"/>
    </xf>
    <xf numFmtId="3" fontId="4" fillId="12" borderId="2" xfId="8" applyNumberFormat="1" applyFill="1" applyBorder="1" applyAlignment="1">
      <alignment horizontal="center" vertical="center"/>
    </xf>
    <xf numFmtId="0" fontId="0" fillId="0" borderId="5" xfId="0" applyBorder="1">
      <alignment vertical="top"/>
    </xf>
    <xf numFmtId="0" fontId="16" fillId="0" borderId="6" xfId="0" applyFont="1" applyBorder="1" applyAlignment="1">
      <alignment horizontal="center" vertical="top"/>
    </xf>
    <xf numFmtId="0" fontId="16" fillId="0" borderId="6" xfId="0" applyFont="1" applyBorder="1" applyAlignment="1">
      <alignment horizontal="centerContinuous" vertical="top"/>
    </xf>
    <xf numFmtId="3" fontId="0" fillId="0" borderId="0" xfId="0" applyNumberFormat="1" applyAlignment="1"/>
    <xf numFmtId="2" fontId="0" fillId="0" borderId="0" xfId="0" applyNumberFormat="1" applyAlignment="1"/>
    <xf numFmtId="17" fontId="0" fillId="0" borderId="9" xfId="0" applyNumberFormat="1" applyBorder="1">
      <alignment vertical="top"/>
    </xf>
    <xf numFmtId="0" fontId="0" fillId="0" borderId="2" xfId="0" applyBorder="1">
      <alignment vertical="top"/>
    </xf>
    <xf numFmtId="0" fontId="0" fillId="12" borderId="2" xfId="0" applyFill="1" applyBorder="1">
      <alignment vertical="top"/>
    </xf>
    <xf numFmtId="0" fontId="0" fillId="0" borderId="10" xfId="0" applyBorder="1">
      <alignment vertical="top"/>
    </xf>
    <xf numFmtId="17" fontId="0" fillId="12" borderId="9" xfId="0" applyNumberFormat="1" applyFill="1" applyBorder="1">
      <alignment vertical="top"/>
    </xf>
    <xf numFmtId="0" fontId="0" fillId="12" borderId="10" xfId="0" applyFill="1" applyBorder="1">
      <alignment vertical="top"/>
    </xf>
    <xf numFmtId="17" fontId="0" fillId="0" borderId="11" xfId="0" applyNumberFormat="1" applyBorder="1">
      <alignment vertical="top"/>
    </xf>
    <xf numFmtId="0" fontId="0" fillId="0" borderId="12" xfId="0" applyBorder="1">
      <alignment vertical="top"/>
    </xf>
    <xf numFmtId="17" fontId="0" fillId="13" borderId="7" xfId="0" applyNumberFormat="1" applyFill="1" applyBorder="1">
      <alignment vertical="top"/>
    </xf>
    <xf numFmtId="0" fontId="0" fillId="13" borderId="8" xfId="0" applyFill="1" applyBorder="1">
      <alignment vertical="top"/>
    </xf>
    <xf numFmtId="0" fontId="11" fillId="13" borderId="8" xfId="8" applyFont="1" applyFill="1" applyBorder="1" applyAlignment="1">
      <alignment horizontal="center" vertical="center"/>
    </xf>
    <xf numFmtId="0" fontId="0" fillId="13" borderId="3" xfId="0" applyFill="1" applyBorder="1">
      <alignment vertical="top"/>
    </xf>
    <xf numFmtId="169" fontId="12" fillId="14" borderId="2" xfId="9" applyNumberFormat="1" applyFill="1" applyBorder="1" applyAlignment="1">
      <alignment horizontal="center" vertical="center"/>
    </xf>
    <xf numFmtId="169" fontId="0" fillId="14" borderId="2" xfId="0" applyNumberFormat="1" applyFill="1" applyBorder="1" applyAlignment="1">
      <alignment horizontal="center" vertical="top"/>
    </xf>
    <xf numFmtId="169" fontId="0" fillId="14" borderId="12" xfId="0" applyNumberFormat="1" applyFill="1" applyBorder="1" applyAlignment="1">
      <alignment horizontal="center" vertical="top"/>
    </xf>
    <xf numFmtId="0" fontId="0" fillId="14" borderId="0" xfId="0" applyFill="1">
      <alignment vertical="top"/>
    </xf>
    <xf numFmtId="17" fontId="0" fillId="15" borderId="2" xfId="0" applyNumberFormat="1" applyFill="1" applyBorder="1" applyAlignment="1">
      <alignment horizontal="center" vertical="top"/>
    </xf>
    <xf numFmtId="0" fontId="5" fillId="15" borderId="2" xfId="0" applyFont="1" applyFill="1" applyBorder="1" applyAlignment="1">
      <alignment horizontal="center" vertical="top"/>
    </xf>
    <xf numFmtId="17" fontId="0" fillId="15" borderId="2" xfId="0" applyNumberFormat="1" applyFill="1" applyBorder="1">
      <alignment vertical="top"/>
    </xf>
    <xf numFmtId="3" fontId="0" fillId="15" borderId="2" xfId="0" applyNumberFormat="1" applyFill="1" applyBorder="1">
      <alignment vertical="top"/>
    </xf>
    <xf numFmtId="170" fontId="0" fillId="15" borderId="2" xfId="0" applyNumberFormat="1" applyFill="1" applyBorder="1">
      <alignment vertical="top"/>
    </xf>
    <xf numFmtId="0" fontId="0" fillId="15" borderId="0" xfId="0" applyFill="1">
      <alignment vertical="top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13" fillId="12" borderId="2" xfId="10" applyNumberFormat="1" applyFont="1" applyFill="1" applyBorder="1" applyAlignment="1">
      <alignment horizontal="center" vertical="center" wrapText="1" shrinkToFit="1"/>
    </xf>
    <xf numFmtId="49" fontId="13" fillId="12" borderId="2" xfId="10" applyNumberFormat="1" applyFont="1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17" fontId="13" fillId="12" borderId="2" xfId="10" applyNumberFormat="1" applyFont="1" applyFill="1" applyBorder="1" applyAlignment="1">
      <alignment horizontal="center" vertical="center" wrapText="1" shrinkToFit="1"/>
    </xf>
    <xf numFmtId="3" fontId="13" fillId="12" borderId="2" xfId="10" applyNumberFormat="1" applyFont="1" applyFill="1" applyBorder="1" applyAlignment="1">
      <alignment horizontal="right" vertical="center"/>
    </xf>
    <xf numFmtId="3" fontId="0" fillId="12" borderId="2" xfId="0" applyNumberFormat="1" applyFill="1" applyBorder="1" applyAlignment="1">
      <alignment horizontal="center" vertical="center"/>
    </xf>
    <xf numFmtId="17" fontId="0" fillId="12" borderId="2" xfId="0" applyNumberFormat="1" applyFill="1" applyBorder="1">
      <alignment vertical="top"/>
    </xf>
    <xf numFmtId="0" fontId="0" fillId="15" borderId="2" xfId="0" applyFill="1" applyBorder="1">
      <alignment vertical="top"/>
    </xf>
    <xf numFmtId="171" fontId="0" fillId="15" borderId="2" xfId="0" applyNumberFormat="1" applyFill="1" applyBorder="1">
      <alignment vertical="top"/>
    </xf>
    <xf numFmtId="166" fontId="0" fillId="0" borderId="2" xfId="0" applyNumberFormat="1" applyBorder="1" applyAlignment="1">
      <alignment horizontal="center" vertical="center"/>
    </xf>
    <xf numFmtId="167" fontId="9" fillId="11" borderId="2" xfId="10" applyNumberFormat="1" applyFont="1" applyFill="1" applyBorder="1" applyAlignment="1">
      <alignment horizontal="right" vertical="center"/>
    </xf>
    <xf numFmtId="0" fontId="17" fillId="0" borderId="2" xfId="0" applyFont="1" applyBorder="1">
      <alignment vertical="top"/>
    </xf>
    <xf numFmtId="0" fontId="0" fillId="15" borderId="2" xfId="0" applyFill="1" applyBorder="1" applyAlignment="1">
      <alignment horizontal="center" vertical="center"/>
    </xf>
    <xf numFmtId="165" fontId="0" fillId="15" borderId="2" xfId="0" applyNumberFormat="1" applyFill="1" applyBorder="1">
      <alignment vertical="top"/>
    </xf>
    <xf numFmtId="168" fontId="0" fillId="14" borderId="2" xfId="11" applyNumberFormat="1" applyFont="1" applyFill="1" applyBorder="1" applyAlignment="1">
      <alignment vertical="top"/>
    </xf>
    <xf numFmtId="0" fontId="7" fillId="4" borderId="0" xfId="3" applyFill="1" applyAlignment="1">
      <alignment horizontal="left" vertical="center" wrapText="1"/>
    </xf>
    <xf numFmtId="0" fontId="3" fillId="4" borderId="0" xfId="3" applyFont="1" applyFill="1" applyAlignment="1">
      <alignment horizontal="left" vertical="center" wrapText="1"/>
    </xf>
    <xf numFmtId="0" fontId="6" fillId="5" borderId="0" xfId="3" applyFont="1" applyFill="1" applyAlignment="1">
      <alignment horizontal="left" vertical="center" wrapText="1"/>
    </xf>
    <xf numFmtId="0" fontId="6" fillId="5" borderId="0" xfId="3" applyFont="1" applyFill="1" applyAlignment="1">
      <alignment horizontal="left" vertical="center"/>
    </xf>
    <xf numFmtId="0" fontId="1" fillId="4" borderId="0" xfId="3" applyFont="1" applyFill="1" applyAlignment="1">
      <alignment horizontal="left" vertical="center" wrapText="1"/>
    </xf>
    <xf numFmtId="0" fontId="2" fillId="4" borderId="0" xfId="3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7" borderId="3" xfId="8" applyFont="1" applyFill="1" applyBorder="1" applyAlignment="1">
      <alignment horizontal="center" vertical="center"/>
    </xf>
    <xf numFmtId="0" fontId="11" fillId="7" borderId="4" xfId="8" applyFont="1" applyFill="1" applyBorder="1" applyAlignment="1">
      <alignment horizontal="center" vertical="center"/>
    </xf>
    <xf numFmtId="0" fontId="0" fillId="16" borderId="10" xfId="0" applyFill="1" applyBorder="1">
      <alignment vertical="top"/>
    </xf>
    <xf numFmtId="0" fontId="0" fillId="16" borderId="13" xfId="0" applyFill="1" applyBorder="1">
      <alignment vertical="top"/>
    </xf>
    <xf numFmtId="0" fontId="0" fillId="16" borderId="0" xfId="0" applyFill="1">
      <alignment vertical="top"/>
    </xf>
  </cellXfs>
  <cellStyles count="12">
    <cellStyle name="Comma 2" xfId="4" xr:uid="{00000000-0005-0000-0000-000000000000}"/>
    <cellStyle name="Normal" xfId="0" builtinId="0"/>
    <cellStyle name="Normal 2" xfId="2" xr:uid="{00000000-0005-0000-0000-000002000000}"/>
    <cellStyle name="Normal 2 2" xfId="8" xr:uid="{B5ABF9FE-232E-47B2-9043-B751FEC6D341}"/>
    <cellStyle name="Normal 3" xfId="3" xr:uid="{00000000-0005-0000-0000-000003000000}"/>
    <cellStyle name="Normal 3 2" xfId="7" xr:uid="{00000000-0005-0000-0000-000004000000}"/>
    <cellStyle name="Normal 4" xfId="1" xr:uid="{00000000-0005-0000-0000-000005000000}"/>
    <cellStyle name="Normal 5" xfId="10" xr:uid="{C62CDCED-4906-4903-AD8D-05C572251A13}"/>
    <cellStyle name="Normal 7" xfId="9" xr:uid="{B9521511-75AB-47A8-A173-03B494FBED2D}"/>
    <cellStyle name="Percent" xfId="11" builtinId="5"/>
    <cellStyle name="Percent 2" xfId="5" xr:uid="{00000000-0005-0000-0000-000006000000}"/>
    <cellStyle name="Percent 3" xfId="6" xr:uid="{00000000-0005-0000-0000-000007000000}"/>
  </cellStyles>
  <dxfs count="20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2" formatCode="mmm\-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22" formatCode="mmm\-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\-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'Q3'!$AG$4</c:f>
              <c:strCache>
                <c:ptCount val="1"/>
                <c:pt idx="0">
                  <c:v>Total Emission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'Q3'!$AD$5:$AD$51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'Q3'!$AG$5:$AG$51</c:f>
              <c:numCache>
                <c:formatCode>0.000</c:formatCode>
                <c:ptCount val="47"/>
                <c:pt idx="0">
                  <c:v>21597.47812</c:v>
                </c:pt>
                <c:pt idx="1">
                  <c:v>17008.629799999999</c:v>
                </c:pt>
                <c:pt idx="2">
                  <c:v>15677.509239999999</c:v>
                </c:pt>
                <c:pt idx="3">
                  <c:v>12528.472239999999</c:v>
                </c:pt>
                <c:pt idx="4">
                  <c:v>8335.3963199999998</c:v>
                </c:pt>
                <c:pt idx="5">
                  <c:v>6367.7511999999997</c:v>
                </c:pt>
                <c:pt idx="6">
                  <c:v>4396.0856400000002</c:v>
                </c:pt>
                <c:pt idx="7">
                  <c:v>4038.4375999999997</c:v>
                </c:pt>
                <c:pt idx="8">
                  <c:v>6687.6001999999999</c:v>
                </c:pt>
                <c:pt idx="9">
                  <c:v>10729.224</c:v>
                </c:pt>
                <c:pt idx="10">
                  <c:v>18436.038359999999</c:v>
                </c:pt>
                <c:pt idx="11">
                  <c:v>14800.316599999998</c:v>
                </c:pt>
                <c:pt idx="12">
                  <c:v>16704.718840000001</c:v>
                </c:pt>
                <c:pt idx="13">
                  <c:v>16595.9617</c:v>
                </c:pt>
                <c:pt idx="14">
                  <c:v>13807.467400000001</c:v>
                </c:pt>
                <c:pt idx="15">
                  <c:v>4326.9038999999993</c:v>
                </c:pt>
                <c:pt idx="16">
                  <c:v>4656.8119200000001</c:v>
                </c:pt>
                <c:pt idx="17">
                  <c:v>1181.0677599999999</c:v>
                </c:pt>
                <c:pt idx="18">
                  <c:v>4420.8747800000001</c:v>
                </c:pt>
                <c:pt idx="19">
                  <c:v>2564.0360599999999</c:v>
                </c:pt>
                <c:pt idx="20">
                  <c:v>3549.7526599999997</c:v>
                </c:pt>
                <c:pt idx="21">
                  <c:v>9208.6426800000008</c:v>
                </c:pt>
                <c:pt idx="22">
                  <c:v>9300.2281800000001</c:v>
                </c:pt>
                <c:pt idx="23">
                  <c:v>13923.238259999998</c:v>
                </c:pt>
                <c:pt idx="24">
                  <c:v>16850.248179999999</c:v>
                </c:pt>
                <c:pt idx="25">
                  <c:v>14887.33376</c:v>
                </c:pt>
                <c:pt idx="26">
                  <c:v>13038.6649</c:v>
                </c:pt>
                <c:pt idx="27">
                  <c:v>10715.0627</c:v>
                </c:pt>
                <c:pt idx="28">
                  <c:v>5884.2624300000007</c:v>
                </c:pt>
                <c:pt idx="29">
                  <c:v>4170.1917599999997</c:v>
                </c:pt>
                <c:pt idx="30">
                  <c:v>3314.0494099999996</c:v>
                </c:pt>
                <c:pt idx="31">
                  <c:v>3225.5378099999998</c:v>
                </c:pt>
                <c:pt idx="32">
                  <c:v>3617.96488</c:v>
                </c:pt>
                <c:pt idx="33">
                  <c:v>6744.6655300000002</c:v>
                </c:pt>
                <c:pt idx="34">
                  <c:v>11061.71637</c:v>
                </c:pt>
                <c:pt idx="35">
                  <c:v>14120.80617</c:v>
                </c:pt>
                <c:pt idx="36">
                  <c:v>15827.684880000001</c:v>
                </c:pt>
                <c:pt idx="37">
                  <c:v>13567.2467</c:v>
                </c:pt>
                <c:pt idx="38">
                  <c:v>12801.20264</c:v>
                </c:pt>
                <c:pt idx="39">
                  <c:v>9907.4458200000008</c:v>
                </c:pt>
                <c:pt idx="40">
                  <c:v>3638.0629599999997</c:v>
                </c:pt>
                <c:pt idx="41">
                  <c:v>4952.5545199999997</c:v>
                </c:pt>
                <c:pt idx="42">
                  <c:v>3029.7370599999999</c:v>
                </c:pt>
                <c:pt idx="43">
                  <c:v>1372.5007600000001</c:v>
                </c:pt>
                <c:pt idx="44">
                  <c:v>1906.4539</c:v>
                </c:pt>
                <c:pt idx="45">
                  <c:v>2646.8</c:v>
                </c:pt>
                <c:pt idx="46">
                  <c:v>4916.4586600000002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4-443A-B1B7-C8D27A7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235743"/>
        <c:axId val="181022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'Q3'!$AE$4</c15:sqref>
                        </c15:formulaRef>
                      </c:ext>
                    </c:extLst>
                    <c:strCache>
                      <c:ptCount val="1"/>
                      <c:pt idx="0">
                        <c:v>Electricity Emission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'Q3'!$AD$5:$AD$51</c15:sqref>
                        </c15:formulaRef>
                      </c:ext>
                    </c:extLst>
                    <c:numCache>
                      <c:formatCode>mmm\-yy</c:formatCode>
                      <c:ptCount val="47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  <c:pt idx="44">
                        <c:v>44805</c:v>
                      </c:pt>
                      <c:pt idx="45">
                        <c:v>44835</c:v>
                      </c:pt>
                      <c:pt idx="46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'Q3'!$AE$5:$AE$51</c15:sqref>
                        </c15:formulaRef>
                      </c:ext>
                    </c:extLst>
                    <c:numCache>
                      <c:formatCode>0.000</c:formatCode>
                      <c:ptCount val="47"/>
                      <c:pt idx="0">
                        <c:v>6971.2344000000003</c:v>
                      </c:pt>
                      <c:pt idx="1">
                        <c:v>5504.6016</c:v>
                      </c:pt>
                      <c:pt idx="2">
                        <c:v>5158.5191999999997</c:v>
                      </c:pt>
                      <c:pt idx="3">
                        <c:v>5879.5667999999996</c:v>
                      </c:pt>
                      <c:pt idx="4">
                        <c:v>4653.4535999999998</c:v>
                      </c:pt>
                      <c:pt idx="5">
                        <c:v>5311.6235999999999</c:v>
                      </c:pt>
                      <c:pt idx="6">
                        <c:v>4052.2824000000001</c:v>
                      </c:pt>
                      <c:pt idx="7">
                        <c:v>3734.0603999999998</c:v>
                      </c:pt>
                      <c:pt idx="8">
                        <c:v>5987.9412000000002</c:v>
                      </c:pt>
                      <c:pt idx="9">
                        <c:v>3319.9883999999997</c:v>
                      </c:pt>
                      <c:pt idx="10">
                        <c:v>6394.3451999999997</c:v>
                      </c:pt>
                      <c:pt idx="11">
                        <c:v>3890.7431999999999</c:v>
                      </c:pt>
                      <c:pt idx="12">
                        <c:v>5064.0339399999993</c:v>
                      </c:pt>
                      <c:pt idx="13">
                        <c:v>4380.9337399999995</c:v>
                      </c:pt>
                      <c:pt idx="14">
                        <c:v>3764.5115799999999</c:v>
                      </c:pt>
                      <c:pt idx="15">
                        <c:v>2298.0609799999997</c:v>
                      </c:pt>
                      <c:pt idx="16">
                        <c:v>1855.7944</c:v>
                      </c:pt>
                      <c:pt idx="17">
                        <c:v>1119.53828</c:v>
                      </c:pt>
                      <c:pt idx="18">
                        <c:v>3718.5829999999996</c:v>
                      </c:pt>
                      <c:pt idx="19">
                        <c:v>2303.65634</c:v>
                      </c:pt>
                      <c:pt idx="20">
                        <c:v>2413.6984199999997</c:v>
                      </c:pt>
                      <c:pt idx="21">
                        <c:v>3644.9107599999998</c:v>
                      </c:pt>
                      <c:pt idx="22">
                        <c:v>2068.88436</c:v>
                      </c:pt>
                      <c:pt idx="23">
                        <c:v>5023.4675799999995</c:v>
                      </c:pt>
                      <c:pt idx="24">
                        <c:v>3538.0547899999997</c:v>
                      </c:pt>
                      <c:pt idx="25">
                        <c:v>3478.3900599999997</c:v>
                      </c:pt>
                      <c:pt idx="26">
                        <c:v>3376.68399</c:v>
                      </c:pt>
                      <c:pt idx="27">
                        <c:v>3505.5682999999999</c:v>
                      </c:pt>
                      <c:pt idx="28">
                        <c:v>1527.71435</c:v>
                      </c:pt>
                      <c:pt idx="29">
                        <c:v>3765.6725499999998</c:v>
                      </c:pt>
                      <c:pt idx="30">
                        <c:v>3070.0794699999997</c:v>
                      </c:pt>
                      <c:pt idx="31">
                        <c:v>3014.4490099999998</c:v>
                      </c:pt>
                      <c:pt idx="32">
                        <c:v>3136.1140999999998</c:v>
                      </c:pt>
                      <c:pt idx="33">
                        <c:v>4295.2235700000001</c:v>
                      </c:pt>
                      <c:pt idx="34">
                        <c:v>4191.1818699999994</c:v>
                      </c:pt>
                      <c:pt idx="35">
                        <c:v>3913.2419</c:v>
                      </c:pt>
                      <c:pt idx="36">
                        <c:v>4385.0848800000003</c:v>
                      </c:pt>
                      <c:pt idx="37">
                        <c:v>4199.2466999999997</c:v>
                      </c:pt>
                      <c:pt idx="38">
                        <c:v>4375.8026399999999</c:v>
                      </c:pt>
                      <c:pt idx="39">
                        <c:v>4029.84582</c:v>
                      </c:pt>
                      <c:pt idx="40">
                        <c:v>2802.4629599999998</c:v>
                      </c:pt>
                      <c:pt idx="41">
                        <c:v>4342.15452</c:v>
                      </c:pt>
                      <c:pt idx="42">
                        <c:v>2695.13706</c:v>
                      </c:pt>
                      <c:pt idx="43">
                        <c:v>1025.3007600000001</c:v>
                      </c:pt>
                      <c:pt idx="44">
                        <c:v>1190.2538999999999</c:v>
                      </c:pt>
                      <c:pt idx="45">
                        <c:v>0</c:v>
                      </c:pt>
                      <c:pt idx="46">
                        <c:v>436.45866000000001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04-443A-B1B7-C8D27A71C2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'Q3'!$AF$4</c15:sqref>
                        </c15:formulaRef>
                      </c:ext>
                    </c:extLst>
                    <c:strCache>
                      <c:ptCount val="1"/>
                      <c:pt idx="0">
                        <c:v>Gas Emission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'Q3'!$AD$5:$AD$51</c15:sqref>
                        </c15:formulaRef>
                      </c:ext>
                    </c:extLst>
                    <c:numCache>
                      <c:formatCode>mmm\-yy</c:formatCode>
                      <c:ptCount val="47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  <c:pt idx="44">
                        <c:v>44805</c:v>
                      </c:pt>
                      <c:pt idx="45">
                        <c:v>44835</c:v>
                      </c:pt>
                      <c:pt idx="46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'Q3'!$AF$5:$AF$51</c15:sqref>
                        </c15:formulaRef>
                      </c:ext>
                    </c:extLst>
                    <c:numCache>
                      <c:formatCode>0.000</c:formatCode>
                      <c:ptCount val="47"/>
                      <c:pt idx="0">
                        <c:v>14626.243719999999</c:v>
                      </c:pt>
                      <c:pt idx="1">
                        <c:v>11504.028199999999</c:v>
                      </c:pt>
                      <c:pt idx="2">
                        <c:v>10518.990039999999</c:v>
                      </c:pt>
                      <c:pt idx="3">
                        <c:v>6648.9054399999995</c:v>
                      </c:pt>
                      <c:pt idx="4">
                        <c:v>3681.94272</c:v>
                      </c:pt>
                      <c:pt idx="5">
                        <c:v>1056.1276</c:v>
                      </c:pt>
                      <c:pt idx="6">
                        <c:v>343.80323999999996</c:v>
                      </c:pt>
                      <c:pt idx="7">
                        <c:v>304.37719999999996</c:v>
                      </c:pt>
                      <c:pt idx="8">
                        <c:v>699.65899999999999</c:v>
                      </c:pt>
                      <c:pt idx="9">
                        <c:v>7409.2356</c:v>
                      </c:pt>
                      <c:pt idx="10">
                        <c:v>12041.693159999999</c:v>
                      </c:pt>
                      <c:pt idx="11">
                        <c:v>10909.573399999999</c:v>
                      </c:pt>
                      <c:pt idx="12">
                        <c:v>11640.6849</c:v>
                      </c:pt>
                      <c:pt idx="13">
                        <c:v>12215.027959999999</c:v>
                      </c:pt>
                      <c:pt idx="14">
                        <c:v>10042.955820000001</c:v>
                      </c:pt>
                      <c:pt idx="15">
                        <c:v>2028.84292</c:v>
                      </c:pt>
                      <c:pt idx="16">
                        <c:v>2801.0175199999999</c:v>
                      </c:pt>
                      <c:pt idx="17">
                        <c:v>61.52948</c:v>
                      </c:pt>
                      <c:pt idx="18">
                        <c:v>702.29178000000002</c:v>
                      </c:pt>
                      <c:pt idx="19">
                        <c:v>260.37972000000002</c:v>
                      </c:pt>
                      <c:pt idx="20">
                        <c:v>1136.0542399999999</c:v>
                      </c:pt>
                      <c:pt idx="21">
                        <c:v>5563.7319200000002</c:v>
                      </c:pt>
                      <c:pt idx="22">
                        <c:v>7231.3438200000001</c:v>
                      </c:pt>
                      <c:pt idx="23">
                        <c:v>8899.7706799999996</c:v>
                      </c:pt>
                      <c:pt idx="24">
                        <c:v>13312.19339</c:v>
                      </c:pt>
                      <c:pt idx="25">
                        <c:v>11408.9437</c:v>
                      </c:pt>
                      <c:pt idx="26">
                        <c:v>9661.9809100000002</c:v>
                      </c:pt>
                      <c:pt idx="27">
                        <c:v>7209.4944000000005</c:v>
                      </c:pt>
                      <c:pt idx="28">
                        <c:v>4356.5480800000005</c:v>
                      </c:pt>
                      <c:pt idx="29">
                        <c:v>404.51921000000004</c:v>
                      </c:pt>
                      <c:pt idx="30">
                        <c:v>243.96994000000001</c:v>
                      </c:pt>
                      <c:pt idx="31">
                        <c:v>211.08880000000002</c:v>
                      </c:pt>
                      <c:pt idx="32">
                        <c:v>481.85078000000004</c:v>
                      </c:pt>
                      <c:pt idx="33">
                        <c:v>2449.4419600000001</c:v>
                      </c:pt>
                      <c:pt idx="34">
                        <c:v>6870.5345000000007</c:v>
                      </c:pt>
                      <c:pt idx="35">
                        <c:v>10207.564270000001</c:v>
                      </c:pt>
                      <c:pt idx="36">
                        <c:v>11442.6</c:v>
                      </c:pt>
                      <c:pt idx="37">
                        <c:v>9368</c:v>
                      </c:pt>
                      <c:pt idx="38">
                        <c:v>8425.4</c:v>
                      </c:pt>
                      <c:pt idx="39">
                        <c:v>5877.6</c:v>
                      </c:pt>
                      <c:pt idx="40">
                        <c:v>835.6</c:v>
                      </c:pt>
                      <c:pt idx="41">
                        <c:v>610.4</c:v>
                      </c:pt>
                      <c:pt idx="42">
                        <c:v>334.6</c:v>
                      </c:pt>
                      <c:pt idx="43">
                        <c:v>347.20000000000005</c:v>
                      </c:pt>
                      <c:pt idx="44">
                        <c:v>716.2</c:v>
                      </c:pt>
                      <c:pt idx="45">
                        <c:v>2646.8</c:v>
                      </c:pt>
                      <c:pt idx="46">
                        <c:v>4480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04-443A-B1B7-C8D27A71C2E9}"/>
                  </c:ext>
                </c:extLst>
              </c15:ser>
            </c15:filteredLineSeries>
          </c:ext>
        </c:extLst>
      </c:lineChart>
      <c:dateAx>
        <c:axId val="18102357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27103"/>
        <c:crosses val="autoZero"/>
        <c:auto val="1"/>
        <c:lblOffset val="100"/>
        <c:baseTimeUnit val="months"/>
      </c:dateAx>
      <c:valAx>
        <c:axId val="1810227103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Bonus!$E$1</c:f>
              <c:strCache>
                <c:ptCount val="1"/>
                <c:pt idx="0">
                  <c:v>Energy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Bonus!$E$2:$E$48</c:f>
              <c:numCache>
                <c:formatCode>General</c:formatCode>
                <c:ptCount val="47"/>
                <c:pt idx="0">
                  <c:v>98873</c:v>
                </c:pt>
                <c:pt idx="1">
                  <c:v>77851</c:v>
                </c:pt>
                <c:pt idx="2">
                  <c:v>71675</c:v>
                </c:pt>
                <c:pt idx="3">
                  <c:v>55551</c:v>
                </c:pt>
                <c:pt idx="4">
                  <c:v>36230</c:v>
                </c:pt>
                <c:pt idx="5">
                  <c:v>25951</c:v>
                </c:pt>
                <c:pt idx="6">
                  <c:v>17537</c:v>
                </c:pt>
                <c:pt idx="7">
                  <c:v>16099</c:v>
                </c:pt>
                <c:pt idx="8">
                  <c:v>26852</c:v>
                </c:pt>
                <c:pt idx="9">
                  <c:v>49259</c:v>
                </c:pt>
                <c:pt idx="10">
                  <c:v>83964</c:v>
                </c:pt>
                <c:pt idx="11">
                  <c:v>68627</c:v>
                </c:pt>
                <c:pt idx="12">
                  <c:v>78856</c:v>
                </c:pt>
                <c:pt idx="13">
                  <c:v>78745</c:v>
                </c:pt>
                <c:pt idx="14">
                  <c:v>65440</c:v>
                </c:pt>
                <c:pt idx="15">
                  <c:v>19815</c:v>
                </c:pt>
                <c:pt idx="16">
                  <c:v>21708</c:v>
                </c:pt>
                <c:pt idx="17">
                  <c:v>5104</c:v>
                </c:pt>
                <c:pt idx="18">
                  <c:v>19397</c:v>
                </c:pt>
                <c:pt idx="19">
                  <c:v>11159</c:v>
                </c:pt>
                <c:pt idx="20">
                  <c:v>15929</c:v>
                </c:pt>
                <c:pt idx="21">
                  <c:v>42942</c:v>
                </c:pt>
                <c:pt idx="22">
                  <c:v>44367</c:v>
                </c:pt>
                <c:pt idx="23">
                  <c:v>65229</c:v>
                </c:pt>
                <c:pt idx="24">
                  <c:v>82250</c:v>
                </c:pt>
                <c:pt idx="25">
                  <c:v>72592</c:v>
                </c:pt>
                <c:pt idx="26">
                  <c:v>63506</c:v>
                </c:pt>
                <c:pt idx="27">
                  <c:v>52030</c:v>
                </c:pt>
                <c:pt idx="28">
                  <c:v>28659</c:v>
                </c:pt>
                <c:pt idx="29">
                  <c:v>19728</c:v>
                </c:pt>
                <c:pt idx="30">
                  <c:v>15661</c:v>
                </c:pt>
                <c:pt idx="31">
                  <c:v>15237</c:v>
                </c:pt>
                <c:pt idx="32">
                  <c:v>17144</c:v>
                </c:pt>
                <c:pt idx="33">
                  <c:v>32297</c:v>
                </c:pt>
                <c:pt idx="34">
                  <c:v>53589</c:v>
                </c:pt>
                <c:pt idx="35">
                  <c:v>68721</c:v>
                </c:pt>
                <c:pt idx="36">
                  <c:v>79889</c:v>
                </c:pt>
                <c:pt idx="37">
                  <c:v>68555</c:v>
                </c:pt>
                <c:pt idx="38">
                  <c:v>64755</c:v>
                </c:pt>
                <c:pt idx="39">
                  <c:v>50227</c:v>
                </c:pt>
                <c:pt idx="40">
                  <c:v>18670</c:v>
                </c:pt>
                <c:pt idx="41">
                  <c:v>25506</c:v>
                </c:pt>
                <c:pt idx="42">
                  <c:v>15610</c:v>
                </c:pt>
                <c:pt idx="43">
                  <c:v>7038</c:v>
                </c:pt>
                <c:pt idx="44">
                  <c:v>9736</c:v>
                </c:pt>
                <c:pt idx="45">
                  <c:v>13234</c:v>
                </c:pt>
                <c:pt idx="46">
                  <c:v>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2CF-925C-29CBBB942263}"/>
            </c:ext>
          </c:extLst>
        </c:ser>
        <c:ser>
          <c:idx val="1"/>
          <c:order val="1"/>
          <c:tx>
            <c:strRef>
              <c:f>Bonus!$F$1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Bonus!$F$2:$F$48</c:f>
              <c:numCache>
                <c:formatCode>General</c:formatCode>
                <c:ptCount val="47"/>
                <c:pt idx="0">
                  <c:v>93191.388810570032</c:v>
                </c:pt>
                <c:pt idx="1">
                  <c:v>62267.078200616117</c:v>
                </c:pt>
                <c:pt idx="2">
                  <c:v>57105.863140370551</c:v>
                </c:pt>
                <c:pt idx="3">
                  <c:v>67127.179747059257</c:v>
                </c:pt>
                <c:pt idx="4">
                  <c:v>43780.400606605195</c:v>
                </c:pt>
                <c:pt idx="5">
                  <c:v>28608.005070188214</c:v>
                </c:pt>
                <c:pt idx="6">
                  <c:v>27134.191422684722</c:v>
                </c:pt>
                <c:pt idx="7">
                  <c:v>17146.846927462488</c:v>
                </c:pt>
                <c:pt idx="8">
                  <c:v>30657.015116393522</c:v>
                </c:pt>
                <c:pt idx="9">
                  <c:v>53720.058137543529</c:v>
                </c:pt>
                <c:pt idx="10">
                  <c:v>72179.145303003388</c:v>
                </c:pt>
                <c:pt idx="11">
                  <c:v>73649.192931038284</c:v>
                </c:pt>
                <c:pt idx="12">
                  <c:v>72708.32476791025</c:v>
                </c:pt>
                <c:pt idx="13">
                  <c:v>70601.715688456781</c:v>
                </c:pt>
                <c:pt idx="14">
                  <c:v>67978.468226138924</c:v>
                </c:pt>
                <c:pt idx="15">
                  <c:v>29515.83381430991</c:v>
                </c:pt>
                <c:pt idx="16">
                  <c:v>21971.330342185174</c:v>
                </c:pt>
                <c:pt idx="17">
                  <c:v>12618.615563871354</c:v>
                </c:pt>
                <c:pt idx="18">
                  <c:v>13357.338282440709</c:v>
                </c:pt>
                <c:pt idx="19">
                  <c:v>12972.714442652301</c:v>
                </c:pt>
                <c:pt idx="20">
                  <c:v>19495.442144932764</c:v>
                </c:pt>
                <c:pt idx="21">
                  <c:v>40430.734038517418</c:v>
                </c:pt>
                <c:pt idx="22">
                  <c:v>50931.349125092398</c:v>
                </c:pt>
                <c:pt idx="23">
                  <c:v>77185.775059192703</c:v>
                </c:pt>
                <c:pt idx="24">
                  <c:v>93178.834358290493</c:v>
                </c:pt>
                <c:pt idx="25">
                  <c:v>69402.570720450429</c:v>
                </c:pt>
                <c:pt idx="26">
                  <c:v>62984.319349477912</c:v>
                </c:pt>
                <c:pt idx="27">
                  <c:v>59910.515733246895</c:v>
                </c:pt>
                <c:pt idx="28">
                  <c:v>35519.410827620159</c:v>
                </c:pt>
                <c:pt idx="29">
                  <c:v>11682.408424439505</c:v>
                </c:pt>
                <c:pt idx="30">
                  <c:v>10947.371559072388</c:v>
                </c:pt>
                <c:pt idx="31">
                  <c:v>9716.0944417301507</c:v>
                </c:pt>
                <c:pt idx="32">
                  <c:v>12027.899684715143</c:v>
                </c:pt>
                <c:pt idx="33">
                  <c:v>35269.36028426273</c:v>
                </c:pt>
                <c:pt idx="34">
                  <c:v>55055.234091107821</c:v>
                </c:pt>
                <c:pt idx="35">
                  <c:v>68548.984408321543</c:v>
                </c:pt>
                <c:pt idx="36">
                  <c:v>76703.377136824056</c:v>
                </c:pt>
                <c:pt idx="37">
                  <c:v>51604.060547136003</c:v>
                </c:pt>
                <c:pt idx="38">
                  <c:v>58630.644052388961</c:v>
                </c:pt>
                <c:pt idx="39">
                  <c:v>45108.859368053643</c:v>
                </c:pt>
                <c:pt idx="40">
                  <c:v>16491.342177600382</c:v>
                </c:pt>
                <c:pt idx="41">
                  <c:v>11113.867044284256</c:v>
                </c:pt>
                <c:pt idx="42">
                  <c:v>13520.40195870123</c:v>
                </c:pt>
                <c:pt idx="43">
                  <c:v>9021.0716141220037</c:v>
                </c:pt>
                <c:pt idx="44">
                  <c:v>12894.841224961245</c:v>
                </c:pt>
                <c:pt idx="45">
                  <c:v>20803.201180075979</c:v>
                </c:pt>
                <c:pt idx="46">
                  <c:v>39982.32290388149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2CF-925C-29CBBB94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34576"/>
        <c:axId val="1592689344"/>
      </c:lineChart>
      <c:catAx>
        <c:axId val="14490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89344"/>
        <c:crosses val="autoZero"/>
        <c:auto val="1"/>
        <c:lblAlgn val="ctr"/>
        <c:lblOffset val="100"/>
        <c:noMultiLvlLbl val="0"/>
      </c:catAx>
      <c:valAx>
        <c:axId val="15926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Bonus!$E$1</c:f>
              <c:strCache>
                <c:ptCount val="1"/>
                <c:pt idx="0">
                  <c:v>Energy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Bonus!$A$2:$A$61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Bonus!$E$2:$E$61</c:f>
              <c:numCache>
                <c:formatCode>General</c:formatCode>
                <c:ptCount val="60"/>
                <c:pt idx="0">
                  <c:v>98873</c:v>
                </c:pt>
                <c:pt idx="1">
                  <c:v>77851</c:v>
                </c:pt>
                <c:pt idx="2">
                  <c:v>71675</c:v>
                </c:pt>
                <c:pt idx="3">
                  <c:v>55551</c:v>
                </c:pt>
                <c:pt idx="4">
                  <c:v>36230</c:v>
                </c:pt>
                <c:pt idx="5">
                  <c:v>25951</c:v>
                </c:pt>
                <c:pt idx="6">
                  <c:v>17537</c:v>
                </c:pt>
                <c:pt idx="7">
                  <c:v>16099</c:v>
                </c:pt>
                <c:pt idx="8">
                  <c:v>26852</c:v>
                </c:pt>
                <c:pt idx="9">
                  <c:v>49259</c:v>
                </c:pt>
                <c:pt idx="10">
                  <c:v>83964</c:v>
                </c:pt>
                <c:pt idx="11">
                  <c:v>68627</c:v>
                </c:pt>
                <c:pt idx="12">
                  <c:v>78856</c:v>
                </c:pt>
                <c:pt idx="13">
                  <c:v>78745</c:v>
                </c:pt>
                <c:pt idx="14">
                  <c:v>65440</c:v>
                </c:pt>
                <c:pt idx="15">
                  <c:v>19815</c:v>
                </c:pt>
                <c:pt idx="16">
                  <c:v>21708</c:v>
                </c:pt>
                <c:pt idx="17">
                  <c:v>5104</c:v>
                </c:pt>
                <c:pt idx="18">
                  <c:v>19397</c:v>
                </c:pt>
                <c:pt idx="19">
                  <c:v>11159</c:v>
                </c:pt>
                <c:pt idx="20">
                  <c:v>15929</c:v>
                </c:pt>
                <c:pt idx="21">
                  <c:v>42942</c:v>
                </c:pt>
                <c:pt idx="22">
                  <c:v>44367</c:v>
                </c:pt>
                <c:pt idx="23">
                  <c:v>65229</c:v>
                </c:pt>
                <c:pt idx="24">
                  <c:v>82250</c:v>
                </c:pt>
                <c:pt idx="25">
                  <c:v>72592</c:v>
                </c:pt>
                <c:pt idx="26">
                  <c:v>63506</c:v>
                </c:pt>
                <c:pt idx="27">
                  <c:v>52030</c:v>
                </c:pt>
                <c:pt idx="28">
                  <c:v>28659</c:v>
                </c:pt>
                <c:pt idx="29">
                  <c:v>19728</c:v>
                </c:pt>
                <c:pt idx="30">
                  <c:v>15661</c:v>
                </c:pt>
                <c:pt idx="31">
                  <c:v>15237</c:v>
                </c:pt>
                <c:pt idx="32">
                  <c:v>17144</c:v>
                </c:pt>
                <c:pt idx="33">
                  <c:v>32297</c:v>
                </c:pt>
                <c:pt idx="34">
                  <c:v>53589</c:v>
                </c:pt>
                <c:pt idx="35">
                  <c:v>68721</c:v>
                </c:pt>
                <c:pt idx="36">
                  <c:v>79889</c:v>
                </c:pt>
                <c:pt idx="37">
                  <c:v>68555</c:v>
                </c:pt>
                <c:pt idx="38">
                  <c:v>64755</c:v>
                </c:pt>
                <c:pt idx="39">
                  <c:v>50227</c:v>
                </c:pt>
                <c:pt idx="40">
                  <c:v>18670</c:v>
                </c:pt>
                <c:pt idx="41">
                  <c:v>25506</c:v>
                </c:pt>
                <c:pt idx="42">
                  <c:v>15610</c:v>
                </c:pt>
                <c:pt idx="43">
                  <c:v>7038</c:v>
                </c:pt>
                <c:pt idx="44">
                  <c:v>9736</c:v>
                </c:pt>
                <c:pt idx="45">
                  <c:v>13234</c:v>
                </c:pt>
                <c:pt idx="46">
                  <c:v>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8-4A87-8502-C992C9B1471D}"/>
            </c:ext>
          </c:extLst>
        </c:ser>
        <c:ser>
          <c:idx val="1"/>
          <c:order val="1"/>
          <c:tx>
            <c:strRef>
              <c:f>Bonus!$F$1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Bonus!$A$2:$A$61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Bonus!$F$2:$F$61</c:f>
              <c:numCache>
                <c:formatCode>General</c:formatCode>
                <c:ptCount val="60"/>
                <c:pt idx="0">
                  <c:v>93191.388810570032</c:v>
                </c:pt>
                <c:pt idx="1">
                  <c:v>62267.078200616117</c:v>
                </c:pt>
                <c:pt idx="2">
                  <c:v>57105.863140370551</c:v>
                </c:pt>
                <c:pt idx="3">
                  <c:v>67127.179747059257</c:v>
                </c:pt>
                <c:pt idx="4">
                  <c:v>43780.400606605195</c:v>
                </c:pt>
                <c:pt idx="5">
                  <c:v>28608.005070188214</c:v>
                </c:pt>
                <c:pt idx="6">
                  <c:v>27134.191422684722</c:v>
                </c:pt>
                <c:pt idx="7">
                  <c:v>17146.846927462488</c:v>
                </c:pt>
                <c:pt idx="8">
                  <c:v>30657.015116393522</c:v>
                </c:pt>
                <c:pt idx="9">
                  <c:v>53720.058137543529</c:v>
                </c:pt>
                <c:pt idx="10">
                  <c:v>72179.145303003388</c:v>
                </c:pt>
                <c:pt idx="11">
                  <c:v>73649.192931038284</c:v>
                </c:pt>
                <c:pt idx="12">
                  <c:v>72708.32476791025</c:v>
                </c:pt>
                <c:pt idx="13">
                  <c:v>70601.715688456781</c:v>
                </c:pt>
                <c:pt idx="14">
                  <c:v>67978.468226138924</c:v>
                </c:pt>
                <c:pt idx="15">
                  <c:v>29515.83381430991</c:v>
                </c:pt>
                <c:pt idx="16">
                  <c:v>21971.330342185174</c:v>
                </c:pt>
                <c:pt idx="17">
                  <c:v>12618.615563871354</c:v>
                </c:pt>
                <c:pt idx="18">
                  <c:v>13357.338282440709</c:v>
                </c:pt>
                <c:pt idx="19">
                  <c:v>12972.714442652301</c:v>
                </c:pt>
                <c:pt idx="20">
                  <c:v>19495.442144932764</c:v>
                </c:pt>
                <c:pt idx="21">
                  <c:v>40430.734038517418</c:v>
                </c:pt>
                <c:pt idx="22">
                  <c:v>50931.349125092398</c:v>
                </c:pt>
                <c:pt idx="23">
                  <c:v>77185.775059192703</c:v>
                </c:pt>
                <c:pt idx="24">
                  <c:v>93178.834358290493</c:v>
                </c:pt>
                <c:pt idx="25">
                  <c:v>69402.570720450429</c:v>
                </c:pt>
                <c:pt idx="26">
                  <c:v>62984.319349477912</c:v>
                </c:pt>
                <c:pt idx="27">
                  <c:v>59910.515733246895</c:v>
                </c:pt>
                <c:pt idx="28">
                  <c:v>35519.410827620159</c:v>
                </c:pt>
                <c:pt idx="29">
                  <c:v>11682.408424439505</c:v>
                </c:pt>
                <c:pt idx="30">
                  <c:v>10947.371559072388</c:v>
                </c:pt>
                <c:pt idx="31">
                  <c:v>9716.0944417301507</c:v>
                </c:pt>
                <c:pt idx="32">
                  <c:v>12027.899684715143</c:v>
                </c:pt>
                <c:pt idx="33">
                  <c:v>35269.36028426273</c:v>
                </c:pt>
                <c:pt idx="34">
                  <c:v>55055.234091107821</c:v>
                </c:pt>
                <c:pt idx="35">
                  <c:v>68548.984408321543</c:v>
                </c:pt>
                <c:pt idx="36">
                  <c:v>76703.377136824056</c:v>
                </c:pt>
                <c:pt idx="37">
                  <c:v>51604.060547136003</c:v>
                </c:pt>
                <c:pt idx="38">
                  <c:v>58630.644052388961</c:v>
                </c:pt>
                <c:pt idx="39">
                  <c:v>45108.859368053643</c:v>
                </c:pt>
                <c:pt idx="40">
                  <c:v>16491.342177600382</c:v>
                </c:pt>
                <c:pt idx="41">
                  <c:v>11113.867044284256</c:v>
                </c:pt>
                <c:pt idx="42">
                  <c:v>13520.40195870123</c:v>
                </c:pt>
                <c:pt idx="43">
                  <c:v>9021.0716141220037</c:v>
                </c:pt>
                <c:pt idx="44">
                  <c:v>12894.841224961245</c:v>
                </c:pt>
                <c:pt idx="45">
                  <c:v>20803.201180075979</c:v>
                </c:pt>
                <c:pt idx="46">
                  <c:v>39982.32290388149</c:v>
                </c:pt>
                <c:pt idx="47">
                  <c:v>55085.736483465516</c:v>
                </c:pt>
                <c:pt idx="48">
                  <c:v>82123.226336725944</c:v>
                </c:pt>
                <c:pt idx="49">
                  <c:v>65125.881697478224</c:v>
                </c:pt>
                <c:pt idx="50">
                  <c:v>62740.021024013797</c:v>
                </c:pt>
                <c:pt idx="51">
                  <c:v>51208.781639620822</c:v>
                </c:pt>
                <c:pt idx="52">
                  <c:v>27156.821775790428</c:v>
                </c:pt>
                <c:pt idx="53">
                  <c:v>15857.271680534323</c:v>
                </c:pt>
                <c:pt idx="54">
                  <c:v>15130.991745641091</c:v>
                </c:pt>
                <c:pt idx="55">
                  <c:v>10903.551749614417</c:v>
                </c:pt>
                <c:pt idx="56">
                  <c:v>20329.187221614367</c:v>
                </c:pt>
                <c:pt idx="57">
                  <c:v>43326.179244500629</c:v>
                </c:pt>
                <c:pt idx="58">
                  <c:v>57044.600863939835</c:v>
                </c:pt>
                <c:pt idx="59">
                  <c:v>71982.670904237762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A87-8502-C992C9B1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09136"/>
        <c:axId val="1593109616"/>
      </c:lineChart>
      <c:dateAx>
        <c:axId val="1593109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09616"/>
        <c:crosses val="autoZero"/>
        <c:auto val="1"/>
        <c:lblOffset val="100"/>
        <c:baseTimeUnit val="months"/>
      </c:dateAx>
      <c:valAx>
        <c:axId val="1593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Data'!$B$6</c:f>
              <c:strCache>
                <c:ptCount val="1"/>
                <c:pt idx="0">
                  <c:v>6032262265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Data'!$B$7:$B$53</c:f>
              <c:numCache>
                <c:formatCode>#,##0</c:formatCode>
                <c:ptCount val="47"/>
                <c:pt idx="0">
                  <c:v>3688</c:v>
                </c:pt>
                <c:pt idx="1">
                  <c:v>1993</c:v>
                </c:pt>
                <c:pt idx="2">
                  <c:v>2056</c:v>
                </c:pt>
                <c:pt idx="3">
                  <c:v>1740</c:v>
                </c:pt>
                <c:pt idx="4">
                  <c:v>2273</c:v>
                </c:pt>
                <c:pt idx="5">
                  <c:v>1700</c:v>
                </c:pt>
                <c:pt idx="6">
                  <c:v>1571</c:v>
                </c:pt>
                <c:pt idx="7">
                  <c:v>1567</c:v>
                </c:pt>
                <c:pt idx="8">
                  <c:v>2511</c:v>
                </c:pt>
                <c:pt idx="9">
                  <c:v>1211</c:v>
                </c:pt>
                <c:pt idx="10">
                  <c:v>3213</c:v>
                </c:pt>
                <c:pt idx="11">
                  <c:v>2440</c:v>
                </c:pt>
                <c:pt idx="12">
                  <c:v>2532</c:v>
                </c:pt>
                <c:pt idx="13">
                  <c:v>2703</c:v>
                </c:pt>
                <c:pt idx="14">
                  <c:v>2033</c:v>
                </c:pt>
                <c:pt idx="15">
                  <c:v>1270</c:v>
                </c:pt>
                <c:pt idx="16">
                  <c:v>600</c:v>
                </c:pt>
                <c:pt idx="17">
                  <c:v>0</c:v>
                </c:pt>
                <c:pt idx="18">
                  <c:v>1133</c:v>
                </c:pt>
                <c:pt idx="19">
                  <c:v>442</c:v>
                </c:pt>
                <c:pt idx="20">
                  <c:v>837</c:v>
                </c:pt>
                <c:pt idx="21">
                  <c:v>1467</c:v>
                </c:pt>
                <c:pt idx="22">
                  <c:v>0</c:v>
                </c:pt>
                <c:pt idx="23">
                  <c:v>4737</c:v>
                </c:pt>
                <c:pt idx="24">
                  <c:v>2629</c:v>
                </c:pt>
                <c:pt idx="25">
                  <c:v>2694</c:v>
                </c:pt>
                <c:pt idx="26">
                  <c:v>2328</c:v>
                </c:pt>
                <c:pt idx="27">
                  <c:v>3136</c:v>
                </c:pt>
                <c:pt idx="28">
                  <c:v>0</c:v>
                </c:pt>
                <c:pt idx="29">
                  <c:v>3046</c:v>
                </c:pt>
                <c:pt idx="30">
                  <c:v>866</c:v>
                </c:pt>
                <c:pt idx="31">
                  <c:v>1164</c:v>
                </c:pt>
                <c:pt idx="32">
                  <c:v>921</c:v>
                </c:pt>
                <c:pt idx="33">
                  <c:v>3285</c:v>
                </c:pt>
                <c:pt idx="34">
                  <c:v>2958</c:v>
                </c:pt>
                <c:pt idx="35">
                  <c:v>2376</c:v>
                </c:pt>
                <c:pt idx="36">
                  <c:v>3422</c:v>
                </c:pt>
                <c:pt idx="37">
                  <c:v>2810</c:v>
                </c:pt>
                <c:pt idx="38">
                  <c:v>2623</c:v>
                </c:pt>
                <c:pt idx="39">
                  <c:v>2744</c:v>
                </c:pt>
                <c:pt idx="40">
                  <c:v>1546</c:v>
                </c:pt>
                <c:pt idx="41">
                  <c:v>1164</c:v>
                </c:pt>
                <c:pt idx="42">
                  <c:v>803</c:v>
                </c:pt>
                <c:pt idx="43">
                  <c:v>570</c:v>
                </c:pt>
                <c:pt idx="44">
                  <c:v>894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31B-945A-BA08658BDB24}"/>
            </c:ext>
          </c:extLst>
        </c:ser>
        <c:ser>
          <c:idx val="1"/>
          <c:order val="1"/>
          <c:tx>
            <c:strRef>
              <c:f>'Energy Data'!$C$6</c:f>
              <c:strCache>
                <c:ptCount val="1"/>
                <c:pt idx="0">
                  <c:v>603259815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Data'!$C$7:$C$53</c:f>
              <c:numCache>
                <c:formatCode>#,##0</c:formatCode>
                <c:ptCount val="47"/>
                <c:pt idx="0">
                  <c:v>10993</c:v>
                </c:pt>
                <c:pt idx="1">
                  <c:v>10408</c:v>
                </c:pt>
                <c:pt idx="2">
                  <c:v>9862</c:v>
                </c:pt>
                <c:pt idx="3">
                  <c:v>8403</c:v>
                </c:pt>
                <c:pt idx="4">
                  <c:v>8550</c:v>
                </c:pt>
                <c:pt idx="5">
                  <c:v>9768</c:v>
                </c:pt>
                <c:pt idx="6">
                  <c:v>8723</c:v>
                </c:pt>
                <c:pt idx="7">
                  <c:v>7895</c:v>
                </c:pt>
                <c:pt idx="8">
                  <c:v>8868</c:v>
                </c:pt>
                <c:pt idx="9">
                  <c:v>8206</c:v>
                </c:pt>
                <c:pt idx="10">
                  <c:v>8651</c:v>
                </c:pt>
                <c:pt idx="11">
                  <c:v>5852</c:v>
                </c:pt>
                <c:pt idx="12">
                  <c:v>8196</c:v>
                </c:pt>
                <c:pt idx="13">
                  <c:v>6093</c:v>
                </c:pt>
                <c:pt idx="14">
                  <c:v>4999</c:v>
                </c:pt>
                <c:pt idx="15">
                  <c:v>2134</c:v>
                </c:pt>
                <c:pt idx="16">
                  <c:v>2879</c:v>
                </c:pt>
                <c:pt idx="17">
                  <c:v>3793</c:v>
                </c:pt>
                <c:pt idx="18">
                  <c:v>4292</c:v>
                </c:pt>
                <c:pt idx="19">
                  <c:v>3847</c:v>
                </c:pt>
                <c:pt idx="20">
                  <c:v>4151</c:v>
                </c:pt>
                <c:pt idx="21">
                  <c:v>5198</c:v>
                </c:pt>
                <c:pt idx="22">
                  <c:v>5100</c:v>
                </c:pt>
                <c:pt idx="23">
                  <c:v>4083</c:v>
                </c:pt>
                <c:pt idx="24">
                  <c:v>4927</c:v>
                </c:pt>
                <c:pt idx="25">
                  <c:v>5017</c:v>
                </c:pt>
                <c:pt idx="26">
                  <c:v>5750</c:v>
                </c:pt>
                <c:pt idx="27">
                  <c:v>4285</c:v>
                </c:pt>
                <c:pt idx="28">
                  <c:v>4496</c:v>
                </c:pt>
                <c:pt idx="29">
                  <c:v>6158</c:v>
                </c:pt>
                <c:pt idx="30">
                  <c:v>8076</c:v>
                </c:pt>
                <c:pt idx="31">
                  <c:v>7518</c:v>
                </c:pt>
                <c:pt idx="32">
                  <c:v>9194</c:v>
                </c:pt>
                <c:pt idx="33">
                  <c:v>9959</c:v>
                </c:pt>
                <c:pt idx="34">
                  <c:v>9584</c:v>
                </c:pt>
                <c:pt idx="35">
                  <c:v>8201</c:v>
                </c:pt>
                <c:pt idx="36">
                  <c:v>8994</c:v>
                </c:pt>
                <c:pt idx="37">
                  <c:v>10082</c:v>
                </c:pt>
                <c:pt idx="38">
                  <c:v>11238</c:v>
                </c:pt>
                <c:pt idx="39">
                  <c:v>9946</c:v>
                </c:pt>
                <c:pt idx="40">
                  <c:v>8645</c:v>
                </c:pt>
                <c:pt idx="41">
                  <c:v>15186</c:v>
                </c:pt>
                <c:pt idx="42">
                  <c:v>7544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31B-945A-BA08658BDB24}"/>
            </c:ext>
          </c:extLst>
        </c:ser>
        <c:ser>
          <c:idx val="2"/>
          <c:order val="2"/>
          <c:tx>
            <c:strRef>
              <c:f>'Energy Data'!$D$6</c:f>
              <c:strCache>
                <c:ptCount val="1"/>
                <c:pt idx="0">
                  <c:v>603262261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Data'!$D$7:$D$53</c:f>
              <c:numCache>
                <c:formatCode>#,##0</c:formatCode>
                <c:ptCount val="47"/>
                <c:pt idx="0">
                  <c:v>2505</c:v>
                </c:pt>
                <c:pt idx="1">
                  <c:v>3127</c:v>
                </c:pt>
                <c:pt idx="2">
                  <c:v>2458</c:v>
                </c:pt>
                <c:pt idx="3">
                  <c:v>1840</c:v>
                </c:pt>
                <c:pt idx="4">
                  <c:v>1277</c:v>
                </c:pt>
                <c:pt idx="5">
                  <c:v>1171</c:v>
                </c:pt>
                <c:pt idx="6">
                  <c:v>1423</c:v>
                </c:pt>
                <c:pt idx="7">
                  <c:v>1350</c:v>
                </c:pt>
                <c:pt idx="8">
                  <c:v>3083</c:v>
                </c:pt>
                <c:pt idx="9">
                  <c:v>0</c:v>
                </c:pt>
                <c:pt idx="10">
                  <c:v>3267</c:v>
                </c:pt>
                <c:pt idx="11">
                  <c:v>1634</c:v>
                </c:pt>
                <c:pt idx="12">
                  <c:v>2010</c:v>
                </c:pt>
                <c:pt idx="13">
                  <c:v>2004</c:v>
                </c:pt>
                <c:pt idx="14">
                  <c:v>2409</c:v>
                </c:pt>
                <c:pt idx="15">
                  <c:v>763</c:v>
                </c:pt>
                <c:pt idx="16">
                  <c:v>541</c:v>
                </c:pt>
                <c:pt idx="17">
                  <c:v>0</c:v>
                </c:pt>
                <c:pt idx="18">
                  <c:v>1644</c:v>
                </c:pt>
                <c:pt idx="19">
                  <c:v>890</c:v>
                </c:pt>
                <c:pt idx="20">
                  <c:v>772</c:v>
                </c:pt>
                <c:pt idx="21">
                  <c:v>1099</c:v>
                </c:pt>
                <c:pt idx="22">
                  <c:v>0</c:v>
                </c:pt>
                <c:pt idx="23">
                  <c:v>2338</c:v>
                </c:pt>
                <c:pt idx="24">
                  <c:v>1600</c:v>
                </c:pt>
                <c:pt idx="25">
                  <c:v>1303</c:v>
                </c:pt>
                <c:pt idx="26">
                  <c:v>1279</c:v>
                </c:pt>
                <c:pt idx="27">
                  <c:v>1851</c:v>
                </c:pt>
                <c:pt idx="28">
                  <c:v>0</c:v>
                </c:pt>
                <c:pt idx="29">
                  <c:v>1980</c:v>
                </c:pt>
                <c:pt idx="30">
                  <c:v>1000</c:v>
                </c:pt>
                <c:pt idx="31">
                  <c:v>959</c:v>
                </c:pt>
                <c:pt idx="32">
                  <c:v>1117</c:v>
                </c:pt>
                <c:pt idx="33">
                  <c:v>1220</c:v>
                </c:pt>
                <c:pt idx="34">
                  <c:v>1122</c:v>
                </c:pt>
                <c:pt idx="35">
                  <c:v>1404</c:v>
                </c:pt>
                <c:pt idx="36">
                  <c:v>1561</c:v>
                </c:pt>
                <c:pt idx="37">
                  <c:v>1259</c:v>
                </c:pt>
                <c:pt idx="38">
                  <c:v>1225</c:v>
                </c:pt>
                <c:pt idx="39">
                  <c:v>1594</c:v>
                </c:pt>
                <c:pt idx="40">
                  <c:v>958</c:v>
                </c:pt>
                <c:pt idx="41">
                  <c:v>904</c:v>
                </c:pt>
                <c:pt idx="42">
                  <c:v>1242</c:v>
                </c:pt>
                <c:pt idx="43">
                  <c:v>993</c:v>
                </c:pt>
                <c:pt idx="44">
                  <c:v>1165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31B-945A-BA08658BDB24}"/>
            </c:ext>
          </c:extLst>
        </c:ser>
        <c:ser>
          <c:idx val="3"/>
          <c:order val="3"/>
          <c:tx>
            <c:strRef>
              <c:f>'Energy Data'!$E$6</c:f>
              <c:strCache>
                <c:ptCount val="1"/>
                <c:pt idx="0">
                  <c:v>603262262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Data'!$E$7:$E$53</c:f>
              <c:numCache>
                <c:formatCode>#,##0</c:formatCode>
                <c:ptCount val="47"/>
                <c:pt idx="0">
                  <c:v>2658</c:v>
                </c:pt>
                <c:pt idx="1">
                  <c:v>2897</c:v>
                </c:pt>
                <c:pt idx="2">
                  <c:v>2637</c:v>
                </c:pt>
                <c:pt idx="3">
                  <c:v>2110</c:v>
                </c:pt>
                <c:pt idx="4">
                  <c:v>2159</c:v>
                </c:pt>
                <c:pt idx="5">
                  <c:v>2062</c:v>
                </c:pt>
                <c:pt idx="6">
                  <c:v>2394</c:v>
                </c:pt>
                <c:pt idx="7">
                  <c:v>2264</c:v>
                </c:pt>
                <c:pt idx="8">
                  <c:v>2188</c:v>
                </c:pt>
                <c:pt idx="9">
                  <c:v>0</c:v>
                </c:pt>
                <c:pt idx="10">
                  <c:v>4634</c:v>
                </c:pt>
                <c:pt idx="11">
                  <c:v>2198</c:v>
                </c:pt>
                <c:pt idx="12">
                  <c:v>2378</c:v>
                </c:pt>
                <c:pt idx="13">
                  <c:v>2980</c:v>
                </c:pt>
                <c:pt idx="14">
                  <c:v>2416</c:v>
                </c:pt>
                <c:pt idx="15">
                  <c:v>2168</c:v>
                </c:pt>
                <c:pt idx="16">
                  <c:v>1812</c:v>
                </c:pt>
                <c:pt idx="17">
                  <c:v>715</c:v>
                </c:pt>
                <c:pt idx="18">
                  <c:v>2864</c:v>
                </c:pt>
                <c:pt idx="19">
                  <c:v>2019</c:v>
                </c:pt>
                <c:pt idx="20">
                  <c:v>1968</c:v>
                </c:pt>
                <c:pt idx="21">
                  <c:v>2043</c:v>
                </c:pt>
                <c:pt idx="22">
                  <c:v>0</c:v>
                </c:pt>
                <c:pt idx="23">
                  <c:v>3706</c:v>
                </c:pt>
                <c:pt idx="24">
                  <c:v>2549</c:v>
                </c:pt>
                <c:pt idx="25">
                  <c:v>2194</c:v>
                </c:pt>
                <c:pt idx="26">
                  <c:v>2078</c:v>
                </c:pt>
                <c:pt idx="27">
                  <c:v>2326</c:v>
                </c:pt>
                <c:pt idx="28">
                  <c:v>0</c:v>
                </c:pt>
                <c:pt idx="29">
                  <c:v>3062</c:v>
                </c:pt>
                <c:pt idx="30">
                  <c:v>1479</c:v>
                </c:pt>
                <c:pt idx="31">
                  <c:v>1762</c:v>
                </c:pt>
                <c:pt idx="32">
                  <c:v>1678</c:v>
                </c:pt>
                <c:pt idx="33">
                  <c:v>2055</c:v>
                </c:pt>
                <c:pt idx="34">
                  <c:v>1887</c:v>
                </c:pt>
                <c:pt idx="35">
                  <c:v>2000</c:v>
                </c:pt>
                <c:pt idx="36">
                  <c:v>2567</c:v>
                </c:pt>
                <c:pt idx="37">
                  <c:v>2220</c:v>
                </c:pt>
                <c:pt idx="38">
                  <c:v>2281</c:v>
                </c:pt>
                <c:pt idx="39">
                  <c:v>2387</c:v>
                </c:pt>
                <c:pt idx="40">
                  <c:v>0</c:v>
                </c:pt>
                <c:pt idx="41">
                  <c:v>3257</c:v>
                </c:pt>
                <c:pt idx="42">
                  <c:v>1903</c:v>
                </c:pt>
                <c:pt idx="43">
                  <c:v>1585</c:v>
                </c:pt>
                <c:pt idx="44">
                  <c:v>2091</c:v>
                </c:pt>
                <c:pt idx="45">
                  <c:v>0</c:v>
                </c:pt>
                <c:pt idx="46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31B-945A-BA08658BDB24}"/>
            </c:ext>
          </c:extLst>
        </c:ser>
        <c:ser>
          <c:idx val="4"/>
          <c:order val="4"/>
          <c:tx>
            <c:strRef>
              <c:f>'Energy Data'!$F$6</c:f>
              <c:strCache>
                <c:ptCount val="1"/>
                <c:pt idx="0">
                  <c:v>603262263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Data'!$F$7:$F$53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7846</c:v>
                </c:pt>
                <c:pt idx="4">
                  <c:v>0</c:v>
                </c:pt>
                <c:pt idx="5">
                  <c:v>3586</c:v>
                </c:pt>
                <c:pt idx="6">
                  <c:v>0</c:v>
                </c:pt>
                <c:pt idx="7">
                  <c:v>0</c:v>
                </c:pt>
                <c:pt idx="8">
                  <c:v>3963</c:v>
                </c:pt>
                <c:pt idx="9">
                  <c:v>2066</c:v>
                </c:pt>
                <c:pt idx="10">
                  <c:v>2598</c:v>
                </c:pt>
                <c:pt idx="11">
                  <c:v>2573</c:v>
                </c:pt>
                <c:pt idx="12">
                  <c:v>2160</c:v>
                </c:pt>
                <c:pt idx="13">
                  <c:v>2671</c:v>
                </c:pt>
                <c:pt idx="14">
                  <c:v>2166</c:v>
                </c:pt>
                <c:pt idx="15">
                  <c:v>1504</c:v>
                </c:pt>
                <c:pt idx="16">
                  <c:v>745</c:v>
                </c:pt>
                <c:pt idx="17">
                  <c:v>0</c:v>
                </c:pt>
                <c:pt idx="18">
                  <c:v>1736</c:v>
                </c:pt>
                <c:pt idx="19">
                  <c:v>936</c:v>
                </c:pt>
                <c:pt idx="20">
                  <c:v>694</c:v>
                </c:pt>
                <c:pt idx="21">
                  <c:v>3630</c:v>
                </c:pt>
                <c:pt idx="22">
                  <c:v>2167</c:v>
                </c:pt>
                <c:pt idx="23">
                  <c:v>2396</c:v>
                </c:pt>
                <c:pt idx="24">
                  <c:v>2090</c:v>
                </c:pt>
                <c:pt idx="25">
                  <c:v>2258</c:v>
                </c:pt>
                <c:pt idx="26">
                  <c:v>2144</c:v>
                </c:pt>
                <c:pt idx="27">
                  <c:v>2378</c:v>
                </c:pt>
                <c:pt idx="28">
                  <c:v>1869</c:v>
                </c:pt>
                <c:pt idx="29">
                  <c:v>851</c:v>
                </c:pt>
                <c:pt idx="30">
                  <c:v>910</c:v>
                </c:pt>
                <c:pt idx="31">
                  <c:v>735</c:v>
                </c:pt>
                <c:pt idx="32">
                  <c:v>758</c:v>
                </c:pt>
                <c:pt idx="33">
                  <c:v>1464</c:v>
                </c:pt>
                <c:pt idx="34">
                  <c:v>1989</c:v>
                </c:pt>
                <c:pt idx="35">
                  <c:v>2459</c:v>
                </c:pt>
                <c:pt idx="36">
                  <c:v>3516</c:v>
                </c:pt>
                <c:pt idx="37">
                  <c:v>3157</c:v>
                </c:pt>
                <c:pt idx="38">
                  <c:v>3121</c:v>
                </c:pt>
                <c:pt idx="39">
                  <c:v>2136</c:v>
                </c:pt>
                <c:pt idx="40">
                  <c:v>1583</c:v>
                </c:pt>
                <c:pt idx="41">
                  <c:v>573</c:v>
                </c:pt>
                <c:pt idx="42">
                  <c:v>869</c:v>
                </c:pt>
                <c:pt idx="43">
                  <c:v>717</c:v>
                </c:pt>
                <c:pt idx="44">
                  <c:v>521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31B-945A-BA08658BDB24}"/>
            </c:ext>
          </c:extLst>
        </c:ser>
        <c:ser>
          <c:idx val="5"/>
          <c:order val="5"/>
          <c:tx>
            <c:strRef>
              <c:f>'Energy Data'!$G$6</c:f>
              <c:strCache>
                <c:ptCount val="1"/>
                <c:pt idx="0">
                  <c:v>603262264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Data'!$G$7:$G$53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C-431B-945A-BA08658BDB24}"/>
            </c:ext>
          </c:extLst>
        </c:ser>
        <c:ser>
          <c:idx val="6"/>
          <c:order val="6"/>
          <c:tx>
            <c:strRef>
              <c:f>'Energy Data'!$H$6</c:f>
              <c:strCache>
                <c:ptCount val="1"/>
                <c:pt idx="0">
                  <c:v>603262266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Data'!$H$7:$H$53</c:f>
              <c:numCache>
                <c:formatCode>#,##0</c:formatCode>
                <c:ptCount val="47"/>
                <c:pt idx="0">
                  <c:v>276</c:v>
                </c:pt>
                <c:pt idx="1">
                  <c:v>372</c:v>
                </c:pt>
                <c:pt idx="2">
                  <c:v>573</c:v>
                </c:pt>
                <c:pt idx="3">
                  <c:v>182</c:v>
                </c:pt>
                <c:pt idx="4">
                  <c:v>358</c:v>
                </c:pt>
                <c:pt idx="5">
                  <c:v>238</c:v>
                </c:pt>
                <c:pt idx="6">
                  <c:v>156</c:v>
                </c:pt>
                <c:pt idx="7">
                  <c:v>161</c:v>
                </c:pt>
                <c:pt idx="8">
                  <c:v>416</c:v>
                </c:pt>
                <c:pt idx="9">
                  <c:v>0</c:v>
                </c:pt>
                <c:pt idx="10">
                  <c:v>299</c:v>
                </c:pt>
                <c:pt idx="11">
                  <c:v>122</c:v>
                </c:pt>
                <c:pt idx="12">
                  <c:v>146</c:v>
                </c:pt>
                <c:pt idx="13">
                  <c:v>244</c:v>
                </c:pt>
                <c:pt idx="14">
                  <c:v>631</c:v>
                </c:pt>
                <c:pt idx="15">
                  <c:v>688</c:v>
                </c:pt>
                <c:pt idx="16">
                  <c:v>482</c:v>
                </c:pt>
                <c:pt idx="17">
                  <c:v>0</c:v>
                </c:pt>
                <c:pt idx="18">
                  <c:v>834</c:v>
                </c:pt>
                <c:pt idx="19">
                  <c:v>285</c:v>
                </c:pt>
                <c:pt idx="20">
                  <c:v>432</c:v>
                </c:pt>
                <c:pt idx="21">
                  <c:v>801</c:v>
                </c:pt>
                <c:pt idx="22">
                  <c:v>0</c:v>
                </c:pt>
                <c:pt idx="23">
                  <c:v>1964</c:v>
                </c:pt>
                <c:pt idx="24">
                  <c:v>1412</c:v>
                </c:pt>
                <c:pt idx="25">
                  <c:v>1126</c:v>
                </c:pt>
                <c:pt idx="26">
                  <c:v>1034</c:v>
                </c:pt>
                <c:pt idx="27">
                  <c:v>1072</c:v>
                </c:pt>
                <c:pt idx="28">
                  <c:v>0</c:v>
                </c:pt>
                <c:pt idx="29">
                  <c:v>992</c:v>
                </c:pt>
                <c:pt idx="30">
                  <c:v>314</c:v>
                </c:pt>
                <c:pt idx="31">
                  <c:v>414</c:v>
                </c:pt>
                <c:pt idx="32">
                  <c:v>348</c:v>
                </c:pt>
                <c:pt idx="33">
                  <c:v>563</c:v>
                </c:pt>
                <c:pt idx="34">
                  <c:v>1162</c:v>
                </c:pt>
                <c:pt idx="35">
                  <c:v>781</c:v>
                </c:pt>
                <c:pt idx="36">
                  <c:v>1110</c:v>
                </c:pt>
                <c:pt idx="37">
                  <c:v>847</c:v>
                </c:pt>
                <c:pt idx="38">
                  <c:v>904</c:v>
                </c:pt>
                <c:pt idx="39">
                  <c:v>836</c:v>
                </c:pt>
                <c:pt idx="40">
                  <c:v>350</c:v>
                </c:pt>
                <c:pt idx="41">
                  <c:v>289</c:v>
                </c:pt>
                <c:pt idx="42">
                  <c:v>338</c:v>
                </c:pt>
                <c:pt idx="43">
                  <c:v>259</c:v>
                </c:pt>
                <c:pt idx="44">
                  <c:v>396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C-431B-945A-BA08658BDB24}"/>
            </c:ext>
          </c:extLst>
        </c:ser>
        <c:ser>
          <c:idx val="7"/>
          <c:order val="7"/>
          <c:tx>
            <c:strRef>
              <c:f>'Energy Data'!$I$6</c:f>
              <c:strCache>
                <c:ptCount val="1"/>
                <c:pt idx="0">
                  <c:v>603262267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Data'!$I$7:$I$53</c:f>
              <c:numCache>
                <c:formatCode>#,##0</c:formatCode>
                <c:ptCount val="47"/>
                <c:pt idx="0">
                  <c:v>4755</c:v>
                </c:pt>
                <c:pt idx="1">
                  <c:v>764</c:v>
                </c:pt>
                <c:pt idx="2">
                  <c:v>903</c:v>
                </c:pt>
                <c:pt idx="3">
                  <c:v>0</c:v>
                </c:pt>
                <c:pt idx="4">
                  <c:v>2229</c:v>
                </c:pt>
                <c:pt idx="5">
                  <c:v>750</c:v>
                </c:pt>
                <c:pt idx="6">
                  <c:v>522</c:v>
                </c:pt>
                <c:pt idx="7">
                  <c:v>196</c:v>
                </c:pt>
                <c:pt idx="8">
                  <c:v>1048</c:v>
                </c:pt>
                <c:pt idx="9">
                  <c:v>0</c:v>
                </c:pt>
                <c:pt idx="10">
                  <c:v>0</c:v>
                </c:pt>
                <c:pt idx="11">
                  <c:v>403</c:v>
                </c:pt>
                <c:pt idx="12">
                  <c:v>776</c:v>
                </c:pt>
                <c:pt idx="13">
                  <c:v>0</c:v>
                </c:pt>
                <c:pt idx="14">
                  <c:v>444</c:v>
                </c:pt>
                <c:pt idx="15">
                  <c:v>443</c:v>
                </c:pt>
                <c:pt idx="16">
                  <c:v>335</c:v>
                </c:pt>
                <c:pt idx="17">
                  <c:v>0</c:v>
                </c:pt>
                <c:pt idx="18">
                  <c:v>704</c:v>
                </c:pt>
                <c:pt idx="19">
                  <c:v>307</c:v>
                </c:pt>
                <c:pt idx="20">
                  <c:v>372</c:v>
                </c:pt>
                <c:pt idx="21">
                  <c:v>393</c:v>
                </c:pt>
                <c:pt idx="22">
                  <c:v>0</c:v>
                </c:pt>
                <c:pt idx="23">
                  <c:v>841</c:v>
                </c:pt>
                <c:pt idx="24">
                  <c:v>554</c:v>
                </c:pt>
                <c:pt idx="25">
                  <c:v>437</c:v>
                </c:pt>
                <c:pt idx="26">
                  <c:v>435</c:v>
                </c:pt>
                <c:pt idx="27">
                  <c:v>556</c:v>
                </c:pt>
                <c:pt idx="28">
                  <c:v>0</c:v>
                </c:pt>
                <c:pt idx="29">
                  <c:v>738</c:v>
                </c:pt>
                <c:pt idx="30">
                  <c:v>503</c:v>
                </c:pt>
                <c:pt idx="31">
                  <c:v>324</c:v>
                </c:pt>
                <c:pt idx="32">
                  <c:v>248</c:v>
                </c:pt>
                <c:pt idx="33">
                  <c:v>304</c:v>
                </c:pt>
                <c:pt idx="34">
                  <c:v>226</c:v>
                </c:pt>
                <c:pt idx="35">
                  <c:v>187</c:v>
                </c:pt>
                <c:pt idx="36">
                  <c:v>276</c:v>
                </c:pt>
                <c:pt idx="37">
                  <c:v>397</c:v>
                </c:pt>
                <c:pt idx="38">
                  <c:v>351</c:v>
                </c:pt>
                <c:pt idx="39">
                  <c:v>521</c:v>
                </c:pt>
                <c:pt idx="40">
                  <c:v>571</c:v>
                </c:pt>
                <c:pt idx="41">
                  <c:v>373</c:v>
                </c:pt>
                <c:pt idx="42">
                  <c:v>534</c:v>
                </c:pt>
                <c:pt idx="43">
                  <c:v>447</c:v>
                </c:pt>
                <c:pt idx="44">
                  <c:v>370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9C-431B-945A-BA08658BDB24}"/>
            </c:ext>
          </c:extLst>
        </c:ser>
        <c:ser>
          <c:idx val="8"/>
          <c:order val="8"/>
          <c:tx>
            <c:strRef>
              <c:f>'Energy Data'!$J$6</c:f>
              <c:strCache>
                <c:ptCount val="1"/>
                <c:pt idx="0">
                  <c:v>603262268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'Energy Data'!$A$7:$A$53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Data'!$J$7:$J$53</c:f>
              <c:numCache>
                <c:formatCode>#,##0</c:formatCode>
                <c:ptCount val="47"/>
                <c:pt idx="0">
                  <c:v>2399</c:v>
                </c:pt>
                <c:pt idx="1">
                  <c:v>1975</c:v>
                </c:pt>
                <c:pt idx="2">
                  <c:v>1693</c:v>
                </c:pt>
                <c:pt idx="3">
                  <c:v>882</c:v>
                </c:pt>
                <c:pt idx="4">
                  <c:v>1360</c:v>
                </c:pt>
                <c:pt idx="5">
                  <c:v>1506</c:v>
                </c:pt>
                <c:pt idx="6">
                  <c:v>1065</c:v>
                </c:pt>
                <c:pt idx="7">
                  <c:v>1176</c:v>
                </c:pt>
                <c:pt idx="8">
                  <c:v>1350</c:v>
                </c:pt>
                <c:pt idx="9">
                  <c:v>1506</c:v>
                </c:pt>
                <c:pt idx="10">
                  <c:v>2355</c:v>
                </c:pt>
                <c:pt idx="11">
                  <c:v>0</c:v>
                </c:pt>
                <c:pt idx="12">
                  <c:v>3523</c:v>
                </c:pt>
                <c:pt idx="13">
                  <c:v>2096</c:v>
                </c:pt>
                <c:pt idx="14">
                  <c:v>1049</c:v>
                </c:pt>
                <c:pt idx="15">
                  <c:v>887</c:v>
                </c:pt>
                <c:pt idx="16">
                  <c:v>566</c:v>
                </c:pt>
                <c:pt idx="17">
                  <c:v>294</c:v>
                </c:pt>
                <c:pt idx="18">
                  <c:v>2743</c:v>
                </c:pt>
                <c:pt idx="19">
                  <c:v>1155</c:v>
                </c:pt>
                <c:pt idx="20">
                  <c:v>1127</c:v>
                </c:pt>
                <c:pt idx="21">
                  <c:v>1003</c:v>
                </c:pt>
                <c:pt idx="22">
                  <c:v>1607</c:v>
                </c:pt>
                <c:pt idx="23">
                  <c:v>1482</c:v>
                </c:pt>
                <c:pt idx="24">
                  <c:v>902</c:v>
                </c:pt>
                <c:pt idx="25">
                  <c:v>1353</c:v>
                </c:pt>
                <c:pt idx="26">
                  <c:v>855</c:v>
                </c:pt>
                <c:pt idx="27">
                  <c:v>906</c:v>
                </c:pt>
                <c:pt idx="28">
                  <c:v>830</c:v>
                </c:pt>
                <c:pt idx="29">
                  <c:v>908</c:v>
                </c:pt>
                <c:pt idx="30">
                  <c:v>1311</c:v>
                </c:pt>
                <c:pt idx="31">
                  <c:v>1321</c:v>
                </c:pt>
                <c:pt idx="32">
                  <c:v>506</c:v>
                </c:pt>
                <c:pt idx="33">
                  <c:v>1379</c:v>
                </c:pt>
                <c:pt idx="34">
                  <c:v>811</c:v>
                </c:pt>
                <c:pt idx="35">
                  <c:v>1022</c:v>
                </c:pt>
                <c:pt idx="36">
                  <c:v>1230</c:v>
                </c:pt>
                <c:pt idx="37">
                  <c:v>943</c:v>
                </c:pt>
                <c:pt idx="38">
                  <c:v>885</c:v>
                </c:pt>
                <c:pt idx="39">
                  <c:v>675</c:v>
                </c:pt>
                <c:pt idx="40">
                  <c:v>839</c:v>
                </c:pt>
                <c:pt idx="41">
                  <c:v>708</c:v>
                </c:pt>
                <c:pt idx="42">
                  <c:v>704</c:v>
                </c:pt>
                <c:pt idx="43">
                  <c:v>731</c:v>
                </c:pt>
                <c:pt idx="44">
                  <c:v>718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9C-431B-945A-BA08658B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806943"/>
        <c:axId val="456810687"/>
      </c:barChart>
      <c:lineChart>
        <c:grouping val="standard"/>
        <c:varyColors val="0"/>
        <c:ser>
          <c:idx val="9"/>
          <c:order val="9"/>
          <c:tx>
            <c:strRef>
              <c:f>'Energy Data'!$K$6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'Energy Data'!$K$7:$K$53</c:f>
              <c:numCache>
                <c:formatCode>#,##0</c:formatCode>
                <c:ptCount val="47"/>
                <c:pt idx="0">
                  <c:v>27274</c:v>
                </c:pt>
                <c:pt idx="1">
                  <c:v>21536</c:v>
                </c:pt>
                <c:pt idx="2">
                  <c:v>20182</c:v>
                </c:pt>
                <c:pt idx="3">
                  <c:v>23003</c:v>
                </c:pt>
                <c:pt idx="4">
                  <c:v>18206</c:v>
                </c:pt>
                <c:pt idx="5">
                  <c:v>20781</c:v>
                </c:pt>
                <c:pt idx="6">
                  <c:v>15854</c:v>
                </c:pt>
                <c:pt idx="7">
                  <c:v>14609</c:v>
                </c:pt>
                <c:pt idx="8">
                  <c:v>23427</c:v>
                </c:pt>
                <c:pt idx="9">
                  <c:v>12989</c:v>
                </c:pt>
                <c:pt idx="10">
                  <c:v>25017</c:v>
                </c:pt>
                <c:pt idx="11">
                  <c:v>15222</c:v>
                </c:pt>
                <c:pt idx="12">
                  <c:v>21721</c:v>
                </c:pt>
                <c:pt idx="13">
                  <c:v>18791</c:v>
                </c:pt>
                <c:pt idx="14">
                  <c:v>16147</c:v>
                </c:pt>
                <c:pt idx="15">
                  <c:v>9857</c:v>
                </c:pt>
                <c:pt idx="16">
                  <c:v>7960</c:v>
                </c:pt>
                <c:pt idx="17">
                  <c:v>4802</c:v>
                </c:pt>
                <c:pt idx="18">
                  <c:v>15950</c:v>
                </c:pt>
                <c:pt idx="19">
                  <c:v>9881</c:v>
                </c:pt>
                <c:pt idx="20">
                  <c:v>10353</c:v>
                </c:pt>
                <c:pt idx="21">
                  <c:v>15634</c:v>
                </c:pt>
                <c:pt idx="22">
                  <c:v>8874</c:v>
                </c:pt>
                <c:pt idx="23">
                  <c:v>21547</c:v>
                </c:pt>
                <c:pt idx="24">
                  <c:v>16663</c:v>
                </c:pt>
                <c:pt idx="25">
                  <c:v>16382</c:v>
                </c:pt>
                <c:pt idx="26">
                  <c:v>15903</c:v>
                </c:pt>
                <c:pt idx="27">
                  <c:v>16510</c:v>
                </c:pt>
                <c:pt idx="28">
                  <c:v>7195</c:v>
                </c:pt>
                <c:pt idx="29">
                  <c:v>17735</c:v>
                </c:pt>
                <c:pt idx="30">
                  <c:v>14459</c:v>
                </c:pt>
                <c:pt idx="31">
                  <c:v>14197</c:v>
                </c:pt>
                <c:pt idx="32">
                  <c:v>14770</c:v>
                </c:pt>
                <c:pt idx="33">
                  <c:v>20229</c:v>
                </c:pt>
                <c:pt idx="34">
                  <c:v>19739</c:v>
                </c:pt>
                <c:pt idx="35">
                  <c:v>18430</c:v>
                </c:pt>
                <c:pt idx="36">
                  <c:v>22676</c:v>
                </c:pt>
                <c:pt idx="37">
                  <c:v>21715</c:v>
                </c:pt>
                <c:pt idx="38">
                  <c:v>22628</c:v>
                </c:pt>
                <c:pt idx="39">
                  <c:v>20839</c:v>
                </c:pt>
                <c:pt idx="40">
                  <c:v>14492</c:v>
                </c:pt>
                <c:pt idx="41">
                  <c:v>22454</c:v>
                </c:pt>
                <c:pt idx="42">
                  <c:v>13937</c:v>
                </c:pt>
                <c:pt idx="43">
                  <c:v>5302</c:v>
                </c:pt>
                <c:pt idx="44">
                  <c:v>6155</c:v>
                </c:pt>
                <c:pt idx="45">
                  <c:v>0</c:v>
                </c:pt>
                <c:pt idx="46">
                  <c:v>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C-431B-945A-BA08658B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6943"/>
        <c:axId val="456810687"/>
      </c:lineChart>
      <c:dateAx>
        <c:axId val="4568069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0687"/>
        <c:crosses val="autoZero"/>
        <c:auto val="1"/>
        <c:lblOffset val="100"/>
        <c:baseTimeUnit val="months"/>
      </c:dateAx>
      <c:valAx>
        <c:axId val="4568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Data'!$X$6</c:f>
              <c:strCache>
                <c:ptCount val="1"/>
                <c:pt idx="0">
                  <c:v>3003731291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'Energy Data'!$W$7:$W$53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Data'!$X$7:$X$53</c:f>
              <c:numCache>
                <c:formatCode>#,##0</c:formatCode>
                <c:ptCount val="47"/>
                <c:pt idx="0">
                  <c:v>21342</c:v>
                </c:pt>
                <c:pt idx="1">
                  <c:v>16934</c:v>
                </c:pt>
                <c:pt idx="2">
                  <c:v>15095</c:v>
                </c:pt>
                <c:pt idx="3">
                  <c:v>10670</c:v>
                </c:pt>
                <c:pt idx="4">
                  <c:v>4799</c:v>
                </c:pt>
                <c:pt idx="5">
                  <c:v>1304</c:v>
                </c:pt>
                <c:pt idx="6">
                  <c:v>702</c:v>
                </c:pt>
                <c:pt idx="7">
                  <c:v>302</c:v>
                </c:pt>
                <c:pt idx="8">
                  <c:v>927</c:v>
                </c:pt>
                <c:pt idx="9">
                  <c:v>11925</c:v>
                </c:pt>
                <c:pt idx="10">
                  <c:v>17654</c:v>
                </c:pt>
                <c:pt idx="11">
                  <c:v>14257</c:v>
                </c:pt>
                <c:pt idx="12">
                  <c:v>17131</c:v>
                </c:pt>
                <c:pt idx="13">
                  <c:v>17898</c:v>
                </c:pt>
                <c:pt idx="14">
                  <c:v>15332</c:v>
                </c:pt>
                <c:pt idx="15">
                  <c:v>5394</c:v>
                </c:pt>
                <c:pt idx="16">
                  <c:v>4161</c:v>
                </c:pt>
                <c:pt idx="17">
                  <c:v>302</c:v>
                </c:pt>
                <c:pt idx="18">
                  <c:v>660</c:v>
                </c:pt>
                <c:pt idx="19">
                  <c:v>336</c:v>
                </c:pt>
                <c:pt idx="20">
                  <c:v>3669</c:v>
                </c:pt>
                <c:pt idx="21">
                  <c:v>10894</c:v>
                </c:pt>
                <c:pt idx="22">
                  <c:v>10724</c:v>
                </c:pt>
                <c:pt idx="23">
                  <c:v>11398</c:v>
                </c:pt>
                <c:pt idx="24">
                  <c:v>16949</c:v>
                </c:pt>
                <c:pt idx="25">
                  <c:v>16057</c:v>
                </c:pt>
                <c:pt idx="26">
                  <c:v>14125</c:v>
                </c:pt>
                <c:pt idx="27">
                  <c:v>10598</c:v>
                </c:pt>
                <c:pt idx="28">
                  <c:v>6502</c:v>
                </c:pt>
                <c:pt idx="29">
                  <c:v>515</c:v>
                </c:pt>
                <c:pt idx="30">
                  <c:v>303</c:v>
                </c:pt>
                <c:pt idx="31">
                  <c:v>313</c:v>
                </c:pt>
                <c:pt idx="32">
                  <c:v>325</c:v>
                </c:pt>
                <c:pt idx="33">
                  <c:v>3317</c:v>
                </c:pt>
                <c:pt idx="34">
                  <c:v>10694</c:v>
                </c:pt>
                <c:pt idx="35">
                  <c:v>11853</c:v>
                </c:pt>
                <c:pt idx="36">
                  <c:v>14734</c:v>
                </c:pt>
                <c:pt idx="37">
                  <c:v>12584</c:v>
                </c:pt>
                <c:pt idx="38">
                  <c:v>11902</c:v>
                </c:pt>
                <c:pt idx="39">
                  <c:v>8513</c:v>
                </c:pt>
                <c:pt idx="40">
                  <c:v>1019</c:v>
                </c:pt>
                <c:pt idx="41">
                  <c:v>1504</c:v>
                </c:pt>
                <c:pt idx="42">
                  <c:v>1006</c:v>
                </c:pt>
                <c:pt idx="43">
                  <c:v>1172</c:v>
                </c:pt>
                <c:pt idx="44">
                  <c:v>340</c:v>
                </c:pt>
                <c:pt idx="45">
                  <c:v>1362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4D10-B2B8-3DACD7F10210}"/>
            </c:ext>
          </c:extLst>
        </c:ser>
        <c:ser>
          <c:idx val="2"/>
          <c:order val="1"/>
          <c:tx>
            <c:strRef>
              <c:f>'Energy Data'!$Z$6</c:f>
              <c:strCache>
                <c:ptCount val="1"/>
                <c:pt idx="0">
                  <c:v>3004053382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 Data'!$W$7:$W$53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Data'!$Z$7:$Z$53</c:f>
              <c:numCache>
                <c:formatCode>#,##0</c:formatCode>
                <c:ptCount val="47"/>
                <c:pt idx="0">
                  <c:v>3585</c:v>
                </c:pt>
                <c:pt idx="1">
                  <c:v>3780</c:v>
                </c:pt>
                <c:pt idx="2">
                  <c:v>4529</c:v>
                </c:pt>
                <c:pt idx="3">
                  <c:v>3557</c:v>
                </c:pt>
                <c:pt idx="4">
                  <c:v>2902</c:v>
                </c:pt>
                <c:pt idx="5">
                  <c:v>1003</c:v>
                </c:pt>
                <c:pt idx="6">
                  <c:v>290</c:v>
                </c:pt>
                <c:pt idx="7">
                  <c:v>437</c:v>
                </c:pt>
                <c:pt idx="8">
                  <c:v>746</c:v>
                </c:pt>
                <c:pt idx="9">
                  <c:v>2495</c:v>
                </c:pt>
                <c:pt idx="10">
                  <c:v>5236</c:v>
                </c:pt>
                <c:pt idx="11">
                  <c:v>5680</c:v>
                </c:pt>
                <c:pt idx="12">
                  <c:v>8057</c:v>
                </c:pt>
                <c:pt idx="13">
                  <c:v>6719</c:v>
                </c:pt>
                <c:pt idx="14">
                  <c:v>4718</c:v>
                </c:pt>
                <c:pt idx="15">
                  <c:v>336</c:v>
                </c:pt>
                <c:pt idx="16">
                  <c:v>527</c:v>
                </c:pt>
                <c:pt idx="17">
                  <c:v>0</c:v>
                </c:pt>
                <c:pt idx="18">
                  <c:v>369</c:v>
                </c:pt>
                <c:pt idx="19">
                  <c:v>191</c:v>
                </c:pt>
                <c:pt idx="20">
                  <c:v>370</c:v>
                </c:pt>
                <c:pt idx="21">
                  <c:v>2525</c:v>
                </c:pt>
                <c:pt idx="22">
                  <c:v>3701</c:v>
                </c:pt>
                <c:pt idx="23">
                  <c:v>6966</c:v>
                </c:pt>
                <c:pt idx="24">
                  <c:v>8957</c:v>
                </c:pt>
                <c:pt idx="25">
                  <c:v>6959</c:v>
                </c:pt>
                <c:pt idx="26">
                  <c:v>6028</c:v>
                </c:pt>
                <c:pt idx="27">
                  <c:v>3436</c:v>
                </c:pt>
                <c:pt idx="28">
                  <c:v>1692</c:v>
                </c:pt>
                <c:pt idx="29">
                  <c:v>325</c:v>
                </c:pt>
                <c:pt idx="30">
                  <c:v>258</c:v>
                </c:pt>
                <c:pt idx="31">
                  <c:v>302</c:v>
                </c:pt>
                <c:pt idx="32">
                  <c:v>582</c:v>
                </c:pt>
                <c:pt idx="33">
                  <c:v>1210</c:v>
                </c:pt>
                <c:pt idx="34">
                  <c:v>3471</c:v>
                </c:pt>
                <c:pt idx="35">
                  <c:v>7277</c:v>
                </c:pt>
                <c:pt idx="36">
                  <c:v>7145</c:v>
                </c:pt>
                <c:pt idx="37">
                  <c:v>5181</c:v>
                </c:pt>
                <c:pt idx="38">
                  <c:v>4911</c:v>
                </c:pt>
                <c:pt idx="39">
                  <c:v>2472</c:v>
                </c:pt>
                <c:pt idx="40">
                  <c:v>759</c:v>
                </c:pt>
                <c:pt idx="41">
                  <c:v>418</c:v>
                </c:pt>
                <c:pt idx="42">
                  <c:v>339</c:v>
                </c:pt>
                <c:pt idx="43">
                  <c:v>180</c:v>
                </c:pt>
                <c:pt idx="44">
                  <c:v>623</c:v>
                </c:pt>
                <c:pt idx="45">
                  <c:v>1058</c:v>
                </c:pt>
                <c:pt idx="46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4-4D10-B2B8-3DACD7F10210}"/>
            </c:ext>
          </c:extLst>
        </c:ser>
        <c:ser>
          <c:idx val="3"/>
          <c:order val="2"/>
          <c:tx>
            <c:strRef>
              <c:f>'Energy Data'!$AA$6</c:f>
              <c:strCache>
                <c:ptCount val="1"/>
                <c:pt idx="0">
                  <c:v>3004053382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'Energy Data'!$W$7:$W$53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Data'!$AA$7:$AA$53</c:f>
              <c:numCache>
                <c:formatCode>#,##0</c:formatCode>
                <c:ptCount val="47"/>
                <c:pt idx="0">
                  <c:v>6857</c:v>
                </c:pt>
                <c:pt idx="1">
                  <c:v>3288</c:v>
                </c:pt>
                <c:pt idx="2">
                  <c:v>2684</c:v>
                </c:pt>
                <c:pt idx="3">
                  <c:v>1913</c:v>
                </c:pt>
                <c:pt idx="4">
                  <c:v>870</c:v>
                </c:pt>
                <c:pt idx="5">
                  <c:v>390</c:v>
                </c:pt>
                <c:pt idx="6">
                  <c:v>167</c:v>
                </c:pt>
                <c:pt idx="7">
                  <c:v>146</c:v>
                </c:pt>
                <c:pt idx="8">
                  <c:v>328</c:v>
                </c:pt>
                <c:pt idx="9">
                  <c:v>2416</c:v>
                </c:pt>
                <c:pt idx="10">
                  <c:v>6164</c:v>
                </c:pt>
                <c:pt idx="11">
                  <c:v>5692</c:v>
                </c:pt>
                <c:pt idx="12">
                  <c:v>5207</c:v>
                </c:pt>
                <c:pt idx="13">
                  <c:v>5075</c:v>
                </c:pt>
                <c:pt idx="14">
                  <c:v>2849</c:v>
                </c:pt>
                <c:pt idx="15">
                  <c:v>112</c:v>
                </c:pt>
                <c:pt idx="16">
                  <c:v>213</c:v>
                </c:pt>
                <c:pt idx="17">
                  <c:v>0</c:v>
                </c:pt>
                <c:pt idx="18">
                  <c:v>235</c:v>
                </c:pt>
                <c:pt idx="19">
                  <c:v>123</c:v>
                </c:pt>
                <c:pt idx="20">
                  <c:v>247</c:v>
                </c:pt>
                <c:pt idx="21">
                  <c:v>1710</c:v>
                </c:pt>
                <c:pt idx="22">
                  <c:v>2013</c:v>
                </c:pt>
                <c:pt idx="23">
                  <c:v>2679</c:v>
                </c:pt>
                <c:pt idx="24">
                  <c:v>2753</c:v>
                </c:pt>
                <c:pt idx="25">
                  <c:v>2160</c:v>
                </c:pt>
                <c:pt idx="26">
                  <c:v>1980</c:v>
                </c:pt>
                <c:pt idx="27">
                  <c:v>1439</c:v>
                </c:pt>
                <c:pt idx="28">
                  <c:v>1124</c:v>
                </c:pt>
                <c:pt idx="29">
                  <c:v>179</c:v>
                </c:pt>
                <c:pt idx="30">
                  <c:v>135</c:v>
                </c:pt>
                <c:pt idx="31">
                  <c:v>134</c:v>
                </c:pt>
                <c:pt idx="32">
                  <c:v>202</c:v>
                </c:pt>
                <c:pt idx="33">
                  <c:v>762</c:v>
                </c:pt>
                <c:pt idx="34">
                  <c:v>0</c:v>
                </c:pt>
                <c:pt idx="35">
                  <c:v>3862</c:v>
                </c:pt>
                <c:pt idx="36">
                  <c:v>2267</c:v>
                </c:pt>
                <c:pt idx="37">
                  <c:v>2054</c:v>
                </c:pt>
                <c:pt idx="38">
                  <c:v>1767</c:v>
                </c:pt>
                <c:pt idx="39">
                  <c:v>973</c:v>
                </c:pt>
                <c:pt idx="40">
                  <c:v>328</c:v>
                </c:pt>
                <c:pt idx="41">
                  <c:v>158</c:v>
                </c:pt>
                <c:pt idx="42">
                  <c:v>68</c:v>
                </c:pt>
                <c:pt idx="43">
                  <c:v>68</c:v>
                </c:pt>
                <c:pt idx="44">
                  <c:v>204</c:v>
                </c:pt>
                <c:pt idx="45">
                  <c:v>574</c:v>
                </c:pt>
                <c:pt idx="46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4-4D10-B2B8-3DACD7F10210}"/>
            </c:ext>
          </c:extLst>
        </c:ser>
        <c:ser>
          <c:idx val="4"/>
          <c:order val="3"/>
          <c:tx>
            <c:strRef>
              <c:f>'Energy Data'!$AB$6</c:f>
              <c:strCache>
                <c:ptCount val="1"/>
                <c:pt idx="0">
                  <c:v>3004053382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'Energy Data'!$W$7:$W$53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Data'!$AB$7:$AB$53</c:f>
              <c:numCache>
                <c:formatCode>#,##0</c:formatCode>
                <c:ptCount val="47"/>
                <c:pt idx="0">
                  <c:v>18740</c:v>
                </c:pt>
                <c:pt idx="1">
                  <c:v>11722</c:v>
                </c:pt>
                <c:pt idx="2">
                  <c:v>9516</c:v>
                </c:pt>
                <c:pt idx="3">
                  <c:v>4105</c:v>
                </c:pt>
                <c:pt idx="4">
                  <c:v>2969</c:v>
                </c:pt>
                <c:pt idx="5">
                  <c:v>1905</c:v>
                </c:pt>
                <c:pt idx="6">
                  <c:v>468</c:v>
                </c:pt>
                <c:pt idx="7">
                  <c:v>482</c:v>
                </c:pt>
                <c:pt idx="8">
                  <c:v>599</c:v>
                </c:pt>
                <c:pt idx="9">
                  <c:v>3670</c:v>
                </c:pt>
                <c:pt idx="10">
                  <c:v>8312</c:v>
                </c:pt>
                <c:pt idx="11">
                  <c:v>8152</c:v>
                </c:pt>
                <c:pt idx="12">
                  <c:v>9699</c:v>
                </c:pt>
                <c:pt idx="13">
                  <c:v>13426</c:v>
                </c:pt>
                <c:pt idx="14">
                  <c:v>10705</c:v>
                </c:pt>
                <c:pt idx="15">
                  <c:v>1088</c:v>
                </c:pt>
                <c:pt idx="16">
                  <c:v>2736</c:v>
                </c:pt>
                <c:pt idx="17">
                  <c:v>0</c:v>
                </c:pt>
                <c:pt idx="18">
                  <c:v>1679</c:v>
                </c:pt>
                <c:pt idx="19">
                  <c:v>617</c:v>
                </c:pt>
                <c:pt idx="20">
                  <c:v>527</c:v>
                </c:pt>
                <c:pt idx="21">
                  <c:v>2145</c:v>
                </c:pt>
                <c:pt idx="22">
                  <c:v>5256</c:v>
                </c:pt>
                <c:pt idx="23">
                  <c:v>7401</c:v>
                </c:pt>
                <c:pt idx="24">
                  <c:v>13486</c:v>
                </c:pt>
                <c:pt idx="25">
                  <c:v>10534</c:v>
                </c:pt>
                <c:pt idx="26">
                  <c:v>7052</c:v>
                </c:pt>
                <c:pt idx="27">
                  <c:v>5935</c:v>
                </c:pt>
                <c:pt idx="28">
                  <c:v>3462</c:v>
                </c:pt>
                <c:pt idx="29">
                  <c:v>873</c:v>
                </c:pt>
                <c:pt idx="30">
                  <c:v>461</c:v>
                </c:pt>
                <c:pt idx="31">
                  <c:v>235</c:v>
                </c:pt>
                <c:pt idx="32">
                  <c:v>448</c:v>
                </c:pt>
                <c:pt idx="33">
                  <c:v>2062</c:v>
                </c:pt>
                <c:pt idx="34">
                  <c:v>6808</c:v>
                </c:pt>
                <c:pt idx="35">
                  <c:v>8504</c:v>
                </c:pt>
                <c:pt idx="36">
                  <c:v>10000</c:v>
                </c:pt>
                <c:pt idx="37">
                  <c:v>7135</c:v>
                </c:pt>
                <c:pt idx="38">
                  <c:v>6074</c:v>
                </c:pt>
                <c:pt idx="39">
                  <c:v>4061</c:v>
                </c:pt>
                <c:pt idx="40">
                  <c:v>985</c:v>
                </c:pt>
                <c:pt idx="41">
                  <c:v>226</c:v>
                </c:pt>
                <c:pt idx="42">
                  <c:v>237</c:v>
                </c:pt>
                <c:pt idx="43">
                  <c:v>237</c:v>
                </c:pt>
                <c:pt idx="44">
                  <c:v>782</c:v>
                </c:pt>
                <c:pt idx="45">
                  <c:v>3106</c:v>
                </c:pt>
                <c:pt idx="46">
                  <c:v>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4-4D10-B2B8-3DACD7F10210}"/>
            </c:ext>
          </c:extLst>
        </c:ser>
        <c:ser>
          <c:idx val="5"/>
          <c:order val="4"/>
          <c:tx>
            <c:strRef>
              <c:f>'Energy Data'!$AC$6</c:f>
              <c:strCache>
                <c:ptCount val="1"/>
                <c:pt idx="0">
                  <c:v>3004053382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'Energy Data'!$W$7:$W$53</c:f>
              <c:numCache>
                <c:formatCode>mmm\-yy</c:formatCode>
                <c:ptCount val="4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</c:numCache>
            </c:numRef>
          </c:cat>
          <c:val>
            <c:numRef>
              <c:f>'Energy Data'!$AC$7:$AC$53</c:f>
              <c:numCache>
                <c:formatCode>#,##0</c:formatCode>
                <c:ptCount val="47"/>
                <c:pt idx="0">
                  <c:v>21075</c:v>
                </c:pt>
                <c:pt idx="1">
                  <c:v>20591</c:v>
                </c:pt>
                <c:pt idx="2">
                  <c:v>19669</c:v>
                </c:pt>
                <c:pt idx="3">
                  <c:v>12303</c:v>
                </c:pt>
                <c:pt idx="4">
                  <c:v>6484</c:v>
                </c:pt>
                <c:pt idx="5">
                  <c:v>568</c:v>
                </c:pt>
                <c:pt idx="6">
                  <c:v>56</c:v>
                </c:pt>
                <c:pt idx="7">
                  <c:v>123</c:v>
                </c:pt>
                <c:pt idx="8">
                  <c:v>825</c:v>
                </c:pt>
                <c:pt idx="9">
                  <c:v>15764</c:v>
                </c:pt>
                <c:pt idx="10">
                  <c:v>21581</c:v>
                </c:pt>
                <c:pt idx="11">
                  <c:v>19624</c:v>
                </c:pt>
                <c:pt idx="12">
                  <c:v>17041</c:v>
                </c:pt>
                <c:pt idx="13">
                  <c:v>16836</c:v>
                </c:pt>
                <c:pt idx="14">
                  <c:v>15689</c:v>
                </c:pt>
                <c:pt idx="15">
                  <c:v>3028</c:v>
                </c:pt>
                <c:pt idx="16">
                  <c:v>6111</c:v>
                </c:pt>
                <c:pt idx="17">
                  <c:v>0</c:v>
                </c:pt>
                <c:pt idx="18">
                  <c:v>504</c:v>
                </c:pt>
                <c:pt idx="19">
                  <c:v>11</c:v>
                </c:pt>
                <c:pt idx="20">
                  <c:v>763</c:v>
                </c:pt>
                <c:pt idx="21">
                  <c:v>10034</c:v>
                </c:pt>
                <c:pt idx="22">
                  <c:v>13799</c:v>
                </c:pt>
                <c:pt idx="23">
                  <c:v>15238</c:v>
                </c:pt>
                <c:pt idx="24">
                  <c:v>23442</c:v>
                </c:pt>
                <c:pt idx="25">
                  <c:v>20500</c:v>
                </c:pt>
                <c:pt idx="26">
                  <c:v>18418</c:v>
                </c:pt>
                <c:pt idx="27">
                  <c:v>14112</c:v>
                </c:pt>
                <c:pt idx="28">
                  <c:v>8684</c:v>
                </c:pt>
                <c:pt idx="29">
                  <c:v>101</c:v>
                </c:pt>
                <c:pt idx="30">
                  <c:v>45</c:v>
                </c:pt>
                <c:pt idx="31">
                  <c:v>56</c:v>
                </c:pt>
                <c:pt idx="32">
                  <c:v>817</c:v>
                </c:pt>
                <c:pt idx="33">
                  <c:v>4717</c:v>
                </c:pt>
                <c:pt idx="34">
                  <c:v>12877</c:v>
                </c:pt>
                <c:pt idx="35">
                  <c:v>18795</c:v>
                </c:pt>
                <c:pt idx="36">
                  <c:v>23067</c:v>
                </c:pt>
                <c:pt idx="37">
                  <c:v>19886</c:v>
                </c:pt>
                <c:pt idx="38">
                  <c:v>17473</c:v>
                </c:pt>
                <c:pt idx="39">
                  <c:v>13369</c:v>
                </c:pt>
                <c:pt idx="40">
                  <c:v>1087</c:v>
                </c:pt>
                <c:pt idx="41">
                  <c:v>746</c:v>
                </c:pt>
                <c:pt idx="42">
                  <c:v>23</c:v>
                </c:pt>
                <c:pt idx="43">
                  <c:v>79</c:v>
                </c:pt>
                <c:pt idx="44">
                  <c:v>1632</c:v>
                </c:pt>
                <c:pt idx="45">
                  <c:v>7134</c:v>
                </c:pt>
                <c:pt idx="46">
                  <c:v>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4-4D10-B2B8-3DACD7F1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806943"/>
        <c:axId val="456810687"/>
      </c:barChart>
      <c:lineChart>
        <c:grouping val="standard"/>
        <c:varyColors val="0"/>
        <c:ser>
          <c:idx val="6"/>
          <c:order val="5"/>
          <c:tx>
            <c:strRef>
              <c:f>'Energy Data'!$AD$6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'Energy Data'!$AD$7:$AD$53</c:f>
              <c:numCache>
                <c:formatCode>#,##0</c:formatCode>
                <c:ptCount val="47"/>
                <c:pt idx="0">
                  <c:v>71599</c:v>
                </c:pt>
                <c:pt idx="1">
                  <c:v>56315</c:v>
                </c:pt>
                <c:pt idx="2">
                  <c:v>51493</c:v>
                </c:pt>
                <c:pt idx="3">
                  <c:v>32548</c:v>
                </c:pt>
                <c:pt idx="4">
                  <c:v>18024</c:v>
                </c:pt>
                <c:pt idx="5">
                  <c:v>5170</c:v>
                </c:pt>
                <c:pt idx="6">
                  <c:v>1683</c:v>
                </c:pt>
                <c:pt idx="7">
                  <c:v>1490</c:v>
                </c:pt>
                <c:pt idx="8">
                  <c:v>3425</c:v>
                </c:pt>
                <c:pt idx="9">
                  <c:v>36270</c:v>
                </c:pt>
                <c:pt idx="10">
                  <c:v>58947</c:v>
                </c:pt>
                <c:pt idx="11">
                  <c:v>53405</c:v>
                </c:pt>
                <c:pt idx="12">
                  <c:v>57135</c:v>
                </c:pt>
                <c:pt idx="13">
                  <c:v>59954</c:v>
                </c:pt>
                <c:pt idx="14">
                  <c:v>49293</c:v>
                </c:pt>
                <c:pt idx="15">
                  <c:v>9958</c:v>
                </c:pt>
                <c:pt idx="16">
                  <c:v>13748</c:v>
                </c:pt>
                <c:pt idx="17">
                  <c:v>302</c:v>
                </c:pt>
                <c:pt idx="18">
                  <c:v>3447</c:v>
                </c:pt>
                <c:pt idx="19">
                  <c:v>1278</c:v>
                </c:pt>
                <c:pt idx="20">
                  <c:v>5576</c:v>
                </c:pt>
                <c:pt idx="21">
                  <c:v>27308</c:v>
                </c:pt>
                <c:pt idx="22">
                  <c:v>35493</c:v>
                </c:pt>
                <c:pt idx="23">
                  <c:v>43682</c:v>
                </c:pt>
                <c:pt idx="24">
                  <c:v>65587</c:v>
                </c:pt>
                <c:pt idx="25">
                  <c:v>56210</c:v>
                </c:pt>
                <c:pt idx="26">
                  <c:v>47603</c:v>
                </c:pt>
                <c:pt idx="27">
                  <c:v>35520</c:v>
                </c:pt>
                <c:pt idx="28">
                  <c:v>21464</c:v>
                </c:pt>
                <c:pt idx="29">
                  <c:v>1993</c:v>
                </c:pt>
                <c:pt idx="30">
                  <c:v>1202</c:v>
                </c:pt>
                <c:pt idx="31">
                  <c:v>1040</c:v>
                </c:pt>
                <c:pt idx="32">
                  <c:v>2374</c:v>
                </c:pt>
                <c:pt idx="33">
                  <c:v>12068</c:v>
                </c:pt>
                <c:pt idx="34">
                  <c:v>33850</c:v>
                </c:pt>
                <c:pt idx="35">
                  <c:v>50291</c:v>
                </c:pt>
                <c:pt idx="36">
                  <c:v>57213</c:v>
                </c:pt>
                <c:pt idx="37">
                  <c:v>46840</c:v>
                </c:pt>
                <c:pt idx="38">
                  <c:v>42127</c:v>
                </c:pt>
                <c:pt idx="39">
                  <c:v>29388</c:v>
                </c:pt>
                <c:pt idx="40">
                  <c:v>4178</c:v>
                </c:pt>
                <c:pt idx="41">
                  <c:v>3052</c:v>
                </c:pt>
                <c:pt idx="42">
                  <c:v>1673</c:v>
                </c:pt>
                <c:pt idx="43">
                  <c:v>1736</c:v>
                </c:pt>
                <c:pt idx="44">
                  <c:v>3581</c:v>
                </c:pt>
                <c:pt idx="45">
                  <c:v>13234</c:v>
                </c:pt>
                <c:pt idx="46">
                  <c:v>22400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4-4D10-B2B8-3DACD7F1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6943"/>
        <c:axId val="456810687"/>
      </c:lineChart>
      <c:dateAx>
        <c:axId val="4568069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0687"/>
        <c:crosses val="autoZero"/>
        <c:auto val="1"/>
        <c:lblOffset val="100"/>
        <c:baseTimeUnit val="months"/>
      </c:dateAx>
      <c:valAx>
        <c:axId val="4568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420687</xdr:colOff>
      <xdr:row>2</xdr:row>
      <xdr:rowOff>127000</xdr:rowOff>
    </xdr:from>
    <xdr:to>
      <xdr:col>41</xdr:col>
      <xdr:colOff>115887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11A15-56D5-F6FB-4878-D59D07D9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594032</xdr:colOff>
      <xdr:row>48</xdr:row>
      <xdr:rowOff>1781</xdr:rowOff>
    </xdr:from>
    <xdr:to>
      <xdr:col>16</xdr:col>
      <xdr:colOff>474991</xdr:colOff>
      <xdr:row>65</xdr:row>
      <xdr:rowOff>126318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39018-2A25-0935-76C5-7B5265DA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315451</xdr:colOff>
      <xdr:row>63</xdr:row>
      <xdr:rowOff>133965</xdr:rowOff>
    </xdr:from>
    <xdr:to>
      <xdr:col>6</xdr:col>
      <xdr:colOff>278580</xdr:colOff>
      <xdr:row>80</xdr:row>
      <xdr:rowOff>91359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8CC47-2C9D-A9F3-34E6-75348E2F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140969</xdr:colOff>
      <xdr:row>0</xdr:row>
      <xdr:rowOff>108585</xdr:rowOff>
    </xdr:from>
    <xdr:to>
      <xdr:col>21</xdr:col>
      <xdr:colOff>451484</xdr:colOff>
      <xdr:row>29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815C3-9A6C-0F52-A3D5-D4A98255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42</xdr:col>
      <xdr:colOff>312420</xdr:colOff>
      <xdr:row>30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BA192-858F-4449-A74E-C2AA20E28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7F83E-0365-4312-A6D4-F29A81F12FCD}" name="Table2" displayName="Table2" ref="A1:F61" totalsRowShown="0" headerRowDxfId="19" headerRowBorderDxfId="18" tableBorderDxfId="17" totalsRowBorderDxfId="16">
  <autoFilter ref="A1:F61" xr:uid="{DC07F83E-0365-4312-A6D4-F29A81F12FCD}"/>
  <tableColumns count="6">
    <tableColumn id="1" xr3:uid="{DB3BD828-3E9A-4DAB-BA10-28C89A3635B3}" name="Date" dataDxfId="15"/>
    <tableColumn id="2" xr3:uid="{B8E6F526-6498-4F94-9B85-1D61D28B658A}" name="Total Production" dataDxfId="14"/>
    <tableColumn id="3" xr3:uid="{117759AA-AA90-485A-9462-00ADCFCFEB55}" name="HDD" dataDxfId="13"/>
    <tableColumn id="4" xr3:uid="{0364A620-FF68-4A47-BBB8-4E918D22EBE7}" name="CDD" dataDxfId="12"/>
    <tableColumn id="5" xr3:uid="{638989C7-2BE3-4724-BEFE-E0F3FE4BD53B}" name="Energy data" dataDxfId="11"/>
    <tableColumn id="6" xr3:uid="{3684ABB9-0499-49E0-85D3-28A049B54ECA}" name="Prediction" dataDxfId="10">
      <calculatedColumnFormula>(J$19*Table2[[#This Row],[Total Production]])+(J$20*Table2[[#This Row],[HDD]])+(J$21*Table2[[#This Row],[CDD]])+(J$18)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B272C4-90EA-46F3-9F66-84295E944991}" name="Table7" displayName="Table7" ref="A1:E72" totalsRowShown="0" dataDxfId="9">
  <autoFilter ref="A1:E72" xr:uid="{B9B272C4-90EA-46F3-9F66-84295E944991}"/>
  <tableColumns count="5">
    <tableColumn id="1" xr3:uid="{A09F58AF-3916-41BA-8DC2-2174921F115C}" name="Date" dataDxfId="8"/>
    <tableColumn id="2" xr3:uid="{3D2A47F2-91AC-4B58-8EC2-39F008B9094C}" name="CDD"/>
    <tableColumn id="3" xr3:uid="{0821E79C-4D1B-411E-8FBD-599DE8C315EC}" name="Forecast(CDD)" dataDxfId="7">
      <calculatedColumnFormula>_xlfn.FORECAST.ETS(A2,$B$2:$B$48,$A$2:$A$48,1,1)</calculatedColumnFormula>
    </tableColumn>
    <tableColumn id="4" xr3:uid="{04673CC1-3AB7-4E99-8CA7-257D7B0EB5FA}" name="Lower Confidence Bound(CDD)" dataDxfId="6">
      <calculatedColumnFormula>C2-_xlfn.FORECAST.ETS.CONFINT(A2,$B$2:$B$48,$A$2:$A$48,0.95,1,1)</calculatedColumnFormula>
    </tableColumn>
    <tableColumn id="5" xr3:uid="{BB77A287-33DA-4D22-924E-2646299D052B}" name="Upper Confidence Bound(CDD)" dataDxfId="5">
      <calculatedColumnFormula>C2+_xlfn.FORECAST.ETS.CONFINT(A2,$B$2:$B$48,$A$2:$A$48,0.95,1,1)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D51DAD-623C-482D-8270-55822D78E270}" name="Table8" displayName="Table8" ref="A1:E72" totalsRowShown="0" dataDxfId="4">
  <autoFilter ref="A1:E72" xr:uid="{61D51DAD-623C-482D-8270-55822D78E270}"/>
  <tableColumns count="5">
    <tableColumn id="1" xr3:uid="{297F6936-5AB9-4C48-B7E4-BBE8CBDC62AA}" name="Date" dataDxfId="3"/>
    <tableColumn id="2" xr3:uid="{819B2AF6-45C2-4E22-880D-A6F23B87D72D}" name="HDD"/>
    <tableColumn id="3" xr3:uid="{4114CEBD-2A6D-499D-98FF-F5C656A4B44C}" name="Forecast(HDD)" dataDxfId="2">
      <calculatedColumnFormula>_xlfn.FORECAST.ETS(A2,$B$2:$B$48,$A$2:$A$48,1,1)</calculatedColumnFormula>
    </tableColumn>
    <tableColumn id="4" xr3:uid="{91FDF334-EE3C-4BF5-AF50-C091E3C6D5F6}" name="Lower Confidence Bound(HDD)" dataDxfId="1">
      <calculatedColumnFormula>C2-_xlfn.FORECAST.ETS.CONFINT(A2,$B$2:$B$48,$A$2:$A$48,0.95,1,1)</calculatedColumnFormula>
    </tableColumn>
    <tableColumn id="5" xr3:uid="{508E7FBD-1B68-459A-9A85-E8DCE962F392}" name="Upper Confidence Bound(HDD)" dataDxfId="0">
      <calculatedColumnFormula>C2+_xlfn.FORECAST.ETS.CONFINT(A2,$B$2:$B$48,$A$2:$A$48,0.95,1,1)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opLeftCell="A5" zoomScale="90" zoomScaleNormal="90" workbookViewId="0">
      <selection activeCell="C10" sqref="C10:F10"/>
    </sheetView>
  </sheetViews>
  <sheetFormatPr defaultColWidth="8.86328125" defaultRowHeight="31.9" customHeight="1" x14ac:dyDescent="0.6"/>
  <cols>
    <col min="1" max="5" width="8.86328125" style="15"/>
    <col min="6" max="6" width="33.1328125" style="15" customWidth="1"/>
    <col min="7" max="16384" width="8.86328125" style="15"/>
  </cols>
  <sheetData>
    <row r="2" spans="2:7" ht="31.9" customHeight="1" x14ac:dyDescent="0.6">
      <c r="B2" s="84" t="s">
        <v>3</v>
      </c>
      <c r="C2" s="84"/>
      <c r="D2" s="16"/>
      <c r="E2" s="16"/>
      <c r="F2" s="16"/>
      <c r="G2" s="16"/>
    </row>
    <row r="3" spans="2:7" ht="57" customHeight="1" x14ac:dyDescent="0.6">
      <c r="B3" s="86" t="s">
        <v>54</v>
      </c>
      <c r="C3" s="81"/>
      <c r="D3" s="81"/>
      <c r="E3" s="81"/>
      <c r="F3" s="81"/>
      <c r="G3" s="81"/>
    </row>
    <row r="6" spans="2:7" ht="31.9" customHeight="1" x14ac:dyDescent="0.6">
      <c r="B6" s="83" t="s">
        <v>20</v>
      </c>
      <c r="C6" s="83"/>
      <c r="D6" s="83"/>
      <c r="E6" s="83"/>
      <c r="F6" s="83"/>
      <c r="G6" s="11" t="s">
        <v>4</v>
      </c>
    </row>
    <row r="7" spans="2:7" ht="31.9" customHeight="1" x14ac:dyDescent="0.6">
      <c r="B7" s="12" t="s">
        <v>5</v>
      </c>
      <c r="C7" s="85" t="s">
        <v>52</v>
      </c>
      <c r="D7" s="81"/>
      <c r="E7" s="81"/>
      <c r="F7" s="81"/>
      <c r="G7" s="12" t="s">
        <v>6</v>
      </c>
    </row>
    <row r="8" spans="2:7" ht="31.9" customHeight="1" x14ac:dyDescent="0.6">
      <c r="B8" s="12" t="s">
        <v>7</v>
      </c>
      <c r="C8" s="85" t="s">
        <v>53</v>
      </c>
      <c r="D8" s="81"/>
      <c r="E8" s="81"/>
      <c r="F8" s="81"/>
      <c r="G8" s="12" t="s">
        <v>6</v>
      </c>
    </row>
    <row r="9" spans="2:7" ht="31.9" customHeight="1" x14ac:dyDescent="0.6">
      <c r="B9" s="12" t="s">
        <v>8</v>
      </c>
      <c r="C9" s="85" t="s">
        <v>48</v>
      </c>
      <c r="D9" s="81"/>
      <c r="E9" s="81"/>
      <c r="F9" s="81"/>
      <c r="G9" s="12" t="s">
        <v>9</v>
      </c>
    </row>
    <row r="10" spans="2:7" ht="31.9" customHeight="1" x14ac:dyDescent="0.6">
      <c r="B10" s="12" t="s">
        <v>10</v>
      </c>
      <c r="C10" s="85" t="s">
        <v>49</v>
      </c>
      <c r="D10" s="81"/>
      <c r="E10" s="81"/>
      <c r="F10" s="81"/>
      <c r="G10" s="13" t="s">
        <v>11</v>
      </c>
    </row>
    <row r="11" spans="2:7" ht="31.9" customHeight="1" x14ac:dyDescent="0.6">
      <c r="B11" s="12" t="s">
        <v>10</v>
      </c>
      <c r="C11" s="82" t="s">
        <v>50</v>
      </c>
      <c r="D11" s="81"/>
      <c r="E11" s="81"/>
      <c r="F11" s="81"/>
      <c r="G11" s="13" t="s">
        <v>11</v>
      </c>
    </row>
    <row r="12" spans="2:7" ht="31.9" customHeight="1" x14ac:dyDescent="0.6">
      <c r="B12" s="12" t="s">
        <v>12</v>
      </c>
      <c r="C12" s="81" t="s">
        <v>14</v>
      </c>
      <c r="D12" s="81"/>
      <c r="E12" s="81"/>
      <c r="F12" s="81"/>
      <c r="G12" s="14" t="s">
        <v>13</v>
      </c>
    </row>
    <row r="14" spans="2:7" ht="31.9" customHeight="1" x14ac:dyDescent="0.6">
      <c r="B14" s="84" t="s">
        <v>19</v>
      </c>
      <c r="C14" s="84"/>
      <c r="D14" s="84"/>
      <c r="E14" s="84"/>
      <c r="F14" s="84"/>
      <c r="G14" s="84"/>
    </row>
    <row r="15" spans="2:7" ht="31.9" customHeight="1" x14ac:dyDescent="0.6">
      <c r="B15" s="12" t="s">
        <v>5</v>
      </c>
      <c r="C15" s="87" t="s">
        <v>15</v>
      </c>
      <c r="D15" s="87"/>
      <c r="E15" s="87"/>
      <c r="F15" s="87"/>
      <c r="G15" s="87"/>
    </row>
    <row r="16" spans="2:7" ht="31.9" customHeight="1" x14ac:dyDescent="0.6">
      <c r="B16" s="12" t="s">
        <v>7</v>
      </c>
      <c r="C16" s="87" t="s">
        <v>16</v>
      </c>
      <c r="D16" s="87"/>
      <c r="E16" s="87"/>
      <c r="F16" s="87"/>
      <c r="G16" s="87"/>
    </row>
    <row r="17" spans="2:7" ht="31.9" customHeight="1" x14ac:dyDescent="0.6">
      <c r="B17" s="12" t="s">
        <v>8</v>
      </c>
      <c r="C17" s="87" t="s">
        <v>17</v>
      </c>
      <c r="D17" s="87"/>
      <c r="E17" s="87"/>
      <c r="F17" s="87"/>
      <c r="G17" s="87"/>
    </row>
    <row r="18" spans="2:7" ht="31.9" customHeight="1" x14ac:dyDescent="0.6">
      <c r="B18" s="12" t="s">
        <v>10</v>
      </c>
      <c r="C18" s="87" t="s">
        <v>18</v>
      </c>
      <c r="D18" s="87"/>
      <c r="E18" s="87"/>
      <c r="F18" s="87"/>
      <c r="G18" s="87"/>
    </row>
  </sheetData>
  <mergeCells count="14">
    <mergeCell ref="C15:G15"/>
    <mergeCell ref="C16:G16"/>
    <mergeCell ref="C17:G17"/>
    <mergeCell ref="C18:G18"/>
    <mergeCell ref="B14:G14"/>
    <mergeCell ref="C12:F12"/>
    <mergeCell ref="C11:F11"/>
    <mergeCell ref="B6:F6"/>
    <mergeCell ref="B2:C2"/>
    <mergeCell ref="C7:F7"/>
    <mergeCell ref="C8:F8"/>
    <mergeCell ref="C9:F9"/>
    <mergeCell ref="C10:F10"/>
    <mergeCell ref="B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3"/>
  <sheetViews>
    <sheetView topLeftCell="A6" workbookViewId="0">
      <selection activeCell="A6" sqref="A6:K6"/>
    </sheetView>
  </sheetViews>
  <sheetFormatPr defaultColWidth="8.86328125" defaultRowHeight="13" x14ac:dyDescent="0.6"/>
  <cols>
    <col min="1" max="1" width="13.54296875" style="5" bestFit="1" customWidth="1"/>
    <col min="2" max="2" width="9.26953125" style="5" bestFit="1" customWidth="1"/>
    <col min="3" max="9" width="8.54296875" style="5" bestFit="1" customWidth="1"/>
    <col min="10" max="10" width="8.54296875" style="4" bestFit="1" customWidth="1"/>
    <col min="11" max="16384" width="8.86328125" style="5"/>
  </cols>
  <sheetData>
    <row r="1" spans="1:30" x14ac:dyDescent="0.6">
      <c r="A1" s="5" t="s">
        <v>1</v>
      </c>
      <c r="B1" s="26">
        <v>0.2</v>
      </c>
      <c r="W1" s="5" t="s">
        <v>51</v>
      </c>
      <c r="X1" s="26">
        <v>0.08</v>
      </c>
    </row>
    <row r="2" spans="1:30" x14ac:dyDescent="0.6">
      <c r="A2" s="22" t="s">
        <v>28</v>
      </c>
      <c r="B2" s="23" t="s">
        <v>44</v>
      </c>
      <c r="C2" s="23" t="s">
        <v>44</v>
      </c>
      <c r="D2" s="23" t="s">
        <v>44</v>
      </c>
      <c r="E2" s="23" t="s">
        <v>44</v>
      </c>
      <c r="F2" s="23" t="s">
        <v>44</v>
      </c>
      <c r="G2" s="23" t="s">
        <v>44</v>
      </c>
      <c r="H2" s="23" t="s">
        <v>44</v>
      </c>
      <c r="I2" s="23" t="s">
        <v>44</v>
      </c>
      <c r="J2" s="23" t="s">
        <v>44</v>
      </c>
      <c r="W2" s="22" t="s">
        <v>28</v>
      </c>
      <c r="X2" s="23" t="s">
        <v>44</v>
      </c>
      <c r="Y2" s="23" t="s">
        <v>44</v>
      </c>
      <c r="Z2" s="23" t="s">
        <v>44</v>
      </c>
      <c r="AA2" s="23" t="s">
        <v>44</v>
      </c>
      <c r="AB2" s="23" t="s">
        <v>44</v>
      </c>
      <c r="AC2" s="23" t="s">
        <v>44</v>
      </c>
    </row>
    <row r="3" spans="1:30" x14ac:dyDescent="0.6">
      <c r="A3" s="22" t="s">
        <v>29</v>
      </c>
      <c r="B3" s="23" t="s">
        <v>32</v>
      </c>
      <c r="C3" s="23" t="s">
        <v>32</v>
      </c>
      <c r="D3" s="23" t="s">
        <v>32</v>
      </c>
      <c r="E3" s="23" t="s">
        <v>32</v>
      </c>
      <c r="F3" s="23" t="s">
        <v>32</v>
      </c>
      <c r="G3" s="23" t="s">
        <v>32</v>
      </c>
      <c r="H3" s="23" t="s">
        <v>32</v>
      </c>
      <c r="I3" s="23" t="s">
        <v>32</v>
      </c>
      <c r="J3" s="23" t="s">
        <v>32</v>
      </c>
      <c r="W3" s="22" t="s">
        <v>29</v>
      </c>
      <c r="X3" s="23" t="s">
        <v>32</v>
      </c>
      <c r="Y3" s="23" t="s">
        <v>32</v>
      </c>
      <c r="Z3" s="23" t="s">
        <v>32</v>
      </c>
      <c r="AA3" s="23" t="s">
        <v>32</v>
      </c>
      <c r="AB3" s="23" t="s">
        <v>32</v>
      </c>
      <c r="AC3" s="23" t="s">
        <v>32</v>
      </c>
    </row>
    <row r="4" spans="1:30" x14ac:dyDescent="0.6">
      <c r="A4" s="22" t="s">
        <v>2</v>
      </c>
      <c r="B4" s="23" t="s">
        <v>33</v>
      </c>
      <c r="C4" s="23" t="s">
        <v>33</v>
      </c>
      <c r="D4" s="23" t="s">
        <v>33</v>
      </c>
      <c r="E4" s="23" t="s">
        <v>33</v>
      </c>
      <c r="F4" s="23" t="s">
        <v>33</v>
      </c>
      <c r="G4" s="23" t="s">
        <v>33</v>
      </c>
      <c r="H4" s="23" t="s">
        <v>33</v>
      </c>
      <c r="I4" s="23" t="s">
        <v>33</v>
      </c>
      <c r="J4" s="23" t="s">
        <v>33</v>
      </c>
      <c r="W4" s="22" t="s">
        <v>2</v>
      </c>
      <c r="X4" s="23" t="s">
        <v>33</v>
      </c>
      <c r="Y4" s="23" t="s">
        <v>33</v>
      </c>
      <c r="Z4" s="23" t="s">
        <v>33</v>
      </c>
      <c r="AA4" s="23" t="s">
        <v>33</v>
      </c>
      <c r="AB4" s="23" t="s">
        <v>33</v>
      </c>
      <c r="AC4" s="23" t="s">
        <v>33</v>
      </c>
    </row>
    <row r="5" spans="1:30" x14ac:dyDescent="0.6">
      <c r="A5" s="22" t="s">
        <v>30</v>
      </c>
      <c r="B5" s="23" t="s">
        <v>34</v>
      </c>
      <c r="C5" s="23" t="s">
        <v>34</v>
      </c>
      <c r="D5" s="23" t="s">
        <v>34</v>
      </c>
      <c r="E5" s="23" t="s">
        <v>34</v>
      </c>
      <c r="F5" s="23" t="s">
        <v>34</v>
      </c>
      <c r="G5" s="23" t="s">
        <v>34</v>
      </c>
      <c r="H5" s="23" t="s">
        <v>34</v>
      </c>
      <c r="I5" s="23" t="s">
        <v>34</v>
      </c>
      <c r="J5" s="23" t="s">
        <v>34</v>
      </c>
      <c r="W5" s="22" t="s">
        <v>30</v>
      </c>
      <c r="X5" s="23" t="s">
        <v>34</v>
      </c>
      <c r="Y5" s="23" t="s">
        <v>34</v>
      </c>
      <c r="Z5" s="23" t="s">
        <v>34</v>
      </c>
      <c r="AA5" s="23" t="s">
        <v>34</v>
      </c>
      <c r="AB5" s="23" t="s">
        <v>34</v>
      </c>
      <c r="AC5" s="23" t="s">
        <v>34</v>
      </c>
    </row>
    <row r="6" spans="1:30" ht="21.5" x14ac:dyDescent="0.6">
      <c r="A6" s="22" t="s">
        <v>31</v>
      </c>
      <c r="B6" s="23" t="s">
        <v>35</v>
      </c>
      <c r="C6" s="23" t="s">
        <v>36</v>
      </c>
      <c r="D6" s="23" t="s">
        <v>37</v>
      </c>
      <c r="E6" s="23" t="s">
        <v>38</v>
      </c>
      <c r="F6" s="23" t="s">
        <v>39</v>
      </c>
      <c r="G6" s="23" t="s">
        <v>40</v>
      </c>
      <c r="H6" s="23" t="s">
        <v>41</v>
      </c>
      <c r="I6" s="23" t="s">
        <v>42</v>
      </c>
      <c r="J6" s="23" t="s">
        <v>43</v>
      </c>
      <c r="K6" s="5" t="s">
        <v>0</v>
      </c>
      <c r="W6" s="22" t="s">
        <v>31</v>
      </c>
      <c r="X6" s="23" t="s">
        <v>45</v>
      </c>
      <c r="Y6" s="23" t="s">
        <v>46</v>
      </c>
      <c r="Z6" s="23" t="s">
        <v>46</v>
      </c>
      <c r="AA6" s="23" t="s">
        <v>46</v>
      </c>
      <c r="AB6" s="23" t="s">
        <v>46</v>
      </c>
      <c r="AC6" s="23" t="s">
        <v>46</v>
      </c>
      <c r="AD6" s="5" t="s">
        <v>0</v>
      </c>
    </row>
    <row r="7" spans="1:30" x14ac:dyDescent="0.6">
      <c r="A7" s="25">
        <v>43466</v>
      </c>
      <c r="B7" s="24">
        <v>3688</v>
      </c>
      <c r="C7" s="24">
        <v>10993</v>
      </c>
      <c r="D7" s="24">
        <v>2505</v>
      </c>
      <c r="E7" s="24">
        <v>2658</v>
      </c>
      <c r="F7" s="24">
        <v>0</v>
      </c>
      <c r="G7" s="24">
        <v>0</v>
      </c>
      <c r="H7" s="24">
        <v>276</v>
      </c>
      <c r="I7" s="24">
        <v>4755</v>
      </c>
      <c r="J7" s="24">
        <v>2399</v>
      </c>
      <c r="K7" s="3">
        <f>SUM(B7:J7)</f>
        <v>27274</v>
      </c>
      <c r="W7" s="25">
        <v>43466</v>
      </c>
      <c r="X7" s="24">
        <v>21342</v>
      </c>
      <c r="Y7" s="24">
        <v>0</v>
      </c>
      <c r="Z7" s="24">
        <v>3585</v>
      </c>
      <c r="AA7" s="24">
        <v>6857</v>
      </c>
      <c r="AB7" s="24">
        <v>18740</v>
      </c>
      <c r="AC7" s="24">
        <v>21075</v>
      </c>
      <c r="AD7" s="3">
        <f>SUM(X7:AC7)</f>
        <v>71599</v>
      </c>
    </row>
    <row r="8" spans="1:30" x14ac:dyDescent="0.6">
      <c r="A8" s="25">
        <v>43497</v>
      </c>
      <c r="B8" s="24">
        <v>1993</v>
      </c>
      <c r="C8" s="24">
        <v>10408</v>
      </c>
      <c r="D8" s="24">
        <v>3127</v>
      </c>
      <c r="E8" s="24">
        <v>2897</v>
      </c>
      <c r="F8" s="24">
        <v>0</v>
      </c>
      <c r="G8" s="24">
        <v>0</v>
      </c>
      <c r="H8" s="24">
        <v>372</v>
      </c>
      <c r="I8" s="24">
        <v>764</v>
      </c>
      <c r="J8" s="24">
        <v>1975</v>
      </c>
      <c r="K8" s="3">
        <f t="shared" ref="K8:K53" si="0">SUM(B8:J8)</f>
        <v>21536</v>
      </c>
      <c r="W8" s="25">
        <v>43497</v>
      </c>
      <c r="X8" s="24">
        <v>16934</v>
      </c>
      <c r="Y8" s="24">
        <v>0</v>
      </c>
      <c r="Z8" s="24">
        <v>3780</v>
      </c>
      <c r="AA8" s="24">
        <v>3288</v>
      </c>
      <c r="AB8" s="24">
        <v>11722</v>
      </c>
      <c r="AC8" s="24">
        <v>20591</v>
      </c>
      <c r="AD8" s="3">
        <f>SUM(X8:AC8)</f>
        <v>56315</v>
      </c>
    </row>
    <row r="9" spans="1:30" x14ac:dyDescent="0.6">
      <c r="A9" s="25">
        <v>43525</v>
      </c>
      <c r="B9" s="24">
        <v>2056</v>
      </c>
      <c r="C9" s="24">
        <v>9862</v>
      </c>
      <c r="D9" s="24">
        <v>2458</v>
      </c>
      <c r="E9" s="24">
        <v>2637</v>
      </c>
      <c r="F9" s="24">
        <v>0</v>
      </c>
      <c r="G9" s="24">
        <v>0</v>
      </c>
      <c r="H9" s="24">
        <v>573</v>
      </c>
      <c r="I9" s="24">
        <v>903</v>
      </c>
      <c r="J9" s="24">
        <v>1693</v>
      </c>
      <c r="K9" s="3">
        <f t="shared" si="0"/>
        <v>20182</v>
      </c>
      <c r="W9" s="25">
        <v>43525</v>
      </c>
      <c r="X9" s="24">
        <v>15095</v>
      </c>
      <c r="Y9" s="24">
        <v>0</v>
      </c>
      <c r="Z9" s="24">
        <v>4529</v>
      </c>
      <c r="AA9" s="24">
        <v>2684</v>
      </c>
      <c r="AB9" s="24">
        <v>9516</v>
      </c>
      <c r="AC9" s="24">
        <v>19669</v>
      </c>
      <c r="AD9" s="3">
        <f t="shared" ref="AD9:AD53" si="1">SUM(X9:AC9)</f>
        <v>51493</v>
      </c>
    </row>
    <row r="10" spans="1:30" x14ac:dyDescent="0.6">
      <c r="A10" s="25">
        <v>43556</v>
      </c>
      <c r="B10" s="24">
        <v>1740</v>
      </c>
      <c r="C10" s="24">
        <v>8403</v>
      </c>
      <c r="D10" s="24">
        <v>1840</v>
      </c>
      <c r="E10" s="24">
        <v>2110</v>
      </c>
      <c r="F10" s="24">
        <v>7846</v>
      </c>
      <c r="G10" s="24">
        <v>0</v>
      </c>
      <c r="H10" s="24">
        <v>182</v>
      </c>
      <c r="I10" s="24">
        <v>0</v>
      </c>
      <c r="J10" s="24">
        <v>882</v>
      </c>
      <c r="K10" s="3">
        <f t="shared" si="0"/>
        <v>23003</v>
      </c>
      <c r="W10" s="25">
        <v>43556</v>
      </c>
      <c r="X10" s="24">
        <v>10670</v>
      </c>
      <c r="Y10" s="24">
        <v>0</v>
      </c>
      <c r="Z10" s="24">
        <v>3557</v>
      </c>
      <c r="AA10" s="24">
        <v>1913</v>
      </c>
      <c r="AB10" s="24">
        <v>4105</v>
      </c>
      <c r="AC10" s="24">
        <v>12303</v>
      </c>
      <c r="AD10" s="3">
        <f t="shared" si="1"/>
        <v>32548</v>
      </c>
    </row>
    <row r="11" spans="1:30" x14ac:dyDescent="0.6">
      <c r="A11" s="25">
        <v>43586</v>
      </c>
      <c r="B11" s="24">
        <v>2273</v>
      </c>
      <c r="C11" s="24">
        <v>8550</v>
      </c>
      <c r="D11" s="24">
        <v>1277</v>
      </c>
      <c r="E11" s="24">
        <v>2159</v>
      </c>
      <c r="F11" s="24">
        <v>0</v>
      </c>
      <c r="G11" s="24">
        <v>0</v>
      </c>
      <c r="H11" s="24">
        <v>358</v>
      </c>
      <c r="I11" s="24">
        <v>2229</v>
      </c>
      <c r="J11" s="24">
        <v>1360</v>
      </c>
      <c r="K11" s="3">
        <f t="shared" si="0"/>
        <v>18206</v>
      </c>
      <c r="W11" s="25">
        <v>43586</v>
      </c>
      <c r="X11" s="24">
        <v>4799</v>
      </c>
      <c r="Y11" s="24">
        <v>0</v>
      </c>
      <c r="Z11" s="24">
        <v>2902</v>
      </c>
      <c r="AA11" s="24">
        <v>870</v>
      </c>
      <c r="AB11" s="24">
        <v>2969</v>
      </c>
      <c r="AC11" s="24">
        <v>6484</v>
      </c>
      <c r="AD11" s="3">
        <f t="shared" si="1"/>
        <v>18024</v>
      </c>
    </row>
    <row r="12" spans="1:30" x14ac:dyDescent="0.6">
      <c r="A12" s="25">
        <v>43617</v>
      </c>
      <c r="B12" s="24">
        <v>1700</v>
      </c>
      <c r="C12" s="24">
        <v>9768</v>
      </c>
      <c r="D12" s="24">
        <v>1171</v>
      </c>
      <c r="E12" s="24">
        <v>2062</v>
      </c>
      <c r="F12" s="24">
        <v>3586</v>
      </c>
      <c r="G12" s="24">
        <v>0</v>
      </c>
      <c r="H12" s="24">
        <v>238</v>
      </c>
      <c r="I12" s="24">
        <v>750</v>
      </c>
      <c r="J12" s="24">
        <v>1506</v>
      </c>
      <c r="K12" s="3">
        <f t="shared" si="0"/>
        <v>20781</v>
      </c>
      <c r="W12" s="25">
        <v>43617</v>
      </c>
      <c r="X12" s="24">
        <v>1304</v>
      </c>
      <c r="Y12" s="24">
        <v>0</v>
      </c>
      <c r="Z12" s="24">
        <v>1003</v>
      </c>
      <c r="AA12" s="24">
        <v>390</v>
      </c>
      <c r="AB12" s="24">
        <v>1905</v>
      </c>
      <c r="AC12" s="24">
        <v>568</v>
      </c>
      <c r="AD12" s="3">
        <f t="shared" si="1"/>
        <v>5170</v>
      </c>
    </row>
    <row r="13" spans="1:30" x14ac:dyDescent="0.6">
      <c r="A13" s="25">
        <v>43647</v>
      </c>
      <c r="B13" s="24">
        <v>1571</v>
      </c>
      <c r="C13" s="24">
        <v>8723</v>
      </c>
      <c r="D13" s="24">
        <v>1423</v>
      </c>
      <c r="E13" s="24">
        <v>2394</v>
      </c>
      <c r="F13" s="24">
        <v>0</v>
      </c>
      <c r="G13" s="24">
        <v>0</v>
      </c>
      <c r="H13" s="24">
        <v>156</v>
      </c>
      <c r="I13" s="24">
        <v>522</v>
      </c>
      <c r="J13" s="24">
        <v>1065</v>
      </c>
      <c r="K13" s="3">
        <f t="shared" si="0"/>
        <v>15854</v>
      </c>
      <c r="W13" s="25">
        <v>43647</v>
      </c>
      <c r="X13" s="24">
        <v>702</v>
      </c>
      <c r="Y13" s="24">
        <v>0</v>
      </c>
      <c r="Z13" s="24">
        <v>290</v>
      </c>
      <c r="AA13" s="24">
        <v>167</v>
      </c>
      <c r="AB13" s="24">
        <v>468</v>
      </c>
      <c r="AC13" s="24">
        <v>56</v>
      </c>
      <c r="AD13" s="3">
        <f t="shared" si="1"/>
        <v>1683</v>
      </c>
    </row>
    <row r="14" spans="1:30" x14ac:dyDescent="0.6">
      <c r="A14" s="25">
        <v>43678</v>
      </c>
      <c r="B14" s="24">
        <v>1567</v>
      </c>
      <c r="C14" s="24">
        <v>7895</v>
      </c>
      <c r="D14" s="24">
        <v>1350</v>
      </c>
      <c r="E14" s="24">
        <v>2264</v>
      </c>
      <c r="F14" s="24">
        <v>0</v>
      </c>
      <c r="G14" s="24">
        <v>0</v>
      </c>
      <c r="H14" s="24">
        <v>161</v>
      </c>
      <c r="I14" s="24">
        <v>196</v>
      </c>
      <c r="J14" s="24">
        <v>1176</v>
      </c>
      <c r="K14" s="3">
        <f t="shared" si="0"/>
        <v>14609</v>
      </c>
      <c r="W14" s="25">
        <v>43678</v>
      </c>
      <c r="X14" s="24">
        <v>302</v>
      </c>
      <c r="Y14" s="24">
        <v>0</v>
      </c>
      <c r="Z14" s="24">
        <v>437</v>
      </c>
      <c r="AA14" s="24">
        <v>146</v>
      </c>
      <c r="AB14" s="24">
        <v>482</v>
      </c>
      <c r="AC14" s="24">
        <v>123</v>
      </c>
      <c r="AD14" s="3">
        <f t="shared" si="1"/>
        <v>1490</v>
      </c>
    </row>
    <row r="15" spans="1:30" x14ac:dyDescent="0.6">
      <c r="A15" s="25">
        <v>43709</v>
      </c>
      <c r="B15" s="24">
        <v>2511</v>
      </c>
      <c r="C15" s="24">
        <v>8868</v>
      </c>
      <c r="D15" s="24">
        <v>3083</v>
      </c>
      <c r="E15" s="24">
        <v>2188</v>
      </c>
      <c r="F15" s="24">
        <v>3963</v>
      </c>
      <c r="G15" s="24">
        <v>0</v>
      </c>
      <c r="H15" s="24">
        <v>416</v>
      </c>
      <c r="I15" s="24">
        <v>1048</v>
      </c>
      <c r="J15" s="24">
        <v>1350</v>
      </c>
      <c r="K15" s="3">
        <f t="shared" si="0"/>
        <v>23427</v>
      </c>
      <c r="W15" s="25">
        <v>43709</v>
      </c>
      <c r="X15" s="24">
        <v>927</v>
      </c>
      <c r="Y15" s="24">
        <v>0</v>
      </c>
      <c r="Z15" s="24">
        <v>746</v>
      </c>
      <c r="AA15" s="24">
        <v>328</v>
      </c>
      <c r="AB15" s="24">
        <v>599</v>
      </c>
      <c r="AC15" s="24">
        <v>825</v>
      </c>
      <c r="AD15" s="3">
        <f t="shared" si="1"/>
        <v>3425</v>
      </c>
    </row>
    <row r="16" spans="1:30" x14ac:dyDescent="0.6">
      <c r="A16" s="25">
        <v>43739</v>
      </c>
      <c r="B16" s="24">
        <v>1211</v>
      </c>
      <c r="C16" s="24">
        <v>8206</v>
      </c>
      <c r="D16" s="24">
        <v>0</v>
      </c>
      <c r="E16" s="24">
        <v>0</v>
      </c>
      <c r="F16" s="24">
        <v>2066</v>
      </c>
      <c r="G16" s="24">
        <v>0</v>
      </c>
      <c r="H16" s="24">
        <v>0</v>
      </c>
      <c r="I16" s="24">
        <v>0</v>
      </c>
      <c r="J16" s="24">
        <v>1506</v>
      </c>
      <c r="K16" s="3">
        <f t="shared" si="0"/>
        <v>12989</v>
      </c>
      <c r="W16" s="25">
        <v>43739</v>
      </c>
      <c r="X16" s="24">
        <v>11925</v>
      </c>
      <c r="Y16" s="24">
        <v>0</v>
      </c>
      <c r="Z16" s="24">
        <v>2495</v>
      </c>
      <c r="AA16" s="24">
        <v>2416</v>
      </c>
      <c r="AB16" s="24">
        <v>3670</v>
      </c>
      <c r="AC16" s="24">
        <v>15764</v>
      </c>
      <c r="AD16" s="3">
        <f t="shared" si="1"/>
        <v>36270</v>
      </c>
    </row>
    <row r="17" spans="1:30" x14ac:dyDescent="0.6">
      <c r="A17" s="25">
        <v>43770</v>
      </c>
      <c r="B17" s="24">
        <v>3213</v>
      </c>
      <c r="C17" s="24">
        <v>8651</v>
      </c>
      <c r="D17" s="24">
        <v>3267</v>
      </c>
      <c r="E17" s="24">
        <v>4634</v>
      </c>
      <c r="F17" s="24">
        <v>2598</v>
      </c>
      <c r="G17" s="24">
        <v>0</v>
      </c>
      <c r="H17" s="24">
        <v>299</v>
      </c>
      <c r="I17" s="24">
        <v>0</v>
      </c>
      <c r="J17" s="24">
        <v>2355</v>
      </c>
      <c r="K17" s="3">
        <f t="shared" si="0"/>
        <v>25017</v>
      </c>
      <c r="W17" s="25">
        <v>43770</v>
      </c>
      <c r="X17" s="24">
        <v>17654</v>
      </c>
      <c r="Y17" s="24">
        <v>0</v>
      </c>
      <c r="Z17" s="24">
        <v>5236</v>
      </c>
      <c r="AA17" s="24">
        <v>6164</v>
      </c>
      <c r="AB17" s="24">
        <v>8312</v>
      </c>
      <c r="AC17" s="24">
        <v>21581</v>
      </c>
      <c r="AD17" s="3">
        <f t="shared" si="1"/>
        <v>58947</v>
      </c>
    </row>
    <row r="18" spans="1:30" x14ac:dyDescent="0.6">
      <c r="A18" s="25">
        <v>43800</v>
      </c>
      <c r="B18" s="24">
        <v>2440</v>
      </c>
      <c r="C18" s="24">
        <v>5852</v>
      </c>
      <c r="D18" s="24">
        <v>1634</v>
      </c>
      <c r="E18" s="24">
        <v>2198</v>
      </c>
      <c r="F18" s="24">
        <v>2573</v>
      </c>
      <c r="G18" s="24">
        <v>0</v>
      </c>
      <c r="H18" s="24">
        <v>122</v>
      </c>
      <c r="I18" s="24">
        <v>403</v>
      </c>
      <c r="J18" s="24">
        <v>0</v>
      </c>
      <c r="K18" s="3">
        <f t="shared" si="0"/>
        <v>15222</v>
      </c>
      <c r="W18" s="25">
        <v>43800</v>
      </c>
      <c r="X18" s="24">
        <v>14257</v>
      </c>
      <c r="Y18" s="24">
        <v>0</v>
      </c>
      <c r="Z18" s="24">
        <v>5680</v>
      </c>
      <c r="AA18" s="24">
        <v>5692</v>
      </c>
      <c r="AB18" s="24">
        <v>8152</v>
      </c>
      <c r="AC18" s="24">
        <v>19624</v>
      </c>
      <c r="AD18" s="3">
        <f t="shared" si="1"/>
        <v>53405</v>
      </c>
    </row>
    <row r="19" spans="1:30" x14ac:dyDescent="0.6">
      <c r="A19" s="25">
        <v>43831</v>
      </c>
      <c r="B19" s="24">
        <v>2532</v>
      </c>
      <c r="C19" s="24">
        <v>8196</v>
      </c>
      <c r="D19" s="24">
        <v>2010</v>
      </c>
      <c r="E19" s="24">
        <v>2378</v>
      </c>
      <c r="F19" s="24">
        <v>2160</v>
      </c>
      <c r="G19" s="24">
        <v>0</v>
      </c>
      <c r="H19" s="24">
        <v>146</v>
      </c>
      <c r="I19" s="24">
        <v>776</v>
      </c>
      <c r="J19" s="24">
        <v>3523</v>
      </c>
      <c r="K19" s="3">
        <f t="shared" si="0"/>
        <v>21721</v>
      </c>
      <c r="W19" s="25">
        <v>43831</v>
      </c>
      <c r="X19" s="24">
        <v>17131</v>
      </c>
      <c r="Y19" s="24">
        <v>0</v>
      </c>
      <c r="Z19" s="24">
        <v>8057</v>
      </c>
      <c r="AA19" s="24">
        <v>5207</v>
      </c>
      <c r="AB19" s="24">
        <v>9699</v>
      </c>
      <c r="AC19" s="24">
        <v>17041</v>
      </c>
      <c r="AD19" s="3">
        <f t="shared" si="1"/>
        <v>57135</v>
      </c>
    </row>
    <row r="20" spans="1:30" x14ac:dyDescent="0.6">
      <c r="A20" s="25">
        <v>43862</v>
      </c>
      <c r="B20" s="24">
        <v>2703</v>
      </c>
      <c r="C20" s="24">
        <v>6093</v>
      </c>
      <c r="D20" s="24">
        <v>2004</v>
      </c>
      <c r="E20" s="24">
        <v>2980</v>
      </c>
      <c r="F20" s="24">
        <v>2671</v>
      </c>
      <c r="G20" s="24">
        <v>0</v>
      </c>
      <c r="H20" s="24">
        <v>244</v>
      </c>
      <c r="I20" s="24">
        <v>0</v>
      </c>
      <c r="J20" s="24">
        <v>2096</v>
      </c>
      <c r="K20" s="3">
        <f t="shared" si="0"/>
        <v>18791</v>
      </c>
      <c r="W20" s="25">
        <v>43862</v>
      </c>
      <c r="X20" s="24">
        <v>17898</v>
      </c>
      <c r="Y20" s="24">
        <v>0</v>
      </c>
      <c r="Z20" s="24">
        <v>6719</v>
      </c>
      <c r="AA20" s="24">
        <v>5075</v>
      </c>
      <c r="AB20" s="24">
        <v>13426</v>
      </c>
      <c r="AC20" s="24">
        <v>16836</v>
      </c>
      <c r="AD20" s="3">
        <f t="shared" si="1"/>
        <v>59954</v>
      </c>
    </row>
    <row r="21" spans="1:30" x14ac:dyDescent="0.6">
      <c r="A21" s="25">
        <v>43891</v>
      </c>
      <c r="B21" s="24">
        <v>2033</v>
      </c>
      <c r="C21" s="24">
        <v>4999</v>
      </c>
      <c r="D21" s="24">
        <v>2409</v>
      </c>
      <c r="E21" s="24">
        <v>2416</v>
      </c>
      <c r="F21" s="24">
        <v>2166</v>
      </c>
      <c r="G21" s="24">
        <v>0</v>
      </c>
      <c r="H21" s="24">
        <v>631</v>
      </c>
      <c r="I21" s="24">
        <v>444</v>
      </c>
      <c r="J21" s="24">
        <v>1049</v>
      </c>
      <c r="K21" s="3">
        <f t="shared" si="0"/>
        <v>16147</v>
      </c>
      <c r="W21" s="25">
        <v>43891</v>
      </c>
      <c r="X21" s="24">
        <v>15332</v>
      </c>
      <c r="Y21" s="24">
        <v>0</v>
      </c>
      <c r="Z21" s="24">
        <v>4718</v>
      </c>
      <c r="AA21" s="24">
        <v>2849</v>
      </c>
      <c r="AB21" s="24">
        <v>10705</v>
      </c>
      <c r="AC21" s="24">
        <v>15689</v>
      </c>
      <c r="AD21" s="3">
        <f t="shared" si="1"/>
        <v>49293</v>
      </c>
    </row>
    <row r="22" spans="1:30" x14ac:dyDescent="0.6">
      <c r="A22" s="25">
        <v>43922</v>
      </c>
      <c r="B22" s="24">
        <v>1270</v>
      </c>
      <c r="C22" s="24">
        <v>2134</v>
      </c>
      <c r="D22" s="24">
        <v>763</v>
      </c>
      <c r="E22" s="24">
        <v>2168</v>
      </c>
      <c r="F22" s="24">
        <v>1504</v>
      </c>
      <c r="G22" s="24">
        <v>0</v>
      </c>
      <c r="H22" s="24">
        <v>688</v>
      </c>
      <c r="I22" s="24">
        <v>443</v>
      </c>
      <c r="J22" s="24">
        <v>887</v>
      </c>
      <c r="K22" s="3">
        <f t="shared" si="0"/>
        <v>9857</v>
      </c>
      <c r="W22" s="25">
        <v>43922</v>
      </c>
      <c r="X22" s="24">
        <v>5394</v>
      </c>
      <c r="Y22" s="24">
        <v>0</v>
      </c>
      <c r="Z22" s="24">
        <v>336</v>
      </c>
      <c r="AA22" s="24">
        <v>112</v>
      </c>
      <c r="AB22" s="24">
        <v>1088</v>
      </c>
      <c r="AC22" s="24">
        <v>3028</v>
      </c>
      <c r="AD22" s="3">
        <f t="shared" si="1"/>
        <v>9958</v>
      </c>
    </row>
    <row r="23" spans="1:30" x14ac:dyDescent="0.6">
      <c r="A23" s="25">
        <v>43952</v>
      </c>
      <c r="B23" s="24">
        <v>600</v>
      </c>
      <c r="C23" s="24">
        <v>2879</v>
      </c>
      <c r="D23" s="24">
        <v>541</v>
      </c>
      <c r="E23" s="24">
        <v>1812</v>
      </c>
      <c r="F23" s="24">
        <v>745</v>
      </c>
      <c r="G23" s="24">
        <v>0</v>
      </c>
      <c r="H23" s="24">
        <v>482</v>
      </c>
      <c r="I23" s="24">
        <v>335</v>
      </c>
      <c r="J23" s="24">
        <v>566</v>
      </c>
      <c r="K23" s="3">
        <f t="shared" si="0"/>
        <v>7960</v>
      </c>
      <c r="W23" s="25">
        <v>43952</v>
      </c>
      <c r="X23" s="24">
        <v>4161</v>
      </c>
      <c r="Y23" s="24">
        <v>0</v>
      </c>
      <c r="Z23" s="24">
        <v>527</v>
      </c>
      <c r="AA23" s="24">
        <v>213</v>
      </c>
      <c r="AB23" s="24">
        <v>2736</v>
      </c>
      <c r="AC23" s="24">
        <v>6111</v>
      </c>
      <c r="AD23" s="3">
        <f t="shared" si="1"/>
        <v>13748</v>
      </c>
    </row>
    <row r="24" spans="1:30" x14ac:dyDescent="0.6">
      <c r="A24" s="25">
        <v>43983</v>
      </c>
      <c r="B24" s="24">
        <v>0</v>
      </c>
      <c r="C24" s="24">
        <v>3793</v>
      </c>
      <c r="D24" s="24">
        <v>0</v>
      </c>
      <c r="E24" s="24">
        <v>715</v>
      </c>
      <c r="F24" s="24">
        <v>0</v>
      </c>
      <c r="G24" s="24">
        <v>0</v>
      </c>
      <c r="H24" s="24">
        <v>0</v>
      </c>
      <c r="I24" s="24">
        <v>0</v>
      </c>
      <c r="J24" s="24">
        <v>294</v>
      </c>
      <c r="K24" s="3">
        <f t="shared" si="0"/>
        <v>4802</v>
      </c>
      <c r="W24" s="25">
        <v>43983</v>
      </c>
      <c r="X24" s="24">
        <v>302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3">
        <f t="shared" si="1"/>
        <v>302</v>
      </c>
    </row>
    <row r="25" spans="1:30" x14ac:dyDescent="0.6">
      <c r="A25" s="25">
        <v>44013</v>
      </c>
      <c r="B25" s="24">
        <v>1133</v>
      </c>
      <c r="C25" s="24">
        <v>4292</v>
      </c>
      <c r="D25" s="24">
        <v>1644</v>
      </c>
      <c r="E25" s="24">
        <v>2864</v>
      </c>
      <c r="F25" s="24">
        <v>1736</v>
      </c>
      <c r="G25" s="24">
        <v>0</v>
      </c>
      <c r="H25" s="24">
        <v>834</v>
      </c>
      <c r="I25" s="24">
        <v>704</v>
      </c>
      <c r="J25" s="24">
        <v>2743</v>
      </c>
      <c r="K25" s="3">
        <f t="shared" si="0"/>
        <v>15950</v>
      </c>
      <c r="W25" s="25">
        <v>44013</v>
      </c>
      <c r="X25" s="24">
        <v>660</v>
      </c>
      <c r="Y25" s="24">
        <v>0</v>
      </c>
      <c r="Z25" s="24">
        <v>369</v>
      </c>
      <c r="AA25" s="24">
        <v>235</v>
      </c>
      <c r="AB25" s="24">
        <v>1679</v>
      </c>
      <c r="AC25" s="24">
        <v>504</v>
      </c>
      <c r="AD25" s="3">
        <f t="shared" si="1"/>
        <v>3447</v>
      </c>
    </row>
    <row r="26" spans="1:30" x14ac:dyDescent="0.6">
      <c r="A26" s="25">
        <v>44044</v>
      </c>
      <c r="B26" s="24">
        <v>442</v>
      </c>
      <c r="C26" s="24">
        <v>3847</v>
      </c>
      <c r="D26" s="24">
        <v>890</v>
      </c>
      <c r="E26" s="24">
        <v>2019</v>
      </c>
      <c r="F26" s="24">
        <v>936</v>
      </c>
      <c r="G26" s="24">
        <v>0</v>
      </c>
      <c r="H26" s="24">
        <v>285</v>
      </c>
      <c r="I26" s="24">
        <v>307</v>
      </c>
      <c r="J26" s="24">
        <v>1155</v>
      </c>
      <c r="K26" s="3">
        <f t="shared" si="0"/>
        <v>9881</v>
      </c>
      <c r="W26" s="25">
        <v>44044</v>
      </c>
      <c r="X26" s="24">
        <v>336</v>
      </c>
      <c r="Y26" s="24">
        <v>0</v>
      </c>
      <c r="Z26" s="24">
        <v>191</v>
      </c>
      <c r="AA26" s="24">
        <v>123</v>
      </c>
      <c r="AB26" s="24">
        <v>617</v>
      </c>
      <c r="AC26" s="24">
        <v>11</v>
      </c>
      <c r="AD26" s="3">
        <f t="shared" si="1"/>
        <v>1278</v>
      </c>
    </row>
    <row r="27" spans="1:30" x14ac:dyDescent="0.6">
      <c r="A27" s="25">
        <v>44075</v>
      </c>
      <c r="B27" s="24">
        <v>837</v>
      </c>
      <c r="C27" s="24">
        <v>4151</v>
      </c>
      <c r="D27" s="24">
        <v>772</v>
      </c>
      <c r="E27" s="24">
        <v>1968</v>
      </c>
      <c r="F27" s="24">
        <v>694</v>
      </c>
      <c r="G27" s="24">
        <v>0</v>
      </c>
      <c r="H27" s="24">
        <v>432</v>
      </c>
      <c r="I27" s="24">
        <v>372</v>
      </c>
      <c r="J27" s="24">
        <v>1127</v>
      </c>
      <c r="K27" s="3">
        <f t="shared" si="0"/>
        <v>10353</v>
      </c>
      <c r="W27" s="25">
        <v>44075</v>
      </c>
      <c r="X27" s="24">
        <v>3669</v>
      </c>
      <c r="Y27" s="24">
        <v>0</v>
      </c>
      <c r="Z27" s="24">
        <v>370</v>
      </c>
      <c r="AA27" s="24">
        <v>247</v>
      </c>
      <c r="AB27" s="24">
        <v>527</v>
      </c>
      <c r="AC27" s="24">
        <v>763</v>
      </c>
      <c r="AD27" s="3">
        <f t="shared" si="1"/>
        <v>5576</v>
      </c>
    </row>
    <row r="28" spans="1:30" x14ac:dyDescent="0.6">
      <c r="A28" s="25">
        <v>44105</v>
      </c>
      <c r="B28" s="24">
        <v>1467</v>
      </c>
      <c r="C28" s="24">
        <v>5198</v>
      </c>
      <c r="D28" s="24">
        <v>1099</v>
      </c>
      <c r="E28" s="24">
        <v>2043</v>
      </c>
      <c r="F28" s="24">
        <v>3630</v>
      </c>
      <c r="G28" s="24">
        <v>0</v>
      </c>
      <c r="H28" s="24">
        <v>801</v>
      </c>
      <c r="I28" s="24">
        <v>393</v>
      </c>
      <c r="J28" s="24">
        <v>1003</v>
      </c>
      <c r="K28" s="3">
        <f t="shared" si="0"/>
        <v>15634</v>
      </c>
      <c r="W28" s="25">
        <v>44105</v>
      </c>
      <c r="X28" s="24">
        <v>10894</v>
      </c>
      <c r="Y28" s="24">
        <v>0</v>
      </c>
      <c r="Z28" s="24">
        <v>2525</v>
      </c>
      <c r="AA28" s="24">
        <v>1710</v>
      </c>
      <c r="AB28" s="24">
        <v>2145</v>
      </c>
      <c r="AC28" s="24">
        <v>10034</v>
      </c>
      <c r="AD28" s="3">
        <f t="shared" si="1"/>
        <v>27308</v>
      </c>
    </row>
    <row r="29" spans="1:30" x14ac:dyDescent="0.6">
      <c r="A29" s="25">
        <v>44136</v>
      </c>
      <c r="B29" s="24">
        <v>0</v>
      </c>
      <c r="C29" s="24">
        <v>5100</v>
      </c>
      <c r="D29" s="24">
        <v>0</v>
      </c>
      <c r="E29" s="24">
        <v>0</v>
      </c>
      <c r="F29" s="24">
        <v>2167</v>
      </c>
      <c r="G29" s="24">
        <v>0</v>
      </c>
      <c r="H29" s="24">
        <v>0</v>
      </c>
      <c r="I29" s="24">
        <v>0</v>
      </c>
      <c r="J29" s="24">
        <v>1607</v>
      </c>
      <c r="K29" s="3">
        <f t="shared" si="0"/>
        <v>8874</v>
      </c>
      <c r="W29" s="25">
        <v>44136</v>
      </c>
      <c r="X29" s="24">
        <v>10724</v>
      </c>
      <c r="Y29" s="24">
        <v>0</v>
      </c>
      <c r="Z29" s="24">
        <v>3701</v>
      </c>
      <c r="AA29" s="24">
        <v>2013</v>
      </c>
      <c r="AB29" s="24">
        <v>5256</v>
      </c>
      <c r="AC29" s="24">
        <v>13799</v>
      </c>
      <c r="AD29" s="3">
        <f t="shared" si="1"/>
        <v>35493</v>
      </c>
    </row>
    <row r="30" spans="1:30" x14ac:dyDescent="0.6">
      <c r="A30" s="25">
        <v>44166</v>
      </c>
      <c r="B30" s="24">
        <v>4737</v>
      </c>
      <c r="C30" s="24">
        <v>4083</v>
      </c>
      <c r="D30" s="24">
        <v>2338</v>
      </c>
      <c r="E30" s="24">
        <v>3706</v>
      </c>
      <c r="F30" s="24">
        <v>2396</v>
      </c>
      <c r="G30" s="24">
        <v>0</v>
      </c>
      <c r="H30" s="24">
        <v>1964</v>
      </c>
      <c r="I30" s="24">
        <v>841</v>
      </c>
      <c r="J30" s="24">
        <v>1482</v>
      </c>
      <c r="K30" s="3">
        <f t="shared" si="0"/>
        <v>21547</v>
      </c>
      <c r="W30" s="25">
        <v>44166</v>
      </c>
      <c r="X30" s="24">
        <v>11398</v>
      </c>
      <c r="Y30" s="24">
        <v>0</v>
      </c>
      <c r="Z30" s="24">
        <v>6966</v>
      </c>
      <c r="AA30" s="24">
        <v>2679</v>
      </c>
      <c r="AB30" s="24">
        <v>7401</v>
      </c>
      <c r="AC30" s="24">
        <v>15238</v>
      </c>
      <c r="AD30" s="3">
        <f t="shared" si="1"/>
        <v>43682</v>
      </c>
    </row>
    <row r="31" spans="1:30" x14ac:dyDescent="0.6">
      <c r="A31" s="25">
        <v>44197</v>
      </c>
      <c r="B31" s="24">
        <v>2629</v>
      </c>
      <c r="C31" s="24">
        <v>4927</v>
      </c>
      <c r="D31" s="24">
        <v>1600</v>
      </c>
      <c r="E31" s="24">
        <v>2549</v>
      </c>
      <c r="F31" s="24">
        <v>2090</v>
      </c>
      <c r="G31" s="24">
        <v>0</v>
      </c>
      <c r="H31" s="24">
        <v>1412</v>
      </c>
      <c r="I31" s="24">
        <v>554</v>
      </c>
      <c r="J31" s="24">
        <v>902</v>
      </c>
      <c r="K31" s="3">
        <f t="shared" si="0"/>
        <v>16663</v>
      </c>
      <c r="W31" s="25">
        <v>44197</v>
      </c>
      <c r="X31" s="24">
        <v>16949</v>
      </c>
      <c r="Y31" s="24">
        <v>0</v>
      </c>
      <c r="Z31" s="24">
        <v>8957</v>
      </c>
      <c r="AA31" s="24">
        <v>2753</v>
      </c>
      <c r="AB31" s="24">
        <v>13486</v>
      </c>
      <c r="AC31" s="24">
        <v>23442</v>
      </c>
      <c r="AD31" s="3">
        <f t="shared" si="1"/>
        <v>65587</v>
      </c>
    </row>
    <row r="32" spans="1:30" x14ac:dyDescent="0.6">
      <c r="A32" s="25">
        <v>44228</v>
      </c>
      <c r="B32" s="24">
        <v>2694</v>
      </c>
      <c r="C32" s="24">
        <v>5017</v>
      </c>
      <c r="D32" s="24">
        <v>1303</v>
      </c>
      <c r="E32" s="24">
        <v>2194</v>
      </c>
      <c r="F32" s="24">
        <v>2258</v>
      </c>
      <c r="G32" s="24">
        <v>0</v>
      </c>
      <c r="H32" s="24">
        <v>1126</v>
      </c>
      <c r="I32" s="24">
        <v>437</v>
      </c>
      <c r="J32" s="24">
        <v>1353</v>
      </c>
      <c r="K32" s="3">
        <f t="shared" si="0"/>
        <v>16382</v>
      </c>
      <c r="W32" s="25">
        <v>44228</v>
      </c>
      <c r="X32" s="24">
        <v>16057</v>
      </c>
      <c r="Y32" s="24">
        <v>0</v>
      </c>
      <c r="Z32" s="24">
        <v>6959</v>
      </c>
      <c r="AA32" s="24">
        <v>2160</v>
      </c>
      <c r="AB32" s="24">
        <v>10534</v>
      </c>
      <c r="AC32" s="24">
        <v>20500</v>
      </c>
      <c r="AD32" s="3">
        <f t="shared" si="1"/>
        <v>56210</v>
      </c>
    </row>
    <row r="33" spans="1:30" x14ac:dyDescent="0.6">
      <c r="A33" s="25">
        <v>44256</v>
      </c>
      <c r="B33" s="24">
        <v>2328</v>
      </c>
      <c r="C33" s="24">
        <v>5750</v>
      </c>
      <c r="D33" s="24">
        <v>1279</v>
      </c>
      <c r="E33" s="24">
        <v>2078</v>
      </c>
      <c r="F33" s="24">
        <v>2144</v>
      </c>
      <c r="G33" s="24">
        <v>0</v>
      </c>
      <c r="H33" s="24">
        <v>1034</v>
      </c>
      <c r="I33" s="24">
        <v>435</v>
      </c>
      <c r="J33" s="24">
        <v>855</v>
      </c>
      <c r="K33" s="3">
        <f t="shared" si="0"/>
        <v>15903</v>
      </c>
      <c r="W33" s="25">
        <v>44256</v>
      </c>
      <c r="X33" s="24">
        <v>14125</v>
      </c>
      <c r="Y33" s="24">
        <v>0</v>
      </c>
      <c r="Z33" s="24">
        <v>6028</v>
      </c>
      <c r="AA33" s="24">
        <v>1980</v>
      </c>
      <c r="AB33" s="24">
        <v>7052</v>
      </c>
      <c r="AC33" s="24">
        <v>18418</v>
      </c>
      <c r="AD33" s="3">
        <f t="shared" si="1"/>
        <v>47603</v>
      </c>
    </row>
    <row r="34" spans="1:30" x14ac:dyDescent="0.6">
      <c r="A34" s="25">
        <v>44287</v>
      </c>
      <c r="B34" s="24">
        <v>3136</v>
      </c>
      <c r="C34" s="24">
        <v>4285</v>
      </c>
      <c r="D34" s="24">
        <v>1851</v>
      </c>
      <c r="E34" s="24">
        <v>2326</v>
      </c>
      <c r="F34" s="24">
        <v>2378</v>
      </c>
      <c r="G34" s="24">
        <v>0</v>
      </c>
      <c r="H34" s="24">
        <v>1072</v>
      </c>
      <c r="I34" s="24">
        <v>556</v>
      </c>
      <c r="J34" s="24">
        <v>906</v>
      </c>
      <c r="K34" s="3">
        <f t="shared" si="0"/>
        <v>16510</v>
      </c>
      <c r="W34" s="25">
        <v>44287</v>
      </c>
      <c r="X34" s="24">
        <v>10598</v>
      </c>
      <c r="Y34" s="24">
        <v>0</v>
      </c>
      <c r="Z34" s="24">
        <v>3436</v>
      </c>
      <c r="AA34" s="24">
        <v>1439</v>
      </c>
      <c r="AB34" s="24">
        <v>5935</v>
      </c>
      <c r="AC34" s="24">
        <v>14112</v>
      </c>
      <c r="AD34" s="3">
        <f t="shared" si="1"/>
        <v>35520</v>
      </c>
    </row>
    <row r="35" spans="1:30" x14ac:dyDescent="0.6">
      <c r="A35" s="25">
        <v>44317</v>
      </c>
      <c r="B35" s="24">
        <v>0</v>
      </c>
      <c r="C35" s="24">
        <v>4496</v>
      </c>
      <c r="D35" s="24">
        <v>0</v>
      </c>
      <c r="E35" s="24">
        <v>0</v>
      </c>
      <c r="F35" s="24">
        <v>1869</v>
      </c>
      <c r="G35" s="24">
        <v>0</v>
      </c>
      <c r="H35" s="24">
        <v>0</v>
      </c>
      <c r="I35" s="24">
        <v>0</v>
      </c>
      <c r="J35" s="24">
        <v>830</v>
      </c>
      <c r="K35" s="3">
        <f t="shared" si="0"/>
        <v>7195</v>
      </c>
      <c r="W35" s="25">
        <v>44317</v>
      </c>
      <c r="X35" s="24">
        <v>6502</v>
      </c>
      <c r="Y35" s="24">
        <v>0</v>
      </c>
      <c r="Z35" s="24">
        <v>1692</v>
      </c>
      <c r="AA35" s="24">
        <v>1124</v>
      </c>
      <c r="AB35" s="24">
        <v>3462</v>
      </c>
      <c r="AC35" s="24">
        <v>8684</v>
      </c>
      <c r="AD35" s="3">
        <f t="shared" si="1"/>
        <v>21464</v>
      </c>
    </row>
    <row r="36" spans="1:30" x14ac:dyDescent="0.6">
      <c r="A36" s="25">
        <v>44348</v>
      </c>
      <c r="B36" s="24">
        <v>3046</v>
      </c>
      <c r="C36" s="24">
        <v>6158</v>
      </c>
      <c r="D36" s="24">
        <v>1980</v>
      </c>
      <c r="E36" s="24">
        <v>3062</v>
      </c>
      <c r="F36" s="24">
        <v>851</v>
      </c>
      <c r="G36" s="24">
        <v>0</v>
      </c>
      <c r="H36" s="24">
        <v>992</v>
      </c>
      <c r="I36" s="24">
        <v>738</v>
      </c>
      <c r="J36" s="24">
        <v>908</v>
      </c>
      <c r="K36" s="3">
        <f t="shared" si="0"/>
        <v>17735</v>
      </c>
      <c r="W36" s="25">
        <v>44348</v>
      </c>
      <c r="X36" s="24">
        <v>515</v>
      </c>
      <c r="Y36" s="24">
        <v>0</v>
      </c>
      <c r="Z36" s="24">
        <v>325</v>
      </c>
      <c r="AA36" s="24">
        <v>179</v>
      </c>
      <c r="AB36" s="24">
        <v>873</v>
      </c>
      <c r="AC36" s="24">
        <v>101</v>
      </c>
      <c r="AD36" s="3">
        <f t="shared" si="1"/>
        <v>1993</v>
      </c>
    </row>
    <row r="37" spans="1:30" x14ac:dyDescent="0.6">
      <c r="A37" s="25">
        <v>44378</v>
      </c>
      <c r="B37" s="24">
        <v>866</v>
      </c>
      <c r="C37" s="24">
        <v>8076</v>
      </c>
      <c r="D37" s="24">
        <v>1000</v>
      </c>
      <c r="E37" s="24">
        <v>1479</v>
      </c>
      <c r="F37" s="24">
        <v>910</v>
      </c>
      <c r="G37" s="24">
        <v>0</v>
      </c>
      <c r="H37" s="24">
        <v>314</v>
      </c>
      <c r="I37" s="24">
        <v>503</v>
      </c>
      <c r="J37" s="24">
        <v>1311</v>
      </c>
      <c r="K37" s="3">
        <f t="shared" si="0"/>
        <v>14459</v>
      </c>
      <c r="W37" s="25">
        <v>44378</v>
      </c>
      <c r="X37" s="24">
        <v>303</v>
      </c>
      <c r="Y37" s="24">
        <v>0</v>
      </c>
      <c r="Z37" s="24">
        <v>258</v>
      </c>
      <c r="AA37" s="24">
        <v>135</v>
      </c>
      <c r="AB37" s="24">
        <v>461</v>
      </c>
      <c r="AC37" s="24">
        <v>45</v>
      </c>
      <c r="AD37" s="3">
        <f t="shared" si="1"/>
        <v>1202</v>
      </c>
    </row>
    <row r="38" spans="1:30" x14ac:dyDescent="0.6">
      <c r="A38" s="25">
        <v>44409</v>
      </c>
      <c r="B38" s="24">
        <v>1164</v>
      </c>
      <c r="C38" s="24">
        <v>7518</v>
      </c>
      <c r="D38" s="24">
        <v>959</v>
      </c>
      <c r="E38" s="24">
        <v>1762</v>
      </c>
      <c r="F38" s="24">
        <v>735</v>
      </c>
      <c r="G38" s="24">
        <v>0</v>
      </c>
      <c r="H38" s="24">
        <v>414</v>
      </c>
      <c r="I38" s="24">
        <v>324</v>
      </c>
      <c r="J38" s="24">
        <v>1321</v>
      </c>
      <c r="K38" s="3">
        <f t="shared" si="0"/>
        <v>14197</v>
      </c>
      <c r="W38" s="25">
        <v>44409</v>
      </c>
      <c r="X38" s="24">
        <v>313</v>
      </c>
      <c r="Y38" s="24">
        <v>0</v>
      </c>
      <c r="Z38" s="24">
        <v>302</v>
      </c>
      <c r="AA38" s="24">
        <v>134</v>
      </c>
      <c r="AB38" s="24">
        <v>235</v>
      </c>
      <c r="AC38" s="24">
        <v>56</v>
      </c>
      <c r="AD38" s="3">
        <f t="shared" si="1"/>
        <v>1040</v>
      </c>
    </row>
    <row r="39" spans="1:30" x14ac:dyDescent="0.6">
      <c r="A39" s="25">
        <v>44440</v>
      </c>
      <c r="B39" s="24">
        <v>921</v>
      </c>
      <c r="C39" s="24">
        <v>9194</v>
      </c>
      <c r="D39" s="24">
        <v>1117</v>
      </c>
      <c r="E39" s="24">
        <v>1678</v>
      </c>
      <c r="F39" s="24">
        <v>758</v>
      </c>
      <c r="G39" s="24">
        <v>0</v>
      </c>
      <c r="H39" s="24">
        <v>348</v>
      </c>
      <c r="I39" s="24">
        <v>248</v>
      </c>
      <c r="J39" s="24">
        <v>506</v>
      </c>
      <c r="K39" s="3">
        <f t="shared" si="0"/>
        <v>14770</v>
      </c>
      <c r="W39" s="25">
        <v>44440</v>
      </c>
      <c r="X39" s="24">
        <v>325</v>
      </c>
      <c r="Y39" s="24">
        <v>0</v>
      </c>
      <c r="Z39" s="24">
        <v>582</v>
      </c>
      <c r="AA39" s="24">
        <v>202</v>
      </c>
      <c r="AB39" s="24">
        <v>448</v>
      </c>
      <c r="AC39" s="24">
        <v>817</v>
      </c>
      <c r="AD39" s="3">
        <f t="shared" si="1"/>
        <v>2374</v>
      </c>
    </row>
    <row r="40" spans="1:30" x14ac:dyDescent="0.6">
      <c r="A40" s="25">
        <v>44470</v>
      </c>
      <c r="B40" s="24">
        <v>3285</v>
      </c>
      <c r="C40" s="24">
        <v>9959</v>
      </c>
      <c r="D40" s="24">
        <v>1220</v>
      </c>
      <c r="E40" s="24">
        <v>2055</v>
      </c>
      <c r="F40" s="24">
        <v>1464</v>
      </c>
      <c r="G40" s="24">
        <v>0</v>
      </c>
      <c r="H40" s="24">
        <v>563</v>
      </c>
      <c r="I40" s="24">
        <v>304</v>
      </c>
      <c r="J40" s="24">
        <v>1379</v>
      </c>
      <c r="K40" s="3">
        <f t="shared" si="0"/>
        <v>20229</v>
      </c>
      <c r="W40" s="25">
        <v>44470</v>
      </c>
      <c r="X40" s="24">
        <v>3317</v>
      </c>
      <c r="Y40" s="24">
        <v>0</v>
      </c>
      <c r="Z40" s="24">
        <v>1210</v>
      </c>
      <c r="AA40" s="24">
        <v>762</v>
      </c>
      <c r="AB40" s="24">
        <v>2062</v>
      </c>
      <c r="AC40" s="24">
        <v>4717</v>
      </c>
      <c r="AD40" s="3">
        <f t="shared" si="1"/>
        <v>12068</v>
      </c>
    </row>
    <row r="41" spans="1:30" x14ac:dyDescent="0.6">
      <c r="A41" s="25">
        <v>44501</v>
      </c>
      <c r="B41" s="24">
        <v>2958</v>
      </c>
      <c r="C41" s="24">
        <v>9584</v>
      </c>
      <c r="D41" s="24">
        <v>1122</v>
      </c>
      <c r="E41" s="24">
        <v>1887</v>
      </c>
      <c r="F41" s="24">
        <v>1989</v>
      </c>
      <c r="G41" s="24">
        <v>0</v>
      </c>
      <c r="H41" s="24">
        <v>1162</v>
      </c>
      <c r="I41" s="24">
        <v>226</v>
      </c>
      <c r="J41" s="24">
        <v>811</v>
      </c>
      <c r="K41" s="3">
        <f t="shared" si="0"/>
        <v>19739</v>
      </c>
      <c r="W41" s="25">
        <v>44501</v>
      </c>
      <c r="X41" s="24">
        <v>10694</v>
      </c>
      <c r="Y41" s="24">
        <v>0</v>
      </c>
      <c r="Z41" s="24">
        <v>3471</v>
      </c>
      <c r="AA41" s="24">
        <v>0</v>
      </c>
      <c r="AB41" s="24">
        <v>6808</v>
      </c>
      <c r="AC41" s="24">
        <v>12877</v>
      </c>
      <c r="AD41" s="3">
        <f t="shared" si="1"/>
        <v>33850</v>
      </c>
    </row>
    <row r="42" spans="1:30" x14ac:dyDescent="0.6">
      <c r="A42" s="25">
        <v>44531</v>
      </c>
      <c r="B42" s="24">
        <v>2376</v>
      </c>
      <c r="C42" s="24">
        <v>8201</v>
      </c>
      <c r="D42" s="24">
        <v>1404</v>
      </c>
      <c r="E42" s="24">
        <v>2000</v>
      </c>
      <c r="F42" s="24">
        <v>2459</v>
      </c>
      <c r="G42" s="24">
        <v>0</v>
      </c>
      <c r="H42" s="24">
        <v>781</v>
      </c>
      <c r="I42" s="24">
        <v>187</v>
      </c>
      <c r="J42" s="24">
        <v>1022</v>
      </c>
      <c r="K42" s="3">
        <f t="shared" si="0"/>
        <v>18430</v>
      </c>
      <c r="W42" s="25">
        <v>44531</v>
      </c>
      <c r="X42" s="24">
        <v>11853</v>
      </c>
      <c r="Y42" s="24">
        <v>0</v>
      </c>
      <c r="Z42" s="24">
        <v>7277</v>
      </c>
      <c r="AA42" s="24">
        <v>3862</v>
      </c>
      <c r="AB42" s="24">
        <v>8504</v>
      </c>
      <c r="AC42" s="24">
        <v>18795</v>
      </c>
      <c r="AD42" s="3">
        <f t="shared" si="1"/>
        <v>50291</v>
      </c>
    </row>
    <row r="43" spans="1:30" x14ac:dyDescent="0.6">
      <c r="A43" s="25">
        <v>44562</v>
      </c>
      <c r="B43" s="24">
        <v>3422</v>
      </c>
      <c r="C43" s="24">
        <v>8994</v>
      </c>
      <c r="D43" s="24">
        <v>1561</v>
      </c>
      <c r="E43" s="24">
        <v>2567</v>
      </c>
      <c r="F43" s="24">
        <v>3516</v>
      </c>
      <c r="G43" s="24">
        <v>0</v>
      </c>
      <c r="H43" s="24">
        <v>1110</v>
      </c>
      <c r="I43" s="24">
        <v>276</v>
      </c>
      <c r="J43" s="24">
        <v>1230</v>
      </c>
      <c r="K43" s="3">
        <f t="shared" si="0"/>
        <v>22676</v>
      </c>
      <c r="W43" s="25">
        <v>44562</v>
      </c>
      <c r="X43" s="24">
        <v>14734</v>
      </c>
      <c r="Y43" s="24">
        <v>0</v>
      </c>
      <c r="Z43" s="24">
        <v>7145</v>
      </c>
      <c r="AA43" s="24">
        <v>2267</v>
      </c>
      <c r="AB43" s="24">
        <v>10000</v>
      </c>
      <c r="AC43" s="24">
        <v>23067</v>
      </c>
      <c r="AD43" s="3">
        <f t="shared" si="1"/>
        <v>57213</v>
      </c>
    </row>
    <row r="44" spans="1:30" x14ac:dyDescent="0.6">
      <c r="A44" s="25">
        <v>44593</v>
      </c>
      <c r="B44" s="24">
        <v>2810</v>
      </c>
      <c r="C44" s="24">
        <v>10082</v>
      </c>
      <c r="D44" s="24">
        <v>1259</v>
      </c>
      <c r="E44" s="24">
        <v>2220</v>
      </c>
      <c r="F44" s="24">
        <v>3157</v>
      </c>
      <c r="G44" s="24">
        <v>0</v>
      </c>
      <c r="H44" s="24">
        <v>847</v>
      </c>
      <c r="I44" s="24">
        <v>397</v>
      </c>
      <c r="J44" s="24">
        <v>943</v>
      </c>
      <c r="K44" s="3">
        <f t="shared" si="0"/>
        <v>21715</v>
      </c>
      <c r="W44" s="25">
        <v>44593</v>
      </c>
      <c r="X44" s="24">
        <v>12584</v>
      </c>
      <c r="Y44" s="24">
        <v>0</v>
      </c>
      <c r="Z44" s="24">
        <v>5181</v>
      </c>
      <c r="AA44" s="24">
        <v>2054</v>
      </c>
      <c r="AB44" s="24">
        <v>7135</v>
      </c>
      <c r="AC44" s="24">
        <v>19886</v>
      </c>
      <c r="AD44" s="3">
        <f t="shared" si="1"/>
        <v>46840</v>
      </c>
    </row>
    <row r="45" spans="1:30" x14ac:dyDescent="0.6">
      <c r="A45" s="25">
        <v>44621</v>
      </c>
      <c r="B45" s="24">
        <v>2623</v>
      </c>
      <c r="C45" s="24">
        <v>11238</v>
      </c>
      <c r="D45" s="24">
        <v>1225</v>
      </c>
      <c r="E45" s="24">
        <v>2281</v>
      </c>
      <c r="F45" s="24">
        <v>3121</v>
      </c>
      <c r="G45" s="24">
        <v>0</v>
      </c>
      <c r="H45" s="24">
        <v>904</v>
      </c>
      <c r="I45" s="24">
        <v>351</v>
      </c>
      <c r="J45" s="24">
        <v>885</v>
      </c>
      <c r="K45" s="3">
        <f t="shared" si="0"/>
        <v>22628</v>
      </c>
      <c r="W45" s="25">
        <v>44621</v>
      </c>
      <c r="X45" s="24">
        <v>11902</v>
      </c>
      <c r="Y45" s="24">
        <v>0</v>
      </c>
      <c r="Z45" s="24">
        <v>4911</v>
      </c>
      <c r="AA45" s="24">
        <v>1767</v>
      </c>
      <c r="AB45" s="24">
        <v>6074</v>
      </c>
      <c r="AC45" s="24">
        <v>17473</v>
      </c>
      <c r="AD45" s="3">
        <f t="shared" si="1"/>
        <v>42127</v>
      </c>
    </row>
    <row r="46" spans="1:30" x14ac:dyDescent="0.6">
      <c r="A46" s="25">
        <v>44652</v>
      </c>
      <c r="B46" s="24">
        <v>2744</v>
      </c>
      <c r="C46" s="24">
        <v>9946</v>
      </c>
      <c r="D46" s="24">
        <v>1594</v>
      </c>
      <c r="E46" s="24">
        <v>2387</v>
      </c>
      <c r="F46" s="24">
        <v>2136</v>
      </c>
      <c r="G46" s="24">
        <v>0</v>
      </c>
      <c r="H46" s="24">
        <v>836</v>
      </c>
      <c r="I46" s="24">
        <v>521</v>
      </c>
      <c r="J46" s="24">
        <v>675</v>
      </c>
      <c r="K46" s="3">
        <f t="shared" si="0"/>
        <v>20839</v>
      </c>
      <c r="W46" s="25">
        <v>44652</v>
      </c>
      <c r="X46" s="24">
        <v>8513</v>
      </c>
      <c r="Y46" s="24">
        <v>0</v>
      </c>
      <c r="Z46" s="24">
        <v>2472</v>
      </c>
      <c r="AA46" s="24">
        <v>973</v>
      </c>
      <c r="AB46" s="24">
        <v>4061</v>
      </c>
      <c r="AC46" s="24">
        <v>13369</v>
      </c>
      <c r="AD46" s="3">
        <f t="shared" si="1"/>
        <v>29388</v>
      </c>
    </row>
    <row r="47" spans="1:30" x14ac:dyDescent="0.6">
      <c r="A47" s="25">
        <v>44682</v>
      </c>
      <c r="B47" s="24">
        <v>1546</v>
      </c>
      <c r="C47" s="24">
        <v>8645</v>
      </c>
      <c r="D47" s="24">
        <v>958</v>
      </c>
      <c r="E47" s="24">
        <v>0</v>
      </c>
      <c r="F47" s="24">
        <v>1583</v>
      </c>
      <c r="G47" s="24">
        <v>0</v>
      </c>
      <c r="H47" s="24">
        <v>350</v>
      </c>
      <c r="I47" s="24">
        <v>571</v>
      </c>
      <c r="J47" s="24">
        <v>839</v>
      </c>
      <c r="K47" s="3">
        <f t="shared" si="0"/>
        <v>14492</v>
      </c>
      <c r="W47" s="25">
        <v>44682</v>
      </c>
      <c r="X47" s="24">
        <v>1019</v>
      </c>
      <c r="Y47" s="24">
        <v>0</v>
      </c>
      <c r="Z47" s="24">
        <v>759</v>
      </c>
      <c r="AA47" s="24">
        <v>328</v>
      </c>
      <c r="AB47" s="24">
        <v>985</v>
      </c>
      <c r="AC47" s="24">
        <v>1087</v>
      </c>
      <c r="AD47" s="3">
        <f t="shared" si="1"/>
        <v>4178</v>
      </c>
    </row>
    <row r="48" spans="1:30" x14ac:dyDescent="0.6">
      <c r="A48" s="25">
        <v>44713</v>
      </c>
      <c r="B48" s="24">
        <v>1164</v>
      </c>
      <c r="C48" s="24">
        <v>15186</v>
      </c>
      <c r="D48" s="24">
        <v>904</v>
      </c>
      <c r="E48" s="24">
        <v>3257</v>
      </c>
      <c r="F48" s="24">
        <v>573</v>
      </c>
      <c r="G48" s="24">
        <v>0</v>
      </c>
      <c r="H48" s="24">
        <v>289</v>
      </c>
      <c r="I48" s="24">
        <v>373</v>
      </c>
      <c r="J48" s="24">
        <v>708</v>
      </c>
      <c r="K48" s="3">
        <f t="shared" si="0"/>
        <v>22454</v>
      </c>
      <c r="W48" s="25">
        <v>44713</v>
      </c>
      <c r="X48" s="24">
        <v>1504</v>
      </c>
      <c r="Y48" s="24">
        <v>0</v>
      </c>
      <c r="Z48" s="24">
        <v>418</v>
      </c>
      <c r="AA48" s="24">
        <v>158</v>
      </c>
      <c r="AB48" s="24">
        <v>226</v>
      </c>
      <c r="AC48" s="24">
        <v>746</v>
      </c>
      <c r="AD48" s="3">
        <f t="shared" si="1"/>
        <v>3052</v>
      </c>
    </row>
    <row r="49" spans="1:30" x14ac:dyDescent="0.6">
      <c r="A49" s="25">
        <v>44743</v>
      </c>
      <c r="B49" s="24">
        <v>803</v>
      </c>
      <c r="C49" s="24">
        <v>7544</v>
      </c>
      <c r="D49" s="24">
        <v>1242</v>
      </c>
      <c r="E49" s="24">
        <v>1903</v>
      </c>
      <c r="F49" s="24">
        <v>869</v>
      </c>
      <c r="G49" s="24">
        <v>0</v>
      </c>
      <c r="H49" s="24">
        <v>338</v>
      </c>
      <c r="I49" s="24">
        <v>534</v>
      </c>
      <c r="J49" s="24">
        <v>704</v>
      </c>
      <c r="K49" s="3">
        <f t="shared" si="0"/>
        <v>13937</v>
      </c>
      <c r="W49" s="25">
        <v>44743</v>
      </c>
      <c r="X49" s="24">
        <v>1006</v>
      </c>
      <c r="Y49" s="24">
        <v>0</v>
      </c>
      <c r="Z49" s="24">
        <v>339</v>
      </c>
      <c r="AA49" s="24">
        <v>68</v>
      </c>
      <c r="AB49" s="24">
        <v>237</v>
      </c>
      <c r="AC49" s="24">
        <v>23</v>
      </c>
      <c r="AD49" s="3">
        <f t="shared" si="1"/>
        <v>1673</v>
      </c>
    </row>
    <row r="50" spans="1:30" x14ac:dyDescent="0.6">
      <c r="A50" s="25">
        <v>44774</v>
      </c>
      <c r="B50" s="24">
        <v>570</v>
      </c>
      <c r="C50" s="24">
        <v>0</v>
      </c>
      <c r="D50" s="24">
        <v>993</v>
      </c>
      <c r="E50" s="24">
        <v>1585</v>
      </c>
      <c r="F50" s="24">
        <v>717</v>
      </c>
      <c r="G50" s="24">
        <v>0</v>
      </c>
      <c r="H50" s="24">
        <v>259</v>
      </c>
      <c r="I50" s="24">
        <v>447</v>
      </c>
      <c r="J50" s="24">
        <v>731</v>
      </c>
      <c r="K50" s="3">
        <f t="shared" si="0"/>
        <v>5302</v>
      </c>
      <c r="W50" s="25">
        <v>44774</v>
      </c>
      <c r="X50" s="24">
        <v>1172</v>
      </c>
      <c r="Y50" s="24">
        <v>0</v>
      </c>
      <c r="Z50" s="24">
        <v>180</v>
      </c>
      <c r="AA50" s="24">
        <v>68</v>
      </c>
      <c r="AB50" s="24">
        <v>237</v>
      </c>
      <c r="AC50" s="24">
        <v>79</v>
      </c>
      <c r="AD50" s="3">
        <f t="shared" si="1"/>
        <v>1736</v>
      </c>
    </row>
    <row r="51" spans="1:30" x14ac:dyDescent="0.6">
      <c r="A51" s="25">
        <v>44805</v>
      </c>
      <c r="B51" s="24">
        <v>894</v>
      </c>
      <c r="C51" s="24">
        <v>0</v>
      </c>
      <c r="D51" s="24">
        <v>1165</v>
      </c>
      <c r="E51" s="24">
        <v>2091</v>
      </c>
      <c r="F51" s="24">
        <v>521</v>
      </c>
      <c r="G51" s="24">
        <v>0</v>
      </c>
      <c r="H51" s="24">
        <v>396</v>
      </c>
      <c r="I51" s="24">
        <v>370</v>
      </c>
      <c r="J51" s="24">
        <v>718</v>
      </c>
      <c r="K51" s="3">
        <f t="shared" si="0"/>
        <v>6155</v>
      </c>
      <c r="W51" s="25">
        <v>44805</v>
      </c>
      <c r="X51" s="24">
        <v>340</v>
      </c>
      <c r="Y51" s="24">
        <v>0</v>
      </c>
      <c r="Z51" s="24">
        <v>623</v>
      </c>
      <c r="AA51" s="24">
        <v>204</v>
      </c>
      <c r="AB51" s="24">
        <v>782</v>
      </c>
      <c r="AC51" s="24">
        <v>1632</v>
      </c>
      <c r="AD51" s="3">
        <f t="shared" si="1"/>
        <v>3581</v>
      </c>
    </row>
    <row r="52" spans="1:30" x14ac:dyDescent="0.6">
      <c r="A52" s="25">
        <v>44835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3">
        <f t="shared" si="0"/>
        <v>0</v>
      </c>
      <c r="W52" s="25">
        <v>44835</v>
      </c>
      <c r="X52" s="24">
        <v>1362</v>
      </c>
      <c r="Y52" s="24">
        <v>0</v>
      </c>
      <c r="Z52" s="24">
        <v>1058</v>
      </c>
      <c r="AA52" s="24">
        <v>574</v>
      </c>
      <c r="AB52" s="24">
        <v>3106</v>
      </c>
      <c r="AC52" s="24">
        <v>7134</v>
      </c>
      <c r="AD52" s="3">
        <f t="shared" si="1"/>
        <v>13234</v>
      </c>
    </row>
    <row r="53" spans="1:30" x14ac:dyDescent="0.6">
      <c r="A53" s="25">
        <v>44866</v>
      </c>
      <c r="B53" s="24">
        <v>0</v>
      </c>
      <c r="C53" s="24">
        <v>0</v>
      </c>
      <c r="D53" s="24">
        <v>0</v>
      </c>
      <c r="E53" s="24">
        <v>2257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3">
        <f t="shared" si="0"/>
        <v>2257</v>
      </c>
      <c r="W53" s="25">
        <v>44866</v>
      </c>
      <c r="X53" s="24">
        <v>0</v>
      </c>
      <c r="Y53" s="24">
        <v>0</v>
      </c>
      <c r="Z53" s="24">
        <v>3951</v>
      </c>
      <c r="AA53" s="24">
        <v>1629</v>
      </c>
      <c r="AB53" s="24">
        <v>7277</v>
      </c>
      <c r="AC53" s="24">
        <v>9543</v>
      </c>
      <c r="AD53" s="3">
        <f t="shared" si="1"/>
        <v>22400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"/>
  <sheetViews>
    <sheetView workbookViewId="0">
      <selection activeCell="E10" sqref="E10"/>
    </sheetView>
  </sheetViews>
  <sheetFormatPr defaultRowHeight="13" x14ac:dyDescent="0.6"/>
  <cols>
    <col min="1" max="1" width="7.26953125" bestFit="1" customWidth="1"/>
    <col min="2" max="3" width="6" bestFit="1" customWidth="1"/>
    <col min="4" max="5" width="35.1328125" style="8" customWidth="1"/>
  </cols>
  <sheetData>
    <row r="1" spans="1:5" ht="14.75" x14ac:dyDescent="0.75">
      <c r="A1" s="17" t="s">
        <v>21</v>
      </c>
      <c r="B1" s="17" t="s">
        <v>22</v>
      </c>
      <c r="C1" s="17" t="s">
        <v>23</v>
      </c>
      <c r="D1" s="7"/>
      <c r="E1" s="7"/>
    </row>
    <row r="2" spans="1:5" ht="14.75" x14ac:dyDescent="0.75">
      <c r="A2" s="18">
        <v>43466</v>
      </c>
      <c r="B2" s="19">
        <v>325.20000000000005</v>
      </c>
      <c r="C2" s="21">
        <v>1.7333333333333332</v>
      </c>
      <c r="D2" s="7"/>
      <c r="E2" s="7"/>
    </row>
    <row r="3" spans="1:5" ht="14.75" x14ac:dyDescent="0.75">
      <c r="A3" s="18">
        <v>43497</v>
      </c>
      <c r="B3" s="19">
        <v>239.50000000000003</v>
      </c>
      <c r="C3" s="21">
        <v>3.9</v>
      </c>
      <c r="D3" s="7"/>
      <c r="E3" s="7"/>
    </row>
    <row r="4" spans="1:5" ht="14.75" x14ac:dyDescent="0.75">
      <c r="A4" s="18">
        <v>43525</v>
      </c>
      <c r="B4" s="19">
        <v>212.19999999999996</v>
      </c>
      <c r="C4" s="21">
        <v>15.799999999999999</v>
      </c>
      <c r="D4" s="7"/>
      <c r="E4" s="7"/>
    </row>
    <row r="5" spans="1:5" ht="14.75" x14ac:dyDescent="0.75">
      <c r="A5" s="18">
        <v>43556</v>
      </c>
      <c r="B5" s="19">
        <v>204.19999999999996</v>
      </c>
      <c r="C5" s="21">
        <v>36.133333333333333</v>
      </c>
      <c r="D5" s="7"/>
      <c r="E5" s="7"/>
    </row>
    <row r="6" spans="1:5" ht="14.75" x14ac:dyDescent="0.6">
      <c r="A6" s="18">
        <v>43586</v>
      </c>
      <c r="B6" s="19">
        <v>124.09999999999994</v>
      </c>
      <c r="C6" s="21">
        <v>87.2</v>
      </c>
    </row>
    <row r="7" spans="1:5" ht="14.75" x14ac:dyDescent="0.75">
      <c r="A7" s="18">
        <v>43617</v>
      </c>
      <c r="B7" s="19">
        <v>61.4</v>
      </c>
      <c r="C7" s="21">
        <v>159.5</v>
      </c>
      <c r="D7" s="7"/>
      <c r="E7" s="7"/>
    </row>
    <row r="8" spans="1:5" ht="14.75" x14ac:dyDescent="0.6">
      <c r="A8" s="18">
        <v>43647</v>
      </c>
      <c r="B8" s="19">
        <v>16.899999999999999</v>
      </c>
      <c r="C8" s="21">
        <v>226.93333333333337</v>
      </c>
    </row>
    <row r="9" spans="1:5" ht="14.75" x14ac:dyDescent="0.75">
      <c r="A9" s="18">
        <v>43678</v>
      </c>
      <c r="B9" s="19">
        <v>21.7</v>
      </c>
      <c r="C9" s="21">
        <v>221.4</v>
      </c>
      <c r="D9" s="6"/>
      <c r="E9" s="9"/>
    </row>
    <row r="10" spans="1:5" ht="14.75" x14ac:dyDescent="0.75">
      <c r="A10" s="18">
        <v>43709</v>
      </c>
      <c r="B10" s="21">
        <v>68</v>
      </c>
      <c r="C10" s="21">
        <v>118.9</v>
      </c>
      <c r="D10" s="6"/>
      <c r="E10" s="9"/>
    </row>
    <row r="11" spans="1:5" ht="14.75" x14ac:dyDescent="0.75">
      <c r="A11" s="18">
        <v>43739</v>
      </c>
      <c r="B11" s="21">
        <v>191.5</v>
      </c>
      <c r="C11" s="21">
        <v>27</v>
      </c>
      <c r="D11" s="6"/>
      <c r="E11" s="9"/>
    </row>
    <row r="12" spans="1:5" ht="14.75" x14ac:dyDescent="0.75">
      <c r="A12" s="18">
        <v>43770</v>
      </c>
      <c r="B12" s="21">
        <v>280.2</v>
      </c>
      <c r="C12" s="21">
        <v>2.4</v>
      </c>
      <c r="D12" s="6"/>
      <c r="E12" s="9"/>
    </row>
    <row r="13" spans="1:5" ht="14.75" x14ac:dyDescent="0.75">
      <c r="A13" s="18">
        <v>43800</v>
      </c>
      <c r="B13" s="21">
        <v>307.2</v>
      </c>
      <c r="C13" s="21">
        <v>2.4</v>
      </c>
      <c r="D13" s="6"/>
      <c r="E13" s="9"/>
    </row>
    <row r="14" spans="1:5" ht="14.75" x14ac:dyDescent="0.75">
      <c r="A14" s="18">
        <v>43831</v>
      </c>
      <c r="B14" s="21">
        <v>272.3</v>
      </c>
      <c r="C14" s="21">
        <v>4.3</v>
      </c>
      <c r="D14" s="6"/>
      <c r="E14" s="9"/>
    </row>
    <row r="15" spans="1:5" ht="14.75" x14ac:dyDescent="0.75">
      <c r="A15" s="18">
        <v>43862</v>
      </c>
      <c r="B15" s="21">
        <v>270</v>
      </c>
      <c r="C15" s="21">
        <v>3.2</v>
      </c>
      <c r="D15" s="6"/>
      <c r="E15" s="9"/>
    </row>
    <row r="16" spans="1:5" ht="14.75" x14ac:dyDescent="0.75">
      <c r="A16" s="18">
        <v>43891</v>
      </c>
      <c r="B16" s="21">
        <v>278.8</v>
      </c>
      <c r="C16" s="21">
        <v>11.2</v>
      </c>
      <c r="D16" s="6"/>
      <c r="E16" s="9"/>
    </row>
    <row r="17" spans="1:5" ht="14.75" x14ac:dyDescent="0.75">
      <c r="A17" s="18">
        <v>43922</v>
      </c>
      <c r="B17" s="21">
        <v>176.8</v>
      </c>
      <c r="C17" s="21">
        <v>54.5</v>
      </c>
      <c r="D17" s="6"/>
      <c r="E17" s="9"/>
    </row>
    <row r="18" spans="1:5" ht="14.75" x14ac:dyDescent="0.75">
      <c r="A18" s="18">
        <v>43952</v>
      </c>
      <c r="B18" s="21">
        <v>116.7</v>
      </c>
      <c r="C18" s="21">
        <v>122.5</v>
      </c>
      <c r="D18" s="6"/>
      <c r="E18" s="9"/>
    </row>
    <row r="19" spans="1:5" ht="14.75" x14ac:dyDescent="0.75">
      <c r="A19" s="18">
        <v>43983</v>
      </c>
      <c r="B19" s="21">
        <v>65.099999999999994</v>
      </c>
      <c r="C19" s="21">
        <v>150.80000000000001</v>
      </c>
      <c r="D19" s="6"/>
      <c r="E19" s="9"/>
    </row>
    <row r="20" spans="1:5" ht="14.75" x14ac:dyDescent="0.75">
      <c r="A20" s="18">
        <v>44013</v>
      </c>
      <c r="B20" s="21">
        <v>36.6</v>
      </c>
      <c r="C20" s="21">
        <v>181.2</v>
      </c>
      <c r="D20" s="6"/>
      <c r="E20" s="9"/>
    </row>
    <row r="21" spans="1:5" ht="14.75" x14ac:dyDescent="0.75">
      <c r="A21" s="18">
        <v>44044</v>
      </c>
      <c r="B21" s="21">
        <v>26.7</v>
      </c>
      <c r="C21" s="21">
        <v>224.4</v>
      </c>
      <c r="D21" s="6"/>
      <c r="E21" s="9"/>
    </row>
    <row r="22" spans="1:5" ht="14.75" x14ac:dyDescent="0.75">
      <c r="A22" s="18">
        <v>44075</v>
      </c>
      <c r="B22" s="21">
        <v>77.099999999999994</v>
      </c>
      <c r="C22" s="21">
        <v>129.4</v>
      </c>
      <c r="D22" s="6"/>
      <c r="E22" s="9"/>
    </row>
    <row r="23" spans="1:5" ht="14.75" x14ac:dyDescent="0.75">
      <c r="A23" s="18">
        <v>44105</v>
      </c>
      <c r="B23" s="21">
        <v>163.5</v>
      </c>
      <c r="C23" s="21">
        <v>40.200000000000003</v>
      </c>
      <c r="D23" s="6"/>
      <c r="E23" s="9"/>
    </row>
    <row r="24" spans="1:5" ht="14.75" x14ac:dyDescent="0.75">
      <c r="A24" s="18">
        <v>44136</v>
      </c>
      <c r="B24" s="21">
        <v>215.2</v>
      </c>
      <c r="C24" s="21">
        <v>20.9</v>
      </c>
      <c r="D24" s="6"/>
      <c r="E24" s="9"/>
    </row>
    <row r="25" spans="1:5" ht="14.75" x14ac:dyDescent="0.75">
      <c r="A25" s="18">
        <v>44166</v>
      </c>
      <c r="B25" s="21">
        <v>330.4</v>
      </c>
      <c r="C25" s="21">
        <v>3</v>
      </c>
      <c r="D25" s="6"/>
      <c r="E25" s="9"/>
    </row>
    <row r="26" spans="1:5" ht="14.75" x14ac:dyDescent="0.75">
      <c r="A26" s="18">
        <v>44197</v>
      </c>
      <c r="B26" s="21">
        <v>390.6</v>
      </c>
      <c r="C26" s="21">
        <v>0.8</v>
      </c>
      <c r="D26" s="6"/>
      <c r="E26" s="9"/>
    </row>
    <row r="27" spans="1:5" ht="14.75" x14ac:dyDescent="0.75">
      <c r="A27" s="18">
        <v>44228</v>
      </c>
      <c r="B27" s="21">
        <v>298.5</v>
      </c>
      <c r="C27" s="21">
        <v>9.6</v>
      </c>
      <c r="D27" s="6"/>
      <c r="E27" s="9"/>
    </row>
    <row r="28" spans="1:5" ht="14.75" x14ac:dyDescent="0.75">
      <c r="A28" s="18">
        <v>44256</v>
      </c>
      <c r="B28" s="21">
        <v>252.1</v>
      </c>
      <c r="C28" s="21">
        <v>21.2</v>
      </c>
      <c r="D28" s="6"/>
      <c r="E28" s="9"/>
    </row>
    <row r="29" spans="1:5" ht="14.75" x14ac:dyDescent="0.75">
      <c r="A29" s="18">
        <v>44287</v>
      </c>
      <c r="B29" s="21">
        <v>279.7</v>
      </c>
      <c r="C29" s="21">
        <v>15</v>
      </c>
      <c r="D29" s="6"/>
      <c r="E29" s="9"/>
    </row>
    <row r="30" spans="1:5" ht="14.75" x14ac:dyDescent="0.75">
      <c r="A30" s="18">
        <v>44317</v>
      </c>
      <c r="B30" s="21">
        <v>173.1</v>
      </c>
      <c r="C30" s="21">
        <v>48.6</v>
      </c>
      <c r="D30" s="6"/>
      <c r="E30" s="9"/>
    </row>
    <row r="31" spans="1:5" ht="14.75" x14ac:dyDescent="0.75">
      <c r="A31" s="18">
        <v>44348</v>
      </c>
      <c r="B31" s="21">
        <v>45.4</v>
      </c>
      <c r="C31" s="21">
        <v>173.8</v>
      </c>
      <c r="D31" s="6"/>
      <c r="E31" s="9"/>
    </row>
    <row r="32" spans="1:5" ht="14.75" x14ac:dyDescent="0.75">
      <c r="A32" s="18">
        <v>44378</v>
      </c>
      <c r="B32" s="21">
        <v>15.4</v>
      </c>
      <c r="C32" s="21">
        <v>241.6</v>
      </c>
      <c r="D32" s="6"/>
      <c r="E32" s="9"/>
    </row>
    <row r="33" spans="1:5" ht="14.75" x14ac:dyDescent="0.75">
      <c r="A33" s="18">
        <v>44409</v>
      </c>
      <c r="B33" s="21">
        <v>25.3</v>
      </c>
      <c r="C33" s="21">
        <v>190.6</v>
      </c>
      <c r="D33" s="6"/>
      <c r="E33" s="9"/>
    </row>
    <row r="34" spans="1:5" ht="14.75" x14ac:dyDescent="0.75">
      <c r="A34" s="18">
        <v>44440</v>
      </c>
      <c r="B34" s="21">
        <v>40.9</v>
      </c>
      <c r="C34" s="21">
        <v>177.9</v>
      </c>
      <c r="D34" s="6"/>
      <c r="E34" s="9"/>
    </row>
    <row r="35" spans="1:5" ht="14.75" x14ac:dyDescent="0.75">
      <c r="A35" s="18">
        <v>44470</v>
      </c>
      <c r="B35" s="21">
        <v>109.5</v>
      </c>
      <c r="C35" s="21">
        <v>82.6</v>
      </c>
      <c r="D35" s="6"/>
      <c r="E35" s="9"/>
    </row>
    <row r="36" spans="1:5" ht="14.75" x14ac:dyDescent="0.75">
      <c r="A36" s="18">
        <v>44501</v>
      </c>
      <c r="B36" s="21">
        <v>221.1</v>
      </c>
      <c r="C36" s="21">
        <v>19</v>
      </c>
      <c r="D36" s="6"/>
      <c r="E36" s="9"/>
    </row>
    <row r="37" spans="1:5" ht="14.75" x14ac:dyDescent="0.75">
      <c r="A37" s="18">
        <v>44531</v>
      </c>
      <c r="B37" s="21">
        <v>298.89999999999998</v>
      </c>
      <c r="C37" s="21">
        <v>10.1</v>
      </c>
      <c r="D37" s="6"/>
      <c r="E37" s="9"/>
    </row>
    <row r="38" spans="1:5" ht="14.75" x14ac:dyDescent="0.75">
      <c r="A38" s="18">
        <v>44562</v>
      </c>
      <c r="B38" s="21">
        <v>341.3</v>
      </c>
      <c r="C38" s="21">
        <v>4.5999999999999996</v>
      </c>
      <c r="D38" s="6"/>
      <c r="E38" s="9"/>
    </row>
    <row r="39" spans="1:5" ht="14.75" x14ac:dyDescent="0.75">
      <c r="A39" s="18">
        <v>44593</v>
      </c>
      <c r="B39" s="21">
        <v>249.3</v>
      </c>
      <c r="C39" s="21">
        <v>6.8</v>
      </c>
      <c r="D39" s="6"/>
      <c r="E39" s="9"/>
    </row>
    <row r="40" spans="1:5" ht="14.75" x14ac:dyDescent="0.75">
      <c r="A40" s="18">
        <v>44621</v>
      </c>
      <c r="B40" s="21">
        <v>254.4</v>
      </c>
      <c r="C40" s="21">
        <v>23.5</v>
      </c>
      <c r="D40" s="6"/>
      <c r="E40" s="9"/>
    </row>
    <row r="41" spans="1:5" ht="14.75" x14ac:dyDescent="0.75">
      <c r="A41" s="18">
        <v>44652</v>
      </c>
      <c r="B41" s="21">
        <v>199.6</v>
      </c>
      <c r="C41" s="21">
        <v>38.5</v>
      </c>
      <c r="D41" s="6"/>
      <c r="E41" s="9"/>
    </row>
    <row r="42" spans="1:5" ht="14.75" x14ac:dyDescent="0.75">
      <c r="A42" s="18">
        <v>44682</v>
      </c>
      <c r="B42" s="21">
        <v>93.9</v>
      </c>
      <c r="C42" s="21">
        <v>110.3</v>
      </c>
      <c r="D42" s="6"/>
      <c r="E42" s="9"/>
    </row>
    <row r="43" spans="1:5" ht="14.75" x14ac:dyDescent="0.75">
      <c r="A43" s="18">
        <v>44713</v>
      </c>
      <c r="B43" s="19">
        <v>54</v>
      </c>
      <c r="C43" s="19">
        <v>174.6</v>
      </c>
      <c r="D43" s="6"/>
      <c r="E43" s="9"/>
    </row>
    <row r="44" spans="1:5" ht="14.75" x14ac:dyDescent="0.75">
      <c r="A44" s="18">
        <v>44743</v>
      </c>
      <c r="B44" s="19">
        <v>17.8</v>
      </c>
      <c r="C44" s="19">
        <v>278.60000000000002</v>
      </c>
      <c r="D44" s="6"/>
      <c r="E44" s="9"/>
    </row>
    <row r="45" spans="1:5" ht="14.75" x14ac:dyDescent="0.75">
      <c r="A45" s="18">
        <v>44774</v>
      </c>
      <c r="B45" s="19">
        <v>16.8</v>
      </c>
      <c r="C45" s="19">
        <v>265.10000000000002</v>
      </c>
      <c r="D45" s="6"/>
      <c r="E45" s="9"/>
    </row>
    <row r="46" spans="1:5" ht="14.75" x14ac:dyDescent="0.75">
      <c r="A46" s="18">
        <v>44805</v>
      </c>
      <c r="B46" s="19">
        <v>71.5</v>
      </c>
      <c r="C46" s="19">
        <v>134.19999999999999</v>
      </c>
      <c r="D46" s="6"/>
      <c r="E46" s="9"/>
    </row>
    <row r="47" spans="1:5" ht="14.75" x14ac:dyDescent="0.75">
      <c r="A47" s="18">
        <v>44835</v>
      </c>
      <c r="B47" s="19">
        <v>101.8</v>
      </c>
      <c r="C47" s="19">
        <v>88</v>
      </c>
      <c r="D47" s="6"/>
      <c r="E47" s="9"/>
    </row>
    <row r="48" spans="1:5" ht="14.75" x14ac:dyDescent="0.75">
      <c r="A48" s="18">
        <v>44866</v>
      </c>
      <c r="B48" s="19">
        <v>198.2</v>
      </c>
      <c r="C48" s="19">
        <v>20.7</v>
      </c>
      <c r="D48" s="6"/>
      <c r="E48" s="9"/>
    </row>
    <row r="49" spans="1:5" ht="14.75" x14ac:dyDescent="0.75">
      <c r="A49" s="18">
        <v>44896</v>
      </c>
      <c r="B49" s="19"/>
      <c r="C49" s="19"/>
      <c r="D49" s="6"/>
      <c r="E49" s="9"/>
    </row>
    <row r="50" spans="1:5" ht="14.75" x14ac:dyDescent="0.75">
      <c r="B50" s="2"/>
      <c r="D50" s="6"/>
      <c r="E50" s="9"/>
    </row>
    <row r="51" spans="1:5" ht="14.75" x14ac:dyDescent="0.75">
      <c r="B51" s="2"/>
      <c r="D51" s="6"/>
      <c r="E51" s="9"/>
    </row>
    <row r="52" spans="1:5" ht="14.75" x14ac:dyDescent="0.75">
      <c r="B52" s="2"/>
      <c r="D52" s="6"/>
      <c r="E52" s="9"/>
    </row>
    <row r="53" spans="1:5" x14ac:dyDescent="0.6">
      <c r="B53" s="2"/>
    </row>
    <row r="54" spans="1:5" x14ac:dyDescent="0.6">
      <c r="B54" s="2"/>
    </row>
    <row r="55" spans="1:5" x14ac:dyDescent="0.6">
      <c r="B55" s="2"/>
    </row>
    <row r="56" spans="1:5" x14ac:dyDescent="0.6">
      <c r="B56" s="2"/>
    </row>
    <row r="57" spans="1:5" x14ac:dyDescent="0.6">
      <c r="B57" s="2"/>
    </row>
    <row r="58" spans="1:5" x14ac:dyDescent="0.6">
      <c r="B58" s="2"/>
    </row>
    <row r="59" spans="1:5" x14ac:dyDescent="0.6">
      <c r="B59" s="2"/>
    </row>
    <row r="60" spans="1:5" x14ac:dyDescent="0.6">
      <c r="B60" s="2"/>
    </row>
    <row r="61" spans="1:5" x14ac:dyDescent="0.6">
      <c r="B61" s="2"/>
    </row>
    <row r="62" spans="1:5" x14ac:dyDescent="0.6">
      <c r="B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3D30-409F-4F2E-9282-5CD039651B54}">
  <dimension ref="A2:AH64"/>
  <sheetViews>
    <sheetView zoomScale="90" zoomScaleNormal="90" workbookViewId="0">
      <selection activeCell="AB4" sqref="AB4"/>
    </sheetView>
  </sheetViews>
  <sheetFormatPr defaultRowHeight="13" x14ac:dyDescent="0.6"/>
  <cols>
    <col min="2" max="10" width="0" hidden="1" customWidth="1"/>
    <col min="14" max="19" width="0" hidden="1" customWidth="1"/>
    <col min="23" max="23" width="10.08984375" hidden="1" customWidth="1"/>
    <col min="24" max="25" width="0" hidden="1" customWidth="1"/>
    <col min="26" max="26" width="13.6796875" bestFit="1" customWidth="1"/>
    <col min="30" max="30" width="10.76953125" bestFit="1" customWidth="1"/>
    <col min="31" max="31" width="14.2265625" bestFit="1" customWidth="1"/>
  </cols>
  <sheetData>
    <row r="2" spans="1:34" x14ac:dyDescent="0.6">
      <c r="AC2" s="62" t="s">
        <v>92</v>
      </c>
      <c r="AD2" s="62"/>
    </row>
    <row r="3" spans="1:34" x14ac:dyDescent="0.6">
      <c r="A3" s="63" t="s">
        <v>1</v>
      </c>
      <c r="B3" s="64">
        <v>0.2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63" t="s">
        <v>51</v>
      </c>
      <c r="N3" s="64">
        <v>0.08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34" ht="21.5" x14ac:dyDescent="0.6">
      <c r="A4" s="65" t="s">
        <v>31</v>
      </c>
      <c r="B4" s="66" t="s">
        <v>35</v>
      </c>
      <c r="C4" s="66" t="s">
        <v>36</v>
      </c>
      <c r="D4" s="66" t="s">
        <v>37</v>
      </c>
      <c r="E4" s="66" t="s">
        <v>38</v>
      </c>
      <c r="F4" s="66" t="s">
        <v>39</v>
      </c>
      <c r="G4" s="66" t="s">
        <v>40</v>
      </c>
      <c r="H4" s="66" t="s">
        <v>41</v>
      </c>
      <c r="I4" s="66" t="s">
        <v>42</v>
      </c>
      <c r="J4" s="66" t="s">
        <v>43</v>
      </c>
      <c r="K4" s="67" t="s">
        <v>0</v>
      </c>
      <c r="L4" s="43"/>
      <c r="M4" s="65" t="s">
        <v>31</v>
      </c>
      <c r="N4" s="66" t="s">
        <v>45</v>
      </c>
      <c r="O4" s="66" t="s">
        <v>46</v>
      </c>
      <c r="P4" s="66" t="s">
        <v>46</v>
      </c>
      <c r="Q4" s="66" t="s">
        <v>46</v>
      </c>
      <c r="R4" s="66" t="s">
        <v>46</v>
      </c>
      <c r="S4" s="66" t="s">
        <v>46</v>
      </c>
      <c r="T4" s="67" t="s">
        <v>0</v>
      </c>
      <c r="U4" s="67"/>
      <c r="V4" s="67" t="s">
        <v>21</v>
      </c>
      <c r="W4" s="67" t="s">
        <v>24</v>
      </c>
      <c r="X4" s="67" t="s">
        <v>25</v>
      </c>
      <c r="Y4" s="67" t="s">
        <v>26</v>
      </c>
      <c r="Z4" s="68" t="s">
        <v>27</v>
      </c>
      <c r="AC4" s="57" t="s">
        <v>21</v>
      </c>
      <c r="AD4" s="58" t="s">
        <v>55</v>
      </c>
      <c r="AE4" s="58" t="s">
        <v>56</v>
      </c>
      <c r="AH4" s="27"/>
    </row>
    <row r="5" spans="1:34" x14ac:dyDescent="0.6">
      <c r="A5" s="69">
        <v>43466</v>
      </c>
      <c r="B5" s="70">
        <v>3688</v>
      </c>
      <c r="C5" s="70">
        <v>10993</v>
      </c>
      <c r="D5" s="70">
        <v>2505</v>
      </c>
      <c r="E5" s="70">
        <v>2658</v>
      </c>
      <c r="F5" s="70">
        <v>0</v>
      </c>
      <c r="G5" s="70">
        <v>0</v>
      </c>
      <c r="H5" s="70">
        <v>276</v>
      </c>
      <c r="I5" s="70">
        <v>4755</v>
      </c>
      <c r="J5" s="70">
        <v>2399</v>
      </c>
      <c r="K5" s="71">
        <f t="shared" ref="K5:K51" si="0">SUM(B5:J5)</f>
        <v>27274</v>
      </c>
      <c r="L5" s="43"/>
      <c r="M5" s="69">
        <v>43466</v>
      </c>
      <c r="N5" s="70">
        <v>21342</v>
      </c>
      <c r="O5" s="70">
        <v>0</v>
      </c>
      <c r="P5" s="70">
        <v>3585</v>
      </c>
      <c r="Q5" s="70">
        <v>6857</v>
      </c>
      <c r="R5" s="70">
        <v>18740</v>
      </c>
      <c r="S5" s="70">
        <v>21075</v>
      </c>
      <c r="T5" s="71">
        <f>SUM(N5:S5)</f>
        <v>71599</v>
      </c>
      <c r="U5" s="71"/>
      <c r="V5" s="72">
        <v>43466</v>
      </c>
      <c r="W5" s="71">
        <v>31093.5</v>
      </c>
      <c r="X5" s="71">
        <v>114965.08591261266</v>
      </c>
      <c r="Y5" s="71">
        <v>77165.407177706438</v>
      </c>
      <c r="Z5" s="43">
        <v>223223.9930903191</v>
      </c>
      <c r="AC5" s="59">
        <v>43466</v>
      </c>
      <c r="AD5" s="60">
        <f>K5+T5</f>
        <v>98873</v>
      </c>
      <c r="AE5" s="61">
        <f>AD5/Z5</f>
        <v>0.44293177732016825</v>
      </c>
      <c r="AH5" s="27"/>
    </row>
    <row r="6" spans="1:34" x14ac:dyDescent="0.6">
      <c r="A6" s="69">
        <v>43497</v>
      </c>
      <c r="B6" s="70">
        <v>1993</v>
      </c>
      <c r="C6" s="70">
        <v>10408</v>
      </c>
      <c r="D6" s="70">
        <v>3127</v>
      </c>
      <c r="E6" s="70">
        <v>2897</v>
      </c>
      <c r="F6" s="70">
        <v>0</v>
      </c>
      <c r="G6" s="70">
        <v>0</v>
      </c>
      <c r="H6" s="70">
        <v>372</v>
      </c>
      <c r="I6" s="70">
        <v>764</v>
      </c>
      <c r="J6" s="70">
        <v>1975</v>
      </c>
      <c r="K6" s="71">
        <f t="shared" si="0"/>
        <v>21536</v>
      </c>
      <c r="L6" s="43"/>
      <c r="M6" s="69">
        <v>43497</v>
      </c>
      <c r="N6" s="70">
        <v>16934</v>
      </c>
      <c r="O6" s="70">
        <v>0</v>
      </c>
      <c r="P6" s="70">
        <v>3780</v>
      </c>
      <c r="Q6" s="70">
        <v>3288</v>
      </c>
      <c r="R6" s="70">
        <v>11722</v>
      </c>
      <c r="S6" s="70">
        <v>20591</v>
      </c>
      <c r="T6" s="71">
        <f>SUM(N6:S6)</f>
        <v>56315</v>
      </c>
      <c r="U6" s="71"/>
      <c r="V6" s="72">
        <v>43497</v>
      </c>
      <c r="W6" s="71">
        <v>15765.66</v>
      </c>
      <c r="X6" s="71">
        <v>114859.0705657052</v>
      </c>
      <c r="Y6" s="71">
        <v>55126.972882634815</v>
      </c>
      <c r="Z6" s="43">
        <v>185751.70344834001</v>
      </c>
      <c r="AC6" s="59">
        <v>43497</v>
      </c>
      <c r="AD6" s="60">
        <f t="shared" ref="AD6:AD51" si="1">K6+T6</f>
        <v>77851</v>
      </c>
      <c r="AE6" s="61">
        <f t="shared" ref="AE6:AE51" si="2">AD6/Z6</f>
        <v>0.41911324932560517</v>
      </c>
      <c r="AH6" s="27"/>
    </row>
    <row r="7" spans="1:34" x14ac:dyDescent="0.6">
      <c r="A7" s="69">
        <v>43525</v>
      </c>
      <c r="B7" s="70">
        <v>2056</v>
      </c>
      <c r="C7" s="70">
        <v>9862</v>
      </c>
      <c r="D7" s="70">
        <v>2458</v>
      </c>
      <c r="E7" s="70">
        <v>2637</v>
      </c>
      <c r="F7" s="70">
        <v>0</v>
      </c>
      <c r="G7" s="70">
        <v>0</v>
      </c>
      <c r="H7" s="70">
        <v>573</v>
      </c>
      <c r="I7" s="70">
        <v>903</v>
      </c>
      <c r="J7" s="70">
        <v>1693</v>
      </c>
      <c r="K7" s="71">
        <f t="shared" si="0"/>
        <v>20182</v>
      </c>
      <c r="L7" s="43"/>
      <c r="M7" s="69">
        <v>43525</v>
      </c>
      <c r="N7" s="70">
        <v>15095</v>
      </c>
      <c r="O7" s="70">
        <v>0</v>
      </c>
      <c r="P7" s="70">
        <v>4529</v>
      </c>
      <c r="Q7" s="70">
        <v>2684</v>
      </c>
      <c r="R7" s="70">
        <v>9516</v>
      </c>
      <c r="S7" s="70">
        <v>19669</v>
      </c>
      <c r="T7" s="71">
        <f t="shared" ref="T7:T51" si="3">SUM(N7:S7)</f>
        <v>51493</v>
      </c>
      <c r="U7" s="71"/>
      <c r="V7" s="72">
        <v>43525</v>
      </c>
      <c r="W7" s="71">
        <v>16493</v>
      </c>
      <c r="X7" s="71">
        <v>119655.90645344468</v>
      </c>
      <c r="Y7" s="71">
        <v>59965.900112220683</v>
      </c>
      <c r="Z7" s="43">
        <v>196114.80656566535</v>
      </c>
      <c r="AC7" s="59">
        <v>43525</v>
      </c>
      <c r="AD7" s="60">
        <f t="shared" si="1"/>
        <v>71675</v>
      </c>
      <c r="AE7" s="61">
        <f t="shared" si="2"/>
        <v>0.36547469951485267</v>
      </c>
      <c r="AH7" s="27"/>
    </row>
    <row r="8" spans="1:34" x14ac:dyDescent="0.6">
      <c r="A8" s="69">
        <v>43556</v>
      </c>
      <c r="B8" s="70">
        <v>1740</v>
      </c>
      <c r="C8" s="70">
        <v>8403</v>
      </c>
      <c r="D8" s="70">
        <v>1840</v>
      </c>
      <c r="E8" s="70">
        <v>2110</v>
      </c>
      <c r="F8" s="70">
        <v>7846</v>
      </c>
      <c r="G8" s="70">
        <v>0</v>
      </c>
      <c r="H8" s="70">
        <v>182</v>
      </c>
      <c r="I8" s="70">
        <v>0</v>
      </c>
      <c r="J8" s="70">
        <v>882</v>
      </c>
      <c r="K8" s="71">
        <f t="shared" si="0"/>
        <v>23003</v>
      </c>
      <c r="L8" s="43"/>
      <c r="M8" s="69">
        <v>43556</v>
      </c>
      <c r="N8" s="70">
        <v>10670</v>
      </c>
      <c r="O8" s="70">
        <v>0</v>
      </c>
      <c r="P8" s="70">
        <v>3557</v>
      </c>
      <c r="Q8" s="70">
        <v>1913</v>
      </c>
      <c r="R8" s="70">
        <v>4105</v>
      </c>
      <c r="S8" s="70">
        <v>12303</v>
      </c>
      <c r="T8" s="71">
        <f t="shared" si="3"/>
        <v>32548</v>
      </c>
      <c r="U8" s="71"/>
      <c r="V8" s="72">
        <v>43556</v>
      </c>
      <c r="W8" s="71">
        <v>24382.679700000001</v>
      </c>
      <c r="X8" s="71">
        <v>156446.3118734314</v>
      </c>
      <c r="Y8" s="71">
        <v>81519.855170677911</v>
      </c>
      <c r="Z8" s="43">
        <v>262348.84674410929</v>
      </c>
      <c r="AC8" s="59">
        <v>43556</v>
      </c>
      <c r="AD8" s="60">
        <f t="shared" si="1"/>
        <v>55551</v>
      </c>
      <c r="AE8" s="61">
        <f t="shared" si="2"/>
        <v>0.21174478443270431</v>
      </c>
      <c r="AH8" s="27"/>
    </row>
    <row r="9" spans="1:34" x14ac:dyDescent="0.6">
      <c r="A9" s="69">
        <v>43586</v>
      </c>
      <c r="B9" s="70">
        <v>2273</v>
      </c>
      <c r="C9" s="70">
        <v>8550</v>
      </c>
      <c r="D9" s="70">
        <v>1277</v>
      </c>
      <c r="E9" s="70">
        <v>2159</v>
      </c>
      <c r="F9" s="70">
        <v>0</v>
      </c>
      <c r="G9" s="70">
        <v>0</v>
      </c>
      <c r="H9" s="70">
        <v>358</v>
      </c>
      <c r="I9" s="70">
        <v>2229</v>
      </c>
      <c r="J9" s="70">
        <v>1360</v>
      </c>
      <c r="K9" s="71">
        <f t="shared" si="0"/>
        <v>18206</v>
      </c>
      <c r="L9" s="43"/>
      <c r="M9" s="69">
        <v>43586</v>
      </c>
      <c r="N9" s="70">
        <v>4799</v>
      </c>
      <c r="O9" s="70">
        <v>0</v>
      </c>
      <c r="P9" s="70">
        <v>2902</v>
      </c>
      <c r="Q9" s="70">
        <v>870</v>
      </c>
      <c r="R9" s="70">
        <v>2969</v>
      </c>
      <c r="S9" s="70">
        <v>6484</v>
      </c>
      <c r="T9" s="71">
        <f t="shared" si="3"/>
        <v>18024</v>
      </c>
      <c r="U9" s="71"/>
      <c r="V9" s="72">
        <v>43586</v>
      </c>
      <c r="W9" s="71">
        <v>29568.166666666664</v>
      </c>
      <c r="X9" s="71">
        <v>135140.64620316951</v>
      </c>
      <c r="Y9" s="71">
        <v>61176.563876166103</v>
      </c>
      <c r="Z9" s="43">
        <v>225885.37674600226</v>
      </c>
      <c r="AC9" s="59">
        <v>43586</v>
      </c>
      <c r="AD9" s="60">
        <f t="shared" si="1"/>
        <v>36230</v>
      </c>
      <c r="AE9" s="61">
        <f t="shared" si="2"/>
        <v>0.16039108206964178</v>
      </c>
      <c r="AH9" s="27"/>
    </row>
    <row r="10" spans="1:34" x14ac:dyDescent="0.6">
      <c r="A10" s="69">
        <v>43617</v>
      </c>
      <c r="B10" s="70">
        <v>1700</v>
      </c>
      <c r="C10" s="70">
        <v>9768</v>
      </c>
      <c r="D10" s="70">
        <v>1171</v>
      </c>
      <c r="E10" s="70">
        <v>2062</v>
      </c>
      <c r="F10" s="70">
        <v>3586</v>
      </c>
      <c r="G10" s="70">
        <v>0</v>
      </c>
      <c r="H10" s="70">
        <v>238</v>
      </c>
      <c r="I10" s="70">
        <v>750</v>
      </c>
      <c r="J10" s="70">
        <v>1506</v>
      </c>
      <c r="K10" s="71">
        <f t="shared" si="0"/>
        <v>20781</v>
      </c>
      <c r="L10" s="43"/>
      <c r="M10" s="69">
        <v>43617</v>
      </c>
      <c r="N10" s="70">
        <v>1304</v>
      </c>
      <c r="O10" s="70">
        <v>0</v>
      </c>
      <c r="P10" s="70">
        <v>1003</v>
      </c>
      <c r="Q10" s="70">
        <v>390</v>
      </c>
      <c r="R10" s="70">
        <v>1905</v>
      </c>
      <c r="S10" s="70">
        <v>568</v>
      </c>
      <c r="T10" s="71">
        <f t="shared" si="3"/>
        <v>5170</v>
      </c>
      <c r="U10" s="71"/>
      <c r="V10" s="72">
        <v>43617</v>
      </c>
      <c r="W10" s="71">
        <v>20619.510000000002</v>
      </c>
      <c r="X10" s="71">
        <v>95242.93427250706</v>
      </c>
      <c r="Y10" s="71">
        <v>76825.257302426835</v>
      </c>
      <c r="Z10" s="43">
        <v>192687.70157493389</v>
      </c>
      <c r="AC10" s="59">
        <v>43617</v>
      </c>
      <c r="AD10" s="60">
        <f t="shared" si="1"/>
        <v>25951</v>
      </c>
      <c r="AE10" s="61">
        <f t="shared" si="2"/>
        <v>0.13467906767214188</v>
      </c>
      <c r="AH10" s="27"/>
    </row>
    <row r="11" spans="1:34" x14ac:dyDescent="0.6">
      <c r="A11" s="69">
        <v>43647</v>
      </c>
      <c r="B11" s="70">
        <v>1571</v>
      </c>
      <c r="C11" s="70">
        <v>8723</v>
      </c>
      <c r="D11" s="70">
        <v>1423</v>
      </c>
      <c r="E11" s="70">
        <v>2394</v>
      </c>
      <c r="F11" s="70">
        <v>0</v>
      </c>
      <c r="G11" s="70">
        <v>0</v>
      </c>
      <c r="H11" s="70">
        <v>156</v>
      </c>
      <c r="I11" s="70">
        <v>522</v>
      </c>
      <c r="J11" s="70">
        <v>1065</v>
      </c>
      <c r="K11" s="71">
        <f t="shared" si="0"/>
        <v>15854</v>
      </c>
      <c r="L11" s="43"/>
      <c r="M11" s="69">
        <v>43647</v>
      </c>
      <c r="N11" s="70">
        <v>702</v>
      </c>
      <c r="O11" s="70">
        <v>0</v>
      </c>
      <c r="P11" s="70">
        <v>290</v>
      </c>
      <c r="Q11" s="70">
        <v>167</v>
      </c>
      <c r="R11" s="70">
        <v>468</v>
      </c>
      <c r="S11" s="70">
        <v>56</v>
      </c>
      <c r="T11" s="71">
        <f t="shared" si="3"/>
        <v>1683</v>
      </c>
      <c r="U11" s="71"/>
      <c r="V11" s="72">
        <v>43647</v>
      </c>
      <c r="W11" s="71">
        <v>21637.5</v>
      </c>
      <c r="X11" s="71">
        <v>141536.17677767971</v>
      </c>
      <c r="Y11" s="71">
        <v>54897.57663529522</v>
      </c>
      <c r="Z11" s="43">
        <v>218071.25341297494</v>
      </c>
      <c r="AC11" s="59">
        <v>43647</v>
      </c>
      <c r="AD11" s="60">
        <f t="shared" si="1"/>
        <v>17537</v>
      </c>
      <c r="AE11" s="61">
        <f t="shared" si="2"/>
        <v>8.0418669244722074E-2</v>
      </c>
      <c r="AH11" s="27"/>
    </row>
    <row r="12" spans="1:34" x14ac:dyDescent="0.6">
      <c r="A12" s="69">
        <v>43678</v>
      </c>
      <c r="B12" s="70">
        <v>1567</v>
      </c>
      <c r="C12" s="70">
        <v>7895</v>
      </c>
      <c r="D12" s="70">
        <v>1350</v>
      </c>
      <c r="E12" s="70">
        <v>2264</v>
      </c>
      <c r="F12" s="70">
        <v>0</v>
      </c>
      <c r="G12" s="70">
        <v>0</v>
      </c>
      <c r="H12" s="70">
        <v>161</v>
      </c>
      <c r="I12" s="70">
        <v>196</v>
      </c>
      <c r="J12" s="70">
        <v>1176</v>
      </c>
      <c r="K12" s="71">
        <f t="shared" si="0"/>
        <v>14609</v>
      </c>
      <c r="L12" s="43"/>
      <c r="M12" s="69">
        <v>43678</v>
      </c>
      <c r="N12" s="70">
        <v>302</v>
      </c>
      <c r="O12" s="70">
        <v>0</v>
      </c>
      <c r="P12" s="70">
        <v>437</v>
      </c>
      <c r="Q12" s="70">
        <v>146</v>
      </c>
      <c r="R12" s="70">
        <v>482</v>
      </c>
      <c r="S12" s="70">
        <v>123</v>
      </c>
      <c r="T12" s="71">
        <f t="shared" si="3"/>
        <v>1490</v>
      </c>
      <c r="U12" s="71"/>
      <c r="V12" s="72">
        <v>43678</v>
      </c>
      <c r="W12" s="71">
        <v>5390.6999999999989</v>
      </c>
      <c r="X12" s="71">
        <v>93376.364120845101</v>
      </c>
      <c r="Y12" s="71">
        <v>48068.310433804902</v>
      </c>
      <c r="Z12" s="43">
        <v>146835.37455464998</v>
      </c>
      <c r="AC12" s="59">
        <v>43678</v>
      </c>
      <c r="AD12" s="60">
        <f t="shared" si="1"/>
        <v>16099</v>
      </c>
      <c r="AE12" s="61">
        <f t="shared" si="2"/>
        <v>0.10963979251476753</v>
      </c>
      <c r="AH12" s="27"/>
    </row>
    <row r="13" spans="1:34" x14ac:dyDescent="0.6">
      <c r="A13" s="69">
        <v>43709</v>
      </c>
      <c r="B13" s="70">
        <v>2511</v>
      </c>
      <c r="C13" s="70">
        <v>8868</v>
      </c>
      <c r="D13" s="70">
        <v>3083</v>
      </c>
      <c r="E13" s="70">
        <v>2188</v>
      </c>
      <c r="F13" s="70">
        <v>3963</v>
      </c>
      <c r="G13" s="70">
        <v>0</v>
      </c>
      <c r="H13" s="70">
        <v>416</v>
      </c>
      <c r="I13" s="70">
        <v>1048</v>
      </c>
      <c r="J13" s="70">
        <v>1350</v>
      </c>
      <c r="K13" s="71">
        <f t="shared" si="0"/>
        <v>23427</v>
      </c>
      <c r="L13" s="43"/>
      <c r="M13" s="69">
        <v>43709</v>
      </c>
      <c r="N13" s="70">
        <v>927</v>
      </c>
      <c r="O13" s="70">
        <v>0</v>
      </c>
      <c r="P13" s="70">
        <v>746</v>
      </c>
      <c r="Q13" s="70">
        <v>328</v>
      </c>
      <c r="R13" s="70">
        <v>599</v>
      </c>
      <c r="S13" s="70">
        <v>825</v>
      </c>
      <c r="T13" s="71">
        <f t="shared" si="3"/>
        <v>3425</v>
      </c>
      <c r="U13" s="71"/>
      <c r="V13" s="72">
        <v>43709</v>
      </c>
      <c r="W13" s="71">
        <v>24569.619699999999</v>
      </c>
      <c r="X13" s="71">
        <v>127014.49778142167</v>
      </c>
      <c r="Y13" s="71">
        <v>73292.602000170446</v>
      </c>
      <c r="Z13" s="43">
        <v>224876.71948159212</v>
      </c>
      <c r="AC13" s="59">
        <v>43709</v>
      </c>
      <c r="AD13" s="60">
        <f t="shared" si="1"/>
        <v>26852</v>
      </c>
      <c r="AE13" s="61">
        <f t="shared" si="2"/>
        <v>0.1194076472740347</v>
      </c>
      <c r="AH13" s="27"/>
    </row>
    <row r="14" spans="1:34" x14ac:dyDescent="0.6">
      <c r="A14" s="69">
        <v>43739</v>
      </c>
      <c r="B14" s="70">
        <v>1211</v>
      </c>
      <c r="C14" s="70">
        <v>8206</v>
      </c>
      <c r="D14" s="70">
        <v>0</v>
      </c>
      <c r="E14" s="70">
        <v>0</v>
      </c>
      <c r="F14" s="70">
        <v>2066</v>
      </c>
      <c r="G14" s="70">
        <v>0</v>
      </c>
      <c r="H14" s="70">
        <v>0</v>
      </c>
      <c r="I14" s="70">
        <v>0</v>
      </c>
      <c r="J14" s="70">
        <v>1506</v>
      </c>
      <c r="K14" s="71">
        <f t="shared" si="0"/>
        <v>12989</v>
      </c>
      <c r="L14" s="43"/>
      <c r="M14" s="69">
        <v>43739</v>
      </c>
      <c r="N14" s="70">
        <v>11925</v>
      </c>
      <c r="O14" s="70">
        <v>0</v>
      </c>
      <c r="P14" s="70">
        <v>2495</v>
      </c>
      <c r="Q14" s="70">
        <v>2416</v>
      </c>
      <c r="R14" s="70">
        <v>3670</v>
      </c>
      <c r="S14" s="70">
        <v>15764</v>
      </c>
      <c r="T14" s="71">
        <f t="shared" si="3"/>
        <v>36270</v>
      </c>
      <c r="U14" s="71"/>
      <c r="V14" s="72">
        <v>43739</v>
      </c>
      <c r="W14" s="71">
        <v>9215.2000000000007</v>
      </c>
      <c r="X14" s="71">
        <v>131254.79463746393</v>
      </c>
      <c r="Y14" s="71">
        <v>65297.99040273454</v>
      </c>
      <c r="Z14" s="43">
        <v>205767.98504019849</v>
      </c>
      <c r="AC14" s="59">
        <v>43739</v>
      </c>
      <c r="AD14" s="60">
        <f t="shared" si="1"/>
        <v>49259</v>
      </c>
      <c r="AE14" s="61">
        <f t="shared" si="2"/>
        <v>0.23939098198573916</v>
      </c>
      <c r="AH14" s="27"/>
    </row>
    <row r="15" spans="1:34" x14ac:dyDescent="0.6">
      <c r="A15" s="69">
        <v>43770</v>
      </c>
      <c r="B15" s="70">
        <v>3213</v>
      </c>
      <c r="C15" s="70">
        <v>8651</v>
      </c>
      <c r="D15" s="70">
        <v>3267</v>
      </c>
      <c r="E15" s="70">
        <v>4634</v>
      </c>
      <c r="F15" s="70">
        <v>2598</v>
      </c>
      <c r="G15" s="70">
        <v>0</v>
      </c>
      <c r="H15" s="70">
        <v>299</v>
      </c>
      <c r="I15" s="70">
        <v>0</v>
      </c>
      <c r="J15" s="70">
        <v>2355</v>
      </c>
      <c r="K15" s="71">
        <f t="shared" si="0"/>
        <v>25017</v>
      </c>
      <c r="L15" s="43"/>
      <c r="M15" s="69">
        <v>43770</v>
      </c>
      <c r="N15" s="70">
        <v>17654</v>
      </c>
      <c r="O15" s="70">
        <v>0</v>
      </c>
      <c r="P15" s="70">
        <v>5236</v>
      </c>
      <c r="Q15" s="70">
        <v>6164</v>
      </c>
      <c r="R15" s="70">
        <v>8312</v>
      </c>
      <c r="S15" s="70">
        <v>21581</v>
      </c>
      <c r="T15" s="71">
        <f t="shared" si="3"/>
        <v>58947</v>
      </c>
      <c r="U15" s="71"/>
      <c r="V15" s="72">
        <v>43770</v>
      </c>
      <c r="W15" s="71">
        <v>20100.2</v>
      </c>
      <c r="X15" s="71">
        <v>97039.366300021939</v>
      </c>
      <c r="Y15" s="71">
        <v>55182.100258919876</v>
      </c>
      <c r="Z15" s="43">
        <v>172321.66655894183</v>
      </c>
      <c r="AC15" s="59">
        <v>43770</v>
      </c>
      <c r="AD15" s="60">
        <f t="shared" si="1"/>
        <v>83964</v>
      </c>
      <c r="AE15" s="61">
        <f t="shared" si="2"/>
        <v>0.48725155505201956</v>
      </c>
      <c r="AH15" s="27"/>
    </row>
    <row r="16" spans="1:34" x14ac:dyDescent="0.6">
      <c r="A16" s="69">
        <v>43800</v>
      </c>
      <c r="B16" s="70">
        <v>2440</v>
      </c>
      <c r="C16" s="70">
        <v>5852</v>
      </c>
      <c r="D16" s="70">
        <v>1634</v>
      </c>
      <c r="E16" s="70">
        <v>2198</v>
      </c>
      <c r="F16" s="70">
        <v>2573</v>
      </c>
      <c r="G16" s="70">
        <v>0</v>
      </c>
      <c r="H16" s="70">
        <v>122</v>
      </c>
      <c r="I16" s="70">
        <v>403</v>
      </c>
      <c r="J16" s="70">
        <v>0</v>
      </c>
      <c r="K16" s="71">
        <f t="shared" si="0"/>
        <v>15222</v>
      </c>
      <c r="L16" s="43"/>
      <c r="M16" s="69">
        <v>43800</v>
      </c>
      <c r="N16" s="70">
        <v>14257</v>
      </c>
      <c r="O16" s="70">
        <v>0</v>
      </c>
      <c r="P16" s="70">
        <v>5680</v>
      </c>
      <c r="Q16" s="70">
        <v>5692</v>
      </c>
      <c r="R16" s="70">
        <v>8152</v>
      </c>
      <c r="S16" s="70">
        <v>19624</v>
      </c>
      <c r="T16" s="71">
        <f t="shared" si="3"/>
        <v>53405</v>
      </c>
      <c r="U16" s="71"/>
      <c r="V16" s="72">
        <v>43800</v>
      </c>
      <c r="W16" s="71">
        <v>21154</v>
      </c>
      <c r="X16" s="71">
        <v>60011.895663658303</v>
      </c>
      <c r="Y16" s="71">
        <v>47685.975391905609</v>
      </c>
      <c r="Z16" s="43">
        <v>128851.87105556391</v>
      </c>
      <c r="AC16" s="59">
        <v>43800</v>
      </c>
      <c r="AD16" s="60">
        <f t="shared" si="1"/>
        <v>68627</v>
      </c>
      <c r="AE16" s="61">
        <f t="shared" si="2"/>
        <v>0.53260382979154763</v>
      </c>
      <c r="AH16" s="27"/>
    </row>
    <row r="17" spans="1:34" x14ac:dyDescent="0.6">
      <c r="A17" s="69">
        <v>43831</v>
      </c>
      <c r="B17" s="70">
        <v>2532</v>
      </c>
      <c r="C17" s="70">
        <v>8196</v>
      </c>
      <c r="D17" s="70">
        <v>2010</v>
      </c>
      <c r="E17" s="70">
        <v>2378</v>
      </c>
      <c r="F17" s="70">
        <v>2160</v>
      </c>
      <c r="G17" s="70">
        <v>0</v>
      </c>
      <c r="H17" s="70">
        <v>146</v>
      </c>
      <c r="I17" s="70">
        <v>776</v>
      </c>
      <c r="J17" s="70">
        <v>3523</v>
      </c>
      <c r="K17" s="71">
        <f t="shared" si="0"/>
        <v>21721</v>
      </c>
      <c r="L17" s="43"/>
      <c r="M17" s="69">
        <v>43831</v>
      </c>
      <c r="N17" s="70">
        <v>17131</v>
      </c>
      <c r="O17" s="70">
        <v>0</v>
      </c>
      <c r="P17" s="70">
        <v>8057</v>
      </c>
      <c r="Q17" s="70">
        <v>5207</v>
      </c>
      <c r="R17" s="70">
        <v>9699</v>
      </c>
      <c r="S17" s="70">
        <v>17041</v>
      </c>
      <c r="T17" s="71">
        <f t="shared" si="3"/>
        <v>57135</v>
      </c>
      <c r="U17" s="71"/>
      <c r="V17" s="72">
        <v>43831</v>
      </c>
      <c r="W17" s="71">
        <v>23492.7696</v>
      </c>
      <c r="X17" s="71">
        <v>85809.176955315808</v>
      </c>
      <c r="Y17" s="71">
        <v>80606.323169664422</v>
      </c>
      <c r="Z17" s="43">
        <v>189908.26972498023</v>
      </c>
      <c r="AC17" s="59">
        <v>43831</v>
      </c>
      <c r="AD17" s="60">
        <f t="shared" si="1"/>
        <v>78856</v>
      </c>
      <c r="AE17" s="61">
        <f t="shared" si="2"/>
        <v>0.41523204921090073</v>
      </c>
      <c r="AH17" s="27"/>
    </row>
    <row r="18" spans="1:34" x14ac:dyDescent="0.6">
      <c r="A18" s="69">
        <v>43862</v>
      </c>
      <c r="B18" s="70">
        <v>2703</v>
      </c>
      <c r="C18" s="70">
        <v>6093</v>
      </c>
      <c r="D18" s="70">
        <v>2004</v>
      </c>
      <c r="E18" s="70">
        <v>2980</v>
      </c>
      <c r="F18" s="70">
        <v>2671</v>
      </c>
      <c r="G18" s="70">
        <v>0</v>
      </c>
      <c r="H18" s="70">
        <v>244</v>
      </c>
      <c r="I18" s="70">
        <v>0</v>
      </c>
      <c r="J18" s="70">
        <v>2096</v>
      </c>
      <c r="K18" s="71">
        <f t="shared" si="0"/>
        <v>18791</v>
      </c>
      <c r="L18" s="43"/>
      <c r="M18" s="69">
        <v>43862</v>
      </c>
      <c r="N18" s="70">
        <v>17898</v>
      </c>
      <c r="O18" s="70">
        <v>0</v>
      </c>
      <c r="P18" s="70">
        <v>6719</v>
      </c>
      <c r="Q18" s="70">
        <v>5075</v>
      </c>
      <c r="R18" s="70">
        <v>13426</v>
      </c>
      <c r="S18" s="70">
        <v>16836</v>
      </c>
      <c r="T18" s="71">
        <f t="shared" si="3"/>
        <v>59954</v>
      </c>
      <c r="U18" s="71"/>
      <c r="V18" s="72">
        <v>43862</v>
      </c>
      <c r="W18" s="71">
        <v>38633.892399999997</v>
      </c>
      <c r="X18" s="71">
        <v>92900.65084976879</v>
      </c>
      <c r="Y18" s="71">
        <v>49822.257773634294</v>
      </c>
      <c r="Z18" s="43">
        <v>181356.80102340307</v>
      </c>
      <c r="AC18" s="59">
        <v>43862</v>
      </c>
      <c r="AD18" s="60">
        <f t="shared" si="1"/>
        <v>78745</v>
      </c>
      <c r="AE18" s="61">
        <f t="shared" si="2"/>
        <v>0.43419932175490017</v>
      </c>
      <c r="AH18" s="27"/>
    </row>
    <row r="19" spans="1:34" x14ac:dyDescent="0.6">
      <c r="A19" s="69">
        <v>43891</v>
      </c>
      <c r="B19" s="70">
        <v>2033</v>
      </c>
      <c r="C19" s="70">
        <v>4999</v>
      </c>
      <c r="D19" s="70">
        <v>2409</v>
      </c>
      <c r="E19" s="70">
        <v>2416</v>
      </c>
      <c r="F19" s="70">
        <v>2166</v>
      </c>
      <c r="G19" s="70">
        <v>0</v>
      </c>
      <c r="H19" s="70">
        <v>631</v>
      </c>
      <c r="I19" s="70">
        <v>444</v>
      </c>
      <c r="J19" s="70">
        <v>1049</v>
      </c>
      <c r="K19" s="71">
        <f t="shared" si="0"/>
        <v>16147</v>
      </c>
      <c r="L19" s="43"/>
      <c r="M19" s="69">
        <v>43891</v>
      </c>
      <c r="N19" s="70">
        <v>15332</v>
      </c>
      <c r="O19" s="70">
        <v>0</v>
      </c>
      <c r="P19" s="70">
        <v>4718</v>
      </c>
      <c r="Q19" s="70">
        <v>2849</v>
      </c>
      <c r="R19" s="70">
        <v>10705</v>
      </c>
      <c r="S19" s="70">
        <v>15689</v>
      </c>
      <c r="T19" s="71">
        <f t="shared" si="3"/>
        <v>49293</v>
      </c>
      <c r="U19" s="71"/>
      <c r="V19" s="72">
        <v>43891</v>
      </c>
      <c r="W19" s="71">
        <v>7413.2674249999982</v>
      </c>
      <c r="X19" s="71">
        <v>96497.310316713163</v>
      </c>
      <c r="Y19" s="71">
        <v>36515.489955091296</v>
      </c>
      <c r="Z19" s="43">
        <v>140426.06769680447</v>
      </c>
      <c r="AC19" s="59">
        <v>43891</v>
      </c>
      <c r="AD19" s="60">
        <f t="shared" si="1"/>
        <v>65440</v>
      </c>
      <c r="AE19" s="61">
        <f t="shared" si="2"/>
        <v>0.46601034318850437</v>
      </c>
      <c r="AH19" s="27"/>
    </row>
    <row r="20" spans="1:34" x14ac:dyDescent="0.6">
      <c r="A20" s="69">
        <v>43922</v>
      </c>
      <c r="B20" s="70">
        <v>1270</v>
      </c>
      <c r="C20" s="70">
        <v>2134</v>
      </c>
      <c r="D20" s="70">
        <v>763</v>
      </c>
      <c r="E20" s="70">
        <v>2168</v>
      </c>
      <c r="F20" s="70">
        <v>1504</v>
      </c>
      <c r="G20" s="70">
        <v>0</v>
      </c>
      <c r="H20" s="70">
        <v>688</v>
      </c>
      <c r="I20" s="70">
        <v>443</v>
      </c>
      <c r="J20" s="70">
        <v>887</v>
      </c>
      <c r="K20" s="71">
        <f t="shared" si="0"/>
        <v>9857</v>
      </c>
      <c r="L20" s="43"/>
      <c r="M20" s="69">
        <v>43922</v>
      </c>
      <c r="N20" s="70">
        <v>5394</v>
      </c>
      <c r="O20" s="70">
        <v>0</v>
      </c>
      <c r="P20" s="70">
        <v>336</v>
      </c>
      <c r="Q20" s="70">
        <v>112</v>
      </c>
      <c r="R20" s="70">
        <v>1088</v>
      </c>
      <c r="S20" s="70">
        <v>3028</v>
      </c>
      <c r="T20" s="71">
        <f t="shared" si="3"/>
        <v>9958</v>
      </c>
      <c r="U20" s="71"/>
      <c r="V20" s="72">
        <v>43922</v>
      </c>
      <c r="W20" s="71">
        <v>1541.5</v>
      </c>
      <c r="X20" s="71">
        <v>33049.556693856459</v>
      </c>
      <c r="Y20" s="71">
        <v>18545.121515600695</v>
      </c>
      <c r="Z20" s="43">
        <v>53136.178209457154</v>
      </c>
      <c r="AC20" s="59">
        <v>43922</v>
      </c>
      <c r="AD20" s="60">
        <f t="shared" si="1"/>
        <v>19815</v>
      </c>
      <c r="AE20" s="61">
        <f t="shared" si="2"/>
        <v>0.37290977009847004</v>
      </c>
      <c r="AH20" s="27"/>
    </row>
    <row r="21" spans="1:34" x14ac:dyDescent="0.6">
      <c r="A21" s="69">
        <v>43952</v>
      </c>
      <c r="B21" s="70">
        <v>600</v>
      </c>
      <c r="C21" s="70">
        <v>2879</v>
      </c>
      <c r="D21" s="70">
        <v>541</v>
      </c>
      <c r="E21" s="70">
        <v>1812</v>
      </c>
      <c r="F21" s="70">
        <v>745</v>
      </c>
      <c r="G21" s="70">
        <v>0</v>
      </c>
      <c r="H21" s="70">
        <v>482</v>
      </c>
      <c r="I21" s="70">
        <v>335</v>
      </c>
      <c r="J21" s="70">
        <v>566</v>
      </c>
      <c r="K21" s="71">
        <f t="shared" si="0"/>
        <v>7960</v>
      </c>
      <c r="L21" s="43"/>
      <c r="M21" s="69">
        <v>43952</v>
      </c>
      <c r="N21" s="70">
        <v>4161</v>
      </c>
      <c r="O21" s="70">
        <v>0</v>
      </c>
      <c r="P21" s="70">
        <v>527</v>
      </c>
      <c r="Q21" s="70">
        <v>213</v>
      </c>
      <c r="R21" s="70">
        <v>2736</v>
      </c>
      <c r="S21" s="70">
        <v>6111</v>
      </c>
      <c r="T21" s="71">
        <f t="shared" si="3"/>
        <v>13748</v>
      </c>
      <c r="U21" s="71"/>
      <c r="V21" s="72">
        <v>43952</v>
      </c>
      <c r="W21" s="71">
        <v>4057</v>
      </c>
      <c r="X21" s="71">
        <v>34716.45261784755</v>
      </c>
      <c r="Y21" s="71">
        <v>29869.215720815035</v>
      </c>
      <c r="Z21" s="43">
        <v>68642.668338662581</v>
      </c>
      <c r="AC21" s="59">
        <v>43952</v>
      </c>
      <c r="AD21" s="60">
        <f t="shared" si="1"/>
        <v>21708</v>
      </c>
      <c r="AE21" s="61">
        <f t="shared" si="2"/>
        <v>0.31624644736855451</v>
      </c>
      <c r="AH21" s="27"/>
    </row>
    <row r="22" spans="1:34" x14ac:dyDescent="0.6">
      <c r="A22" s="69">
        <v>43983</v>
      </c>
      <c r="B22" s="70">
        <v>0</v>
      </c>
      <c r="C22" s="70">
        <v>3793</v>
      </c>
      <c r="D22" s="70">
        <v>0</v>
      </c>
      <c r="E22" s="70">
        <v>715</v>
      </c>
      <c r="F22" s="70">
        <v>0</v>
      </c>
      <c r="G22" s="70">
        <v>0</v>
      </c>
      <c r="H22" s="70">
        <v>0</v>
      </c>
      <c r="I22" s="70">
        <v>0</v>
      </c>
      <c r="J22" s="70">
        <v>294</v>
      </c>
      <c r="K22" s="71">
        <f t="shared" si="0"/>
        <v>4802</v>
      </c>
      <c r="L22" s="43"/>
      <c r="M22" s="69">
        <v>43983</v>
      </c>
      <c r="N22" s="70">
        <v>302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1">
        <f t="shared" si="3"/>
        <v>302</v>
      </c>
      <c r="U22" s="71"/>
      <c r="V22" s="72">
        <v>43983</v>
      </c>
      <c r="W22" s="71">
        <v>8759.5</v>
      </c>
      <c r="X22" s="71">
        <v>45614.724443524079</v>
      </c>
      <c r="Y22" s="71">
        <v>31994.544731990602</v>
      </c>
      <c r="Z22" s="43">
        <v>86368.769175514681</v>
      </c>
      <c r="AC22" s="59">
        <v>43983</v>
      </c>
      <c r="AD22" s="60">
        <f t="shared" si="1"/>
        <v>5104</v>
      </c>
      <c r="AE22" s="61">
        <f t="shared" si="2"/>
        <v>5.909543517550752E-2</v>
      </c>
      <c r="AH22" s="27"/>
    </row>
    <row r="23" spans="1:34" x14ac:dyDescent="0.6">
      <c r="A23" s="69">
        <v>44013</v>
      </c>
      <c r="B23" s="70">
        <v>1133</v>
      </c>
      <c r="C23" s="70">
        <v>4292</v>
      </c>
      <c r="D23" s="70">
        <v>1644</v>
      </c>
      <c r="E23" s="70">
        <v>2864</v>
      </c>
      <c r="F23" s="70">
        <v>1736</v>
      </c>
      <c r="G23" s="70">
        <v>0</v>
      </c>
      <c r="H23" s="70">
        <v>834</v>
      </c>
      <c r="I23" s="70">
        <v>704</v>
      </c>
      <c r="J23" s="70">
        <v>2743</v>
      </c>
      <c r="K23" s="71">
        <f t="shared" si="0"/>
        <v>15950</v>
      </c>
      <c r="L23" s="43"/>
      <c r="M23" s="69">
        <v>44013</v>
      </c>
      <c r="N23" s="70">
        <v>660</v>
      </c>
      <c r="O23" s="70">
        <v>0</v>
      </c>
      <c r="P23" s="70">
        <v>369</v>
      </c>
      <c r="Q23" s="70">
        <v>235</v>
      </c>
      <c r="R23" s="70">
        <v>1679</v>
      </c>
      <c r="S23" s="70">
        <v>504</v>
      </c>
      <c r="T23" s="71">
        <f t="shared" si="3"/>
        <v>3447</v>
      </c>
      <c r="U23" s="71"/>
      <c r="V23" s="72">
        <v>44013</v>
      </c>
      <c r="W23" s="71">
        <v>23530.812099999999</v>
      </c>
      <c r="X23" s="71">
        <v>63748.70246878553</v>
      </c>
      <c r="Y23" s="71">
        <v>36444.280696572918</v>
      </c>
      <c r="Z23" s="43">
        <v>123723.79526535844</v>
      </c>
      <c r="AC23" s="59">
        <v>44013</v>
      </c>
      <c r="AD23" s="60">
        <f t="shared" si="1"/>
        <v>19397</v>
      </c>
      <c r="AE23" s="61">
        <f t="shared" si="2"/>
        <v>0.15677663264692129</v>
      </c>
      <c r="AH23" s="27"/>
    </row>
    <row r="24" spans="1:34" x14ac:dyDescent="0.6">
      <c r="A24" s="69">
        <v>44044</v>
      </c>
      <c r="B24" s="70">
        <v>442</v>
      </c>
      <c r="C24" s="70">
        <v>3847</v>
      </c>
      <c r="D24" s="70">
        <v>890</v>
      </c>
      <c r="E24" s="70">
        <v>2019</v>
      </c>
      <c r="F24" s="70">
        <v>936</v>
      </c>
      <c r="G24" s="70">
        <v>0</v>
      </c>
      <c r="H24" s="70">
        <v>285</v>
      </c>
      <c r="I24" s="70">
        <v>307</v>
      </c>
      <c r="J24" s="70">
        <v>1155</v>
      </c>
      <c r="K24" s="71">
        <f t="shared" si="0"/>
        <v>9881</v>
      </c>
      <c r="L24" s="43"/>
      <c r="M24" s="69">
        <v>44044</v>
      </c>
      <c r="N24" s="70">
        <v>336</v>
      </c>
      <c r="O24" s="70">
        <v>0</v>
      </c>
      <c r="P24" s="70">
        <v>191</v>
      </c>
      <c r="Q24" s="70">
        <v>123</v>
      </c>
      <c r="R24" s="70">
        <v>617</v>
      </c>
      <c r="S24" s="70">
        <v>11</v>
      </c>
      <c r="T24" s="71">
        <f t="shared" si="3"/>
        <v>1278</v>
      </c>
      <c r="U24" s="71"/>
      <c r="V24" s="72">
        <v>44044</v>
      </c>
      <c r="W24" s="71">
        <v>9944.5298999999977</v>
      </c>
      <c r="X24" s="71">
        <v>64088.00881465774</v>
      </c>
      <c r="Y24" s="71">
        <v>32992.203641859829</v>
      </c>
      <c r="Z24" s="43">
        <v>107024.74235651757</v>
      </c>
      <c r="AC24" s="59">
        <v>44044</v>
      </c>
      <c r="AD24" s="60">
        <f t="shared" si="1"/>
        <v>11159</v>
      </c>
      <c r="AE24" s="61">
        <f t="shared" si="2"/>
        <v>0.10426560956182897</v>
      </c>
      <c r="AH24" s="27"/>
    </row>
    <row r="25" spans="1:34" x14ac:dyDescent="0.6">
      <c r="A25" s="69">
        <v>44075</v>
      </c>
      <c r="B25" s="70">
        <v>837</v>
      </c>
      <c r="C25" s="70">
        <v>4151</v>
      </c>
      <c r="D25" s="70">
        <v>772</v>
      </c>
      <c r="E25" s="70">
        <v>1968</v>
      </c>
      <c r="F25" s="70">
        <v>694</v>
      </c>
      <c r="G25" s="70">
        <v>0</v>
      </c>
      <c r="H25" s="70">
        <v>432</v>
      </c>
      <c r="I25" s="70">
        <v>372</v>
      </c>
      <c r="J25" s="70">
        <v>1127</v>
      </c>
      <c r="K25" s="71">
        <f t="shared" si="0"/>
        <v>10353</v>
      </c>
      <c r="L25" s="43"/>
      <c r="M25" s="69">
        <v>44075</v>
      </c>
      <c r="N25" s="70">
        <v>3669</v>
      </c>
      <c r="O25" s="70">
        <v>0</v>
      </c>
      <c r="P25" s="70">
        <v>370</v>
      </c>
      <c r="Q25" s="70">
        <v>247</v>
      </c>
      <c r="R25" s="70">
        <v>527</v>
      </c>
      <c r="S25" s="70">
        <v>763</v>
      </c>
      <c r="T25" s="71">
        <f t="shared" si="3"/>
        <v>5576</v>
      </c>
      <c r="U25" s="71"/>
      <c r="V25" s="72">
        <v>44075</v>
      </c>
      <c r="W25" s="71">
        <v>22802.5</v>
      </c>
      <c r="X25" s="71">
        <v>52873.446373496205</v>
      </c>
      <c r="Y25" s="71">
        <v>49229.873405359889</v>
      </c>
      <c r="Z25" s="43">
        <v>124905.81977885609</v>
      </c>
      <c r="AC25" s="59">
        <v>44075</v>
      </c>
      <c r="AD25" s="60">
        <f t="shared" si="1"/>
        <v>15929</v>
      </c>
      <c r="AE25" s="61">
        <f t="shared" si="2"/>
        <v>0.12752808498596829</v>
      </c>
      <c r="AH25" s="27"/>
    </row>
    <row r="26" spans="1:34" x14ac:dyDescent="0.6">
      <c r="A26" s="69">
        <v>44105</v>
      </c>
      <c r="B26" s="70">
        <v>1467</v>
      </c>
      <c r="C26" s="70">
        <v>5198</v>
      </c>
      <c r="D26" s="70">
        <v>1099</v>
      </c>
      <c r="E26" s="70">
        <v>2043</v>
      </c>
      <c r="F26" s="70">
        <v>3630</v>
      </c>
      <c r="G26" s="70">
        <v>0</v>
      </c>
      <c r="H26" s="70">
        <v>801</v>
      </c>
      <c r="I26" s="70">
        <v>393</v>
      </c>
      <c r="J26" s="70">
        <v>1003</v>
      </c>
      <c r="K26" s="71">
        <f t="shared" si="0"/>
        <v>15634</v>
      </c>
      <c r="L26" s="43"/>
      <c r="M26" s="69">
        <v>44105</v>
      </c>
      <c r="N26" s="70">
        <v>10894</v>
      </c>
      <c r="O26" s="70">
        <v>0</v>
      </c>
      <c r="P26" s="70">
        <v>2525</v>
      </c>
      <c r="Q26" s="70">
        <v>1710</v>
      </c>
      <c r="R26" s="70">
        <v>2145</v>
      </c>
      <c r="S26" s="70">
        <v>10034</v>
      </c>
      <c r="T26" s="71">
        <f t="shared" si="3"/>
        <v>27308</v>
      </c>
      <c r="U26" s="71"/>
      <c r="V26" s="72">
        <v>44105</v>
      </c>
      <c r="W26" s="71">
        <v>12990.7</v>
      </c>
      <c r="X26" s="71">
        <v>77666.664434064631</v>
      </c>
      <c r="Y26" s="71">
        <v>72053.381055488804</v>
      </c>
      <c r="Z26" s="43">
        <v>162710.74548955343</v>
      </c>
      <c r="AC26" s="59">
        <v>44105</v>
      </c>
      <c r="AD26" s="60">
        <f t="shared" si="1"/>
        <v>42942</v>
      </c>
      <c r="AE26" s="61">
        <f t="shared" si="2"/>
        <v>0.26391618986686421</v>
      </c>
      <c r="AH26" s="27"/>
    </row>
    <row r="27" spans="1:34" x14ac:dyDescent="0.6">
      <c r="A27" s="69">
        <v>44136</v>
      </c>
      <c r="B27" s="70">
        <v>0</v>
      </c>
      <c r="C27" s="70">
        <v>5100</v>
      </c>
      <c r="D27" s="70">
        <v>0</v>
      </c>
      <c r="E27" s="70">
        <v>0</v>
      </c>
      <c r="F27" s="70">
        <v>2167</v>
      </c>
      <c r="G27" s="70">
        <v>0</v>
      </c>
      <c r="H27" s="70">
        <v>0</v>
      </c>
      <c r="I27" s="70">
        <v>0</v>
      </c>
      <c r="J27" s="70">
        <v>1607</v>
      </c>
      <c r="K27" s="71">
        <f t="shared" si="0"/>
        <v>8874</v>
      </c>
      <c r="L27" s="43"/>
      <c r="M27" s="69">
        <v>44136</v>
      </c>
      <c r="N27" s="70">
        <v>10724</v>
      </c>
      <c r="O27" s="70">
        <v>0</v>
      </c>
      <c r="P27" s="70">
        <v>3701</v>
      </c>
      <c r="Q27" s="70">
        <v>2013</v>
      </c>
      <c r="R27" s="70">
        <v>5256</v>
      </c>
      <c r="S27" s="70">
        <v>13799</v>
      </c>
      <c r="T27" s="71">
        <f t="shared" si="3"/>
        <v>35493</v>
      </c>
      <c r="U27" s="71"/>
      <c r="V27" s="72">
        <v>44136</v>
      </c>
      <c r="W27" s="71">
        <v>9195.0771999999997</v>
      </c>
      <c r="X27" s="71">
        <v>89557.792923422589</v>
      </c>
      <c r="Y27" s="71">
        <v>46618.388941240511</v>
      </c>
      <c r="Z27" s="43">
        <v>145371.25906466309</v>
      </c>
      <c r="AC27" s="59">
        <v>44136</v>
      </c>
      <c r="AD27" s="60">
        <f t="shared" si="1"/>
        <v>44367</v>
      </c>
      <c r="AE27" s="61">
        <f t="shared" si="2"/>
        <v>0.30519787945335852</v>
      </c>
      <c r="AH27" s="27"/>
    </row>
    <row r="28" spans="1:34" x14ac:dyDescent="0.6">
      <c r="A28" s="69">
        <v>44166</v>
      </c>
      <c r="B28" s="70">
        <v>4737</v>
      </c>
      <c r="C28" s="70">
        <v>4083</v>
      </c>
      <c r="D28" s="70">
        <v>2338</v>
      </c>
      <c r="E28" s="70">
        <v>3706</v>
      </c>
      <c r="F28" s="70">
        <v>2396</v>
      </c>
      <c r="G28" s="70">
        <v>0</v>
      </c>
      <c r="H28" s="70">
        <v>1964</v>
      </c>
      <c r="I28" s="70">
        <v>841</v>
      </c>
      <c r="J28" s="70">
        <v>1482</v>
      </c>
      <c r="K28" s="71">
        <f t="shared" si="0"/>
        <v>21547</v>
      </c>
      <c r="L28" s="43"/>
      <c r="M28" s="69">
        <v>44166</v>
      </c>
      <c r="N28" s="70">
        <v>11398</v>
      </c>
      <c r="O28" s="70">
        <v>0</v>
      </c>
      <c r="P28" s="70">
        <v>6966</v>
      </c>
      <c r="Q28" s="70">
        <v>2679</v>
      </c>
      <c r="R28" s="70">
        <v>7401</v>
      </c>
      <c r="S28" s="70">
        <v>15238</v>
      </c>
      <c r="T28" s="71">
        <f t="shared" si="3"/>
        <v>43682</v>
      </c>
      <c r="U28" s="71"/>
      <c r="V28" s="72">
        <v>44166</v>
      </c>
      <c r="W28" s="71">
        <v>28385.8848</v>
      </c>
      <c r="X28" s="71">
        <v>47021.60560451448</v>
      </c>
      <c r="Y28" s="71">
        <v>30669.169453105267</v>
      </c>
      <c r="Z28" s="43">
        <v>106076.65985761974</v>
      </c>
      <c r="AC28" s="59">
        <v>44166</v>
      </c>
      <c r="AD28" s="60">
        <f t="shared" si="1"/>
        <v>65229</v>
      </c>
      <c r="AE28" s="61">
        <f t="shared" si="2"/>
        <v>0.61492320824913727</v>
      </c>
      <c r="AH28" s="27"/>
    </row>
    <row r="29" spans="1:34" x14ac:dyDescent="0.6">
      <c r="A29" s="69">
        <v>44197</v>
      </c>
      <c r="B29" s="70">
        <v>2629</v>
      </c>
      <c r="C29" s="70">
        <v>4927</v>
      </c>
      <c r="D29" s="70">
        <v>1600</v>
      </c>
      <c r="E29" s="70">
        <v>2549</v>
      </c>
      <c r="F29" s="70">
        <v>2090</v>
      </c>
      <c r="G29" s="70">
        <v>0</v>
      </c>
      <c r="H29" s="70">
        <v>1412</v>
      </c>
      <c r="I29" s="70">
        <v>554</v>
      </c>
      <c r="J29" s="70">
        <v>902</v>
      </c>
      <c r="K29" s="71">
        <f t="shared" si="0"/>
        <v>16663</v>
      </c>
      <c r="L29" s="43"/>
      <c r="M29" s="69">
        <v>44197</v>
      </c>
      <c r="N29" s="70">
        <v>16949</v>
      </c>
      <c r="O29" s="70">
        <v>0</v>
      </c>
      <c r="P29" s="70">
        <v>8957</v>
      </c>
      <c r="Q29" s="70">
        <v>2753</v>
      </c>
      <c r="R29" s="70">
        <v>13486</v>
      </c>
      <c r="S29" s="70">
        <v>23442</v>
      </c>
      <c r="T29" s="71">
        <f t="shared" si="3"/>
        <v>65587</v>
      </c>
      <c r="U29" s="71"/>
      <c r="V29" s="72">
        <v>44197</v>
      </c>
      <c r="W29" s="71">
        <v>14703</v>
      </c>
      <c r="X29" s="71">
        <v>54111.72401341868</v>
      </c>
      <c r="Y29" s="71">
        <v>26196.920640779357</v>
      </c>
      <c r="Z29" s="43">
        <v>95011.64465419804</v>
      </c>
      <c r="AC29" s="59">
        <v>44197</v>
      </c>
      <c r="AD29" s="60">
        <f t="shared" si="1"/>
        <v>82250</v>
      </c>
      <c r="AE29" s="61">
        <f t="shared" si="2"/>
        <v>0.86568336228001319</v>
      </c>
      <c r="AH29" s="27"/>
    </row>
    <row r="30" spans="1:34" x14ac:dyDescent="0.6">
      <c r="A30" s="69">
        <v>44228</v>
      </c>
      <c r="B30" s="70">
        <v>2694</v>
      </c>
      <c r="C30" s="70">
        <v>5017</v>
      </c>
      <c r="D30" s="70">
        <v>1303</v>
      </c>
      <c r="E30" s="70">
        <v>2194</v>
      </c>
      <c r="F30" s="70">
        <v>2258</v>
      </c>
      <c r="G30" s="70">
        <v>0</v>
      </c>
      <c r="H30" s="70">
        <v>1126</v>
      </c>
      <c r="I30" s="70">
        <v>437</v>
      </c>
      <c r="J30" s="70">
        <v>1353</v>
      </c>
      <c r="K30" s="71">
        <f t="shared" si="0"/>
        <v>16382</v>
      </c>
      <c r="L30" s="43"/>
      <c r="M30" s="69">
        <v>44228</v>
      </c>
      <c r="N30" s="70">
        <v>16057</v>
      </c>
      <c r="O30" s="70">
        <v>0</v>
      </c>
      <c r="P30" s="70">
        <v>6959</v>
      </c>
      <c r="Q30" s="70">
        <v>2160</v>
      </c>
      <c r="R30" s="70">
        <v>10534</v>
      </c>
      <c r="S30" s="70">
        <v>20500</v>
      </c>
      <c r="T30" s="71">
        <f t="shared" si="3"/>
        <v>56210</v>
      </c>
      <c r="U30" s="71"/>
      <c r="V30" s="72">
        <v>44228</v>
      </c>
      <c r="W30" s="71">
        <v>9580.0771999999997</v>
      </c>
      <c r="X30" s="71">
        <v>64472.479049620844</v>
      </c>
      <c r="Y30" s="71">
        <v>38229.397740982386</v>
      </c>
      <c r="Z30" s="43">
        <v>112281.95399060323</v>
      </c>
      <c r="AC30" s="59">
        <v>44228</v>
      </c>
      <c r="AD30" s="60">
        <f t="shared" si="1"/>
        <v>72592</v>
      </c>
      <c r="AE30" s="61">
        <f t="shared" si="2"/>
        <v>0.64651528959030369</v>
      </c>
      <c r="AH30" s="27"/>
    </row>
    <row r="31" spans="1:34" x14ac:dyDescent="0.6">
      <c r="A31" s="69">
        <v>44256</v>
      </c>
      <c r="B31" s="70">
        <v>2328</v>
      </c>
      <c r="C31" s="70">
        <v>5750</v>
      </c>
      <c r="D31" s="70">
        <v>1279</v>
      </c>
      <c r="E31" s="70">
        <v>2078</v>
      </c>
      <c r="F31" s="70">
        <v>2144</v>
      </c>
      <c r="G31" s="70">
        <v>0</v>
      </c>
      <c r="H31" s="70">
        <v>1034</v>
      </c>
      <c r="I31" s="70">
        <v>435</v>
      </c>
      <c r="J31" s="70">
        <v>855</v>
      </c>
      <c r="K31" s="71">
        <f t="shared" si="0"/>
        <v>15903</v>
      </c>
      <c r="L31" s="43"/>
      <c r="M31" s="69">
        <v>44256</v>
      </c>
      <c r="N31" s="70">
        <v>14125</v>
      </c>
      <c r="O31" s="70">
        <v>0</v>
      </c>
      <c r="P31" s="70">
        <v>6028</v>
      </c>
      <c r="Q31" s="70">
        <v>1980</v>
      </c>
      <c r="R31" s="70">
        <v>7052</v>
      </c>
      <c r="S31" s="70">
        <v>18418</v>
      </c>
      <c r="T31" s="71">
        <f t="shared" si="3"/>
        <v>47603</v>
      </c>
      <c r="U31" s="71"/>
      <c r="V31" s="72">
        <v>44256</v>
      </c>
      <c r="W31" s="71">
        <v>40427.699999999997</v>
      </c>
      <c r="X31" s="71">
        <v>73851.164376340224</v>
      </c>
      <c r="Y31" s="71">
        <v>37914.075691515471</v>
      </c>
      <c r="Z31" s="43">
        <v>152192.9400678557</v>
      </c>
      <c r="AC31" s="59">
        <v>44256</v>
      </c>
      <c r="AD31" s="60">
        <f t="shared" si="1"/>
        <v>63506</v>
      </c>
      <c r="AE31" s="61">
        <f t="shared" si="2"/>
        <v>0.41727296924341989</v>
      </c>
      <c r="AH31" s="27"/>
    </row>
    <row r="32" spans="1:34" x14ac:dyDescent="0.6">
      <c r="A32" s="69">
        <v>44287</v>
      </c>
      <c r="B32" s="70">
        <v>3136</v>
      </c>
      <c r="C32" s="70">
        <v>4285</v>
      </c>
      <c r="D32" s="70">
        <v>1851</v>
      </c>
      <c r="E32" s="70">
        <v>2326</v>
      </c>
      <c r="F32" s="70">
        <v>2378</v>
      </c>
      <c r="G32" s="70">
        <v>0</v>
      </c>
      <c r="H32" s="70">
        <v>1072</v>
      </c>
      <c r="I32" s="70">
        <v>556</v>
      </c>
      <c r="J32" s="70">
        <v>906</v>
      </c>
      <c r="K32" s="71">
        <f t="shared" si="0"/>
        <v>16510</v>
      </c>
      <c r="L32" s="43"/>
      <c r="M32" s="69">
        <v>44287</v>
      </c>
      <c r="N32" s="70">
        <v>10598</v>
      </c>
      <c r="O32" s="70">
        <v>0</v>
      </c>
      <c r="P32" s="70">
        <v>3436</v>
      </c>
      <c r="Q32" s="70">
        <v>1439</v>
      </c>
      <c r="R32" s="70">
        <v>5935</v>
      </c>
      <c r="S32" s="70">
        <v>14112</v>
      </c>
      <c r="T32" s="71">
        <f t="shared" si="3"/>
        <v>35520</v>
      </c>
      <c r="U32" s="71"/>
      <c r="V32" s="72">
        <v>44287</v>
      </c>
      <c r="W32" s="71">
        <v>15944.5</v>
      </c>
      <c r="X32" s="71">
        <v>43217.331552780059</v>
      </c>
      <c r="Y32" s="71">
        <v>23141.622043052164</v>
      </c>
      <c r="Z32" s="43">
        <v>82303.453595832223</v>
      </c>
      <c r="AC32" s="59">
        <v>44287</v>
      </c>
      <c r="AD32" s="60">
        <f t="shared" si="1"/>
        <v>52030</v>
      </c>
      <c r="AE32" s="61">
        <f t="shared" si="2"/>
        <v>0.63217274278068392</v>
      </c>
      <c r="AH32" s="27"/>
    </row>
    <row r="33" spans="1:34" x14ac:dyDescent="0.6">
      <c r="A33" s="69">
        <v>44317</v>
      </c>
      <c r="B33" s="70">
        <v>0</v>
      </c>
      <c r="C33" s="70">
        <v>4496</v>
      </c>
      <c r="D33" s="70">
        <v>0</v>
      </c>
      <c r="E33" s="70">
        <v>0</v>
      </c>
      <c r="F33" s="70">
        <v>1869</v>
      </c>
      <c r="G33" s="70">
        <v>0</v>
      </c>
      <c r="H33" s="70">
        <v>0</v>
      </c>
      <c r="I33" s="70">
        <v>0</v>
      </c>
      <c r="J33" s="70">
        <v>830</v>
      </c>
      <c r="K33" s="71">
        <f t="shared" si="0"/>
        <v>7195</v>
      </c>
      <c r="L33" s="43"/>
      <c r="M33" s="69">
        <v>44317</v>
      </c>
      <c r="N33" s="70">
        <v>6502</v>
      </c>
      <c r="O33" s="70">
        <v>0</v>
      </c>
      <c r="P33" s="70">
        <v>1692</v>
      </c>
      <c r="Q33" s="70">
        <v>1124</v>
      </c>
      <c r="R33" s="70">
        <v>3462</v>
      </c>
      <c r="S33" s="70">
        <v>8684</v>
      </c>
      <c r="T33" s="71">
        <f t="shared" si="3"/>
        <v>21464</v>
      </c>
      <c r="U33" s="71"/>
      <c r="V33" s="72">
        <v>44317</v>
      </c>
      <c r="W33" s="71">
        <v>14261.500550000001</v>
      </c>
      <c r="X33" s="71">
        <v>65060.976267772945</v>
      </c>
      <c r="Y33" s="71">
        <v>25428.621820954748</v>
      </c>
      <c r="Z33" s="43">
        <v>104751.09863872769</v>
      </c>
      <c r="AC33" s="59">
        <v>44317</v>
      </c>
      <c r="AD33" s="60">
        <f t="shared" si="1"/>
        <v>28659</v>
      </c>
      <c r="AE33" s="61">
        <f t="shared" si="2"/>
        <v>0.27359140259560422</v>
      </c>
      <c r="AH33" s="27"/>
    </row>
    <row r="34" spans="1:34" x14ac:dyDescent="0.6">
      <c r="A34" s="69">
        <v>44348</v>
      </c>
      <c r="B34" s="70">
        <v>3046</v>
      </c>
      <c r="C34" s="70">
        <v>6158</v>
      </c>
      <c r="D34" s="70">
        <v>1980</v>
      </c>
      <c r="E34" s="70">
        <v>3062</v>
      </c>
      <c r="F34" s="70">
        <v>851</v>
      </c>
      <c r="G34" s="70">
        <v>0</v>
      </c>
      <c r="H34" s="70">
        <v>992</v>
      </c>
      <c r="I34" s="70">
        <v>738</v>
      </c>
      <c r="J34" s="70">
        <v>908</v>
      </c>
      <c r="K34" s="71">
        <f t="shared" si="0"/>
        <v>17735</v>
      </c>
      <c r="L34" s="43"/>
      <c r="M34" s="69">
        <v>44348</v>
      </c>
      <c r="N34" s="70">
        <v>515</v>
      </c>
      <c r="O34" s="70">
        <v>0</v>
      </c>
      <c r="P34" s="70">
        <v>325</v>
      </c>
      <c r="Q34" s="70">
        <v>179</v>
      </c>
      <c r="R34" s="70">
        <v>873</v>
      </c>
      <c r="S34" s="70">
        <v>101</v>
      </c>
      <c r="T34" s="71">
        <f t="shared" si="3"/>
        <v>1993</v>
      </c>
      <c r="U34" s="71"/>
      <c r="V34" s="72">
        <v>44348</v>
      </c>
      <c r="W34" s="71">
        <v>12750.11969999999</v>
      </c>
      <c r="X34" s="71">
        <v>64564.822084226769</v>
      </c>
      <c r="Y34" s="71">
        <v>23752.524521001305</v>
      </c>
      <c r="Z34" s="43">
        <v>101067.46630522807</v>
      </c>
      <c r="AC34" s="59">
        <v>44348</v>
      </c>
      <c r="AD34" s="60">
        <f t="shared" si="1"/>
        <v>19728</v>
      </c>
      <c r="AE34" s="61">
        <f t="shared" si="2"/>
        <v>0.19519634479032646</v>
      </c>
      <c r="AH34" s="27"/>
    </row>
    <row r="35" spans="1:34" x14ac:dyDescent="0.6">
      <c r="A35" s="69">
        <v>44378</v>
      </c>
      <c r="B35" s="70">
        <v>866</v>
      </c>
      <c r="C35" s="70">
        <v>8076</v>
      </c>
      <c r="D35" s="70">
        <v>1000</v>
      </c>
      <c r="E35" s="70">
        <v>1479</v>
      </c>
      <c r="F35" s="70">
        <v>910</v>
      </c>
      <c r="G35" s="70">
        <v>0</v>
      </c>
      <c r="H35" s="70">
        <v>314</v>
      </c>
      <c r="I35" s="70">
        <v>503</v>
      </c>
      <c r="J35" s="70">
        <v>1311</v>
      </c>
      <c r="K35" s="71">
        <f t="shared" si="0"/>
        <v>14459</v>
      </c>
      <c r="L35" s="43"/>
      <c r="M35" s="69">
        <v>44378</v>
      </c>
      <c r="N35" s="70">
        <v>303</v>
      </c>
      <c r="O35" s="70">
        <v>0</v>
      </c>
      <c r="P35" s="70">
        <v>258</v>
      </c>
      <c r="Q35" s="70">
        <v>135</v>
      </c>
      <c r="R35" s="70">
        <v>461</v>
      </c>
      <c r="S35" s="70">
        <v>45</v>
      </c>
      <c r="T35" s="71">
        <f t="shared" si="3"/>
        <v>1202</v>
      </c>
      <c r="U35" s="71"/>
      <c r="V35" s="72">
        <v>44378</v>
      </c>
      <c r="W35" s="71">
        <v>11167.5</v>
      </c>
      <c r="X35" s="71">
        <v>70580.745537901879</v>
      </c>
      <c r="Y35" s="71">
        <v>20736.735413466682</v>
      </c>
      <c r="Z35" s="43">
        <v>102484.98095136856</v>
      </c>
      <c r="AC35" s="59">
        <v>44378</v>
      </c>
      <c r="AD35" s="60">
        <f t="shared" si="1"/>
        <v>15661</v>
      </c>
      <c r="AE35" s="61">
        <f t="shared" si="2"/>
        <v>0.15281263512583856</v>
      </c>
      <c r="AH35" s="27"/>
    </row>
    <row r="36" spans="1:34" x14ac:dyDescent="0.6">
      <c r="A36" s="69">
        <v>44409</v>
      </c>
      <c r="B36" s="70">
        <v>1164</v>
      </c>
      <c r="C36" s="70">
        <v>7518</v>
      </c>
      <c r="D36" s="70">
        <v>959</v>
      </c>
      <c r="E36" s="70">
        <v>1762</v>
      </c>
      <c r="F36" s="70">
        <v>735</v>
      </c>
      <c r="G36" s="70">
        <v>0</v>
      </c>
      <c r="H36" s="70">
        <v>414</v>
      </c>
      <c r="I36" s="70">
        <v>324</v>
      </c>
      <c r="J36" s="70">
        <v>1321</v>
      </c>
      <c r="K36" s="71">
        <f t="shared" si="0"/>
        <v>14197</v>
      </c>
      <c r="L36" s="43"/>
      <c r="M36" s="69">
        <v>44409</v>
      </c>
      <c r="N36" s="70">
        <v>313</v>
      </c>
      <c r="O36" s="70">
        <v>0</v>
      </c>
      <c r="P36" s="70">
        <v>302</v>
      </c>
      <c r="Q36" s="70">
        <v>134</v>
      </c>
      <c r="R36" s="70">
        <v>235</v>
      </c>
      <c r="S36" s="70">
        <v>56</v>
      </c>
      <c r="T36" s="71">
        <f t="shared" si="3"/>
        <v>1040</v>
      </c>
      <c r="U36" s="71"/>
      <c r="V36" s="72">
        <v>44409</v>
      </c>
      <c r="W36" s="71">
        <v>18648.5</v>
      </c>
      <c r="X36" s="71">
        <v>71149.719708163218</v>
      </c>
      <c r="Y36" s="71">
        <v>24770.251638178433</v>
      </c>
      <c r="Z36" s="43">
        <v>114568.47134634166</v>
      </c>
      <c r="AC36" s="59">
        <v>44409</v>
      </c>
      <c r="AD36" s="60">
        <f t="shared" si="1"/>
        <v>15237</v>
      </c>
      <c r="AE36" s="61">
        <f t="shared" si="2"/>
        <v>0.1329947045722413</v>
      </c>
      <c r="AH36" s="27"/>
    </row>
    <row r="37" spans="1:34" x14ac:dyDescent="0.6">
      <c r="A37" s="69">
        <v>44440</v>
      </c>
      <c r="B37" s="70">
        <v>921</v>
      </c>
      <c r="C37" s="70">
        <v>9194</v>
      </c>
      <c r="D37" s="70">
        <v>1117</v>
      </c>
      <c r="E37" s="70">
        <v>1678</v>
      </c>
      <c r="F37" s="70">
        <v>758</v>
      </c>
      <c r="G37" s="70">
        <v>0</v>
      </c>
      <c r="H37" s="70">
        <v>348</v>
      </c>
      <c r="I37" s="70">
        <v>248</v>
      </c>
      <c r="J37" s="70">
        <v>506</v>
      </c>
      <c r="K37" s="71">
        <f t="shared" si="0"/>
        <v>14770</v>
      </c>
      <c r="L37" s="43"/>
      <c r="M37" s="69">
        <v>44440</v>
      </c>
      <c r="N37" s="70">
        <v>325</v>
      </c>
      <c r="O37" s="70">
        <v>0</v>
      </c>
      <c r="P37" s="70">
        <v>582</v>
      </c>
      <c r="Q37" s="70">
        <v>202</v>
      </c>
      <c r="R37" s="70">
        <v>448</v>
      </c>
      <c r="S37" s="70">
        <v>817</v>
      </c>
      <c r="T37" s="71">
        <f t="shared" si="3"/>
        <v>2374</v>
      </c>
      <c r="U37" s="71"/>
      <c r="V37" s="72">
        <v>44440</v>
      </c>
      <c r="W37" s="71">
        <v>18067.166666666661</v>
      </c>
      <c r="X37" s="71">
        <v>64140.409081867816</v>
      </c>
      <c r="Y37" s="71">
        <v>26817.85230160736</v>
      </c>
      <c r="Z37" s="43">
        <v>109025.42805014184</v>
      </c>
      <c r="AC37" s="59">
        <v>44440</v>
      </c>
      <c r="AD37" s="60">
        <f t="shared" si="1"/>
        <v>17144</v>
      </c>
      <c r="AE37" s="61">
        <f t="shared" si="2"/>
        <v>0.15724772015676297</v>
      </c>
      <c r="AH37" s="27"/>
    </row>
    <row r="38" spans="1:34" x14ac:dyDescent="0.6">
      <c r="A38" s="69">
        <v>44470</v>
      </c>
      <c r="B38" s="70">
        <v>3285</v>
      </c>
      <c r="C38" s="70">
        <v>9959</v>
      </c>
      <c r="D38" s="70">
        <v>1220</v>
      </c>
      <c r="E38" s="70">
        <v>2055</v>
      </c>
      <c r="F38" s="70">
        <v>1464</v>
      </c>
      <c r="G38" s="70">
        <v>0</v>
      </c>
      <c r="H38" s="70">
        <v>563</v>
      </c>
      <c r="I38" s="70">
        <v>304</v>
      </c>
      <c r="J38" s="70">
        <v>1379</v>
      </c>
      <c r="K38" s="71">
        <f t="shared" si="0"/>
        <v>20229</v>
      </c>
      <c r="L38" s="43"/>
      <c r="M38" s="69">
        <v>44470</v>
      </c>
      <c r="N38" s="70">
        <v>3317</v>
      </c>
      <c r="O38" s="70">
        <v>0</v>
      </c>
      <c r="P38" s="70">
        <v>1210</v>
      </c>
      <c r="Q38" s="70">
        <v>762</v>
      </c>
      <c r="R38" s="70">
        <v>2062</v>
      </c>
      <c r="S38" s="70">
        <v>4717</v>
      </c>
      <c r="T38" s="71">
        <f t="shared" si="3"/>
        <v>12068</v>
      </c>
      <c r="U38" s="71"/>
      <c r="V38" s="72">
        <v>44470</v>
      </c>
      <c r="W38" s="71">
        <v>20147.5</v>
      </c>
      <c r="X38" s="71">
        <v>117834.4769736733</v>
      </c>
      <c r="Y38" s="71">
        <v>63933.027800341297</v>
      </c>
      <c r="Z38" s="43">
        <v>201915.00477401458</v>
      </c>
      <c r="AC38" s="59">
        <v>44470</v>
      </c>
      <c r="AD38" s="60">
        <f t="shared" si="1"/>
        <v>32297</v>
      </c>
      <c r="AE38" s="61">
        <f t="shared" si="2"/>
        <v>0.15995344197498915</v>
      </c>
      <c r="AH38" s="27"/>
    </row>
    <row r="39" spans="1:34" x14ac:dyDescent="0.6">
      <c r="A39" s="69">
        <v>44501</v>
      </c>
      <c r="B39" s="70">
        <v>2958</v>
      </c>
      <c r="C39" s="70">
        <v>9584</v>
      </c>
      <c r="D39" s="70">
        <v>1122</v>
      </c>
      <c r="E39" s="70">
        <v>1887</v>
      </c>
      <c r="F39" s="70">
        <v>1989</v>
      </c>
      <c r="G39" s="70">
        <v>0</v>
      </c>
      <c r="H39" s="70">
        <v>1162</v>
      </c>
      <c r="I39" s="70">
        <v>226</v>
      </c>
      <c r="J39" s="70">
        <v>811</v>
      </c>
      <c r="K39" s="71">
        <f t="shared" si="0"/>
        <v>19739</v>
      </c>
      <c r="L39" s="43"/>
      <c r="M39" s="69">
        <v>44501</v>
      </c>
      <c r="N39" s="70">
        <v>10694</v>
      </c>
      <c r="O39" s="70">
        <v>0</v>
      </c>
      <c r="P39" s="70">
        <v>3471</v>
      </c>
      <c r="Q39" s="70">
        <v>0</v>
      </c>
      <c r="R39" s="70">
        <v>6808</v>
      </c>
      <c r="S39" s="70">
        <v>12877</v>
      </c>
      <c r="T39" s="71">
        <f t="shared" si="3"/>
        <v>33850</v>
      </c>
      <c r="U39" s="71"/>
      <c r="V39" s="72">
        <v>44501</v>
      </c>
      <c r="W39" s="71">
        <v>34287.092400000001</v>
      </c>
      <c r="X39" s="71">
        <v>99115.188445714142</v>
      </c>
      <c r="Y39" s="71">
        <v>29113.94886747943</v>
      </c>
      <c r="Z39" s="43">
        <v>162516.22971319358</v>
      </c>
      <c r="AC39" s="59">
        <v>44501</v>
      </c>
      <c r="AD39" s="60">
        <f t="shared" si="1"/>
        <v>53589</v>
      </c>
      <c r="AE39" s="61">
        <f t="shared" si="2"/>
        <v>0.32974552815169988</v>
      </c>
      <c r="AH39" s="27"/>
    </row>
    <row r="40" spans="1:34" x14ac:dyDescent="0.6">
      <c r="A40" s="69">
        <v>44531</v>
      </c>
      <c r="B40" s="70">
        <v>2376</v>
      </c>
      <c r="C40" s="70">
        <v>8201</v>
      </c>
      <c r="D40" s="70">
        <v>1404</v>
      </c>
      <c r="E40" s="70">
        <v>2000</v>
      </c>
      <c r="F40" s="70">
        <v>2459</v>
      </c>
      <c r="G40" s="70">
        <v>0</v>
      </c>
      <c r="H40" s="70">
        <v>781</v>
      </c>
      <c r="I40" s="70">
        <v>187</v>
      </c>
      <c r="J40" s="70">
        <v>1022</v>
      </c>
      <c r="K40" s="71">
        <f t="shared" si="0"/>
        <v>18430</v>
      </c>
      <c r="L40" s="43"/>
      <c r="M40" s="69">
        <v>44531</v>
      </c>
      <c r="N40" s="70">
        <v>11853</v>
      </c>
      <c r="O40" s="70">
        <v>0</v>
      </c>
      <c r="P40" s="70">
        <v>7277</v>
      </c>
      <c r="Q40" s="70">
        <v>3862</v>
      </c>
      <c r="R40" s="70">
        <v>8504</v>
      </c>
      <c r="S40" s="70">
        <v>18795</v>
      </c>
      <c r="T40" s="71">
        <f t="shared" si="3"/>
        <v>50291</v>
      </c>
      <c r="U40" s="71"/>
      <c r="V40" s="72">
        <v>44531</v>
      </c>
      <c r="W40" s="71">
        <v>10630</v>
      </c>
      <c r="X40" s="71">
        <v>77667.14435714281</v>
      </c>
      <c r="Y40" s="71">
        <v>17158.628185327601</v>
      </c>
      <c r="Z40" s="43">
        <v>105455.77254247041</v>
      </c>
      <c r="AC40" s="59">
        <v>44531</v>
      </c>
      <c r="AD40" s="60">
        <f t="shared" si="1"/>
        <v>68721</v>
      </c>
      <c r="AE40" s="61">
        <f t="shared" si="2"/>
        <v>0.65165707237433457</v>
      </c>
      <c r="AH40" s="27"/>
    </row>
    <row r="41" spans="1:34" x14ac:dyDescent="0.6">
      <c r="A41" s="69">
        <v>44562</v>
      </c>
      <c r="B41" s="70">
        <v>3422</v>
      </c>
      <c r="C41" s="70">
        <v>8994</v>
      </c>
      <c r="D41" s="70">
        <v>1561</v>
      </c>
      <c r="E41" s="70">
        <v>2567</v>
      </c>
      <c r="F41" s="70">
        <v>3516</v>
      </c>
      <c r="G41" s="70">
        <v>0</v>
      </c>
      <c r="H41" s="70">
        <v>1110</v>
      </c>
      <c r="I41" s="70">
        <v>276</v>
      </c>
      <c r="J41" s="70">
        <v>1230</v>
      </c>
      <c r="K41" s="71">
        <f t="shared" si="0"/>
        <v>22676</v>
      </c>
      <c r="L41" s="43"/>
      <c r="M41" s="69">
        <v>44562</v>
      </c>
      <c r="N41" s="70">
        <v>14734</v>
      </c>
      <c r="O41" s="70">
        <v>0</v>
      </c>
      <c r="P41" s="70">
        <v>7145</v>
      </c>
      <c r="Q41" s="70">
        <v>2267</v>
      </c>
      <c r="R41" s="70">
        <v>10000</v>
      </c>
      <c r="S41" s="70">
        <v>23067</v>
      </c>
      <c r="T41" s="71">
        <f t="shared" si="3"/>
        <v>57213</v>
      </c>
      <c r="U41" s="71"/>
      <c r="V41" s="72">
        <v>44562</v>
      </c>
      <c r="W41" s="71">
        <v>8696</v>
      </c>
      <c r="X41" s="71">
        <v>48033.328856214132</v>
      </c>
      <c r="Y41" s="71">
        <v>23432.394739383246</v>
      </c>
      <c r="Z41" s="43">
        <v>80161.723595597374</v>
      </c>
      <c r="AC41" s="59">
        <v>44562</v>
      </c>
      <c r="AD41" s="60">
        <f t="shared" si="1"/>
        <v>79889</v>
      </c>
      <c r="AE41" s="61">
        <f t="shared" si="2"/>
        <v>0.99659783268916202</v>
      </c>
      <c r="AH41" s="27"/>
    </row>
    <row r="42" spans="1:34" x14ac:dyDescent="0.6">
      <c r="A42" s="69">
        <v>44593</v>
      </c>
      <c r="B42" s="70">
        <v>2810</v>
      </c>
      <c r="C42" s="70">
        <v>10082</v>
      </c>
      <c r="D42" s="70">
        <v>1259</v>
      </c>
      <c r="E42" s="70">
        <v>2220</v>
      </c>
      <c r="F42" s="70">
        <v>3157</v>
      </c>
      <c r="G42" s="70">
        <v>0</v>
      </c>
      <c r="H42" s="70">
        <v>847</v>
      </c>
      <c r="I42" s="70">
        <v>397</v>
      </c>
      <c r="J42" s="70">
        <v>943</v>
      </c>
      <c r="K42" s="71">
        <f t="shared" si="0"/>
        <v>21715</v>
      </c>
      <c r="L42" s="43"/>
      <c r="M42" s="69">
        <v>44593</v>
      </c>
      <c r="N42" s="70">
        <v>12584</v>
      </c>
      <c r="O42" s="70">
        <v>0</v>
      </c>
      <c r="P42" s="70">
        <v>5181</v>
      </c>
      <c r="Q42" s="70">
        <v>2054</v>
      </c>
      <c r="R42" s="70">
        <v>7135</v>
      </c>
      <c r="S42" s="70">
        <v>19886</v>
      </c>
      <c r="T42" s="71">
        <f t="shared" si="3"/>
        <v>46840</v>
      </c>
      <c r="U42" s="71"/>
      <c r="V42" s="72">
        <v>44593</v>
      </c>
      <c r="W42" s="71">
        <v>21798.7</v>
      </c>
      <c r="X42" s="71">
        <v>53475.29974096379</v>
      </c>
      <c r="Y42" s="71">
        <v>18348.333015282922</v>
      </c>
      <c r="Z42" s="43">
        <v>93622.332756246702</v>
      </c>
      <c r="AC42" s="59">
        <v>44593</v>
      </c>
      <c r="AD42" s="60">
        <f t="shared" si="1"/>
        <v>68555</v>
      </c>
      <c r="AE42" s="61">
        <f t="shared" si="2"/>
        <v>0.73225050029984273</v>
      </c>
      <c r="AH42" s="27"/>
    </row>
    <row r="43" spans="1:34" x14ac:dyDescent="0.6">
      <c r="A43" s="69">
        <v>44621</v>
      </c>
      <c r="B43" s="70">
        <v>2623</v>
      </c>
      <c r="C43" s="70">
        <v>11238</v>
      </c>
      <c r="D43" s="70">
        <v>1225</v>
      </c>
      <c r="E43" s="70">
        <v>2281</v>
      </c>
      <c r="F43" s="70">
        <v>3121</v>
      </c>
      <c r="G43" s="70">
        <v>0</v>
      </c>
      <c r="H43" s="70">
        <v>904</v>
      </c>
      <c r="I43" s="70">
        <v>351</v>
      </c>
      <c r="J43" s="70">
        <v>885</v>
      </c>
      <c r="K43" s="71">
        <f t="shared" si="0"/>
        <v>22628</v>
      </c>
      <c r="L43" s="43"/>
      <c r="M43" s="69">
        <v>44621</v>
      </c>
      <c r="N43" s="70">
        <v>11902</v>
      </c>
      <c r="O43" s="70">
        <v>0</v>
      </c>
      <c r="P43" s="70">
        <v>4911</v>
      </c>
      <c r="Q43" s="70">
        <v>1767</v>
      </c>
      <c r="R43" s="70">
        <v>6074</v>
      </c>
      <c r="S43" s="70">
        <v>17473</v>
      </c>
      <c r="T43" s="71">
        <f t="shared" si="3"/>
        <v>42127</v>
      </c>
      <c r="U43" s="71"/>
      <c r="V43" s="72">
        <v>44621</v>
      </c>
      <c r="W43" s="71">
        <v>9910</v>
      </c>
      <c r="X43" s="71">
        <v>73623.061427265275</v>
      </c>
      <c r="Y43" s="71">
        <v>33526.321061131755</v>
      </c>
      <c r="Z43" s="43">
        <v>117059.38248839704</v>
      </c>
      <c r="AC43" s="59">
        <v>44621</v>
      </c>
      <c r="AD43" s="60">
        <f t="shared" si="1"/>
        <v>64755</v>
      </c>
      <c r="AE43" s="61">
        <f t="shared" si="2"/>
        <v>0.55318077563256018</v>
      </c>
      <c r="AH43" s="27"/>
    </row>
    <row r="44" spans="1:34" x14ac:dyDescent="0.6">
      <c r="A44" s="69">
        <v>44652</v>
      </c>
      <c r="B44" s="70">
        <v>2744</v>
      </c>
      <c r="C44" s="70">
        <v>9946</v>
      </c>
      <c r="D44" s="70">
        <v>1594</v>
      </c>
      <c r="E44" s="70">
        <v>2387</v>
      </c>
      <c r="F44" s="70">
        <v>2136</v>
      </c>
      <c r="G44" s="70">
        <v>0</v>
      </c>
      <c r="H44" s="70">
        <v>836</v>
      </c>
      <c r="I44" s="70">
        <v>521</v>
      </c>
      <c r="J44" s="70">
        <v>675</v>
      </c>
      <c r="K44" s="71">
        <f t="shared" si="0"/>
        <v>20839</v>
      </c>
      <c r="L44" s="43"/>
      <c r="M44" s="69">
        <v>44652</v>
      </c>
      <c r="N44" s="70">
        <v>8513</v>
      </c>
      <c r="O44" s="70">
        <v>0</v>
      </c>
      <c r="P44" s="70">
        <v>2472</v>
      </c>
      <c r="Q44" s="70">
        <v>973</v>
      </c>
      <c r="R44" s="70">
        <v>4061</v>
      </c>
      <c r="S44" s="70">
        <v>13369</v>
      </c>
      <c r="T44" s="71">
        <f t="shared" si="3"/>
        <v>29388</v>
      </c>
      <c r="U44" s="71"/>
      <c r="V44" s="72">
        <v>44652</v>
      </c>
      <c r="W44" s="71">
        <v>22038.3848</v>
      </c>
      <c r="X44" s="71">
        <v>77235.565200603058</v>
      </c>
      <c r="Y44" s="71">
        <v>24591.006832176696</v>
      </c>
      <c r="Z44" s="43">
        <v>123864.95683277975</v>
      </c>
      <c r="AC44" s="59">
        <v>44652</v>
      </c>
      <c r="AD44" s="60">
        <f t="shared" si="1"/>
        <v>50227</v>
      </c>
      <c r="AE44" s="61">
        <f t="shared" si="2"/>
        <v>0.40549806244075542</v>
      </c>
      <c r="AH44" s="27"/>
    </row>
    <row r="45" spans="1:34" x14ac:dyDescent="0.6">
      <c r="A45" s="69">
        <v>44682</v>
      </c>
      <c r="B45" s="70">
        <v>1546</v>
      </c>
      <c r="C45" s="70">
        <v>8645</v>
      </c>
      <c r="D45" s="70">
        <v>958</v>
      </c>
      <c r="E45" s="70">
        <v>0</v>
      </c>
      <c r="F45" s="70">
        <v>1583</v>
      </c>
      <c r="G45" s="70">
        <v>0</v>
      </c>
      <c r="H45" s="70">
        <v>350</v>
      </c>
      <c r="I45" s="70">
        <v>571</v>
      </c>
      <c r="J45" s="70">
        <v>839</v>
      </c>
      <c r="K45" s="71">
        <f t="shared" si="0"/>
        <v>14492</v>
      </c>
      <c r="L45" s="43"/>
      <c r="M45" s="69">
        <v>44682</v>
      </c>
      <c r="N45" s="70">
        <v>1019</v>
      </c>
      <c r="O45" s="70">
        <v>0</v>
      </c>
      <c r="P45" s="70">
        <v>759</v>
      </c>
      <c r="Q45" s="70">
        <v>328</v>
      </c>
      <c r="R45" s="70">
        <v>985</v>
      </c>
      <c r="S45" s="70">
        <v>1087</v>
      </c>
      <c r="T45" s="71">
        <f t="shared" si="3"/>
        <v>4178</v>
      </c>
      <c r="U45" s="71"/>
      <c r="V45" s="72">
        <v>44682</v>
      </c>
      <c r="W45" s="71">
        <v>4011.6923999999999</v>
      </c>
      <c r="X45" s="71">
        <v>58495.805002789653</v>
      </c>
      <c r="Y45" s="71">
        <v>24300.290220798401</v>
      </c>
      <c r="Z45" s="43">
        <v>86807.787623588054</v>
      </c>
      <c r="AC45" s="59">
        <v>44682</v>
      </c>
      <c r="AD45" s="60">
        <f t="shared" si="1"/>
        <v>18670</v>
      </c>
      <c r="AE45" s="61">
        <f t="shared" si="2"/>
        <v>0.21507286974016659</v>
      </c>
      <c r="AH45" s="27"/>
    </row>
    <row r="46" spans="1:34" x14ac:dyDescent="0.6">
      <c r="A46" s="69">
        <v>44713</v>
      </c>
      <c r="B46" s="70">
        <v>1164</v>
      </c>
      <c r="C46" s="70">
        <v>15186</v>
      </c>
      <c r="D46" s="70">
        <v>904</v>
      </c>
      <c r="E46" s="70">
        <v>3257</v>
      </c>
      <c r="F46" s="70">
        <v>573</v>
      </c>
      <c r="G46" s="70">
        <v>0</v>
      </c>
      <c r="H46" s="70">
        <v>289</v>
      </c>
      <c r="I46" s="70">
        <v>373</v>
      </c>
      <c r="J46" s="70">
        <v>708</v>
      </c>
      <c r="K46" s="71">
        <f t="shared" si="0"/>
        <v>22454</v>
      </c>
      <c r="L46" s="43"/>
      <c r="M46" s="69">
        <v>44713</v>
      </c>
      <c r="N46" s="70">
        <v>1504</v>
      </c>
      <c r="O46" s="70">
        <v>0</v>
      </c>
      <c r="P46" s="70">
        <v>418</v>
      </c>
      <c r="Q46" s="70">
        <v>158</v>
      </c>
      <c r="R46" s="70">
        <v>226</v>
      </c>
      <c r="S46" s="70">
        <v>746</v>
      </c>
      <c r="T46" s="71">
        <f t="shared" si="3"/>
        <v>3052</v>
      </c>
      <c r="U46" s="71"/>
      <c r="V46" s="72">
        <v>44713</v>
      </c>
      <c r="W46" s="71">
        <v>12314</v>
      </c>
      <c r="X46" s="71">
        <v>48270.534939758989</v>
      </c>
      <c r="Y46" s="71">
        <v>19152.929803670308</v>
      </c>
      <c r="Z46" s="43">
        <v>79737.4647434293</v>
      </c>
      <c r="AC46" s="59">
        <v>44713</v>
      </c>
      <c r="AD46" s="60">
        <f t="shared" si="1"/>
        <v>25506</v>
      </c>
      <c r="AE46" s="61">
        <f t="shared" si="2"/>
        <v>0.31987472992865379</v>
      </c>
      <c r="AH46" s="27"/>
    </row>
    <row r="47" spans="1:34" x14ac:dyDescent="0.6">
      <c r="A47" s="69">
        <v>44743</v>
      </c>
      <c r="B47" s="70">
        <v>803</v>
      </c>
      <c r="C47" s="70">
        <v>7544</v>
      </c>
      <c r="D47" s="70">
        <v>1242</v>
      </c>
      <c r="E47" s="70">
        <v>1903</v>
      </c>
      <c r="F47" s="70">
        <v>869</v>
      </c>
      <c r="G47" s="70">
        <v>0</v>
      </c>
      <c r="H47" s="70">
        <v>338</v>
      </c>
      <c r="I47" s="70">
        <v>534</v>
      </c>
      <c r="J47" s="70">
        <v>704</v>
      </c>
      <c r="K47" s="71">
        <f t="shared" si="0"/>
        <v>13937</v>
      </c>
      <c r="L47" s="43"/>
      <c r="M47" s="69">
        <v>44743</v>
      </c>
      <c r="N47" s="70">
        <v>1006</v>
      </c>
      <c r="O47" s="70">
        <v>0</v>
      </c>
      <c r="P47" s="70">
        <v>339</v>
      </c>
      <c r="Q47" s="70">
        <v>68</v>
      </c>
      <c r="R47" s="70">
        <v>237</v>
      </c>
      <c r="S47" s="70">
        <v>23</v>
      </c>
      <c r="T47" s="71">
        <f t="shared" si="3"/>
        <v>1673</v>
      </c>
      <c r="U47" s="71"/>
      <c r="V47" s="72">
        <v>44743</v>
      </c>
      <c r="W47" s="71">
        <v>13475.1</v>
      </c>
      <c r="X47" s="71">
        <v>55956.053707075655</v>
      </c>
      <c r="Y47" s="71">
        <v>16522.948346766803</v>
      </c>
      <c r="Z47" s="43">
        <v>85954.102053842464</v>
      </c>
      <c r="AC47" s="59">
        <v>44743</v>
      </c>
      <c r="AD47" s="60">
        <f t="shared" si="1"/>
        <v>15610</v>
      </c>
      <c r="AE47" s="61">
        <f t="shared" si="2"/>
        <v>0.18160855185505573</v>
      </c>
      <c r="AH47" s="27"/>
    </row>
    <row r="48" spans="1:34" x14ac:dyDescent="0.6">
      <c r="A48" s="69">
        <v>44774</v>
      </c>
      <c r="B48" s="70">
        <v>570</v>
      </c>
      <c r="C48" s="70">
        <v>0</v>
      </c>
      <c r="D48" s="70">
        <v>993</v>
      </c>
      <c r="E48" s="70">
        <v>1585</v>
      </c>
      <c r="F48" s="70">
        <v>717</v>
      </c>
      <c r="G48" s="70">
        <v>0</v>
      </c>
      <c r="H48" s="70">
        <v>259</v>
      </c>
      <c r="I48" s="70">
        <v>447</v>
      </c>
      <c r="J48" s="70">
        <v>731</v>
      </c>
      <c r="K48" s="71">
        <f t="shared" si="0"/>
        <v>5302</v>
      </c>
      <c r="L48" s="43"/>
      <c r="M48" s="69">
        <v>44774</v>
      </c>
      <c r="N48" s="70">
        <v>1172</v>
      </c>
      <c r="O48" s="70">
        <v>0</v>
      </c>
      <c r="P48" s="70">
        <v>180</v>
      </c>
      <c r="Q48" s="70">
        <v>68</v>
      </c>
      <c r="R48" s="70">
        <v>237</v>
      </c>
      <c r="S48" s="70">
        <v>79</v>
      </c>
      <c r="T48" s="71">
        <f t="shared" si="3"/>
        <v>1736</v>
      </c>
      <c r="U48" s="71"/>
      <c r="V48" s="72">
        <v>44774</v>
      </c>
      <c r="W48" s="71">
        <v>11295</v>
      </c>
      <c r="X48" s="71">
        <v>35358.502068805763</v>
      </c>
      <c r="Y48" s="71">
        <v>22015.830739977489</v>
      </c>
      <c r="Z48" s="43">
        <v>68669.332808783249</v>
      </c>
      <c r="AC48" s="59">
        <v>44774</v>
      </c>
      <c r="AD48" s="60">
        <f t="shared" si="1"/>
        <v>7038</v>
      </c>
      <c r="AE48" s="61">
        <f t="shared" si="2"/>
        <v>0.10249116617454297</v>
      </c>
      <c r="AH48" s="27"/>
    </row>
    <row r="49" spans="1:34" x14ac:dyDescent="0.6">
      <c r="A49" s="69">
        <v>44805</v>
      </c>
      <c r="B49" s="70">
        <v>894</v>
      </c>
      <c r="C49" s="70">
        <v>0</v>
      </c>
      <c r="D49" s="70">
        <v>1165</v>
      </c>
      <c r="E49" s="70">
        <v>2091</v>
      </c>
      <c r="F49" s="70">
        <v>521</v>
      </c>
      <c r="G49" s="70">
        <v>0</v>
      </c>
      <c r="H49" s="70">
        <v>396</v>
      </c>
      <c r="I49" s="70">
        <v>370</v>
      </c>
      <c r="J49" s="70">
        <v>718</v>
      </c>
      <c r="K49" s="71">
        <f t="shared" si="0"/>
        <v>6155</v>
      </c>
      <c r="L49" s="43"/>
      <c r="M49" s="69">
        <v>44805</v>
      </c>
      <c r="N49" s="70">
        <v>340</v>
      </c>
      <c r="O49" s="70">
        <v>0</v>
      </c>
      <c r="P49" s="70">
        <v>623</v>
      </c>
      <c r="Q49" s="70">
        <v>204</v>
      </c>
      <c r="R49" s="70">
        <v>782</v>
      </c>
      <c r="S49" s="70">
        <v>1632</v>
      </c>
      <c r="T49" s="71">
        <f t="shared" si="3"/>
        <v>3581</v>
      </c>
      <c r="U49" s="71"/>
      <c r="V49" s="72">
        <v>44805</v>
      </c>
      <c r="W49" s="71">
        <v>5373.4</v>
      </c>
      <c r="X49" s="71">
        <v>54642.010341731046</v>
      </c>
      <c r="Y49" s="71">
        <v>28505.469421200909</v>
      </c>
      <c r="Z49" s="43">
        <v>88520.87976293196</v>
      </c>
      <c r="AC49" s="59">
        <v>44805</v>
      </c>
      <c r="AD49" s="60">
        <f t="shared" si="1"/>
        <v>9736</v>
      </c>
      <c r="AE49" s="61">
        <f t="shared" si="2"/>
        <v>0.10998535064353192</v>
      </c>
      <c r="AH49" s="27"/>
    </row>
    <row r="50" spans="1:34" x14ac:dyDescent="0.6">
      <c r="A50" s="69">
        <v>44835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1">
        <f t="shared" si="0"/>
        <v>0</v>
      </c>
      <c r="L50" s="43"/>
      <c r="M50" s="69">
        <v>44835</v>
      </c>
      <c r="N50" s="70">
        <v>1362</v>
      </c>
      <c r="O50" s="70">
        <v>0</v>
      </c>
      <c r="P50" s="70">
        <v>1058</v>
      </c>
      <c r="Q50" s="70">
        <v>574</v>
      </c>
      <c r="R50" s="70">
        <v>3106</v>
      </c>
      <c r="S50" s="70">
        <v>7134</v>
      </c>
      <c r="T50" s="71">
        <f t="shared" si="3"/>
        <v>13234</v>
      </c>
      <c r="U50" s="71"/>
      <c r="V50" s="72">
        <v>44835</v>
      </c>
      <c r="W50" s="71">
        <v>19512</v>
      </c>
      <c r="X50" s="71">
        <v>74660.974871485843</v>
      </c>
      <c r="Y50" s="71">
        <v>22977.947903306867</v>
      </c>
      <c r="Z50" s="43">
        <v>117150.92277479271</v>
      </c>
      <c r="AC50" s="59">
        <v>44835</v>
      </c>
      <c r="AD50" s="60">
        <f t="shared" si="1"/>
        <v>13234</v>
      </c>
      <c r="AE50" s="61">
        <f t="shared" si="2"/>
        <v>0.11296539273054323</v>
      </c>
      <c r="AH50" s="27"/>
    </row>
    <row r="51" spans="1:34" x14ac:dyDescent="0.6">
      <c r="A51" s="69">
        <v>44866</v>
      </c>
      <c r="B51" s="70">
        <v>0</v>
      </c>
      <c r="C51" s="70">
        <v>0</v>
      </c>
      <c r="D51" s="70">
        <v>0</v>
      </c>
      <c r="E51" s="70">
        <v>2257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1">
        <f t="shared" si="0"/>
        <v>2257</v>
      </c>
      <c r="L51" s="43"/>
      <c r="M51" s="69">
        <v>44866</v>
      </c>
      <c r="N51" s="70">
        <v>0</v>
      </c>
      <c r="O51" s="70">
        <v>0</v>
      </c>
      <c r="P51" s="70">
        <v>3951</v>
      </c>
      <c r="Q51" s="70">
        <v>1629</v>
      </c>
      <c r="R51" s="70">
        <v>7277</v>
      </c>
      <c r="S51" s="70">
        <v>9543</v>
      </c>
      <c r="T51" s="71">
        <f t="shared" si="3"/>
        <v>22400</v>
      </c>
      <c r="U51" s="71"/>
      <c r="V51" s="72">
        <v>44866</v>
      </c>
      <c r="W51" s="71">
        <v>5237</v>
      </c>
      <c r="X51" s="71">
        <v>78828.440689303359</v>
      </c>
      <c r="Y51" s="71">
        <v>22502.792915901653</v>
      </c>
      <c r="Z51" s="43">
        <v>106568.23360520501</v>
      </c>
      <c r="AC51" s="59">
        <v>44866</v>
      </c>
      <c r="AD51" s="60">
        <f t="shared" si="1"/>
        <v>24657</v>
      </c>
      <c r="AE51" s="61">
        <f t="shared" si="2"/>
        <v>0.23137288820367294</v>
      </c>
      <c r="AH51" s="27"/>
    </row>
    <row r="52" spans="1:34" x14ac:dyDescent="0.6">
      <c r="V52" s="27">
        <v>44896</v>
      </c>
      <c r="Z52">
        <v>0</v>
      </c>
      <c r="AH52" s="27"/>
    </row>
    <row r="53" spans="1:34" x14ac:dyDescent="0.6">
      <c r="V53" s="27">
        <v>44927</v>
      </c>
      <c r="W53">
        <v>19500</v>
      </c>
      <c r="X53">
        <v>75750</v>
      </c>
      <c r="Y53">
        <v>51750</v>
      </c>
      <c r="Z53">
        <v>147000</v>
      </c>
      <c r="AH53" s="27"/>
    </row>
    <row r="54" spans="1:34" x14ac:dyDescent="0.6">
      <c r="V54" s="27">
        <v>44958</v>
      </c>
      <c r="W54">
        <v>21500</v>
      </c>
      <c r="X54">
        <v>81500</v>
      </c>
      <c r="Y54">
        <v>40500</v>
      </c>
      <c r="Z54">
        <v>143500</v>
      </c>
      <c r="AH54" s="27"/>
    </row>
    <row r="55" spans="1:34" x14ac:dyDescent="0.6">
      <c r="V55" s="27">
        <v>44986</v>
      </c>
      <c r="W55">
        <v>18500</v>
      </c>
      <c r="X55">
        <v>91000</v>
      </c>
      <c r="Y55">
        <v>42000</v>
      </c>
      <c r="Z55">
        <v>151500</v>
      </c>
      <c r="AH55" s="27"/>
    </row>
    <row r="56" spans="1:34" x14ac:dyDescent="0.6">
      <c r="V56" s="27">
        <v>45017</v>
      </c>
      <c r="W56">
        <v>16000</v>
      </c>
      <c r="X56">
        <v>77500</v>
      </c>
      <c r="Y56">
        <v>37000</v>
      </c>
      <c r="Z56">
        <v>130500</v>
      </c>
      <c r="AH56" s="27"/>
    </row>
    <row r="57" spans="1:34" x14ac:dyDescent="0.6">
      <c r="V57" s="27">
        <v>45047</v>
      </c>
      <c r="W57">
        <v>13000</v>
      </c>
      <c r="X57">
        <v>73500</v>
      </c>
      <c r="Y57">
        <v>35000</v>
      </c>
      <c r="Z57">
        <v>121500</v>
      </c>
      <c r="AH57" s="27"/>
    </row>
    <row r="58" spans="1:34" x14ac:dyDescent="0.6">
      <c r="V58" s="27">
        <v>45078</v>
      </c>
      <c r="W58">
        <v>13500</v>
      </c>
      <c r="X58">
        <v>63500</v>
      </c>
      <c r="Y58">
        <v>38000</v>
      </c>
      <c r="Z58">
        <v>115000</v>
      </c>
      <c r="AH58" s="27"/>
    </row>
    <row r="59" spans="1:34" x14ac:dyDescent="0.6">
      <c r="V59" s="27">
        <v>45108</v>
      </c>
      <c r="W59">
        <v>17500</v>
      </c>
      <c r="X59">
        <v>83000</v>
      </c>
      <c r="Y59">
        <v>32250</v>
      </c>
      <c r="Z59">
        <v>132750</v>
      </c>
      <c r="AH59" s="27"/>
    </row>
    <row r="60" spans="1:34" x14ac:dyDescent="0.6">
      <c r="V60" s="27">
        <v>45139</v>
      </c>
      <c r="W60">
        <v>11250</v>
      </c>
      <c r="X60">
        <v>66000</v>
      </c>
      <c r="Y60">
        <v>32000</v>
      </c>
      <c r="Z60">
        <v>109250</v>
      </c>
      <c r="AH60" s="27"/>
    </row>
    <row r="61" spans="1:34" x14ac:dyDescent="0.6">
      <c r="V61" s="27">
        <v>45170</v>
      </c>
      <c r="W61">
        <v>21750</v>
      </c>
      <c r="X61">
        <v>81500</v>
      </c>
      <c r="Y61">
        <v>49750</v>
      </c>
      <c r="Z61">
        <v>153000</v>
      </c>
      <c r="AH61" s="27"/>
    </row>
    <row r="62" spans="1:34" x14ac:dyDescent="0.6">
      <c r="V62" s="27">
        <v>45200</v>
      </c>
      <c r="W62">
        <v>14000</v>
      </c>
      <c r="X62">
        <v>109000</v>
      </c>
      <c r="Y62">
        <v>67000</v>
      </c>
      <c r="Z62">
        <v>190000</v>
      </c>
      <c r="AH62" s="27"/>
    </row>
    <row r="63" spans="1:34" x14ac:dyDescent="0.6">
      <c r="V63" s="27">
        <v>45231</v>
      </c>
      <c r="W63">
        <v>21000</v>
      </c>
      <c r="X63">
        <v>95250</v>
      </c>
      <c r="Y63">
        <v>43750</v>
      </c>
      <c r="Z63">
        <v>160000</v>
      </c>
      <c r="AH63" s="27"/>
    </row>
    <row r="64" spans="1:34" x14ac:dyDescent="0.6">
      <c r="V64" s="27">
        <v>45261</v>
      </c>
      <c r="W64">
        <v>20000</v>
      </c>
      <c r="X64">
        <v>61500</v>
      </c>
      <c r="Y64">
        <v>31750</v>
      </c>
      <c r="Z64">
        <v>113250</v>
      </c>
      <c r="AH64" s="27"/>
    </row>
  </sheetData>
  <pageMargins left="0.7" right="0.7" top="0.75" bottom="0.75" header="0.3" footer="0.3"/>
  <ignoredErrors>
    <ignoredError sqref="K5 K6:K51 T5:T5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FD3D-DDC5-49BA-B029-F4636231D714}">
  <dimension ref="A2:AF50"/>
  <sheetViews>
    <sheetView zoomScale="90" zoomScaleNormal="90" workbookViewId="0">
      <selection activeCell="AA7" sqref="AA7"/>
    </sheetView>
  </sheetViews>
  <sheetFormatPr defaultRowHeight="13" x14ac:dyDescent="0.6"/>
  <cols>
    <col min="2" max="10" width="0" hidden="1" customWidth="1"/>
    <col min="14" max="19" width="0" hidden="1" customWidth="1"/>
    <col min="23" max="25" width="0" hidden="1" customWidth="1"/>
    <col min="26" max="26" width="13.6796875" bestFit="1" customWidth="1"/>
    <col min="32" max="32" width="10.81640625" bestFit="1" customWidth="1"/>
  </cols>
  <sheetData>
    <row r="2" spans="1:32" x14ac:dyDescent="0.6">
      <c r="A2" s="63" t="s">
        <v>1</v>
      </c>
      <c r="B2" s="64">
        <v>0.2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63" t="s">
        <v>51</v>
      </c>
      <c r="N2" s="64">
        <v>0.08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C2" s="56" t="s">
        <v>93</v>
      </c>
      <c r="AD2" s="56"/>
    </row>
    <row r="3" spans="1:32" ht="21.5" x14ac:dyDescent="0.6">
      <c r="A3" s="65" t="s">
        <v>31</v>
      </c>
      <c r="B3" s="66" t="s">
        <v>35</v>
      </c>
      <c r="C3" s="66" t="s">
        <v>36</v>
      </c>
      <c r="D3" s="66" t="s">
        <v>37</v>
      </c>
      <c r="E3" s="66" t="s">
        <v>38</v>
      </c>
      <c r="F3" s="66" t="s">
        <v>39</v>
      </c>
      <c r="G3" s="66" t="s">
        <v>40</v>
      </c>
      <c r="H3" s="66" t="s">
        <v>41</v>
      </c>
      <c r="I3" s="66" t="s">
        <v>42</v>
      </c>
      <c r="J3" s="66" t="s">
        <v>43</v>
      </c>
      <c r="K3" s="67" t="s">
        <v>0</v>
      </c>
      <c r="L3" s="43"/>
      <c r="M3" s="65" t="s">
        <v>31</v>
      </c>
      <c r="N3" s="66" t="s">
        <v>45</v>
      </c>
      <c r="O3" s="66" t="s">
        <v>46</v>
      </c>
      <c r="P3" s="66" t="s">
        <v>46</v>
      </c>
      <c r="Q3" s="66" t="s">
        <v>46</v>
      </c>
      <c r="R3" s="66" t="s">
        <v>46</v>
      </c>
      <c r="S3" s="66" t="s">
        <v>46</v>
      </c>
      <c r="T3" s="67" t="s">
        <v>0</v>
      </c>
      <c r="U3" s="67"/>
      <c r="V3" s="67" t="s">
        <v>21</v>
      </c>
      <c r="W3" s="67" t="s">
        <v>24</v>
      </c>
      <c r="X3" s="67" t="s">
        <v>25</v>
      </c>
      <c r="Y3" s="67" t="s">
        <v>26</v>
      </c>
      <c r="Z3" s="68" t="s">
        <v>27</v>
      </c>
      <c r="AC3" s="31" t="s">
        <v>21</v>
      </c>
      <c r="AD3" s="28" t="s">
        <v>1</v>
      </c>
      <c r="AE3" s="28" t="s">
        <v>51</v>
      </c>
      <c r="AF3" s="32" t="s">
        <v>58</v>
      </c>
    </row>
    <row r="4" spans="1:32" x14ac:dyDescent="0.6">
      <c r="A4" s="69">
        <v>43466</v>
      </c>
      <c r="B4" s="70">
        <v>3688</v>
      </c>
      <c r="C4" s="70">
        <v>10993</v>
      </c>
      <c r="D4" s="70">
        <v>2505</v>
      </c>
      <c r="E4" s="70">
        <v>2658</v>
      </c>
      <c r="F4" s="70">
        <v>0</v>
      </c>
      <c r="G4" s="70">
        <v>0</v>
      </c>
      <c r="H4" s="70">
        <v>276</v>
      </c>
      <c r="I4" s="70">
        <v>4755</v>
      </c>
      <c r="J4" s="70">
        <v>2399</v>
      </c>
      <c r="K4" s="71">
        <f t="shared" ref="K4:K50" si="0">SUM(B4:J4)</f>
        <v>27274</v>
      </c>
      <c r="L4" s="43"/>
      <c r="M4" s="69">
        <v>43466</v>
      </c>
      <c r="N4" s="70">
        <v>21342</v>
      </c>
      <c r="O4" s="70">
        <v>0</v>
      </c>
      <c r="P4" s="70">
        <v>3585</v>
      </c>
      <c r="Q4" s="70">
        <v>6857</v>
      </c>
      <c r="R4" s="70">
        <v>18740</v>
      </c>
      <c r="S4" s="70">
        <v>21075</v>
      </c>
      <c r="T4" s="71">
        <f>SUM(N4:S4)</f>
        <v>71599</v>
      </c>
      <c r="U4" s="71"/>
      <c r="V4" s="72">
        <v>43466</v>
      </c>
      <c r="W4" s="71">
        <v>31093.5</v>
      </c>
      <c r="X4" s="71">
        <v>114965.08591261266</v>
      </c>
      <c r="Y4" s="71">
        <v>77165.407177706438</v>
      </c>
      <c r="Z4" s="43">
        <v>223223.9930903191</v>
      </c>
      <c r="AC4" s="30">
        <v>43466</v>
      </c>
      <c r="AD4" s="32">
        <f>K4*0.2</f>
        <v>5454.8</v>
      </c>
      <c r="AE4" s="32">
        <f>T4*0.08</f>
        <v>5727.92</v>
      </c>
      <c r="AF4" s="29">
        <f>(AD4+AE4)/Z4</f>
        <v>5.0096406955122151E-2</v>
      </c>
    </row>
    <row r="5" spans="1:32" x14ac:dyDescent="0.6">
      <c r="A5" s="69">
        <v>43497</v>
      </c>
      <c r="B5" s="70">
        <v>1993</v>
      </c>
      <c r="C5" s="70">
        <v>10408</v>
      </c>
      <c r="D5" s="70">
        <v>3127</v>
      </c>
      <c r="E5" s="70">
        <v>2897</v>
      </c>
      <c r="F5" s="70">
        <v>0</v>
      </c>
      <c r="G5" s="70">
        <v>0</v>
      </c>
      <c r="H5" s="70">
        <v>372</v>
      </c>
      <c r="I5" s="70">
        <v>764</v>
      </c>
      <c r="J5" s="70">
        <v>1975</v>
      </c>
      <c r="K5" s="71">
        <f t="shared" si="0"/>
        <v>21536</v>
      </c>
      <c r="L5" s="43"/>
      <c r="M5" s="69">
        <v>43497</v>
      </c>
      <c r="N5" s="70">
        <v>16934</v>
      </c>
      <c r="O5" s="70">
        <v>0</v>
      </c>
      <c r="P5" s="70">
        <v>3780</v>
      </c>
      <c r="Q5" s="70">
        <v>3288</v>
      </c>
      <c r="R5" s="70">
        <v>11722</v>
      </c>
      <c r="S5" s="70">
        <v>20591</v>
      </c>
      <c r="T5" s="71">
        <f>SUM(N5:S5)</f>
        <v>56315</v>
      </c>
      <c r="U5" s="71"/>
      <c r="V5" s="72">
        <v>43497</v>
      </c>
      <c r="W5" s="71">
        <v>15765.66</v>
      </c>
      <c r="X5" s="71">
        <v>114859.0705657052</v>
      </c>
      <c r="Y5" s="71">
        <v>55126.972882634815</v>
      </c>
      <c r="Z5" s="43">
        <v>185751.70344834001</v>
      </c>
      <c r="AC5" s="30">
        <v>43497</v>
      </c>
      <c r="AD5" s="32">
        <f t="shared" ref="AD5:AD50" si="1">K5*0.2</f>
        <v>4307.2</v>
      </c>
      <c r="AE5" s="32">
        <f t="shared" ref="AE5:AE50" si="2">T5*0.08</f>
        <v>4505.2</v>
      </c>
      <c r="AF5" s="29">
        <f t="shared" ref="AF5:AF50" si="3">(AD5+AE5)/Z5</f>
        <v>4.7441826031225841E-2</v>
      </c>
    </row>
    <row r="6" spans="1:32" x14ac:dyDescent="0.6">
      <c r="A6" s="69">
        <v>43525</v>
      </c>
      <c r="B6" s="70">
        <v>2056</v>
      </c>
      <c r="C6" s="70">
        <v>9862</v>
      </c>
      <c r="D6" s="70">
        <v>2458</v>
      </c>
      <c r="E6" s="70">
        <v>2637</v>
      </c>
      <c r="F6" s="70">
        <v>0</v>
      </c>
      <c r="G6" s="70">
        <v>0</v>
      </c>
      <c r="H6" s="70">
        <v>573</v>
      </c>
      <c r="I6" s="70">
        <v>903</v>
      </c>
      <c r="J6" s="70">
        <v>1693</v>
      </c>
      <c r="K6" s="71">
        <f t="shared" si="0"/>
        <v>20182</v>
      </c>
      <c r="L6" s="43"/>
      <c r="M6" s="69">
        <v>43525</v>
      </c>
      <c r="N6" s="70">
        <v>15095</v>
      </c>
      <c r="O6" s="70">
        <v>0</v>
      </c>
      <c r="P6" s="70">
        <v>4529</v>
      </c>
      <c r="Q6" s="70">
        <v>2684</v>
      </c>
      <c r="R6" s="70">
        <v>9516</v>
      </c>
      <c r="S6" s="70">
        <v>19669</v>
      </c>
      <c r="T6" s="71">
        <f t="shared" ref="T6:T50" si="4">SUM(N6:S6)</f>
        <v>51493</v>
      </c>
      <c r="U6" s="71"/>
      <c r="V6" s="72">
        <v>43525</v>
      </c>
      <c r="W6" s="71">
        <v>16493</v>
      </c>
      <c r="X6" s="71">
        <v>119655.90645344468</v>
      </c>
      <c r="Y6" s="71">
        <v>59965.900112220683</v>
      </c>
      <c r="Z6" s="43">
        <v>196114.80656566535</v>
      </c>
      <c r="AC6" s="30">
        <v>43525</v>
      </c>
      <c r="AD6" s="32">
        <f t="shared" si="1"/>
        <v>4036.4</v>
      </c>
      <c r="AE6" s="32">
        <f t="shared" si="2"/>
        <v>4119.4400000000005</v>
      </c>
      <c r="AF6" s="29">
        <f t="shared" si="3"/>
        <v>4.1587069037896281E-2</v>
      </c>
    </row>
    <row r="7" spans="1:32" x14ac:dyDescent="0.6">
      <c r="A7" s="69">
        <v>43556</v>
      </c>
      <c r="B7" s="70">
        <v>1740</v>
      </c>
      <c r="C7" s="70">
        <v>8403</v>
      </c>
      <c r="D7" s="70">
        <v>1840</v>
      </c>
      <c r="E7" s="70">
        <v>2110</v>
      </c>
      <c r="F7" s="70">
        <v>7846</v>
      </c>
      <c r="G7" s="70">
        <v>0</v>
      </c>
      <c r="H7" s="70">
        <v>182</v>
      </c>
      <c r="I7" s="70">
        <v>0</v>
      </c>
      <c r="J7" s="70">
        <v>882</v>
      </c>
      <c r="K7" s="71">
        <f t="shared" si="0"/>
        <v>23003</v>
      </c>
      <c r="L7" s="43"/>
      <c r="M7" s="69">
        <v>43556</v>
      </c>
      <c r="N7" s="70">
        <v>10670</v>
      </c>
      <c r="O7" s="70">
        <v>0</v>
      </c>
      <c r="P7" s="70">
        <v>3557</v>
      </c>
      <c r="Q7" s="70">
        <v>1913</v>
      </c>
      <c r="R7" s="70">
        <v>4105</v>
      </c>
      <c r="S7" s="70">
        <v>12303</v>
      </c>
      <c r="T7" s="71">
        <f t="shared" si="4"/>
        <v>32548</v>
      </c>
      <c r="U7" s="71"/>
      <c r="V7" s="72">
        <v>43556</v>
      </c>
      <c r="W7" s="71">
        <v>24382.679700000001</v>
      </c>
      <c r="X7" s="71">
        <v>156446.3118734314</v>
      </c>
      <c r="Y7" s="71">
        <v>81519.855170677911</v>
      </c>
      <c r="Z7" s="43">
        <v>262348.84674410929</v>
      </c>
      <c r="AC7" s="30">
        <v>43556</v>
      </c>
      <c r="AD7" s="32">
        <f t="shared" si="1"/>
        <v>4600.6000000000004</v>
      </c>
      <c r="AE7" s="32">
        <f t="shared" si="2"/>
        <v>2603.84</v>
      </c>
      <c r="AF7" s="29">
        <f t="shared" si="3"/>
        <v>2.7461298532129974E-2</v>
      </c>
    </row>
    <row r="8" spans="1:32" x14ac:dyDescent="0.6">
      <c r="A8" s="69">
        <v>43586</v>
      </c>
      <c r="B8" s="70">
        <v>2273</v>
      </c>
      <c r="C8" s="70">
        <v>8550</v>
      </c>
      <c r="D8" s="70">
        <v>1277</v>
      </c>
      <c r="E8" s="70">
        <v>2159</v>
      </c>
      <c r="F8" s="70">
        <v>0</v>
      </c>
      <c r="G8" s="70">
        <v>0</v>
      </c>
      <c r="H8" s="70">
        <v>358</v>
      </c>
      <c r="I8" s="70">
        <v>2229</v>
      </c>
      <c r="J8" s="70">
        <v>1360</v>
      </c>
      <c r="K8" s="71">
        <f t="shared" si="0"/>
        <v>18206</v>
      </c>
      <c r="L8" s="43"/>
      <c r="M8" s="69">
        <v>43586</v>
      </c>
      <c r="N8" s="70">
        <v>4799</v>
      </c>
      <c r="O8" s="70">
        <v>0</v>
      </c>
      <c r="P8" s="70">
        <v>2902</v>
      </c>
      <c r="Q8" s="70">
        <v>870</v>
      </c>
      <c r="R8" s="70">
        <v>2969</v>
      </c>
      <c r="S8" s="70">
        <v>6484</v>
      </c>
      <c r="T8" s="71">
        <f t="shared" si="4"/>
        <v>18024</v>
      </c>
      <c r="U8" s="71"/>
      <c r="V8" s="72">
        <v>43586</v>
      </c>
      <c r="W8" s="71">
        <v>29568.166666666664</v>
      </c>
      <c r="X8" s="71">
        <v>135140.64620316951</v>
      </c>
      <c r="Y8" s="71">
        <v>61176.563876166103</v>
      </c>
      <c r="Z8" s="43">
        <v>225885.37674600226</v>
      </c>
      <c r="AC8" s="30">
        <v>43586</v>
      </c>
      <c r="AD8" s="32">
        <f t="shared" si="1"/>
        <v>3641.2000000000003</v>
      </c>
      <c r="AE8" s="32">
        <f t="shared" si="2"/>
        <v>1441.92</v>
      </c>
      <c r="AF8" s="29">
        <f t="shared" si="3"/>
        <v>2.2503094592598333E-2</v>
      </c>
    </row>
    <row r="9" spans="1:32" x14ac:dyDescent="0.6">
      <c r="A9" s="69">
        <v>43617</v>
      </c>
      <c r="B9" s="70">
        <v>1700</v>
      </c>
      <c r="C9" s="70">
        <v>9768</v>
      </c>
      <c r="D9" s="70">
        <v>1171</v>
      </c>
      <c r="E9" s="70">
        <v>2062</v>
      </c>
      <c r="F9" s="70">
        <v>3586</v>
      </c>
      <c r="G9" s="70">
        <v>0</v>
      </c>
      <c r="H9" s="70">
        <v>238</v>
      </c>
      <c r="I9" s="70">
        <v>750</v>
      </c>
      <c r="J9" s="70">
        <v>1506</v>
      </c>
      <c r="K9" s="71">
        <f t="shared" si="0"/>
        <v>20781</v>
      </c>
      <c r="L9" s="43"/>
      <c r="M9" s="69">
        <v>43617</v>
      </c>
      <c r="N9" s="70">
        <v>1304</v>
      </c>
      <c r="O9" s="70">
        <v>0</v>
      </c>
      <c r="P9" s="70">
        <v>1003</v>
      </c>
      <c r="Q9" s="70">
        <v>390</v>
      </c>
      <c r="R9" s="70">
        <v>1905</v>
      </c>
      <c r="S9" s="70">
        <v>568</v>
      </c>
      <c r="T9" s="71">
        <f t="shared" si="4"/>
        <v>5170</v>
      </c>
      <c r="U9" s="71"/>
      <c r="V9" s="72">
        <v>43617</v>
      </c>
      <c r="W9" s="71">
        <v>20619.510000000002</v>
      </c>
      <c r="X9" s="71">
        <v>95242.93427250706</v>
      </c>
      <c r="Y9" s="71">
        <v>76825.257302426835</v>
      </c>
      <c r="Z9" s="43">
        <v>192687.70157493389</v>
      </c>
      <c r="AC9" s="30">
        <v>43617</v>
      </c>
      <c r="AD9" s="32">
        <f t="shared" si="1"/>
        <v>4156.2</v>
      </c>
      <c r="AE9" s="32">
        <f t="shared" si="2"/>
        <v>413.6</v>
      </c>
      <c r="AF9" s="29">
        <f t="shared" si="3"/>
        <v>2.3716095851726484E-2</v>
      </c>
    </row>
    <row r="10" spans="1:32" x14ac:dyDescent="0.6">
      <c r="A10" s="69">
        <v>43647</v>
      </c>
      <c r="B10" s="70">
        <v>1571</v>
      </c>
      <c r="C10" s="70">
        <v>8723</v>
      </c>
      <c r="D10" s="70">
        <v>1423</v>
      </c>
      <c r="E10" s="70">
        <v>2394</v>
      </c>
      <c r="F10" s="70">
        <v>0</v>
      </c>
      <c r="G10" s="70">
        <v>0</v>
      </c>
      <c r="H10" s="70">
        <v>156</v>
      </c>
      <c r="I10" s="70">
        <v>522</v>
      </c>
      <c r="J10" s="70">
        <v>1065</v>
      </c>
      <c r="K10" s="71">
        <f t="shared" si="0"/>
        <v>15854</v>
      </c>
      <c r="L10" s="43"/>
      <c r="M10" s="69">
        <v>43647</v>
      </c>
      <c r="N10" s="70">
        <v>702</v>
      </c>
      <c r="O10" s="70">
        <v>0</v>
      </c>
      <c r="P10" s="70">
        <v>290</v>
      </c>
      <c r="Q10" s="70">
        <v>167</v>
      </c>
      <c r="R10" s="70">
        <v>468</v>
      </c>
      <c r="S10" s="70">
        <v>56</v>
      </c>
      <c r="T10" s="71">
        <f t="shared" si="4"/>
        <v>1683</v>
      </c>
      <c r="U10" s="71"/>
      <c r="V10" s="72">
        <v>43647</v>
      </c>
      <c r="W10" s="71">
        <v>21637.5</v>
      </c>
      <c r="X10" s="71">
        <v>141536.17677767971</v>
      </c>
      <c r="Y10" s="71">
        <v>54897.57663529522</v>
      </c>
      <c r="Z10" s="43">
        <v>218071.25341297494</v>
      </c>
      <c r="AC10" s="30">
        <v>43647</v>
      </c>
      <c r="AD10" s="32">
        <f t="shared" si="1"/>
        <v>3170.8</v>
      </c>
      <c r="AE10" s="32">
        <f t="shared" si="2"/>
        <v>134.64000000000001</v>
      </c>
      <c r="AF10" s="29">
        <f t="shared" si="3"/>
        <v>1.5157614533174095E-2</v>
      </c>
    </row>
    <row r="11" spans="1:32" x14ac:dyDescent="0.6">
      <c r="A11" s="69">
        <v>43678</v>
      </c>
      <c r="B11" s="70">
        <v>1567</v>
      </c>
      <c r="C11" s="70">
        <v>7895</v>
      </c>
      <c r="D11" s="70">
        <v>1350</v>
      </c>
      <c r="E11" s="70">
        <v>2264</v>
      </c>
      <c r="F11" s="70">
        <v>0</v>
      </c>
      <c r="G11" s="70">
        <v>0</v>
      </c>
      <c r="H11" s="70">
        <v>161</v>
      </c>
      <c r="I11" s="70">
        <v>196</v>
      </c>
      <c r="J11" s="70">
        <v>1176</v>
      </c>
      <c r="K11" s="71">
        <f t="shared" si="0"/>
        <v>14609</v>
      </c>
      <c r="L11" s="43"/>
      <c r="M11" s="69">
        <v>43678</v>
      </c>
      <c r="N11" s="70">
        <v>302</v>
      </c>
      <c r="O11" s="70">
        <v>0</v>
      </c>
      <c r="P11" s="70">
        <v>437</v>
      </c>
      <c r="Q11" s="70">
        <v>146</v>
      </c>
      <c r="R11" s="70">
        <v>482</v>
      </c>
      <c r="S11" s="70">
        <v>123</v>
      </c>
      <c r="T11" s="71">
        <f t="shared" si="4"/>
        <v>1490</v>
      </c>
      <c r="U11" s="71"/>
      <c r="V11" s="72">
        <v>43678</v>
      </c>
      <c r="W11" s="71">
        <v>5390.6999999999989</v>
      </c>
      <c r="X11" s="71">
        <v>93376.364120845101</v>
      </c>
      <c r="Y11" s="71">
        <v>48068.310433804902</v>
      </c>
      <c r="Z11" s="43">
        <v>146835.37455464998</v>
      </c>
      <c r="AC11" s="30">
        <v>43678</v>
      </c>
      <c r="AD11" s="32">
        <f t="shared" si="1"/>
        <v>2921.8</v>
      </c>
      <c r="AE11" s="32">
        <f t="shared" si="2"/>
        <v>119.2</v>
      </c>
      <c r="AF11" s="29">
        <f t="shared" si="3"/>
        <v>2.0710268279856392E-2</v>
      </c>
    </row>
    <row r="12" spans="1:32" x14ac:dyDescent="0.6">
      <c r="A12" s="69">
        <v>43709</v>
      </c>
      <c r="B12" s="70">
        <v>2511</v>
      </c>
      <c r="C12" s="70">
        <v>8868</v>
      </c>
      <c r="D12" s="70">
        <v>3083</v>
      </c>
      <c r="E12" s="70">
        <v>2188</v>
      </c>
      <c r="F12" s="70">
        <v>3963</v>
      </c>
      <c r="G12" s="70">
        <v>0</v>
      </c>
      <c r="H12" s="70">
        <v>416</v>
      </c>
      <c r="I12" s="70">
        <v>1048</v>
      </c>
      <c r="J12" s="70">
        <v>1350</v>
      </c>
      <c r="K12" s="71">
        <f t="shared" si="0"/>
        <v>23427</v>
      </c>
      <c r="L12" s="43"/>
      <c r="M12" s="69">
        <v>43709</v>
      </c>
      <c r="N12" s="70">
        <v>927</v>
      </c>
      <c r="O12" s="70">
        <v>0</v>
      </c>
      <c r="P12" s="70">
        <v>746</v>
      </c>
      <c r="Q12" s="70">
        <v>328</v>
      </c>
      <c r="R12" s="70">
        <v>599</v>
      </c>
      <c r="S12" s="70">
        <v>825</v>
      </c>
      <c r="T12" s="71">
        <f t="shared" si="4"/>
        <v>3425</v>
      </c>
      <c r="U12" s="71"/>
      <c r="V12" s="72">
        <v>43709</v>
      </c>
      <c r="W12" s="71">
        <v>24569.619699999999</v>
      </c>
      <c r="X12" s="71">
        <v>127014.49778142167</v>
      </c>
      <c r="Y12" s="71">
        <v>73292.602000170446</v>
      </c>
      <c r="Z12" s="43">
        <v>224876.71948159212</v>
      </c>
      <c r="AC12" s="30">
        <v>43709</v>
      </c>
      <c r="AD12" s="32">
        <f t="shared" si="1"/>
        <v>4685.4000000000005</v>
      </c>
      <c r="AE12" s="32">
        <f t="shared" si="2"/>
        <v>274</v>
      </c>
      <c r="AF12" s="29">
        <f t="shared" si="3"/>
        <v>2.2053861384286003E-2</v>
      </c>
    </row>
    <row r="13" spans="1:32" x14ac:dyDescent="0.6">
      <c r="A13" s="69">
        <v>43739</v>
      </c>
      <c r="B13" s="70">
        <v>1211</v>
      </c>
      <c r="C13" s="70">
        <v>8206</v>
      </c>
      <c r="D13" s="70">
        <v>0</v>
      </c>
      <c r="E13" s="70">
        <v>0</v>
      </c>
      <c r="F13" s="70">
        <v>2066</v>
      </c>
      <c r="G13" s="70">
        <v>0</v>
      </c>
      <c r="H13" s="70">
        <v>0</v>
      </c>
      <c r="I13" s="70">
        <v>0</v>
      </c>
      <c r="J13" s="70">
        <v>1506</v>
      </c>
      <c r="K13" s="71">
        <f t="shared" si="0"/>
        <v>12989</v>
      </c>
      <c r="L13" s="43"/>
      <c r="M13" s="69">
        <v>43739</v>
      </c>
      <c r="N13" s="70">
        <v>11925</v>
      </c>
      <c r="O13" s="70">
        <v>0</v>
      </c>
      <c r="P13" s="70">
        <v>2495</v>
      </c>
      <c r="Q13" s="70">
        <v>2416</v>
      </c>
      <c r="R13" s="70">
        <v>3670</v>
      </c>
      <c r="S13" s="70">
        <v>15764</v>
      </c>
      <c r="T13" s="71">
        <f t="shared" si="4"/>
        <v>36270</v>
      </c>
      <c r="U13" s="71"/>
      <c r="V13" s="72">
        <v>43739</v>
      </c>
      <c r="W13" s="71">
        <v>9215.2000000000007</v>
      </c>
      <c r="X13" s="71">
        <v>131254.79463746393</v>
      </c>
      <c r="Y13" s="71">
        <v>65297.99040273454</v>
      </c>
      <c r="Z13" s="43">
        <v>205767.98504019849</v>
      </c>
      <c r="AC13" s="30">
        <v>43739</v>
      </c>
      <c r="AD13" s="32">
        <f t="shared" si="1"/>
        <v>2597.8000000000002</v>
      </c>
      <c r="AE13" s="32">
        <f t="shared" si="2"/>
        <v>2901.6</v>
      </c>
      <c r="AF13" s="29">
        <f t="shared" si="3"/>
        <v>2.6726217875563323E-2</v>
      </c>
    </row>
    <row r="14" spans="1:32" x14ac:dyDescent="0.6">
      <c r="A14" s="69">
        <v>43770</v>
      </c>
      <c r="B14" s="70">
        <v>3213</v>
      </c>
      <c r="C14" s="70">
        <v>8651</v>
      </c>
      <c r="D14" s="70">
        <v>3267</v>
      </c>
      <c r="E14" s="70">
        <v>4634</v>
      </c>
      <c r="F14" s="70">
        <v>2598</v>
      </c>
      <c r="G14" s="70">
        <v>0</v>
      </c>
      <c r="H14" s="70">
        <v>299</v>
      </c>
      <c r="I14" s="70">
        <v>0</v>
      </c>
      <c r="J14" s="70">
        <v>2355</v>
      </c>
      <c r="K14" s="71">
        <f t="shared" si="0"/>
        <v>25017</v>
      </c>
      <c r="L14" s="43"/>
      <c r="M14" s="69">
        <v>43770</v>
      </c>
      <c r="N14" s="70">
        <v>17654</v>
      </c>
      <c r="O14" s="70">
        <v>0</v>
      </c>
      <c r="P14" s="70">
        <v>5236</v>
      </c>
      <c r="Q14" s="70">
        <v>6164</v>
      </c>
      <c r="R14" s="70">
        <v>8312</v>
      </c>
      <c r="S14" s="70">
        <v>21581</v>
      </c>
      <c r="T14" s="71">
        <f t="shared" si="4"/>
        <v>58947</v>
      </c>
      <c r="U14" s="71"/>
      <c r="V14" s="72">
        <v>43770</v>
      </c>
      <c r="W14" s="71">
        <v>20100.2</v>
      </c>
      <c r="X14" s="71">
        <v>97039.366300021939</v>
      </c>
      <c r="Y14" s="71">
        <v>55182.100258919876</v>
      </c>
      <c r="Z14" s="43">
        <v>172321.66655894183</v>
      </c>
      <c r="AC14" s="30">
        <v>43770</v>
      </c>
      <c r="AD14" s="32">
        <f t="shared" si="1"/>
        <v>5003.4000000000005</v>
      </c>
      <c r="AE14" s="32">
        <f t="shared" si="2"/>
        <v>4715.76</v>
      </c>
      <c r="AF14" s="29">
        <f t="shared" si="3"/>
        <v>5.6401265111230843E-2</v>
      </c>
    </row>
    <row r="15" spans="1:32" x14ac:dyDescent="0.6">
      <c r="A15" s="69">
        <v>43800</v>
      </c>
      <c r="B15" s="70">
        <v>2440</v>
      </c>
      <c r="C15" s="70">
        <v>5852</v>
      </c>
      <c r="D15" s="70">
        <v>1634</v>
      </c>
      <c r="E15" s="70">
        <v>2198</v>
      </c>
      <c r="F15" s="70">
        <v>2573</v>
      </c>
      <c r="G15" s="70">
        <v>0</v>
      </c>
      <c r="H15" s="70">
        <v>122</v>
      </c>
      <c r="I15" s="70">
        <v>403</v>
      </c>
      <c r="J15" s="70">
        <v>0</v>
      </c>
      <c r="K15" s="71">
        <f t="shared" si="0"/>
        <v>15222</v>
      </c>
      <c r="L15" s="43"/>
      <c r="M15" s="69">
        <v>43800</v>
      </c>
      <c r="N15" s="70">
        <v>14257</v>
      </c>
      <c r="O15" s="70">
        <v>0</v>
      </c>
      <c r="P15" s="70">
        <v>5680</v>
      </c>
      <c r="Q15" s="70">
        <v>5692</v>
      </c>
      <c r="R15" s="70">
        <v>8152</v>
      </c>
      <c r="S15" s="70">
        <v>19624</v>
      </c>
      <c r="T15" s="71">
        <f t="shared" si="4"/>
        <v>53405</v>
      </c>
      <c r="U15" s="71"/>
      <c r="V15" s="72">
        <v>43800</v>
      </c>
      <c r="W15" s="71">
        <v>21154</v>
      </c>
      <c r="X15" s="71">
        <v>60011.895663658303</v>
      </c>
      <c r="Y15" s="71">
        <v>47685.975391905609</v>
      </c>
      <c r="Z15" s="43">
        <v>128851.87105556391</v>
      </c>
      <c r="AC15" s="30">
        <v>43800</v>
      </c>
      <c r="AD15" s="32">
        <f t="shared" si="1"/>
        <v>3044.4</v>
      </c>
      <c r="AE15" s="32">
        <f t="shared" si="2"/>
        <v>4272.3999999999996</v>
      </c>
      <c r="AF15" s="29">
        <f t="shared" si="3"/>
        <v>5.6784584810916916E-2</v>
      </c>
    </row>
    <row r="16" spans="1:32" x14ac:dyDescent="0.6">
      <c r="A16" s="69">
        <v>43831</v>
      </c>
      <c r="B16" s="70">
        <v>2532</v>
      </c>
      <c r="C16" s="70">
        <v>8196</v>
      </c>
      <c r="D16" s="70">
        <v>2010</v>
      </c>
      <c r="E16" s="70">
        <v>2378</v>
      </c>
      <c r="F16" s="70">
        <v>2160</v>
      </c>
      <c r="G16" s="70">
        <v>0</v>
      </c>
      <c r="H16" s="70">
        <v>146</v>
      </c>
      <c r="I16" s="70">
        <v>776</v>
      </c>
      <c r="J16" s="70">
        <v>3523</v>
      </c>
      <c r="K16" s="71">
        <f t="shared" si="0"/>
        <v>21721</v>
      </c>
      <c r="L16" s="43"/>
      <c r="M16" s="69">
        <v>43831</v>
      </c>
      <c r="N16" s="70">
        <v>17131</v>
      </c>
      <c r="O16" s="70">
        <v>0</v>
      </c>
      <c r="P16" s="70">
        <v>8057</v>
      </c>
      <c r="Q16" s="70">
        <v>5207</v>
      </c>
      <c r="R16" s="70">
        <v>9699</v>
      </c>
      <c r="S16" s="70">
        <v>17041</v>
      </c>
      <c r="T16" s="71">
        <f t="shared" si="4"/>
        <v>57135</v>
      </c>
      <c r="U16" s="71"/>
      <c r="V16" s="72">
        <v>43831</v>
      </c>
      <c r="W16" s="71">
        <v>23492.7696</v>
      </c>
      <c r="X16" s="71">
        <v>85809.176955315808</v>
      </c>
      <c r="Y16" s="71">
        <v>80606.323169664422</v>
      </c>
      <c r="Z16" s="43">
        <v>189908.26972498023</v>
      </c>
      <c r="AC16" s="30">
        <v>43831</v>
      </c>
      <c r="AD16" s="32">
        <f t="shared" si="1"/>
        <v>4344.2</v>
      </c>
      <c r="AE16" s="32">
        <f t="shared" si="2"/>
        <v>4570.8</v>
      </c>
      <c r="AF16" s="29">
        <f t="shared" si="3"/>
        <v>4.6943716631774123E-2</v>
      </c>
    </row>
    <row r="17" spans="1:32" x14ac:dyDescent="0.6">
      <c r="A17" s="69">
        <v>43862</v>
      </c>
      <c r="B17" s="70">
        <v>2703</v>
      </c>
      <c r="C17" s="70">
        <v>6093</v>
      </c>
      <c r="D17" s="70">
        <v>2004</v>
      </c>
      <c r="E17" s="70">
        <v>2980</v>
      </c>
      <c r="F17" s="70">
        <v>2671</v>
      </c>
      <c r="G17" s="70">
        <v>0</v>
      </c>
      <c r="H17" s="70">
        <v>244</v>
      </c>
      <c r="I17" s="70">
        <v>0</v>
      </c>
      <c r="J17" s="70">
        <v>2096</v>
      </c>
      <c r="K17" s="71">
        <f t="shared" si="0"/>
        <v>18791</v>
      </c>
      <c r="L17" s="43"/>
      <c r="M17" s="69">
        <v>43862</v>
      </c>
      <c r="N17" s="70">
        <v>17898</v>
      </c>
      <c r="O17" s="70">
        <v>0</v>
      </c>
      <c r="P17" s="70">
        <v>6719</v>
      </c>
      <c r="Q17" s="70">
        <v>5075</v>
      </c>
      <c r="R17" s="70">
        <v>13426</v>
      </c>
      <c r="S17" s="70">
        <v>16836</v>
      </c>
      <c r="T17" s="71">
        <f t="shared" si="4"/>
        <v>59954</v>
      </c>
      <c r="U17" s="71"/>
      <c r="V17" s="72">
        <v>43862</v>
      </c>
      <c r="W17" s="71">
        <v>38633.892399999997</v>
      </c>
      <c r="X17" s="71">
        <v>92900.65084976879</v>
      </c>
      <c r="Y17" s="71">
        <v>49822.257773634294</v>
      </c>
      <c r="Z17" s="43">
        <v>181356.80102340307</v>
      </c>
      <c r="AC17" s="30">
        <v>43862</v>
      </c>
      <c r="AD17" s="32">
        <f t="shared" si="1"/>
        <v>3758.2000000000003</v>
      </c>
      <c r="AE17" s="32">
        <f t="shared" si="2"/>
        <v>4796.32</v>
      </c>
      <c r="AF17" s="29">
        <f t="shared" si="3"/>
        <v>4.716955720285388E-2</v>
      </c>
    </row>
    <row r="18" spans="1:32" x14ac:dyDescent="0.6">
      <c r="A18" s="69">
        <v>43891</v>
      </c>
      <c r="B18" s="70">
        <v>2033</v>
      </c>
      <c r="C18" s="70">
        <v>4999</v>
      </c>
      <c r="D18" s="70">
        <v>2409</v>
      </c>
      <c r="E18" s="70">
        <v>2416</v>
      </c>
      <c r="F18" s="70">
        <v>2166</v>
      </c>
      <c r="G18" s="70">
        <v>0</v>
      </c>
      <c r="H18" s="70">
        <v>631</v>
      </c>
      <c r="I18" s="70">
        <v>444</v>
      </c>
      <c r="J18" s="70">
        <v>1049</v>
      </c>
      <c r="K18" s="71">
        <f t="shared" si="0"/>
        <v>16147</v>
      </c>
      <c r="L18" s="43"/>
      <c r="M18" s="69">
        <v>43891</v>
      </c>
      <c r="N18" s="70">
        <v>15332</v>
      </c>
      <c r="O18" s="70">
        <v>0</v>
      </c>
      <c r="P18" s="70">
        <v>4718</v>
      </c>
      <c r="Q18" s="70">
        <v>2849</v>
      </c>
      <c r="R18" s="70">
        <v>10705</v>
      </c>
      <c r="S18" s="70">
        <v>15689</v>
      </c>
      <c r="T18" s="71">
        <f t="shared" si="4"/>
        <v>49293</v>
      </c>
      <c r="U18" s="71"/>
      <c r="V18" s="72">
        <v>43891</v>
      </c>
      <c r="W18" s="71">
        <v>7413.2674249999982</v>
      </c>
      <c r="X18" s="71">
        <v>96497.310316713163</v>
      </c>
      <c r="Y18" s="71">
        <v>36515.489955091296</v>
      </c>
      <c r="Z18" s="43">
        <v>140426.06769680447</v>
      </c>
      <c r="AC18" s="30">
        <v>43891</v>
      </c>
      <c r="AD18" s="32">
        <f t="shared" si="1"/>
        <v>3229.4</v>
      </c>
      <c r="AE18" s="32">
        <f t="shared" si="2"/>
        <v>3943.44</v>
      </c>
      <c r="AF18" s="29">
        <f t="shared" si="3"/>
        <v>5.107912026338985E-2</v>
      </c>
    </row>
    <row r="19" spans="1:32" x14ac:dyDescent="0.6">
      <c r="A19" s="69">
        <v>43922</v>
      </c>
      <c r="B19" s="70">
        <v>1270</v>
      </c>
      <c r="C19" s="70">
        <v>2134</v>
      </c>
      <c r="D19" s="70">
        <v>763</v>
      </c>
      <c r="E19" s="70">
        <v>2168</v>
      </c>
      <c r="F19" s="70">
        <v>1504</v>
      </c>
      <c r="G19" s="70">
        <v>0</v>
      </c>
      <c r="H19" s="70">
        <v>688</v>
      </c>
      <c r="I19" s="70">
        <v>443</v>
      </c>
      <c r="J19" s="70">
        <v>887</v>
      </c>
      <c r="K19" s="71">
        <f t="shared" si="0"/>
        <v>9857</v>
      </c>
      <c r="L19" s="43"/>
      <c r="M19" s="69">
        <v>43922</v>
      </c>
      <c r="N19" s="70">
        <v>5394</v>
      </c>
      <c r="O19" s="70">
        <v>0</v>
      </c>
      <c r="P19" s="70">
        <v>336</v>
      </c>
      <c r="Q19" s="70">
        <v>112</v>
      </c>
      <c r="R19" s="70">
        <v>1088</v>
      </c>
      <c r="S19" s="70">
        <v>3028</v>
      </c>
      <c r="T19" s="71">
        <f t="shared" si="4"/>
        <v>9958</v>
      </c>
      <c r="U19" s="71"/>
      <c r="V19" s="72">
        <v>43922</v>
      </c>
      <c r="W19" s="71">
        <v>1541.5</v>
      </c>
      <c r="X19" s="71">
        <v>33049.556693856459</v>
      </c>
      <c r="Y19" s="71">
        <v>18545.121515600695</v>
      </c>
      <c r="Z19" s="43">
        <v>53136.178209457154</v>
      </c>
      <c r="AC19" s="30">
        <v>43922</v>
      </c>
      <c r="AD19" s="32">
        <f t="shared" si="1"/>
        <v>1971.4</v>
      </c>
      <c r="AE19" s="32">
        <f t="shared" si="2"/>
        <v>796.64</v>
      </c>
      <c r="AF19" s="29">
        <f t="shared" si="3"/>
        <v>5.2093321222476355E-2</v>
      </c>
    </row>
    <row r="20" spans="1:32" x14ac:dyDescent="0.6">
      <c r="A20" s="69">
        <v>43952</v>
      </c>
      <c r="B20" s="70">
        <v>600</v>
      </c>
      <c r="C20" s="70">
        <v>2879</v>
      </c>
      <c r="D20" s="70">
        <v>541</v>
      </c>
      <c r="E20" s="70">
        <v>1812</v>
      </c>
      <c r="F20" s="70">
        <v>745</v>
      </c>
      <c r="G20" s="70">
        <v>0</v>
      </c>
      <c r="H20" s="70">
        <v>482</v>
      </c>
      <c r="I20" s="70">
        <v>335</v>
      </c>
      <c r="J20" s="70">
        <v>566</v>
      </c>
      <c r="K20" s="71">
        <f t="shared" si="0"/>
        <v>7960</v>
      </c>
      <c r="L20" s="43"/>
      <c r="M20" s="69">
        <v>43952</v>
      </c>
      <c r="N20" s="70">
        <v>4161</v>
      </c>
      <c r="O20" s="70">
        <v>0</v>
      </c>
      <c r="P20" s="70">
        <v>527</v>
      </c>
      <c r="Q20" s="70">
        <v>213</v>
      </c>
      <c r="R20" s="70">
        <v>2736</v>
      </c>
      <c r="S20" s="70">
        <v>6111</v>
      </c>
      <c r="T20" s="71">
        <f t="shared" si="4"/>
        <v>13748</v>
      </c>
      <c r="U20" s="71"/>
      <c r="V20" s="72">
        <v>43952</v>
      </c>
      <c r="W20" s="71">
        <v>4057</v>
      </c>
      <c r="X20" s="71">
        <v>34716.45261784755</v>
      </c>
      <c r="Y20" s="71">
        <v>29869.215720815035</v>
      </c>
      <c r="Z20" s="43">
        <v>68642.668338662581</v>
      </c>
      <c r="AC20" s="30">
        <v>43952</v>
      </c>
      <c r="AD20" s="32">
        <f t="shared" si="1"/>
        <v>1592</v>
      </c>
      <c r="AE20" s="32">
        <f t="shared" si="2"/>
        <v>1099.8399999999999</v>
      </c>
      <c r="AF20" s="29">
        <f t="shared" si="3"/>
        <v>3.9215258747216229E-2</v>
      </c>
    </row>
    <row r="21" spans="1:32" x14ac:dyDescent="0.6">
      <c r="A21" s="69">
        <v>43983</v>
      </c>
      <c r="B21" s="70">
        <v>0</v>
      </c>
      <c r="C21" s="70">
        <v>3793</v>
      </c>
      <c r="D21" s="70">
        <v>0</v>
      </c>
      <c r="E21" s="70">
        <v>715</v>
      </c>
      <c r="F21" s="70">
        <v>0</v>
      </c>
      <c r="G21" s="70">
        <v>0</v>
      </c>
      <c r="H21" s="70">
        <v>0</v>
      </c>
      <c r="I21" s="70">
        <v>0</v>
      </c>
      <c r="J21" s="70">
        <v>294</v>
      </c>
      <c r="K21" s="71">
        <f t="shared" si="0"/>
        <v>4802</v>
      </c>
      <c r="L21" s="43"/>
      <c r="M21" s="69">
        <v>43983</v>
      </c>
      <c r="N21" s="70">
        <v>302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1">
        <f t="shared" si="4"/>
        <v>302</v>
      </c>
      <c r="U21" s="71"/>
      <c r="V21" s="72">
        <v>43983</v>
      </c>
      <c r="W21" s="71">
        <v>8759.5</v>
      </c>
      <c r="X21" s="71">
        <v>45614.724443524079</v>
      </c>
      <c r="Y21" s="71">
        <v>31994.544731990602</v>
      </c>
      <c r="Z21" s="43">
        <v>86368.769175514681</v>
      </c>
      <c r="AC21" s="30">
        <v>43983</v>
      </c>
      <c r="AD21" s="32">
        <f t="shared" si="1"/>
        <v>960.40000000000009</v>
      </c>
      <c r="AE21" s="32">
        <f t="shared" si="2"/>
        <v>24.16</v>
      </c>
      <c r="AF21" s="29">
        <f t="shared" si="3"/>
        <v>1.1399490920140613E-2</v>
      </c>
    </row>
    <row r="22" spans="1:32" x14ac:dyDescent="0.6">
      <c r="A22" s="69">
        <v>44013</v>
      </c>
      <c r="B22" s="70">
        <v>1133</v>
      </c>
      <c r="C22" s="70">
        <v>4292</v>
      </c>
      <c r="D22" s="70">
        <v>1644</v>
      </c>
      <c r="E22" s="70">
        <v>2864</v>
      </c>
      <c r="F22" s="70">
        <v>1736</v>
      </c>
      <c r="G22" s="70">
        <v>0</v>
      </c>
      <c r="H22" s="70">
        <v>834</v>
      </c>
      <c r="I22" s="70">
        <v>704</v>
      </c>
      <c r="J22" s="70">
        <v>2743</v>
      </c>
      <c r="K22" s="71">
        <f t="shared" si="0"/>
        <v>15950</v>
      </c>
      <c r="L22" s="43"/>
      <c r="M22" s="69">
        <v>44013</v>
      </c>
      <c r="N22" s="70">
        <v>660</v>
      </c>
      <c r="O22" s="70">
        <v>0</v>
      </c>
      <c r="P22" s="70">
        <v>369</v>
      </c>
      <c r="Q22" s="70">
        <v>235</v>
      </c>
      <c r="R22" s="70">
        <v>1679</v>
      </c>
      <c r="S22" s="70">
        <v>504</v>
      </c>
      <c r="T22" s="71">
        <f t="shared" si="4"/>
        <v>3447</v>
      </c>
      <c r="U22" s="71"/>
      <c r="V22" s="72">
        <v>44013</v>
      </c>
      <c r="W22" s="71">
        <v>23530.812099999999</v>
      </c>
      <c r="X22" s="71">
        <v>63748.70246878553</v>
      </c>
      <c r="Y22" s="71">
        <v>36444.280696572918</v>
      </c>
      <c r="Z22" s="43">
        <v>123723.79526535844</v>
      </c>
      <c r="AC22" s="30">
        <v>44013</v>
      </c>
      <c r="AD22" s="32">
        <f t="shared" si="1"/>
        <v>3190</v>
      </c>
      <c r="AE22" s="32">
        <f t="shared" si="2"/>
        <v>275.76</v>
      </c>
      <c r="AF22" s="29">
        <f t="shared" si="3"/>
        <v>2.8012073122771253E-2</v>
      </c>
    </row>
    <row r="23" spans="1:32" x14ac:dyDescent="0.6">
      <c r="A23" s="69">
        <v>44044</v>
      </c>
      <c r="B23" s="70">
        <v>442</v>
      </c>
      <c r="C23" s="70">
        <v>3847</v>
      </c>
      <c r="D23" s="70">
        <v>890</v>
      </c>
      <c r="E23" s="70">
        <v>2019</v>
      </c>
      <c r="F23" s="70">
        <v>936</v>
      </c>
      <c r="G23" s="70">
        <v>0</v>
      </c>
      <c r="H23" s="70">
        <v>285</v>
      </c>
      <c r="I23" s="70">
        <v>307</v>
      </c>
      <c r="J23" s="70">
        <v>1155</v>
      </c>
      <c r="K23" s="71">
        <f t="shared" si="0"/>
        <v>9881</v>
      </c>
      <c r="L23" s="43"/>
      <c r="M23" s="69">
        <v>44044</v>
      </c>
      <c r="N23" s="70">
        <v>336</v>
      </c>
      <c r="O23" s="70">
        <v>0</v>
      </c>
      <c r="P23" s="70">
        <v>191</v>
      </c>
      <c r="Q23" s="70">
        <v>123</v>
      </c>
      <c r="R23" s="70">
        <v>617</v>
      </c>
      <c r="S23" s="70">
        <v>11</v>
      </c>
      <c r="T23" s="71">
        <f t="shared" si="4"/>
        <v>1278</v>
      </c>
      <c r="U23" s="71"/>
      <c r="V23" s="72">
        <v>44044</v>
      </c>
      <c r="W23" s="71">
        <v>9944.5298999999977</v>
      </c>
      <c r="X23" s="71">
        <v>64088.00881465774</v>
      </c>
      <c r="Y23" s="71">
        <v>32992.203641859829</v>
      </c>
      <c r="Z23" s="43">
        <v>107024.74235651757</v>
      </c>
      <c r="AC23" s="30">
        <v>44044</v>
      </c>
      <c r="AD23" s="32">
        <f t="shared" si="1"/>
        <v>1976.2</v>
      </c>
      <c r="AE23" s="32">
        <f t="shared" si="2"/>
        <v>102.24000000000001</v>
      </c>
      <c r="AF23" s="29">
        <f t="shared" si="3"/>
        <v>1.9420182232967809E-2</v>
      </c>
    </row>
    <row r="24" spans="1:32" x14ac:dyDescent="0.6">
      <c r="A24" s="69">
        <v>44075</v>
      </c>
      <c r="B24" s="70">
        <v>837</v>
      </c>
      <c r="C24" s="70">
        <v>4151</v>
      </c>
      <c r="D24" s="70">
        <v>772</v>
      </c>
      <c r="E24" s="70">
        <v>1968</v>
      </c>
      <c r="F24" s="70">
        <v>694</v>
      </c>
      <c r="G24" s="70">
        <v>0</v>
      </c>
      <c r="H24" s="70">
        <v>432</v>
      </c>
      <c r="I24" s="70">
        <v>372</v>
      </c>
      <c r="J24" s="70">
        <v>1127</v>
      </c>
      <c r="K24" s="71">
        <f t="shared" si="0"/>
        <v>10353</v>
      </c>
      <c r="L24" s="43"/>
      <c r="M24" s="69">
        <v>44075</v>
      </c>
      <c r="N24" s="70">
        <v>3669</v>
      </c>
      <c r="O24" s="70">
        <v>0</v>
      </c>
      <c r="P24" s="70">
        <v>370</v>
      </c>
      <c r="Q24" s="70">
        <v>247</v>
      </c>
      <c r="R24" s="70">
        <v>527</v>
      </c>
      <c r="S24" s="70">
        <v>763</v>
      </c>
      <c r="T24" s="71">
        <f t="shared" si="4"/>
        <v>5576</v>
      </c>
      <c r="U24" s="71"/>
      <c r="V24" s="72">
        <v>44075</v>
      </c>
      <c r="W24" s="71">
        <v>22802.5</v>
      </c>
      <c r="X24" s="71">
        <v>52873.446373496205</v>
      </c>
      <c r="Y24" s="71">
        <v>49229.873405359889</v>
      </c>
      <c r="Z24" s="43">
        <v>124905.81977885609</v>
      </c>
      <c r="AC24" s="30">
        <v>44075</v>
      </c>
      <c r="AD24" s="32">
        <f t="shared" si="1"/>
        <v>2070.6</v>
      </c>
      <c r="AE24" s="32">
        <f t="shared" si="2"/>
        <v>446.08</v>
      </c>
      <c r="AF24" s="29">
        <f t="shared" si="3"/>
        <v>2.0148620812510936E-2</v>
      </c>
    </row>
    <row r="25" spans="1:32" x14ac:dyDescent="0.6">
      <c r="A25" s="69">
        <v>44105</v>
      </c>
      <c r="B25" s="70">
        <v>1467</v>
      </c>
      <c r="C25" s="70">
        <v>5198</v>
      </c>
      <c r="D25" s="70">
        <v>1099</v>
      </c>
      <c r="E25" s="70">
        <v>2043</v>
      </c>
      <c r="F25" s="70">
        <v>3630</v>
      </c>
      <c r="G25" s="70">
        <v>0</v>
      </c>
      <c r="H25" s="70">
        <v>801</v>
      </c>
      <c r="I25" s="70">
        <v>393</v>
      </c>
      <c r="J25" s="70">
        <v>1003</v>
      </c>
      <c r="K25" s="71">
        <f t="shared" si="0"/>
        <v>15634</v>
      </c>
      <c r="L25" s="43"/>
      <c r="M25" s="69">
        <v>44105</v>
      </c>
      <c r="N25" s="70">
        <v>10894</v>
      </c>
      <c r="O25" s="70">
        <v>0</v>
      </c>
      <c r="P25" s="70">
        <v>2525</v>
      </c>
      <c r="Q25" s="70">
        <v>1710</v>
      </c>
      <c r="R25" s="70">
        <v>2145</v>
      </c>
      <c r="S25" s="70">
        <v>10034</v>
      </c>
      <c r="T25" s="71">
        <f t="shared" si="4"/>
        <v>27308</v>
      </c>
      <c r="U25" s="71"/>
      <c r="V25" s="72">
        <v>44105</v>
      </c>
      <c r="W25" s="71">
        <v>12990.7</v>
      </c>
      <c r="X25" s="71">
        <v>77666.664434064631</v>
      </c>
      <c r="Y25" s="71">
        <v>72053.381055488804</v>
      </c>
      <c r="Z25" s="43">
        <v>162710.74548955343</v>
      </c>
      <c r="AC25" s="30">
        <v>44105</v>
      </c>
      <c r="AD25" s="32">
        <f t="shared" si="1"/>
        <v>3126.8</v>
      </c>
      <c r="AE25" s="32">
        <f t="shared" si="2"/>
        <v>2184.64</v>
      </c>
      <c r="AF25" s="29">
        <f t="shared" si="3"/>
        <v>3.2643449478516544E-2</v>
      </c>
    </row>
    <row r="26" spans="1:32" x14ac:dyDescent="0.6">
      <c r="A26" s="69">
        <v>44136</v>
      </c>
      <c r="B26" s="70">
        <v>0</v>
      </c>
      <c r="C26" s="70">
        <v>5100</v>
      </c>
      <c r="D26" s="70">
        <v>0</v>
      </c>
      <c r="E26" s="70">
        <v>0</v>
      </c>
      <c r="F26" s="70">
        <v>2167</v>
      </c>
      <c r="G26" s="70">
        <v>0</v>
      </c>
      <c r="H26" s="70">
        <v>0</v>
      </c>
      <c r="I26" s="70">
        <v>0</v>
      </c>
      <c r="J26" s="70">
        <v>1607</v>
      </c>
      <c r="K26" s="71">
        <f t="shared" si="0"/>
        <v>8874</v>
      </c>
      <c r="L26" s="43"/>
      <c r="M26" s="69">
        <v>44136</v>
      </c>
      <c r="N26" s="70">
        <v>10724</v>
      </c>
      <c r="O26" s="70">
        <v>0</v>
      </c>
      <c r="P26" s="70">
        <v>3701</v>
      </c>
      <c r="Q26" s="70">
        <v>2013</v>
      </c>
      <c r="R26" s="70">
        <v>5256</v>
      </c>
      <c r="S26" s="70">
        <v>13799</v>
      </c>
      <c r="T26" s="71">
        <f t="shared" si="4"/>
        <v>35493</v>
      </c>
      <c r="U26" s="71"/>
      <c r="V26" s="72">
        <v>44136</v>
      </c>
      <c r="W26" s="71">
        <v>9195.0771999999997</v>
      </c>
      <c r="X26" s="71">
        <v>89557.792923422589</v>
      </c>
      <c r="Y26" s="71">
        <v>46618.388941240511</v>
      </c>
      <c r="Z26" s="43">
        <v>145371.25906466309</v>
      </c>
      <c r="AC26" s="30">
        <v>44136</v>
      </c>
      <c r="AD26" s="32">
        <f t="shared" si="1"/>
        <v>1774.8000000000002</v>
      </c>
      <c r="AE26" s="32">
        <f t="shared" si="2"/>
        <v>2839.44</v>
      </c>
      <c r="AF26" s="29">
        <f t="shared" si="3"/>
        <v>3.1741074746745666E-2</v>
      </c>
    </row>
    <row r="27" spans="1:32" x14ac:dyDescent="0.6">
      <c r="A27" s="69">
        <v>44166</v>
      </c>
      <c r="B27" s="70">
        <v>4737</v>
      </c>
      <c r="C27" s="70">
        <v>4083</v>
      </c>
      <c r="D27" s="70">
        <v>2338</v>
      </c>
      <c r="E27" s="70">
        <v>3706</v>
      </c>
      <c r="F27" s="70">
        <v>2396</v>
      </c>
      <c r="G27" s="70">
        <v>0</v>
      </c>
      <c r="H27" s="70">
        <v>1964</v>
      </c>
      <c r="I27" s="70">
        <v>841</v>
      </c>
      <c r="J27" s="70">
        <v>1482</v>
      </c>
      <c r="K27" s="71">
        <f t="shared" si="0"/>
        <v>21547</v>
      </c>
      <c r="L27" s="43"/>
      <c r="M27" s="69">
        <v>44166</v>
      </c>
      <c r="N27" s="70">
        <v>11398</v>
      </c>
      <c r="O27" s="70">
        <v>0</v>
      </c>
      <c r="P27" s="70">
        <v>6966</v>
      </c>
      <c r="Q27" s="70">
        <v>2679</v>
      </c>
      <c r="R27" s="70">
        <v>7401</v>
      </c>
      <c r="S27" s="70">
        <v>15238</v>
      </c>
      <c r="T27" s="71">
        <f t="shared" si="4"/>
        <v>43682</v>
      </c>
      <c r="U27" s="71"/>
      <c r="V27" s="72">
        <v>44166</v>
      </c>
      <c r="W27" s="71">
        <v>28385.8848</v>
      </c>
      <c r="X27" s="71">
        <v>47021.60560451448</v>
      </c>
      <c r="Y27" s="71">
        <v>30669.169453105267</v>
      </c>
      <c r="Z27" s="43">
        <v>106076.65985761974</v>
      </c>
      <c r="AC27" s="30">
        <v>44166</v>
      </c>
      <c r="AD27" s="32">
        <f t="shared" si="1"/>
        <v>4309.4000000000005</v>
      </c>
      <c r="AE27" s="32">
        <f t="shared" si="2"/>
        <v>3494.56</v>
      </c>
      <c r="AF27" s="29">
        <f t="shared" si="3"/>
        <v>7.356905855137956E-2</v>
      </c>
    </row>
    <row r="28" spans="1:32" x14ac:dyDescent="0.6">
      <c r="A28" s="69">
        <v>44197</v>
      </c>
      <c r="B28" s="70">
        <v>2629</v>
      </c>
      <c r="C28" s="70">
        <v>4927</v>
      </c>
      <c r="D28" s="70">
        <v>1600</v>
      </c>
      <c r="E28" s="70">
        <v>2549</v>
      </c>
      <c r="F28" s="70">
        <v>2090</v>
      </c>
      <c r="G28" s="70">
        <v>0</v>
      </c>
      <c r="H28" s="70">
        <v>1412</v>
      </c>
      <c r="I28" s="70">
        <v>554</v>
      </c>
      <c r="J28" s="70">
        <v>902</v>
      </c>
      <c r="K28" s="71">
        <f t="shared" si="0"/>
        <v>16663</v>
      </c>
      <c r="L28" s="43"/>
      <c r="M28" s="69">
        <v>44197</v>
      </c>
      <c r="N28" s="70">
        <v>16949</v>
      </c>
      <c r="O28" s="70">
        <v>0</v>
      </c>
      <c r="P28" s="70">
        <v>8957</v>
      </c>
      <c r="Q28" s="70">
        <v>2753</v>
      </c>
      <c r="R28" s="70">
        <v>13486</v>
      </c>
      <c r="S28" s="70">
        <v>23442</v>
      </c>
      <c r="T28" s="71">
        <f t="shared" si="4"/>
        <v>65587</v>
      </c>
      <c r="U28" s="71"/>
      <c r="V28" s="72">
        <v>44197</v>
      </c>
      <c r="W28" s="71">
        <v>14703</v>
      </c>
      <c r="X28" s="71">
        <v>54111.72401341868</v>
      </c>
      <c r="Y28" s="71">
        <v>26196.920640779357</v>
      </c>
      <c r="Z28" s="43">
        <v>95011.64465419804</v>
      </c>
      <c r="AC28" s="30">
        <v>44197</v>
      </c>
      <c r="AD28" s="32">
        <f t="shared" si="1"/>
        <v>3332.6000000000004</v>
      </c>
      <c r="AE28" s="32">
        <f t="shared" si="2"/>
        <v>5246.96</v>
      </c>
      <c r="AF28" s="29">
        <f t="shared" si="3"/>
        <v>9.030008933353327E-2</v>
      </c>
    </row>
    <row r="29" spans="1:32" x14ac:dyDescent="0.6">
      <c r="A29" s="69">
        <v>44228</v>
      </c>
      <c r="B29" s="70">
        <v>2694</v>
      </c>
      <c r="C29" s="70">
        <v>5017</v>
      </c>
      <c r="D29" s="70">
        <v>1303</v>
      </c>
      <c r="E29" s="70">
        <v>2194</v>
      </c>
      <c r="F29" s="70">
        <v>2258</v>
      </c>
      <c r="G29" s="70">
        <v>0</v>
      </c>
      <c r="H29" s="70">
        <v>1126</v>
      </c>
      <c r="I29" s="70">
        <v>437</v>
      </c>
      <c r="J29" s="70">
        <v>1353</v>
      </c>
      <c r="K29" s="71">
        <f t="shared" si="0"/>
        <v>16382</v>
      </c>
      <c r="L29" s="43"/>
      <c r="M29" s="69">
        <v>44228</v>
      </c>
      <c r="N29" s="70">
        <v>16057</v>
      </c>
      <c r="O29" s="70">
        <v>0</v>
      </c>
      <c r="P29" s="70">
        <v>6959</v>
      </c>
      <c r="Q29" s="70">
        <v>2160</v>
      </c>
      <c r="R29" s="70">
        <v>10534</v>
      </c>
      <c r="S29" s="70">
        <v>20500</v>
      </c>
      <c r="T29" s="71">
        <f t="shared" si="4"/>
        <v>56210</v>
      </c>
      <c r="U29" s="71"/>
      <c r="V29" s="72">
        <v>44228</v>
      </c>
      <c r="W29" s="71">
        <v>9580.0771999999997</v>
      </c>
      <c r="X29" s="71">
        <v>64472.479049620844</v>
      </c>
      <c r="Y29" s="71">
        <v>38229.397740982386</v>
      </c>
      <c r="Z29" s="43">
        <v>112281.95399060323</v>
      </c>
      <c r="AC29" s="30">
        <v>44228</v>
      </c>
      <c r="AD29" s="32">
        <f t="shared" si="1"/>
        <v>3276.4</v>
      </c>
      <c r="AE29" s="32">
        <f t="shared" si="2"/>
        <v>4496.8</v>
      </c>
      <c r="AF29" s="29">
        <f t="shared" si="3"/>
        <v>6.922929040449842E-2</v>
      </c>
    </row>
    <row r="30" spans="1:32" x14ac:dyDescent="0.6">
      <c r="A30" s="69">
        <v>44256</v>
      </c>
      <c r="B30" s="70">
        <v>2328</v>
      </c>
      <c r="C30" s="70">
        <v>5750</v>
      </c>
      <c r="D30" s="70">
        <v>1279</v>
      </c>
      <c r="E30" s="70">
        <v>2078</v>
      </c>
      <c r="F30" s="70">
        <v>2144</v>
      </c>
      <c r="G30" s="70">
        <v>0</v>
      </c>
      <c r="H30" s="70">
        <v>1034</v>
      </c>
      <c r="I30" s="70">
        <v>435</v>
      </c>
      <c r="J30" s="70">
        <v>855</v>
      </c>
      <c r="K30" s="71">
        <f t="shared" si="0"/>
        <v>15903</v>
      </c>
      <c r="L30" s="43"/>
      <c r="M30" s="69">
        <v>44256</v>
      </c>
      <c r="N30" s="70">
        <v>14125</v>
      </c>
      <c r="O30" s="70">
        <v>0</v>
      </c>
      <c r="P30" s="70">
        <v>6028</v>
      </c>
      <c r="Q30" s="70">
        <v>1980</v>
      </c>
      <c r="R30" s="70">
        <v>7052</v>
      </c>
      <c r="S30" s="70">
        <v>18418</v>
      </c>
      <c r="T30" s="71">
        <f t="shared" si="4"/>
        <v>47603</v>
      </c>
      <c r="U30" s="71"/>
      <c r="V30" s="72">
        <v>44256</v>
      </c>
      <c r="W30" s="71">
        <v>40427.699999999997</v>
      </c>
      <c r="X30" s="71">
        <v>73851.164376340224</v>
      </c>
      <c r="Y30" s="71">
        <v>37914.075691515471</v>
      </c>
      <c r="Z30" s="43">
        <v>152192.9400678557</v>
      </c>
      <c r="AC30" s="30">
        <v>44256</v>
      </c>
      <c r="AD30" s="32">
        <f t="shared" si="1"/>
        <v>3180.6000000000004</v>
      </c>
      <c r="AE30" s="32">
        <f t="shared" si="2"/>
        <v>3808.2400000000002</v>
      </c>
      <c r="AF30" s="29">
        <f t="shared" si="3"/>
        <v>4.5920921147091343E-2</v>
      </c>
    </row>
    <row r="31" spans="1:32" x14ac:dyDescent="0.6">
      <c r="A31" s="69">
        <v>44287</v>
      </c>
      <c r="B31" s="70">
        <v>3136</v>
      </c>
      <c r="C31" s="70">
        <v>4285</v>
      </c>
      <c r="D31" s="70">
        <v>1851</v>
      </c>
      <c r="E31" s="70">
        <v>2326</v>
      </c>
      <c r="F31" s="70">
        <v>2378</v>
      </c>
      <c r="G31" s="70">
        <v>0</v>
      </c>
      <c r="H31" s="70">
        <v>1072</v>
      </c>
      <c r="I31" s="70">
        <v>556</v>
      </c>
      <c r="J31" s="70">
        <v>906</v>
      </c>
      <c r="K31" s="71">
        <f t="shared" si="0"/>
        <v>16510</v>
      </c>
      <c r="L31" s="43"/>
      <c r="M31" s="69">
        <v>44287</v>
      </c>
      <c r="N31" s="70">
        <v>10598</v>
      </c>
      <c r="O31" s="70">
        <v>0</v>
      </c>
      <c r="P31" s="70">
        <v>3436</v>
      </c>
      <c r="Q31" s="70">
        <v>1439</v>
      </c>
      <c r="R31" s="70">
        <v>5935</v>
      </c>
      <c r="S31" s="70">
        <v>14112</v>
      </c>
      <c r="T31" s="71">
        <f t="shared" si="4"/>
        <v>35520</v>
      </c>
      <c r="U31" s="71"/>
      <c r="V31" s="72">
        <v>44287</v>
      </c>
      <c r="W31" s="71">
        <v>15944.5</v>
      </c>
      <c r="X31" s="71">
        <v>43217.331552780059</v>
      </c>
      <c r="Y31" s="71">
        <v>23141.622043052164</v>
      </c>
      <c r="Z31" s="43">
        <v>82303.453595832223</v>
      </c>
      <c r="AC31" s="30">
        <v>44287</v>
      </c>
      <c r="AD31" s="32">
        <f t="shared" si="1"/>
        <v>3302</v>
      </c>
      <c r="AE31" s="32">
        <f t="shared" si="2"/>
        <v>2841.6</v>
      </c>
      <c r="AF31" s="29">
        <f t="shared" si="3"/>
        <v>7.4645713291320581E-2</v>
      </c>
    </row>
    <row r="32" spans="1:32" x14ac:dyDescent="0.6">
      <c r="A32" s="69">
        <v>44317</v>
      </c>
      <c r="B32" s="70">
        <v>0</v>
      </c>
      <c r="C32" s="70">
        <v>4496</v>
      </c>
      <c r="D32" s="70">
        <v>0</v>
      </c>
      <c r="E32" s="70">
        <v>0</v>
      </c>
      <c r="F32" s="70">
        <v>1869</v>
      </c>
      <c r="G32" s="70">
        <v>0</v>
      </c>
      <c r="H32" s="70">
        <v>0</v>
      </c>
      <c r="I32" s="70">
        <v>0</v>
      </c>
      <c r="J32" s="70">
        <v>830</v>
      </c>
      <c r="K32" s="71">
        <f t="shared" si="0"/>
        <v>7195</v>
      </c>
      <c r="L32" s="43"/>
      <c r="M32" s="69">
        <v>44317</v>
      </c>
      <c r="N32" s="70">
        <v>6502</v>
      </c>
      <c r="O32" s="70">
        <v>0</v>
      </c>
      <c r="P32" s="70">
        <v>1692</v>
      </c>
      <c r="Q32" s="70">
        <v>1124</v>
      </c>
      <c r="R32" s="70">
        <v>3462</v>
      </c>
      <c r="S32" s="70">
        <v>8684</v>
      </c>
      <c r="T32" s="71">
        <f t="shared" si="4"/>
        <v>21464</v>
      </c>
      <c r="U32" s="71"/>
      <c r="V32" s="72">
        <v>44317</v>
      </c>
      <c r="W32" s="71">
        <v>14261.500550000001</v>
      </c>
      <c r="X32" s="71">
        <v>65060.976267772945</v>
      </c>
      <c r="Y32" s="71">
        <v>25428.621820954748</v>
      </c>
      <c r="Z32" s="43">
        <v>104751.09863872769</v>
      </c>
      <c r="AC32" s="30">
        <v>44317</v>
      </c>
      <c r="AD32" s="32">
        <f t="shared" si="1"/>
        <v>1439</v>
      </c>
      <c r="AE32" s="32">
        <f t="shared" si="2"/>
        <v>1717.1200000000001</v>
      </c>
      <c r="AF32" s="29">
        <f t="shared" si="3"/>
        <v>3.0129707860010412E-2</v>
      </c>
    </row>
    <row r="33" spans="1:32" x14ac:dyDescent="0.6">
      <c r="A33" s="69">
        <v>44348</v>
      </c>
      <c r="B33" s="70">
        <v>3046</v>
      </c>
      <c r="C33" s="70">
        <v>6158</v>
      </c>
      <c r="D33" s="70">
        <v>1980</v>
      </c>
      <c r="E33" s="70">
        <v>3062</v>
      </c>
      <c r="F33" s="70">
        <v>851</v>
      </c>
      <c r="G33" s="70">
        <v>0</v>
      </c>
      <c r="H33" s="70">
        <v>992</v>
      </c>
      <c r="I33" s="70">
        <v>738</v>
      </c>
      <c r="J33" s="70">
        <v>908</v>
      </c>
      <c r="K33" s="71">
        <f t="shared" si="0"/>
        <v>17735</v>
      </c>
      <c r="L33" s="43"/>
      <c r="M33" s="69">
        <v>44348</v>
      </c>
      <c r="N33" s="70">
        <v>515</v>
      </c>
      <c r="O33" s="70">
        <v>0</v>
      </c>
      <c r="P33" s="70">
        <v>325</v>
      </c>
      <c r="Q33" s="70">
        <v>179</v>
      </c>
      <c r="R33" s="70">
        <v>873</v>
      </c>
      <c r="S33" s="70">
        <v>101</v>
      </c>
      <c r="T33" s="71">
        <f t="shared" si="4"/>
        <v>1993</v>
      </c>
      <c r="U33" s="71"/>
      <c r="V33" s="72">
        <v>44348</v>
      </c>
      <c r="W33" s="71">
        <v>12750.11969999999</v>
      </c>
      <c r="X33" s="71">
        <v>64564.822084226769</v>
      </c>
      <c r="Y33" s="71">
        <v>23752.524521001305</v>
      </c>
      <c r="Z33" s="43">
        <v>101067.46630522807</v>
      </c>
      <c r="AC33" s="30">
        <v>44348</v>
      </c>
      <c r="AD33" s="32">
        <f t="shared" si="1"/>
        <v>3547</v>
      </c>
      <c r="AE33" s="32">
        <f t="shared" si="2"/>
        <v>159.44</v>
      </c>
      <c r="AF33" s="29">
        <f t="shared" si="3"/>
        <v>3.6672928841476965E-2</v>
      </c>
    </row>
    <row r="34" spans="1:32" x14ac:dyDescent="0.6">
      <c r="A34" s="69">
        <v>44378</v>
      </c>
      <c r="B34" s="70">
        <v>866</v>
      </c>
      <c r="C34" s="70">
        <v>8076</v>
      </c>
      <c r="D34" s="70">
        <v>1000</v>
      </c>
      <c r="E34" s="70">
        <v>1479</v>
      </c>
      <c r="F34" s="70">
        <v>910</v>
      </c>
      <c r="G34" s="70">
        <v>0</v>
      </c>
      <c r="H34" s="70">
        <v>314</v>
      </c>
      <c r="I34" s="70">
        <v>503</v>
      </c>
      <c r="J34" s="70">
        <v>1311</v>
      </c>
      <c r="K34" s="71">
        <f t="shared" si="0"/>
        <v>14459</v>
      </c>
      <c r="L34" s="43"/>
      <c r="M34" s="69">
        <v>44378</v>
      </c>
      <c r="N34" s="70">
        <v>303</v>
      </c>
      <c r="O34" s="70">
        <v>0</v>
      </c>
      <c r="P34" s="70">
        <v>258</v>
      </c>
      <c r="Q34" s="70">
        <v>135</v>
      </c>
      <c r="R34" s="70">
        <v>461</v>
      </c>
      <c r="S34" s="70">
        <v>45</v>
      </c>
      <c r="T34" s="71">
        <f t="shared" si="4"/>
        <v>1202</v>
      </c>
      <c r="U34" s="71"/>
      <c r="V34" s="72">
        <v>44378</v>
      </c>
      <c r="W34" s="71">
        <v>11167.5</v>
      </c>
      <c r="X34" s="71">
        <v>70580.745537901879</v>
      </c>
      <c r="Y34" s="71">
        <v>20736.735413466682</v>
      </c>
      <c r="Z34" s="43">
        <v>102484.98095136856</v>
      </c>
      <c r="AC34" s="30">
        <v>44378</v>
      </c>
      <c r="AD34" s="32">
        <f t="shared" si="1"/>
        <v>2891.8</v>
      </c>
      <c r="AE34" s="32">
        <f t="shared" si="2"/>
        <v>96.16</v>
      </c>
      <c r="AF34" s="29">
        <f t="shared" si="3"/>
        <v>2.9155101286673944E-2</v>
      </c>
    </row>
    <row r="35" spans="1:32" x14ac:dyDescent="0.6">
      <c r="A35" s="69">
        <v>44409</v>
      </c>
      <c r="B35" s="70">
        <v>1164</v>
      </c>
      <c r="C35" s="70">
        <v>7518</v>
      </c>
      <c r="D35" s="70">
        <v>959</v>
      </c>
      <c r="E35" s="70">
        <v>1762</v>
      </c>
      <c r="F35" s="70">
        <v>735</v>
      </c>
      <c r="G35" s="70">
        <v>0</v>
      </c>
      <c r="H35" s="70">
        <v>414</v>
      </c>
      <c r="I35" s="70">
        <v>324</v>
      </c>
      <c r="J35" s="70">
        <v>1321</v>
      </c>
      <c r="K35" s="71">
        <f t="shared" si="0"/>
        <v>14197</v>
      </c>
      <c r="L35" s="43"/>
      <c r="M35" s="69">
        <v>44409</v>
      </c>
      <c r="N35" s="70">
        <v>313</v>
      </c>
      <c r="O35" s="70">
        <v>0</v>
      </c>
      <c r="P35" s="70">
        <v>302</v>
      </c>
      <c r="Q35" s="70">
        <v>134</v>
      </c>
      <c r="R35" s="70">
        <v>235</v>
      </c>
      <c r="S35" s="70">
        <v>56</v>
      </c>
      <c r="T35" s="71">
        <f t="shared" si="4"/>
        <v>1040</v>
      </c>
      <c r="U35" s="71"/>
      <c r="V35" s="72">
        <v>44409</v>
      </c>
      <c r="W35" s="71">
        <v>18648.5</v>
      </c>
      <c r="X35" s="71">
        <v>71149.719708163218</v>
      </c>
      <c r="Y35" s="71">
        <v>24770.251638178433</v>
      </c>
      <c r="Z35" s="43">
        <v>114568.47134634166</v>
      </c>
      <c r="AC35" s="30">
        <v>44409</v>
      </c>
      <c r="AD35" s="32">
        <f t="shared" si="1"/>
        <v>2839.4</v>
      </c>
      <c r="AE35" s="32">
        <f t="shared" si="2"/>
        <v>83.2</v>
      </c>
      <c r="AF35" s="29">
        <f t="shared" si="3"/>
        <v>2.550963599021017E-2</v>
      </c>
    </row>
    <row r="36" spans="1:32" x14ac:dyDescent="0.6">
      <c r="A36" s="69">
        <v>44440</v>
      </c>
      <c r="B36" s="70">
        <v>921</v>
      </c>
      <c r="C36" s="70">
        <v>9194</v>
      </c>
      <c r="D36" s="70">
        <v>1117</v>
      </c>
      <c r="E36" s="70">
        <v>1678</v>
      </c>
      <c r="F36" s="70">
        <v>758</v>
      </c>
      <c r="G36" s="70">
        <v>0</v>
      </c>
      <c r="H36" s="70">
        <v>348</v>
      </c>
      <c r="I36" s="70">
        <v>248</v>
      </c>
      <c r="J36" s="70">
        <v>506</v>
      </c>
      <c r="K36" s="71">
        <f t="shared" si="0"/>
        <v>14770</v>
      </c>
      <c r="L36" s="43"/>
      <c r="M36" s="69">
        <v>44440</v>
      </c>
      <c r="N36" s="70">
        <v>325</v>
      </c>
      <c r="O36" s="70">
        <v>0</v>
      </c>
      <c r="P36" s="70">
        <v>582</v>
      </c>
      <c r="Q36" s="70">
        <v>202</v>
      </c>
      <c r="R36" s="70">
        <v>448</v>
      </c>
      <c r="S36" s="70">
        <v>817</v>
      </c>
      <c r="T36" s="71">
        <f t="shared" si="4"/>
        <v>2374</v>
      </c>
      <c r="U36" s="71"/>
      <c r="V36" s="72">
        <v>44440</v>
      </c>
      <c r="W36" s="71">
        <v>18067.166666666661</v>
      </c>
      <c r="X36" s="71">
        <v>64140.409081867816</v>
      </c>
      <c r="Y36" s="71">
        <v>26817.85230160736</v>
      </c>
      <c r="Z36" s="43">
        <v>109025.42805014184</v>
      </c>
      <c r="AC36" s="30">
        <v>44440</v>
      </c>
      <c r="AD36" s="32">
        <f t="shared" si="1"/>
        <v>2954</v>
      </c>
      <c r="AE36" s="32">
        <f t="shared" si="2"/>
        <v>189.92000000000002</v>
      </c>
      <c r="AF36" s="29">
        <f t="shared" si="3"/>
        <v>2.8836575615681887E-2</v>
      </c>
    </row>
    <row r="37" spans="1:32" x14ac:dyDescent="0.6">
      <c r="A37" s="69">
        <v>44470</v>
      </c>
      <c r="B37" s="70">
        <v>3285</v>
      </c>
      <c r="C37" s="70">
        <v>9959</v>
      </c>
      <c r="D37" s="70">
        <v>1220</v>
      </c>
      <c r="E37" s="70">
        <v>2055</v>
      </c>
      <c r="F37" s="70">
        <v>1464</v>
      </c>
      <c r="G37" s="70">
        <v>0</v>
      </c>
      <c r="H37" s="70">
        <v>563</v>
      </c>
      <c r="I37" s="70">
        <v>304</v>
      </c>
      <c r="J37" s="70">
        <v>1379</v>
      </c>
      <c r="K37" s="71">
        <f t="shared" si="0"/>
        <v>20229</v>
      </c>
      <c r="L37" s="43"/>
      <c r="M37" s="69">
        <v>44470</v>
      </c>
      <c r="N37" s="70">
        <v>3317</v>
      </c>
      <c r="O37" s="70">
        <v>0</v>
      </c>
      <c r="P37" s="70">
        <v>1210</v>
      </c>
      <c r="Q37" s="70">
        <v>762</v>
      </c>
      <c r="R37" s="70">
        <v>2062</v>
      </c>
      <c r="S37" s="70">
        <v>4717</v>
      </c>
      <c r="T37" s="71">
        <f t="shared" si="4"/>
        <v>12068</v>
      </c>
      <c r="U37" s="71"/>
      <c r="V37" s="72">
        <v>44470</v>
      </c>
      <c r="W37" s="71">
        <v>20147.5</v>
      </c>
      <c r="X37" s="71">
        <v>117834.4769736733</v>
      </c>
      <c r="Y37" s="71">
        <v>63933.027800341297</v>
      </c>
      <c r="Z37" s="43">
        <v>201915.00477401458</v>
      </c>
      <c r="AC37" s="30">
        <v>44470</v>
      </c>
      <c r="AD37" s="32">
        <f t="shared" si="1"/>
        <v>4045.8</v>
      </c>
      <c r="AE37" s="32">
        <f t="shared" si="2"/>
        <v>965.44</v>
      </c>
      <c r="AF37" s="29">
        <f t="shared" si="3"/>
        <v>2.481856167949793E-2</v>
      </c>
    </row>
    <row r="38" spans="1:32" x14ac:dyDescent="0.6">
      <c r="A38" s="69">
        <v>44501</v>
      </c>
      <c r="B38" s="70">
        <v>2958</v>
      </c>
      <c r="C38" s="70">
        <v>9584</v>
      </c>
      <c r="D38" s="70">
        <v>1122</v>
      </c>
      <c r="E38" s="70">
        <v>1887</v>
      </c>
      <c r="F38" s="70">
        <v>1989</v>
      </c>
      <c r="G38" s="70">
        <v>0</v>
      </c>
      <c r="H38" s="70">
        <v>1162</v>
      </c>
      <c r="I38" s="70">
        <v>226</v>
      </c>
      <c r="J38" s="70">
        <v>811</v>
      </c>
      <c r="K38" s="71">
        <f t="shared" si="0"/>
        <v>19739</v>
      </c>
      <c r="L38" s="43"/>
      <c r="M38" s="69">
        <v>44501</v>
      </c>
      <c r="N38" s="70">
        <v>10694</v>
      </c>
      <c r="O38" s="70">
        <v>0</v>
      </c>
      <c r="P38" s="70">
        <v>3471</v>
      </c>
      <c r="Q38" s="70">
        <v>0</v>
      </c>
      <c r="R38" s="70">
        <v>6808</v>
      </c>
      <c r="S38" s="70">
        <v>12877</v>
      </c>
      <c r="T38" s="71">
        <f t="shared" si="4"/>
        <v>33850</v>
      </c>
      <c r="U38" s="71"/>
      <c r="V38" s="72">
        <v>44501</v>
      </c>
      <c r="W38" s="71">
        <v>34287.092400000001</v>
      </c>
      <c r="X38" s="71">
        <v>99115.188445714142</v>
      </c>
      <c r="Y38" s="71">
        <v>29113.94886747943</v>
      </c>
      <c r="Z38" s="43">
        <v>162516.22971319358</v>
      </c>
      <c r="AC38" s="30">
        <v>44501</v>
      </c>
      <c r="AD38" s="32">
        <f t="shared" si="1"/>
        <v>3947.8</v>
      </c>
      <c r="AE38" s="32">
        <f t="shared" si="2"/>
        <v>2708</v>
      </c>
      <c r="AF38" s="29">
        <f t="shared" si="3"/>
        <v>4.0954678875740995E-2</v>
      </c>
    </row>
    <row r="39" spans="1:32" x14ac:dyDescent="0.6">
      <c r="A39" s="69">
        <v>44531</v>
      </c>
      <c r="B39" s="70">
        <v>2376</v>
      </c>
      <c r="C39" s="70">
        <v>8201</v>
      </c>
      <c r="D39" s="70">
        <v>1404</v>
      </c>
      <c r="E39" s="70">
        <v>2000</v>
      </c>
      <c r="F39" s="70">
        <v>2459</v>
      </c>
      <c r="G39" s="70">
        <v>0</v>
      </c>
      <c r="H39" s="70">
        <v>781</v>
      </c>
      <c r="I39" s="70">
        <v>187</v>
      </c>
      <c r="J39" s="70">
        <v>1022</v>
      </c>
      <c r="K39" s="71">
        <f t="shared" si="0"/>
        <v>18430</v>
      </c>
      <c r="L39" s="43"/>
      <c r="M39" s="69">
        <v>44531</v>
      </c>
      <c r="N39" s="70">
        <v>11853</v>
      </c>
      <c r="O39" s="70">
        <v>0</v>
      </c>
      <c r="P39" s="70">
        <v>7277</v>
      </c>
      <c r="Q39" s="70">
        <v>3862</v>
      </c>
      <c r="R39" s="70">
        <v>8504</v>
      </c>
      <c r="S39" s="70">
        <v>18795</v>
      </c>
      <c r="T39" s="71">
        <f t="shared" si="4"/>
        <v>50291</v>
      </c>
      <c r="U39" s="71"/>
      <c r="V39" s="72">
        <v>44531</v>
      </c>
      <c r="W39" s="71">
        <v>10630</v>
      </c>
      <c r="X39" s="71">
        <v>77667.14435714281</v>
      </c>
      <c r="Y39" s="71">
        <v>17158.628185327601</v>
      </c>
      <c r="Z39" s="43">
        <v>105455.77254247041</v>
      </c>
      <c r="AC39" s="30">
        <v>44531</v>
      </c>
      <c r="AD39" s="32">
        <f t="shared" si="1"/>
        <v>3686</v>
      </c>
      <c r="AE39" s="32">
        <f t="shared" si="2"/>
        <v>4023.28</v>
      </c>
      <c r="AF39" s="29">
        <f t="shared" si="3"/>
        <v>7.3104390723563534E-2</v>
      </c>
    </row>
    <row r="40" spans="1:32" x14ac:dyDescent="0.6">
      <c r="A40" s="69">
        <v>44562</v>
      </c>
      <c r="B40" s="70">
        <v>3422</v>
      </c>
      <c r="C40" s="70">
        <v>8994</v>
      </c>
      <c r="D40" s="70">
        <v>1561</v>
      </c>
      <c r="E40" s="70">
        <v>2567</v>
      </c>
      <c r="F40" s="70">
        <v>3516</v>
      </c>
      <c r="G40" s="70">
        <v>0</v>
      </c>
      <c r="H40" s="70">
        <v>1110</v>
      </c>
      <c r="I40" s="70">
        <v>276</v>
      </c>
      <c r="J40" s="70">
        <v>1230</v>
      </c>
      <c r="K40" s="71">
        <f t="shared" si="0"/>
        <v>22676</v>
      </c>
      <c r="L40" s="43"/>
      <c r="M40" s="69">
        <v>44562</v>
      </c>
      <c r="N40" s="70">
        <v>14734</v>
      </c>
      <c r="O40" s="70">
        <v>0</v>
      </c>
      <c r="P40" s="70">
        <v>7145</v>
      </c>
      <c r="Q40" s="70">
        <v>2267</v>
      </c>
      <c r="R40" s="70">
        <v>10000</v>
      </c>
      <c r="S40" s="70">
        <v>23067</v>
      </c>
      <c r="T40" s="71">
        <f t="shared" si="4"/>
        <v>57213</v>
      </c>
      <c r="U40" s="71"/>
      <c r="V40" s="72">
        <v>44562</v>
      </c>
      <c r="W40" s="71">
        <v>8696</v>
      </c>
      <c r="X40" s="71">
        <v>48033.328856214132</v>
      </c>
      <c r="Y40" s="71">
        <v>23432.394739383246</v>
      </c>
      <c r="Z40" s="43">
        <v>80161.723595597374</v>
      </c>
      <c r="AC40" s="30">
        <v>44562</v>
      </c>
      <c r="AD40" s="32">
        <f t="shared" si="1"/>
        <v>4535.2</v>
      </c>
      <c r="AE40" s="32">
        <f t="shared" si="2"/>
        <v>4577.04</v>
      </c>
      <c r="AF40" s="29">
        <f t="shared" si="3"/>
        <v>0.11367320450804853</v>
      </c>
    </row>
    <row r="41" spans="1:32" x14ac:dyDescent="0.6">
      <c r="A41" s="69">
        <v>44593</v>
      </c>
      <c r="B41" s="70">
        <v>2810</v>
      </c>
      <c r="C41" s="70">
        <v>10082</v>
      </c>
      <c r="D41" s="70">
        <v>1259</v>
      </c>
      <c r="E41" s="70">
        <v>2220</v>
      </c>
      <c r="F41" s="70">
        <v>3157</v>
      </c>
      <c r="G41" s="70">
        <v>0</v>
      </c>
      <c r="H41" s="70">
        <v>847</v>
      </c>
      <c r="I41" s="70">
        <v>397</v>
      </c>
      <c r="J41" s="70">
        <v>943</v>
      </c>
      <c r="K41" s="71">
        <f t="shared" si="0"/>
        <v>21715</v>
      </c>
      <c r="L41" s="43"/>
      <c r="M41" s="69">
        <v>44593</v>
      </c>
      <c r="N41" s="70">
        <v>12584</v>
      </c>
      <c r="O41" s="70">
        <v>0</v>
      </c>
      <c r="P41" s="70">
        <v>5181</v>
      </c>
      <c r="Q41" s="70">
        <v>2054</v>
      </c>
      <c r="R41" s="70">
        <v>7135</v>
      </c>
      <c r="S41" s="70">
        <v>19886</v>
      </c>
      <c r="T41" s="71">
        <f t="shared" si="4"/>
        <v>46840</v>
      </c>
      <c r="U41" s="71"/>
      <c r="V41" s="72">
        <v>44593</v>
      </c>
      <c r="W41" s="71">
        <v>21798.7</v>
      </c>
      <c r="X41" s="71">
        <v>53475.29974096379</v>
      </c>
      <c r="Y41" s="71">
        <v>18348.333015282922</v>
      </c>
      <c r="Z41" s="43">
        <v>93622.332756246702</v>
      </c>
      <c r="AC41" s="30">
        <v>44593</v>
      </c>
      <c r="AD41" s="32">
        <f t="shared" si="1"/>
        <v>4343</v>
      </c>
      <c r="AE41" s="32">
        <f t="shared" si="2"/>
        <v>3747.2000000000003</v>
      </c>
      <c r="AF41" s="29">
        <f t="shared" si="3"/>
        <v>8.6413142696022002E-2</v>
      </c>
    </row>
    <row r="42" spans="1:32" x14ac:dyDescent="0.6">
      <c r="A42" s="69">
        <v>44621</v>
      </c>
      <c r="B42" s="70">
        <v>2623</v>
      </c>
      <c r="C42" s="70">
        <v>11238</v>
      </c>
      <c r="D42" s="70">
        <v>1225</v>
      </c>
      <c r="E42" s="70">
        <v>2281</v>
      </c>
      <c r="F42" s="70">
        <v>3121</v>
      </c>
      <c r="G42" s="70">
        <v>0</v>
      </c>
      <c r="H42" s="70">
        <v>904</v>
      </c>
      <c r="I42" s="70">
        <v>351</v>
      </c>
      <c r="J42" s="70">
        <v>885</v>
      </c>
      <c r="K42" s="71">
        <f t="shared" si="0"/>
        <v>22628</v>
      </c>
      <c r="L42" s="43"/>
      <c r="M42" s="69">
        <v>44621</v>
      </c>
      <c r="N42" s="70">
        <v>11902</v>
      </c>
      <c r="O42" s="70">
        <v>0</v>
      </c>
      <c r="P42" s="70">
        <v>4911</v>
      </c>
      <c r="Q42" s="70">
        <v>1767</v>
      </c>
      <c r="R42" s="70">
        <v>6074</v>
      </c>
      <c r="S42" s="70">
        <v>17473</v>
      </c>
      <c r="T42" s="71">
        <f t="shared" si="4"/>
        <v>42127</v>
      </c>
      <c r="U42" s="71"/>
      <c r="V42" s="72">
        <v>44621</v>
      </c>
      <c r="W42" s="71">
        <v>9910</v>
      </c>
      <c r="X42" s="71">
        <v>73623.061427265275</v>
      </c>
      <c r="Y42" s="71">
        <v>33526.321061131755</v>
      </c>
      <c r="Z42" s="43">
        <v>117059.38248839704</v>
      </c>
      <c r="AC42" s="30">
        <v>44621</v>
      </c>
      <c r="AD42" s="32">
        <f t="shared" si="1"/>
        <v>4525.6000000000004</v>
      </c>
      <c r="AE42" s="32">
        <f t="shared" si="2"/>
        <v>3370.16</v>
      </c>
      <c r="AF42" s="29">
        <f t="shared" si="3"/>
        <v>6.7450894000595216E-2</v>
      </c>
    </row>
    <row r="43" spans="1:32" x14ac:dyDescent="0.6">
      <c r="A43" s="69">
        <v>44652</v>
      </c>
      <c r="B43" s="70">
        <v>2744</v>
      </c>
      <c r="C43" s="70">
        <v>9946</v>
      </c>
      <c r="D43" s="70">
        <v>1594</v>
      </c>
      <c r="E43" s="70">
        <v>2387</v>
      </c>
      <c r="F43" s="70">
        <v>2136</v>
      </c>
      <c r="G43" s="70">
        <v>0</v>
      </c>
      <c r="H43" s="70">
        <v>836</v>
      </c>
      <c r="I43" s="70">
        <v>521</v>
      </c>
      <c r="J43" s="70">
        <v>675</v>
      </c>
      <c r="K43" s="71">
        <f t="shared" si="0"/>
        <v>20839</v>
      </c>
      <c r="L43" s="43"/>
      <c r="M43" s="69">
        <v>44652</v>
      </c>
      <c r="N43" s="70">
        <v>8513</v>
      </c>
      <c r="O43" s="70">
        <v>0</v>
      </c>
      <c r="P43" s="70">
        <v>2472</v>
      </c>
      <c r="Q43" s="70">
        <v>973</v>
      </c>
      <c r="R43" s="70">
        <v>4061</v>
      </c>
      <c r="S43" s="70">
        <v>13369</v>
      </c>
      <c r="T43" s="71">
        <f t="shared" si="4"/>
        <v>29388</v>
      </c>
      <c r="U43" s="71"/>
      <c r="V43" s="72">
        <v>44652</v>
      </c>
      <c r="W43" s="71">
        <v>22038.3848</v>
      </c>
      <c r="X43" s="71">
        <v>77235.565200603058</v>
      </c>
      <c r="Y43" s="71">
        <v>24591.006832176696</v>
      </c>
      <c r="Z43" s="43">
        <v>123864.95683277975</v>
      </c>
      <c r="AC43" s="30">
        <v>44652</v>
      </c>
      <c r="AD43" s="32">
        <f t="shared" si="1"/>
        <v>4167.8</v>
      </c>
      <c r="AE43" s="32">
        <f t="shared" si="2"/>
        <v>2351.04</v>
      </c>
      <c r="AF43" s="29">
        <f t="shared" si="3"/>
        <v>5.2628605916365589E-2</v>
      </c>
    </row>
    <row r="44" spans="1:32" x14ac:dyDescent="0.6">
      <c r="A44" s="69">
        <v>44682</v>
      </c>
      <c r="B44" s="70">
        <v>1546</v>
      </c>
      <c r="C44" s="70">
        <v>8645</v>
      </c>
      <c r="D44" s="70">
        <v>958</v>
      </c>
      <c r="E44" s="70">
        <v>0</v>
      </c>
      <c r="F44" s="70">
        <v>1583</v>
      </c>
      <c r="G44" s="70">
        <v>0</v>
      </c>
      <c r="H44" s="70">
        <v>350</v>
      </c>
      <c r="I44" s="70">
        <v>571</v>
      </c>
      <c r="J44" s="70">
        <v>839</v>
      </c>
      <c r="K44" s="71">
        <f t="shared" si="0"/>
        <v>14492</v>
      </c>
      <c r="L44" s="43"/>
      <c r="M44" s="69">
        <v>44682</v>
      </c>
      <c r="N44" s="70">
        <v>1019</v>
      </c>
      <c r="O44" s="70">
        <v>0</v>
      </c>
      <c r="P44" s="70">
        <v>759</v>
      </c>
      <c r="Q44" s="70">
        <v>328</v>
      </c>
      <c r="R44" s="70">
        <v>985</v>
      </c>
      <c r="S44" s="70">
        <v>1087</v>
      </c>
      <c r="T44" s="71">
        <f t="shared" si="4"/>
        <v>4178</v>
      </c>
      <c r="U44" s="71"/>
      <c r="V44" s="72">
        <v>44682</v>
      </c>
      <c r="W44" s="71">
        <v>4011.6923999999999</v>
      </c>
      <c r="X44" s="71">
        <v>58495.805002789653</v>
      </c>
      <c r="Y44" s="71">
        <v>24300.290220798401</v>
      </c>
      <c r="Z44" s="43">
        <v>86807.787623588054</v>
      </c>
      <c r="AC44" s="30">
        <v>44682</v>
      </c>
      <c r="AD44" s="32">
        <f t="shared" si="1"/>
        <v>2898.4</v>
      </c>
      <c r="AE44" s="32">
        <f t="shared" si="2"/>
        <v>334.24</v>
      </c>
      <c r="AF44" s="29">
        <f t="shared" si="3"/>
        <v>3.7239055256392727E-2</v>
      </c>
    </row>
    <row r="45" spans="1:32" x14ac:dyDescent="0.6">
      <c r="A45" s="69">
        <v>44713</v>
      </c>
      <c r="B45" s="70">
        <v>1164</v>
      </c>
      <c r="C45" s="70">
        <v>15186</v>
      </c>
      <c r="D45" s="70">
        <v>904</v>
      </c>
      <c r="E45" s="70">
        <v>3257</v>
      </c>
      <c r="F45" s="70">
        <v>573</v>
      </c>
      <c r="G45" s="70">
        <v>0</v>
      </c>
      <c r="H45" s="70">
        <v>289</v>
      </c>
      <c r="I45" s="70">
        <v>373</v>
      </c>
      <c r="J45" s="70">
        <v>708</v>
      </c>
      <c r="K45" s="71">
        <f t="shared" si="0"/>
        <v>22454</v>
      </c>
      <c r="L45" s="43"/>
      <c r="M45" s="69">
        <v>44713</v>
      </c>
      <c r="N45" s="70">
        <v>1504</v>
      </c>
      <c r="O45" s="70">
        <v>0</v>
      </c>
      <c r="P45" s="70">
        <v>418</v>
      </c>
      <c r="Q45" s="70">
        <v>158</v>
      </c>
      <c r="R45" s="70">
        <v>226</v>
      </c>
      <c r="S45" s="70">
        <v>746</v>
      </c>
      <c r="T45" s="71">
        <f t="shared" si="4"/>
        <v>3052</v>
      </c>
      <c r="U45" s="71"/>
      <c r="V45" s="72">
        <v>44713</v>
      </c>
      <c r="W45" s="71">
        <v>12314</v>
      </c>
      <c r="X45" s="71">
        <v>48270.534939758989</v>
      </c>
      <c r="Y45" s="71">
        <v>19152.929803670308</v>
      </c>
      <c r="Z45" s="43">
        <v>79737.4647434293</v>
      </c>
      <c r="AC45" s="30">
        <v>44713</v>
      </c>
      <c r="AD45" s="32">
        <f t="shared" si="1"/>
        <v>4490.8</v>
      </c>
      <c r="AE45" s="32">
        <f t="shared" si="2"/>
        <v>244.16</v>
      </c>
      <c r="AF45" s="29">
        <f t="shared" si="3"/>
        <v>5.938187294060137E-2</v>
      </c>
    </row>
    <row r="46" spans="1:32" x14ac:dyDescent="0.6">
      <c r="A46" s="69">
        <v>44743</v>
      </c>
      <c r="B46" s="70">
        <v>803</v>
      </c>
      <c r="C46" s="70">
        <v>7544</v>
      </c>
      <c r="D46" s="70">
        <v>1242</v>
      </c>
      <c r="E46" s="70">
        <v>1903</v>
      </c>
      <c r="F46" s="70">
        <v>869</v>
      </c>
      <c r="G46" s="70">
        <v>0</v>
      </c>
      <c r="H46" s="70">
        <v>338</v>
      </c>
      <c r="I46" s="70">
        <v>534</v>
      </c>
      <c r="J46" s="70">
        <v>704</v>
      </c>
      <c r="K46" s="71">
        <f t="shared" si="0"/>
        <v>13937</v>
      </c>
      <c r="L46" s="43"/>
      <c r="M46" s="69">
        <v>44743</v>
      </c>
      <c r="N46" s="70">
        <v>1006</v>
      </c>
      <c r="O46" s="70">
        <v>0</v>
      </c>
      <c r="P46" s="70">
        <v>339</v>
      </c>
      <c r="Q46" s="70">
        <v>68</v>
      </c>
      <c r="R46" s="70">
        <v>237</v>
      </c>
      <c r="S46" s="70">
        <v>23</v>
      </c>
      <c r="T46" s="71">
        <f t="shared" si="4"/>
        <v>1673</v>
      </c>
      <c r="U46" s="71"/>
      <c r="V46" s="72">
        <v>44743</v>
      </c>
      <c r="W46" s="71">
        <v>13475.1</v>
      </c>
      <c r="X46" s="71">
        <v>55956.053707075655</v>
      </c>
      <c r="Y46" s="71">
        <v>16522.948346766803</v>
      </c>
      <c r="Z46" s="43">
        <v>85954.102053842464</v>
      </c>
      <c r="AC46" s="30">
        <v>44743</v>
      </c>
      <c r="AD46" s="32">
        <f t="shared" si="1"/>
        <v>2787.4</v>
      </c>
      <c r="AE46" s="32">
        <f t="shared" si="2"/>
        <v>133.84</v>
      </c>
      <c r="AF46" s="29">
        <f t="shared" si="3"/>
        <v>3.398604522876765E-2</v>
      </c>
    </row>
    <row r="47" spans="1:32" x14ac:dyDescent="0.6">
      <c r="A47" s="69">
        <v>44774</v>
      </c>
      <c r="B47" s="70">
        <v>570</v>
      </c>
      <c r="C47" s="70">
        <v>0</v>
      </c>
      <c r="D47" s="70">
        <v>993</v>
      </c>
      <c r="E47" s="70">
        <v>1585</v>
      </c>
      <c r="F47" s="70">
        <v>717</v>
      </c>
      <c r="G47" s="70">
        <v>0</v>
      </c>
      <c r="H47" s="70">
        <v>259</v>
      </c>
      <c r="I47" s="70">
        <v>447</v>
      </c>
      <c r="J47" s="70">
        <v>731</v>
      </c>
      <c r="K47" s="71">
        <f t="shared" si="0"/>
        <v>5302</v>
      </c>
      <c r="L47" s="43"/>
      <c r="M47" s="69">
        <v>44774</v>
      </c>
      <c r="N47" s="70">
        <v>1172</v>
      </c>
      <c r="O47" s="70">
        <v>0</v>
      </c>
      <c r="P47" s="70">
        <v>180</v>
      </c>
      <c r="Q47" s="70">
        <v>68</v>
      </c>
      <c r="R47" s="70">
        <v>237</v>
      </c>
      <c r="S47" s="70">
        <v>79</v>
      </c>
      <c r="T47" s="71">
        <f t="shared" si="4"/>
        <v>1736</v>
      </c>
      <c r="U47" s="71"/>
      <c r="V47" s="72">
        <v>44774</v>
      </c>
      <c r="W47" s="71">
        <v>11295</v>
      </c>
      <c r="X47" s="71">
        <v>35358.502068805763</v>
      </c>
      <c r="Y47" s="71">
        <v>22015.830739977489</v>
      </c>
      <c r="Z47" s="43">
        <v>68669.332808783249</v>
      </c>
      <c r="AC47" s="30">
        <v>44774</v>
      </c>
      <c r="AD47" s="32">
        <f t="shared" si="1"/>
        <v>1060.4000000000001</v>
      </c>
      <c r="AE47" s="32">
        <f t="shared" si="2"/>
        <v>138.88</v>
      </c>
      <c r="AF47" s="29">
        <f t="shared" si="3"/>
        <v>1.746456461634071E-2</v>
      </c>
    </row>
    <row r="48" spans="1:32" x14ac:dyDescent="0.6">
      <c r="A48" s="69">
        <v>44805</v>
      </c>
      <c r="B48" s="70">
        <v>894</v>
      </c>
      <c r="C48" s="70">
        <v>0</v>
      </c>
      <c r="D48" s="70">
        <v>1165</v>
      </c>
      <c r="E48" s="70">
        <v>2091</v>
      </c>
      <c r="F48" s="70">
        <v>521</v>
      </c>
      <c r="G48" s="70">
        <v>0</v>
      </c>
      <c r="H48" s="70">
        <v>396</v>
      </c>
      <c r="I48" s="70">
        <v>370</v>
      </c>
      <c r="J48" s="70">
        <v>718</v>
      </c>
      <c r="K48" s="71">
        <f t="shared" si="0"/>
        <v>6155</v>
      </c>
      <c r="L48" s="43"/>
      <c r="M48" s="69">
        <v>44805</v>
      </c>
      <c r="N48" s="70">
        <v>340</v>
      </c>
      <c r="O48" s="70">
        <v>0</v>
      </c>
      <c r="P48" s="70">
        <v>623</v>
      </c>
      <c r="Q48" s="70">
        <v>204</v>
      </c>
      <c r="R48" s="70">
        <v>782</v>
      </c>
      <c r="S48" s="70">
        <v>1632</v>
      </c>
      <c r="T48" s="71">
        <f t="shared" si="4"/>
        <v>3581</v>
      </c>
      <c r="U48" s="71"/>
      <c r="V48" s="72">
        <v>44805</v>
      </c>
      <c r="W48" s="71">
        <v>5373.4</v>
      </c>
      <c r="X48" s="71">
        <v>54642.010341731046</v>
      </c>
      <c r="Y48" s="71">
        <v>28505.469421200909</v>
      </c>
      <c r="Z48" s="43">
        <v>88520.87976293196</v>
      </c>
      <c r="AC48" s="30">
        <v>44805</v>
      </c>
      <c r="AD48" s="32">
        <f t="shared" si="1"/>
        <v>1231</v>
      </c>
      <c r="AE48" s="32">
        <f t="shared" si="2"/>
        <v>286.48</v>
      </c>
      <c r="AF48" s="29">
        <f t="shared" si="3"/>
        <v>1.7142622215955916E-2</v>
      </c>
    </row>
    <row r="49" spans="1:32" x14ac:dyDescent="0.6">
      <c r="A49" s="69">
        <v>44835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1">
        <f t="shared" si="0"/>
        <v>0</v>
      </c>
      <c r="L49" s="43"/>
      <c r="M49" s="69">
        <v>44835</v>
      </c>
      <c r="N49" s="70">
        <v>1362</v>
      </c>
      <c r="O49" s="70">
        <v>0</v>
      </c>
      <c r="P49" s="70">
        <v>1058</v>
      </c>
      <c r="Q49" s="70">
        <v>574</v>
      </c>
      <c r="R49" s="70">
        <v>3106</v>
      </c>
      <c r="S49" s="70">
        <v>7134</v>
      </c>
      <c r="T49" s="71">
        <f t="shared" si="4"/>
        <v>13234</v>
      </c>
      <c r="U49" s="71"/>
      <c r="V49" s="72">
        <v>44835</v>
      </c>
      <c r="W49" s="71">
        <v>19512</v>
      </c>
      <c r="X49" s="71">
        <v>74660.974871485843</v>
      </c>
      <c r="Y49" s="71">
        <v>22977.947903306867</v>
      </c>
      <c r="Z49" s="43">
        <v>117150.92277479271</v>
      </c>
      <c r="AC49" s="30">
        <v>44835</v>
      </c>
      <c r="AD49" s="32">
        <f t="shared" si="1"/>
        <v>0</v>
      </c>
      <c r="AE49" s="32">
        <f t="shared" si="2"/>
        <v>1058.72</v>
      </c>
      <c r="AF49" s="29">
        <f t="shared" si="3"/>
        <v>9.0372314184434584E-3</v>
      </c>
    </row>
    <row r="50" spans="1:32" x14ac:dyDescent="0.6">
      <c r="A50" s="69">
        <v>44866</v>
      </c>
      <c r="B50" s="70">
        <v>0</v>
      </c>
      <c r="C50" s="70">
        <v>0</v>
      </c>
      <c r="D50" s="70">
        <v>0</v>
      </c>
      <c r="E50" s="70">
        <v>2257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1">
        <f t="shared" si="0"/>
        <v>2257</v>
      </c>
      <c r="L50" s="43"/>
      <c r="M50" s="69">
        <v>44866</v>
      </c>
      <c r="N50" s="70">
        <v>0</v>
      </c>
      <c r="O50" s="70">
        <v>0</v>
      </c>
      <c r="P50" s="70">
        <v>3951</v>
      </c>
      <c r="Q50" s="70">
        <v>1629</v>
      </c>
      <c r="R50" s="70">
        <v>7277</v>
      </c>
      <c r="S50" s="70">
        <v>9543</v>
      </c>
      <c r="T50" s="71">
        <f t="shared" si="4"/>
        <v>22400</v>
      </c>
      <c r="U50" s="71"/>
      <c r="V50" s="72">
        <v>44866</v>
      </c>
      <c r="W50" s="71">
        <v>5237</v>
      </c>
      <c r="X50" s="71">
        <v>78828.440689303359</v>
      </c>
      <c r="Y50" s="71">
        <v>22502.792915901653</v>
      </c>
      <c r="Z50" s="43">
        <v>106568.23360520501</v>
      </c>
      <c r="AC50" s="30">
        <v>44866</v>
      </c>
      <c r="AD50" s="32">
        <f t="shared" si="1"/>
        <v>451.40000000000003</v>
      </c>
      <c r="AE50" s="32">
        <f t="shared" si="2"/>
        <v>1792</v>
      </c>
      <c r="AF50" s="29">
        <f t="shared" si="3"/>
        <v>2.10513013503719E-2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6C35-49B6-4311-90B0-AA5A4293BC07}">
  <dimension ref="A3:AG51"/>
  <sheetViews>
    <sheetView zoomScale="90" zoomScaleNormal="90" workbookViewId="0">
      <selection activeCell="X4" sqref="X4:AB51"/>
    </sheetView>
  </sheetViews>
  <sheetFormatPr defaultRowHeight="13" x14ac:dyDescent="0.6"/>
  <cols>
    <col min="2" max="10" width="0" hidden="1" customWidth="1"/>
    <col min="15" max="20" width="0" hidden="1" customWidth="1"/>
    <col min="25" max="27" width="0" hidden="1" customWidth="1"/>
    <col min="32" max="32" width="11.6796875" bestFit="1" customWidth="1"/>
    <col min="33" max="33" width="12.31640625" bestFit="1" customWidth="1"/>
  </cols>
  <sheetData>
    <row r="3" spans="1:33" x14ac:dyDescent="0.6">
      <c r="A3" s="63" t="s">
        <v>1</v>
      </c>
      <c r="B3" s="64">
        <v>0.2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63" t="s">
        <v>51</v>
      </c>
      <c r="O3" s="64">
        <v>0.08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33" ht="21.5" x14ac:dyDescent="0.6">
      <c r="A4" s="65" t="s">
        <v>31</v>
      </c>
      <c r="B4" s="66" t="s">
        <v>35</v>
      </c>
      <c r="C4" s="66" t="s">
        <v>36</v>
      </c>
      <c r="D4" s="66" t="s">
        <v>37</v>
      </c>
      <c r="E4" s="66" t="s">
        <v>38</v>
      </c>
      <c r="F4" s="66" t="s">
        <v>39</v>
      </c>
      <c r="G4" s="66" t="s">
        <v>40</v>
      </c>
      <c r="H4" s="66" t="s">
        <v>41</v>
      </c>
      <c r="I4" s="66" t="s">
        <v>42</v>
      </c>
      <c r="J4" s="66" t="s">
        <v>43</v>
      </c>
      <c r="K4" s="67" t="s">
        <v>0</v>
      </c>
      <c r="L4" s="43"/>
      <c r="M4" s="43"/>
      <c r="N4" s="65" t="s">
        <v>31</v>
      </c>
      <c r="O4" s="66" t="s">
        <v>45</v>
      </c>
      <c r="P4" s="66" t="s">
        <v>46</v>
      </c>
      <c r="Q4" s="66" t="s">
        <v>46</v>
      </c>
      <c r="R4" s="66" t="s">
        <v>46</v>
      </c>
      <c r="S4" s="66" t="s">
        <v>46</v>
      </c>
      <c r="T4" s="66" t="s">
        <v>46</v>
      </c>
      <c r="U4" s="67" t="s">
        <v>0</v>
      </c>
      <c r="V4" s="67"/>
      <c r="W4" s="67"/>
      <c r="X4" s="67" t="s">
        <v>21</v>
      </c>
      <c r="Y4" s="67" t="s">
        <v>24</v>
      </c>
      <c r="Z4" s="67" t="s">
        <v>25</v>
      </c>
      <c r="AA4" s="67" t="s">
        <v>26</v>
      </c>
      <c r="AB4" s="68" t="s">
        <v>27</v>
      </c>
      <c r="AD4" s="78" t="s">
        <v>21</v>
      </c>
      <c r="AE4" s="73" t="s">
        <v>94</v>
      </c>
      <c r="AF4" s="73" t="s">
        <v>95</v>
      </c>
      <c r="AG4" s="73" t="s">
        <v>96</v>
      </c>
    </row>
    <row r="5" spans="1:33" x14ac:dyDescent="0.6">
      <c r="A5" s="69">
        <v>43466</v>
      </c>
      <c r="B5" s="70">
        <v>3688</v>
      </c>
      <c r="C5" s="70">
        <v>10993</v>
      </c>
      <c r="D5" s="70">
        <v>2505</v>
      </c>
      <c r="E5" s="70">
        <v>2658</v>
      </c>
      <c r="F5" s="70">
        <v>0</v>
      </c>
      <c r="G5" s="70">
        <v>0</v>
      </c>
      <c r="H5" s="70">
        <v>276</v>
      </c>
      <c r="I5" s="70">
        <v>4755</v>
      </c>
      <c r="J5" s="70">
        <v>2399</v>
      </c>
      <c r="K5" s="71">
        <f t="shared" ref="K5:K51" si="0">SUM(B5:J5)</f>
        <v>27274</v>
      </c>
      <c r="L5" s="75">
        <v>0.25559999999999999</v>
      </c>
      <c r="M5" s="43"/>
      <c r="N5" s="69">
        <v>43466</v>
      </c>
      <c r="O5" s="70">
        <v>21342</v>
      </c>
      <c r="P5" s="70">
        <v>0</v>
      </c>
      <c r="Q5" s="70">
        <v>3585</v>
      </c>
      <c r="R5" s="70">
        <v>6857</v>
      </c>
      <c r="S5" s="70">
        <v>18740</v>
      </c>
      <c r="T5" s="70">
        <v>21075</v>
      </c>
      <c r="U5" s="71">
        <f>SUM(O5:T5)</f>
        <v>71599</v>
      </c>
      <c r="V5" s="76">
        <v>0.20427999999999999</v>
      </c>
      <c r="W5" s="76"/>
      <c r="X5" s="72">
        <v>43466</v>
      </c>
      <c r="Y5" s="71">
        <v>31093.5</v>
      </c>
      <c r="Z5" s="71">
        <v>114965.08591261266</v>
      </c>
      <c r="AA5" s="71">
        <v>77165.407177706438</v>
      </c>
      <c r="AB5" s="43">
        <v>223223.9930903191</v>
      </c>
      <c r="AD5" s="59">
        <v>43466</v>
      </c>
      <c r="AE5" s="74">
        <f>K5*L5</f>
        <v>6971.2344000000003</v>
      </c>
      <c r="AF5" s="74">
        <f>U5*V5</f>
        <v>14626.243719999999</v>
      </c>
      <c r="AG5" s="74">
        <f>AE5+AF5</f>
        <v>21597.47812</v>
      </c>
    </row>
    <row r="6" spans="1:33" x14ac:dyDescent="0.6">
      <c r="A6" s="69">
        <v>43497</v>
      </c>
      <c r="B6" s="70">
        <v>1993</v>
      </c>
      <c r="C6" s="70">
        <v>10408</v>
      </c>
      <c r="D6" s="70">
        <v>3127</v>
      </c>
      <c r="E6" s="70">
        <v>2897</v>
      </c>
      <c r="F6" s="70">
        <v>0</v>
      </c>
      <c r="G6" s="70">
        <v>0</v>
      </c>
      <c r="H6" s="70">
        <v>372</v>
      </c>
      <c r="I6" s="70">
        <v>764</v>
      </c>
      <c r="J6" s="70">
        <v>1975</v>
      </c>
      <c r="K6" s="71">
        <f t="shared" si="0"/>
        <v>21536</v>
      </c>
      <c r="L6" s="75">
        <v>0.25559999999999999</v>
      </c>
      <c r="M6" s="43"/>
      <c r="N6" s="69">
        <v>43497</v>
      </c>
      <c r="O6" s="70">
        <v>16934</v>
      </c>
      <c r="P6" s="70">
        <v>0</v>
      </c>
      <c r="Q6" s="70">
        <v>3780</v>
      </c>
      <c r="R6" s="70">
        <v>3288</v>
      </c>
      <c r="S6" s="70">
        <v>11722</v>
      </c>
      <c r="T6" s="70">
        <v>20591</v>
      </c>
      <c r="U6" s="71">
        <f>SUM(O6:T6)</f>
        <v>56315</v>
      </c>
      <c r="V6" s="76">
        <v>0.20427999999999999</v>
      </c>
      <c r="W6" s="76"/>
      <c r="X6" s="72">
        <v>43497</v>
      </c>
      <c r="Y6" s="71">
        <v>15765.66</v>
      </c>
      <c r="Z6" s="71">
        <v>114859.0705657052</v>
      </c>
      <c r="AA6" s="71">
        <v>55126.972882634815</v>
      </c>
      <c r="AB6" s="43">
        <v>185751.70344834001</v>
      </c>
      <c r="AD6" s="59">
        <v>43497</v>
      </c>
      <c r="AE6" s="74">
        <f t="shared" ref="AE6:AE51" si="1">K6*L6</f>
        <v>5504.6016</v>
      </c>
      <c r="AF6" s="74">
        <f t="shared" ref="AF6:AF51" si="2">U6*V6</f>
        <v>11504.028199999999</v>
      </c>
      <c r="AG6" s="74">
        <f t="shared" ref="AG6:AG51" si="3">AE6+AF6</f>
        <v>17008.629799999999</v>
      </c>
    </row>
    <row r="7" spans="1:33" x14ac:dyDescent="0.6">
      <c r="A7" s="69">
        <v>43525</v>
      </c>
      <c r="B7" s="70">
        <v>2056</v>
      </c>
      <c r="C7" s="70">
        <v>9862</v>
      </c>
      <c r="D7" s="70">
        <v>2458</v>
      </c>
      <c r="E7" s="70">
        <v>2637</v>
      </c>
      <c r="F7" s="70">
        <v>0</v>
      </c>
      <c r="G7" s="70">
        <v>0</v>
      </c>
      <c r="H7" s="70">
        <v>573</v>
      </c>
      <c r="I7" s="70">
        <v>903</v>
      </c>
      <c r="J7" s="70">
        <v>1693</v>
      </c>
      <c r="K7" s="71">
        <f t="shared" si="0"/>
        <v>20182</v>
      </c>
      <c r="L7" s="75">
        <v>0.25559999999999999</v>
      </c>
      <c r="M7" s="43"/>
      <c r="N7" s="69">
        <v>43525</v>
      </c>
      <c r="O7" s="70">
        <v>15095</v>
      </c>
      <c r="P7" s="70">
        <v>0</v>
      </c>
      <c r="Q7" s="70">
        <v>4529</v>
      </c>
      <c r="R7" s="70">
        <v>2684</v>
      </c>
      <c r="S7" s="70">
        <v>9516</v>
      </c>
      <c r="T7" s="70">
        <v>19669</v>
      </c>
      <c r="U7" s="71">
        <f t="shared" ref="U7:U51" si="4">SUM(O7:T7)</f>
        <v>51493</v>
      </c>
      <c r="V7" s="76">
        <v>0.20427999999999999</v>
      </c>
      <c r="W7" s="76"/>
      <c r="X7" s="72">
        <v>43525</v>
      </c>
      <c r="Y7" s="71">
        <v>16493</v>
      </c>
      <c r="Z7" s="71">
        <v>119655.90645344468</v>
      </c>
      <c r="AA7" s="71">
        <v>59965.900112220683</v>
      </c>
      <c r="AB7" s="43">
        <v>196114.80656566535</v>
      </c>
      <c r="AD7" s="59">
        <v>43525</v>
      </c>
      <c r="AE7" s="74">
        <f t="shared" si="1"/>
        <v>5158.5191999999997</v>
      </c>
      <c r="AF7" s="74">
        <f t="shared" si="2"/>
        <v>10518.990039999999</v>
      </c>
      <c r="AG7" s="74">
        <f t="shared" si="3"/>
        <v>15677.509239999999</v>
      </c>
    </row>
    <row r="8" spans="1:33" x14ac:dyDescent="0.6">
      <c r="A8" s="69">
        <v>43556</v>
      </c>
      <c r="B8" s="70">
        <v>1740</v>
      </c>
      <c r="C8" s="70">
        <v>8403</v>
      </c>
      <c r="D8" s="70">
        <v>1840</v>
      </c>
      <c r="E8" s="70">
        <v>2110</v>
      </c>
      <c r="F8" s="70">
        <v>7846</v>
      </c>
      <c r="G8" s="70">
        <v>0</v>
      </c>
      <c r="H8" s="70">
        <v>182</v>
      </c>
      <c r="I8" s="70">
        <v>0</v>
      </c>
      <c r="J8" s="70">
        <v>882</v>
      </c>
      <c r="K8" s="71">
        <f t="shared" si="0"/>
        <v>23003</v>
      </c>
      <c r="L8" s="75">
        <v>0.25559999999999999</v>
      </c>
      <c r="M8" s="43"/>
      <c r="N8" s="69">
        <v>43556</v>
      </c>
      <c r="O8" s="70">
        <v>10670</v>
      </c>
      <c r="P8" s="70">
        <v>0</v>
      </c>
      <c r="Q8" s="70">
        <v>3557</v>
      </c>
      <c r="R8" s="70">
        <v>1913</v>
      </c>
      <c r="S8" s="70">
        <v>4105</v>
      </c>
      <c r="T8" s="70">
        <v>12303</v>
      </c>
      <c r="U8" s="71">
        <f t="shared" si="4"/>
        <v>32548</v>
      </c>
      <c r="V8" s="76">
        <v>0.20427999999999999</v>
      </c>
      <c r="W8" s="76"/>
      <c r="X8" s="72">
        <v>43556</v>
      </c>
      <c r="Y8" s="71">
        <v>24382.679700000001</v>
      </c>
      <c r="Z8" s="71">
        <v>156446.3118734314</v>
      </c>
      <c r="AA8" s="71">
        <v>81519.855170677911</v>
      </c>
      <c r="AB8" s="43">
        <v>262348.84674410929</v>
      </c>
      <c r="AD8" s="59">
        <v>43556</v>
      </c>
      <c r="AE8" s="74">
        <f t="shared" si="1"/>
        <v>5879.5667999999996</v>
      </c>
      <c r="AF8" s="74">
        <f t="shared" si="2"/>
        <v>6648.9054399999995</v>
      </c>
      <c r="AG8" s="74">
        <f t="shared" si="3"/>
        <v>12528.472239999999</v>
      </c>
    </row>
    <row r="9" spans="1:33" x14ac:dyDescent="0.6">
      <c r="A9" s="69">
        <v>43586</v>
      </c>
      <c r="B9" s="70">
        <v>2273</v>
      </c>
      <c r="C9" s="70">
        <v>8550</v>
      </c>
      <c r="D9" s="70">
        <v>1277</v>
      </c>
      <c r="E9" s="70">
        <v>2159</v>
      </c>
      <c r="F9" s="70">
        <v>0</v>
      </c>
      <c r="G9" s="70">
        <v>0</v>
      </c>
      <c r="H9" s="70">
        <v>358</v>
      </c>
      <c r="I9" s="70">
        <v>2229</v>
      </c>
      <c r="J9" s="70">
        <v>1360</v>
      </c>
      <c r="K9" s="71">
        <f t="shared" si="0"/>
        <v>18206</v>
      </c>
      <c r="L9" s="75">
        <v>0.25559999999999999</v>
      </c>
      <c r="M9" s="43"/>
      <c r="N9" s="69">
        <v>43586</v>
      </c>
      <c r="O9" s="70">
        <v>4799</v>
      </c>
      <c r="P9" s="70">
        <v>0</v>
      </c>
      <c r="Q9" s="70">
        <v>2902</v>
      </c>
      <c r="R9" s="70">
        <v>870</v>
      </c>
      <c r="S9" s="70">
        <v>2969</v>
      </c>
      <c r="T9" s="70">
        <v>6484</v>
      </c>
      <c r="U9" s="71">
        <f t="shared" si="4"/>
        <v>18024</v>
      </c>
      <c r="V9" s="76">
        <v>0.20427999999999999</v>
      </c>
      <c r="W9" s="76"/>
      <c r="X9" s="72">
        <v>43586</v>
      </c>
      <c r="Y9" s="71">
        <v>29568.166666666664</v>
      </c>
      <c r="Z9" s="71">
        <v>135140.64620316951</v>
      </c>
      <c r="AA9" s="71">
        <v>61176.563876166103</v>
      </c>
      <c r="AB9" s="43">
        <v>225885.37674600226</v>
      </c>
      <c r="AD9" s="59">
        <v>43586</v>
      </c>
      <c r="AE9" s="74">
        <f t="shared" si="1"/>
        <v>4653.4535999999998</v>
      </c>
      <c r="AF9" s="74">
        <f t="shared" si="2"/>
        <v>3681.94272</v>
      </c>
      <c r="AG9" s="74">
        <f t="shared" si="3"/>
        <v>8335.3963199999998</v>
      </c>
    </row>
    <row r="10" spans="1:33" x14ac:dyDescent="0.6">
      <c r="A10" s="69">
        <v>43617</v>
      </c>
      <c r="B10" s="70">
        <v>1700</v>
      </c>
      <c r="C10" s="70">
        <v>9768</v>
      </c>
      <c r="D10" s="70">
        <v>1171</v>
      </c>
      <c r="E10" s="70">
        <v>2062</v>
      </c>
      <c r="F10" s="70">
        <v>3586</v>
      </c>
      <c r="G10" s="70">
        <v>0</v>
      </c>
      <c r="H10" s="70">
        <v>238</v>
      </c>
      <c r="I10" s="70">
        <v>750</v>
      </c>
      <c r="J10" s="70">
        <v>1506</v>
      </c>
      <c r="K10" s="71">
        <f t="shared" si="0"/>
        <v>20781</v>
      </c>
      <c r="L10" s="75">
        <v>0.25559999999999999</v>
      </c>
      <c r="M10" s="43"/>
      <c r="N10" s="69">
        <v>43617</v>
      </c>
      <c r="O10" s="70">
        <v>1304</v>
      </c>
      <c r="P10" s="70">
        <v>0</v>
      </c>
      <c r="Q10" s="70">
        <v>1003</v>
      </c>
      <c r="R10" s="70">
        <v>390</v>
      </c>
      <c r="S10" s="70">
        <v>1905</v>
      </c>
      <c r="T10" s="70">
        <v>568</v>
      </c>
      <c r="U10" s="71">
        <f t="shared" si="4"/>
        <v>5170</v>
      </c>
      <c r="V10" s="76">
        <v>0.20427999999999999</v>
      </c>
      <c r="W10" s="76"/>
      <c r="X10" s="72">
        <v>43617</v>
      </c>
      <c r="Y10" s="71">
        <v>20619.510000000002</v>
      </c>
      <c r="Z10" s="71">
        <v>95242.93427250706</v>
      </c>
      <c r="AA10" s="71">
        <v>76825.257302426835</v>
      </c>
      <c r="AB10" s="43">
        <v>192687.70157493389</v>
      </c>
      <c r="AD10" s="59">
        <v>43617</v>
      </c>
      <c r="AE10" s="74">
        <f t="shared" si="1"/>
        <v>5311.6235999999999</v>
      </c>
      <c r="AF10" s="74">
        <f t="shared" si="2"/>
        <v>1056.1276</v>
      </c>
      <c r="AG10" s="74">
        <f t="shared" si="3"/>
        <v>6367.7511999999997</v>
      </c>
    </row>
    <row r="11" spans="1:33" x14ac:dyDescent="0.6">
      <c r="A11" s="69">
        <v>43647</v>
      </c>
      <c r="B11" s="70">
        <v>1571</v>
      </c>
      <c r="C11" s="70">
        <v>8723</v>
      </c>
      <c r="D11" s="70">
        <v>1423</v>
      </c>
      <c r="E11" s="70">
        <v>2394</v>
      </c>
      <c r="F11" s="70">
        <v>0</v>
      </c>
      <c r="G11" s="70">
        <v>0</v>
      </c>
      <c r="H11" s="70">
        <v>156</v>
      </c>
      <c r="I11" s="70">
        <v>522</v>
      </c>
      <c r="J11" s="70">
        <v>1065</v>
      </c>
      <c r="K11" s="71">
        <f t="shared" si="0"/>
        <v>15854</v>
      </c>
      <c r="L11" s="75">
        <v>0.25559999999999999</v>
      </c>
      <c r="M11" s="43"/>
      <c r="N11" s="69">
        <v>43647</v>
      </c>
      <c r="O11" s="70">
        <v>702</v>
      </c>
      <c r="P11" s="70">
        <v>0</v>
      </c>
      <c r="Q11" s="70">
        <v>290</v>
      </c>
      <c r="R11" s="70">
        <v>167</v>
      </c>
      <c r="S11" s="70">
        <v>468</v>
      </c>
      <c r="T11" s="70">
        <v>56</v>
      </c>
      <c r="U11" s="71">
        <f t="shared" si="4"/>
        <v>1683</v>
      </c>
      <c r="V11" s="76">
        <v>0.20427999999999999</v>
      </c>
      <c r="W11" s="76"/>
      <c r="X11" s="72">
        <v>43647</v>
      </c>
      <c r="Y11" s="71">
        <v>21637.5</v>
      </c>
      <c r="Z11" s="71">
        <v>141536.17677767971</v>
      </c>
      <c r="AA11" s="71">
        <v>54897.57663529522</v>
      </c>
      <c r="AB11" s="43">
        <v>218071.25341297494</v>
      </c>
      <c r="AD11" s="59">
        <v>43647</v>
      </c>
      <c r="AE11" s="74">
        <f t="shared" si="1"/>
        <v>4052.2824000000001</v>
      </c>
      <c r="AF11" s="74">
        <f t="shared" si="2"/>
        <v>343.80323999999996</v>
      </c>
      <c r="AG11" s="74">
        <f t="shared" si="3"/>
        <v>4396.0856400000002</v>
      </c>
    </row>
    <row r="12" spans="1:33" x14ac:dyDescent="0.6">
      <c r="A12" s="69">
        <v>43678</v>
      </c>
      <c r="B12" s="70">
        <v>1567</v>
      </c>
      <c r="C12" s="70">
        <v>7895</v>
      </c>
      <c r="D12" s="70">
        <v>1350</v>
      </c>
      <c r="E12" s="70">
        <v>2264</v>
      </c>
      <c r="F12" s="70">
        <v>0</v>
      </c>
      <c r="G12" s="70">
        <v>0</v>
      </c>
      <c r="H12" s="70">
        <v>161</v>
      </c>
      <c r="I12" s="70">
        <v>196</v>
      </c>
      <c r="J12" s="70">
        <v>1176</v>
      </c>
      <c r="K12" s="71">
        <f t="shared" si="0"/>
        <v>14609</v>
      </c>
      <c r="L12" s="75">
        <v>0.25559999999999999</v>
      </c>
      <c r="M12" s="43"/>
      <c r="N12" s="69">
        <v>43678</v>
      </c>
      <c r="O12" s="70">
        <v>302</v>
      </c>
      <c r="P12" s="70">
        <v>0</v>
      </c>
      <c r="Q12" s="70">
        <v>437</v>
      </c>
      <c r="R12" s="70">
        <v>146</v>
      </c>
      <c r="S12" s="70">
        <v>482</v>
      </c>
      <c r="T12" s="70">
        <v>123</v>
      </c>
      <c r="U12" s="71">
        <f t="shared" si="4"/>
        <v>1490</v>
      </c>
      <c r="V12" s="76">
        <v>0.20427999999999999</v>
      </c>
      <c r="W12" s="76"/>
      <c r="X12" s="72">
        <v>43678</v>
      </c>
      <c r="Y12" s="71">
        <v>5390.6999999999989</v>
      </c>
      <c r="Z12" s="71">
        <v>93376.364120845101</v>
      </c>
      <c r="AA12" s="71">
        <v>48068.310433804902</v>
      </c>
      <c r="AB12" s="43">
        <v>146835.37455464998</v>
      </c>
      <c r="AD12" s="59">
        <v>43678</v>
      </c>
      <c r="AE12" s="74">
        <f t="shared" si="1"/>
        <v>3734.0603999999998</v>
      </c>
      <c r="AF12" s="74">
        <f t="shared" si="2"/>
        <v>304.37719999999996</v>
      </c>
      <c r="AG12" s="74">
        <f t="shared" si="3"/>
        <v>4038.4375999999997</v>
      </c>
    </row>
    <row r="13" spans="1:33" x14ac:dyDescent="0.6">
      <c r="A13" s="69">
        <v>43709</v>
      </c>
      <c r="B13" s="70">
        <v>2511</v>
      </c>
      <c r="C13" s="70">
        <v>8868</v>
      </c>
      <c r="D13" s="70">
        <v>3083</v>
      </c>
      <c r="E13" s="70">
        <v>2188</v>
      </c>
      <c r="F13" s="70">
        <v>3963</v>
      </c>
      <c r="G13" s="70">
        <v>0</v>
      </c>
      <c r="H13" s="70">
        <v>416</v>
      </c>
      <c r="I13" s="70">
        <v>1048</v>
      </c>
      <c r="J13" s="70">
        <v>1350</v>
      </c>
      <c r="K13" s="71">
        <f t="shared" si="0"/>
        <v>23427</v>
      </c>
      <c r="L13" s="75">
        <v>0.25559999999999999</v>
      </c>
      <c r="M13" s="43"/>
      <c r="N13" s="69">
        <v>43709</v>
      </c>
      <c r="O13" s="70">
        <v>927</v>
      </c>
      <c r="P13" s="70">
        <v>0</v>
      </c>
      <c r="Q13" s="70">
        <v>746</v>
      </c>
      <c r="R13" s="70">
        <v>328</v>
      </c>
      <c r="S13" s="70">
        <v>599</v>
      </c>
      <c r="T13" s="70">
        <v>825</v>
      </c>
      <c r="U13" s="71">
        <f t="shared" si="4"/>
        <v>3425</v>
      </c>
      <c r="V13" s="76">
        <v>0.20427999999999999</v>
      </c>
      <c r="W13" s="76"/>
      <c r="X13" s="72">
        <v>43709</v>
      </c>
      <c r="Y13" s="71">
        <v>24569.619699999999</v>
      </c>
      <c r="Z13" s="71">
        <v>127014.49778142167</v>
      </c>
      <c r="AA13" s="71">
        <v>73292.602000170446</v>
      </c>
      <c r="AB13" s="43">
        <v>224876.71948159212</v>
      </c>
      <c r="AD13" s="59">
        <v>43709</v>
      </c>
      <c r="AE13" s="74">
        <f t="shared" si="1"/>
        <v>5987.9412000000002</v>
      </c>
      <c r="AF13" s="74">
        <f t="shared" si="2"/>
        <v>699.65899999999999</v>
      </c>
      <c r="AG13" s="74">
        <f t="shared" si="3"/>
        <v>6687.6001999999999</v>
      </c>
    </row>
    <row r="14" spans="1:33" x14ac:dyDescent="0.6">
      <c r="A14" s="69">
        <v>43739</v>
      </c>
      <c r="B14" s="70">
        <v>1211</v>
      </c>
      <c r="C14" s="70">
        <v>8206</v>
      </c>
      <c r="D14" s="70">
        <v>0</v>
      </c>
      <c r="E14" s="70">
        <v>0</v>
      </c>
      <c r="F14" s="70">
        <v>2066</v>
      </c>
      <c r="G14" s="70">
        <v>0</v>
      </c>
      <c r="H14" s="70">
        <v>0</v>
      </c>
      <c r="I14" s="70">
        <v>0</v>
      </c>
      <c r="J14" s="70">
        <v>1506</v>
      </c>
      <c r="K14" s="71">
        <f t="shared" si="0"/>
        <v>12989</v>
      </c>
      <c r="L14" s="75">
        <v>0.25559999999999999</v>
      </c>
      <c r="M14" s="43"/>
      <c r="N14" s="69">
        <v>43739</v>
      </c>
      <c r="O14" s="70">
        <v>11925</v>
      </c>
      <c r="P14" s="70">
        <v>0</v>
      </c>
      <c r="Q14" s="70">
        <v>2495</v>
      </c>
      <c r="R14" s="70">
        <v>2416</v>
      </c>
      <c r="S14" s="70">
        <v>3670</v>
      </c>
      <c r="T14" s="70">
        <v>15764</v>
      </c>
      <c r="U14" s="71">
        <f t="shared" si="4"/>
        <v>36270</v>
      </c>
      <c r="V14" s="76">
        <v>0.20427999999999999</v>
      </c>
      <c r="W14" s="76"/>
      <c r="X14" s="72">
        <v>43739</v>
      </c>
      <c r="Y14" s="71">
        <v>9215.2000000000007</v>
      </c>
      <c r="Z14" s="71">
        <v>131254.79463746393</v>
      </c>
      <c r="AA14" s="71">
        <v>65297.99040273454</v>
      </c>
      <c r="AB14" s="43">
        <v>205767.98504019849</v>
      </c>
      <c r="AD14" s="59">
        <v>43739</v>
      </c>
      <c r="AE14" s="74">
        <f t="shared" si="1"/>
        <v>3319.9883999999997</v>
      </c>
      <c r="AF14" s="74">
        <f t="shared" si="2"/>
        <v>7409.2356</v>
      </c>
      <c r="AG14" s="74">
        <f t="shared" si="3"/>
        <v>10729.224</v>
      </c>
    </row>
    <row r="15" spans="1:33" x14ac:dyDescent="0.6">
      <c r="A15" s="69">
        <v>43770</v>
      </c>
      <c r="B15" s="70">
        <v>3213</v>
      </c>
      <c r="C15" s="70">
        <v>8651</v>
      </c>
      <c r="D15" s="70">
        <v>3267</v>
      </c>
      <c r="E15" s="70">
        <v>4634</v>
      </c>
      <c r="F15" s="70">
        <v>2598</v>
      </c>
      <c r="G15" s="70">
        <v>0</v>
      </c>
      <c r="H15" s="70">
        <v>299</v>
      </c>
      <c r="I15" s="70">
        <v>0</v>
      </c>
      <c r="J15" s="70">
        <v>2355</v>
      </c>
      <c r="K15" s="71">
        <f t="shared" si="0"/>
        <v>25017</v>
      </c>
      <c r="L15" s="75">
        <v>0.25559999999999999</v>
      </c>
      <c r="M15" s="43"/>
      <c r="N15" s="69">
        <v>43770</v>
      </c>
      <c r="O15" s="70">
        <v>17654</v>
      </c>
      <c r="P15" s="70">
        <v>0</v>
      </c>
      <c r="Q15" s="70">
        <v>5236</v>
      </c>
      <c r="R15" s="70">
        <v>6164</v>
      </c>
      <c r="S15" s="70">
        <v>8312</v>
      </c>
      <c r="T15" s="70">
        <v>21581</v>
      </c>
      <c r="U15" s="71">
        <f t="shared" si="4"/>
        <v>58947</v>
      </c>
      <c r="V15" s="76">
        <v>0.20427999999999999</v>
      </c>
      <c r="W15" s="76"/>
      <c r="X15" s="72">
        <v>43770</v>
      </c>
      <c r="Y15" s="71">
        <v>20100.2</v>
      </c>
      <c r="Z15" s="71">
        <v>97039.366300021939</v>
      </c>
      <c r="AA15" s="71">
        <v>55182.100258919876</v>
      </c>
      <c r="AB15" s="43">
        <v>172321.66655894183</v>
      </c>
      <c r="AD15" s="59">
        <v>43770</v>
      </c>
      <c r="AE15" s="74">
        <f t="shared" si="1"/>
        <v>6394.3451999999997</v>
      </c>
      <c r="AF15" s="74">
        <f t="shared" si="2"/>
        <v>12041.693159999999</v>
      </c>
      <c r="AG15" s="74">
        <f t="shared" si="3"/>
        <v>18436.038359999999</v>
      </c>
    </row>
    <row r="16" spans="1:33" x14ac:dyDescent="0.6">
      <c r="A16" s="69">
        <v>43800</v>
      </c>
      <c r="B16" s="70">
        <v>2440</v>
      </c>
      <c r="C16" s="70">
        <v>5852</v>
      </c>
      <c r="D16" s="70">
        <v>1634</v>
      </c>
      <c r="E16" s="70">
        <v>2198</v>
      </c>
      <c r="F16" s="70">
        <v>2573</v>
      </c>
      <c r="G16" s="70">
        <v>0</v>
      </c>
      <c r="H16" s="70">
        <v>122</v>
      </c>
      <c r="I16" s="70">
        <v>403</v>
      </c>
      <c r="J16" s="70">
        <v>0</v>
      </c>
      <c r="K16" s="71">
        <f t="shared" si="0"/>
        <v>15222</v>
      </c>
      <c r="L16" s="75">
        <v>0.25559999999999999</v>
      </c>
      <c r="M16" s="43"/>
      <c r="N16" s="69">
        <v>43800</v>
      </c>
      <c r="O16" s="70">
        <v>14257</v>
      </c>
      <c r="P16" s="70">
        <v>0</v>
      </c>
      <c r="Q16" s="70">
        <v>5680</v>
      </c>
      <c r="R16" s="70">
        <v>5692</v>
      </c>
      <c r="S16" s="70">
        <v>8152</v>
      </c>
      <c r="T16" s="70">
        <v>19624</v>
      </c>
      <c r="U16" s="71">
        <f t="shared" si="4"/>
        <v>53405</v>
      </c>
      <c r="V16" s="76">
        <v>0.20427999999999999</v>
      </c>
      <c r="W16" s="76"/>
      <c r="X16" s="72">
        <v>43800</v>
      </c>
      <c r="Y16" s="71">
        <v>21154</v>
      </c>
      <c r="Z16" s="71">
        <v>60011.895663658303</v>
      </c>
      <c r="AA16" s="71">
        <v>47685.975391905609</v>
      </c>
      <c r="AB16" s="43">
        <v>128851.87105556391</v>
      </c>
      <c r="AD16" s="59">
        <v>43800</v>
      </c>
      <c r="AE16" s="74">
        <f t="shared" si="1"/>
        <v>3890.7431999999999</v>
      </c>
      <c r="AF16" s="74">
        <f t="shared" si="2"/>
        <v>10909.573399999999</v>
      </c>
      <c r="AG16" s="74">
        <f t="shared" si="3"/>
        <v>14800.316599999998</v>
      </c>
    </row>
    <row r="17" spans="1:33" x14ac:dyDescent="0.6">
      <c r="A17" s="69">
        <v>43831</v>
      </c>
      <c r="B17" s="70">
        <v>2532</v>
      </c>
      <c r="C17" s="70">
        <v>8196</v>
      </c>
      <c r="D17" s="70">
        <v>2010</v>
      </c>
      <c r="E17" s="70">
        <v>2378</v>
      </c>
      <c r="F17" s="70">
        <v>2160</v>
      </c>
      <c r="G17" s="70">
        <v>0</v>
      </c>
      <c r="H17" s="70">
        <v>146</v>
      </c>
      <c r="I17" s="70">
        <v>776</v>
      </c>
      <c r="J17" s="70">
        <v>3523</v>
      </c>
      <c r="K17" s="71">
        <f t="shared" si="0"/>
        <v>21721</v>
      </c>
      <c r="L17" s="75">
        <v>0.23313999999999999</v>
      </c>
      <c r="M17" s="43"/>
      <c r="N17" s="69">
        <v>43831</v>
      </c>
      <c r="O17" s="70">
        <v>17131</v>
      </c>
      <c r="P17" s="70">
        <v>0</v>
      </c>
      <c r="Q17" s="70">
        <v>8057</v>
      </c>
      <c r="R17" s="70">
        <v>5207</v>
      </c>
      <c r="S17" s="70">
        <v>9699</v>
      </c>
      <c r="T17" s="70">
        <v>17041</v>
      </c>
      <c r="U17" s="71">
        <f t="shared" si="4"/>
        <v>57135</v>
      </c>
      <c r="V17" s="77">
        <v>0.20374</v>
      </c>
      <c r="W17" s="77"/>
      <c r="X17" s="72">
        <v>43831</v>
      </c>
      <c r="Y17" s="71">
        <v>23492.7696</v>
      </c>
      <c r="Z17" s="71">
        <v>85809.176955315808</v>
      </c>
      <c r="AA17" s="71">
        <v>80606.323169664422</v>
      </c>
      <c r="AB17" s="43">
        <v>189908.26972498023</v>
      </c>
      <c r="AD17" s="59">
        <v>43831</v>
      </c>
      <c r="AE17" s="74">
        <f t="shared" si="1"/>
        <v>5064.0339399999993</v>
      </c>
      <c r="AF17" s="74">
        <f t="shared" si="2"/>
        <v>11640.6849</v>
      </c>
      <c r="AG17" s="74">
        <f t="shared" si="3"/>
        <v>16704.718840000001</v>
      </c>
    </row>
    <row r="18" spans="1:33" x14ac:dyDescent="0.6">
      <c r="A18" s="69">
        <v>43862</v>
      </c>
      <c r="B18" s="70">
        <v>2703</v>
      </c>
      <c r="C18" s="70">
        <v>6093</v>
      </c>
      <c r="D18" s="70">
        <v>2004</v>
      </c>
      <c r="E18" s="70">
        <v>2980</v>
      </c>
      <c r="F18" s="70">
        <v>2671</v>
      </c>
      <c r="G18" s="70">
        <v>0</v>
      </c>
      <c r="H18" s="70">
        <v>244</v>
      </c>
      <c r="I18" s="70">
        <v>0</v>
      </c>
      <c r="J18" s="70">
        <v>2096</v>
      </c>
      <c r="K18" s="71">
        <f t="shared" si="0"/>
        <v>18791</v>
      </c>
      <c r="L18" s="75">
        <v>0.23313999999999999</v>
      </c>
      <c r="M18" s="43"/>
      <c r="N18" s="69">
        <v>43862</v>
      </c>
      <c r="O18" s="70">
        <v>17898</v>
      </c>
      <c r="P18" s="70">
        <v>0</v>
      </c>
      <c r="Q18" s="70">
        <v>6719</v>
      </c>
      <c r="R18" s="70">
        <v>5075</v>
      </c>
      <c r="S18" s="70">
        <v>13426</v>
      </c>
      <c r="T18" s="70">
        <v>16836</v>
      </c>
      <c r="U18" s="71">
        <f t="shared" si="4"/>
        <v>59954</v>
      </c>
      <c r="V18" s="77">
        <v>0.20374</v>
      </c>
      <c r="W18" s="77"/>
      <c r="X18" s="72">
        <v>43862</v>
      </c>
      <c r="Y18" s="71">
        <v>38633.892399999997</v>
      </c>
      <c r="Z18" s="71">
        <v>92900.65084976879</v>
      </c>
      <c r="AA18" s="71">
        <v>49822.257773634294</v>
      </c>
      <c r="AB18" s="43">
        <v>181356.80102340307</v>
      </c>
      <c r="AD18" s="59">
        <v>43862</v>
      </c>
      <c r="AE18" s="74">
        <f t="shared" si="1"/>
        <v>4380.9337399999995</v>
      </c>
      <c r="AF18" s="74">
        <f t="shared" si="2"/>
        <v>12215.027959999999</v>
      </c>
      <c r="AG18" s="74">
        <f t="shared" si="3"/>
        <v>16595.9617</v>
      </c>
    </row>
    <row r="19" spans="1:33" x14ac:dyDescent="0.6">
      <c r="A19" s="69">
        <v>43891</v>
      </c>
      <c r="B19" s="70">
        <v>2033</v>
      </c>
      <c r="C19" s="70">
        <v>4999</v>
      </c>
      <c r="D19" s="70">
        <v>2409</v>
      </c>
      <c r="E19" s="70">
        <v>2416</v>
      </c>
      <c r="F19" s="70">
        <v>2166</v>
      </c>
      <c r="G19" s="70">
        <v>0</v>
      </c>
      <c r="H19" s="70">
        <v>631</v>
      </c>
      <c r="I19" s="70">
        <v>444</v>
      </c>
      <c r="J19" s="70">
        <v>1049</v>
      </c>
      <c r="K19" s="71">
        <f t="shared" si="0"/>
        <v>16147</v>
      </c>
      <c r="L19" s="75">
        <v>0.23313999999999999</v>
      </c>
      <c r="M19" s="43"/>
      <c r="N19" s="69">
        <v>43891</v>
      </c>
      <c r="O19" s="70">
        <v>15332</v>
      </c>
      <c r="P19" s="70">
        <v>0</v>
      </c>
      <c r="Q19" s="70">
        <v>4718</v>
      </c>
      <c r="R19" s="70">
        <v>2849</v>
      </c>
      <c r="S19" s="70">
        <v>10705</v>
      </c>
      <c r="T19" s="70">
        <v>15689</v>
      </c>
      <c r="U19" s="71">
        <f t="shared" si="4"/>
        <v>49293</v>
      </c>
      <c r="V19" s="77">
        <v>0.20374</v>
      </c>
      <c r="W19" s="77"/>
      <c r="X19" s="72">
        <v>43891</v>
      </c>
      <c r="Y19" s="71">
        <v>7413.2674249999982</v>
      </c>
      <c r="Z19" s="71">
        <v>96497.310316713163</v>
      </c>
      <c r="AA19" s="71">
        <v>36515.489955091296</v>
      </c>
      <c r="AB19" s="43">
        <v>140426.06769680447</v>
      </c>
      <c r="AD19" s="59">
        <v>43891</v>
      </c>
      <c r="AE19" s="74">
        <f t="shared" si="1"/>
        <v>3764.5115799999999</v>
      </c>
      <c r="AF19" s="74">
        <f t="shared" si="2"/>
        <v>10042.955820000001</v>
      </c>
      <c r="AG19" s="74">
        <f t="shared" si="3"/>
        <v>13807.467400000001</v>
      </c>
    </row>
    <row r="20" spans="1:33" x14ac:dyDescent="0.6">
      <c r="A20" s="69">
        <v>43922</v>
      </c>
      <c r="B20" s="70">
        <v>1270</v>
      </c>
      <c r="C20" s="70">
        <v>2134</v>
      </c>
      <c r="D20" s="70">
        <v>763</v>
      </c>
      <c r="E20" s="70">
        <v>2168</v>
      </c>
      <c r="F20" s="70">
        <v>1504</v>
      </c>
      <c r="G20" s="70">
        <v>0</v>
      </c>
      <c r="H20" s="70">
        <v>688</v>
      </c>
      <c r="I20" s="70">
        <v>443</v>
      </c>
      <c r="J20" s="70">
        <v>887</v>
      </c>
      <c r="K20" s="71">
        <f t="shared" si="0"/>
        <v>9857</v>
      </c>
      <c r="L20" s="75">
        <v>0.23313999999999999</v>
      </c>
      <c r="M20" s="43"/>
      <c r="N20" s="69">
        <v>43922</v>
      </c>
      <c r="O20" s="70">
        <v>5394</v>
      </c>
      <c r="P20" s="70">
        <v>0</v>
      </c>
      <c r="Q20" s="70">
        <v>336</v>
      </c>
      <c r="R20" s="70">
        <v>112</v>
      </c>
      <c r="S20" s="70">
        <v>1088</v>
      </c>
      <c r="T20" s="70">
        <v>3028</v>
      </c>
      <c r="U20" s="71">
        <f t="shared" si="4"/>
        <v>9958</v>
      </c>
      <c r="V20" s="77">
        <v>0.20374</v>
      </c>
      <c r="W20" s="77"/>
      <c r="X20" s="72">
        <v>43922</v>
      </c>
      <c r="Y20" s="71">
        <v>1541.5</v>
      </c>
      <c r="Z20" s="71">
        <v>33049.556693856459</v>
      </c>
      <c r="AA20" s="71">
        <v>18545.121515600695</v>
      </c>
      <c r="AB20" s="43">
        <v>53136.178209457154</v>
      </c>
      <c r="AD20" s="59">
        <v>43922</v>
      </c>
      <c r="AE20" s="74">
        <f t="shared" si="1"/>
        <v>2298.0609799999997</v>
      </c>
      <c r="AF20" s="74">
        <f t="shared" si="2"/>
        <v>2028.84292</v>
      </c>
      <c r="AG20" s="74">
        <f t="shared" si="3"/>
        <v>4326.9038999999993</v>
      </c>
    </row>
    <row r="21" spans="1:33" x14ac:dyDescent="0.6">
      <c r="A21" s="69">
        <v>43952</v>
      </c>
      <c r="B21" s="70">
        <v>600</v>
      </c>
      <c r="C21" s="70">
        <v>2879</v>
      </c>
      <c r="D21" s="70">
        <v>541</v>
      </c>
      <c r="E21" s="70">
        <v>1812</v>
      </c>
      <c r="F21" s="70">
        <v>745</v>
      </c>
      <c r="G21" s="70">
        <v>0</v>
      </c>
      <c r="H21" s="70">
        <v>482</v>
      </c>
      <c r="I21" s="70">
        <v>335</v>
      </c>
      <c r="J21" s="70">
        <v>566</v>
      </c>
      <c r="K21" s="71">
        <f t="shared" si="0"/>
        <v>7960</v>
      </c>
      <c r="L21" s="75">
        <v>0.23313999999999999</v>
      </c>
      <c r="M21" s="43"/>
      <c r="N21" s="69">
        <v>43952</v>
      </c>
      <c r="O21" s="70">
        <v>4161</v>
      </c>
      <c r="P21" s="70">
        <v>0</v>
      </c>
      <c r="Q21" s="70">
        <v>527</v>
      </c>
      <c r="R21" s="70">
        <v>213</v>
      </c>
      <c r="S21" s="70">
        <v>2736</v>
      </c>
      <c r="T21" s="70">
        <v>6111</v>
      </c>
      <c r="U21" s="71">
        <f t="shared" si="4"/>
        <v>13748</v>
      </c>
      <c r="V21" s="77">
        <v>0.20374</v>
      </c>
      <c r="W21" s="77"/>
      <c r="X21" s="72">
        <v>43952</v>
      </c>
      <c r="Y21" s="71">
        <v>4057</v>
      </c>
      <c r="Z21" s="71">
        <v>34716.45261784755</v>
      </c>
      <c r="AA21" s="71">
        <v>29869.215720815035</v>
      </c>
      <c r="AB21" s="43">
        <v>68642.668338662581</v>
      </c>
      <c r="AD21" s="59">
        <v>43952</v>
      </c>
      <c r="AE21" s="74">
        <f t="shared" si="1"/>
        <v>1855.7944</v>
      </c>
      <c r="AF21" s="74">
        <f t="shared" si="2"/>
        <v>2801.0175199999999</v>
      </c>
      <c r="AG21" s="74">
        <f t="shared" si="3"/>
        <v>4656.8119200000001</v>
      </c>
    </row>
    <row r="22" spans="1:33" x14ac:dyDescent="0.6">
      <c r="A22" s="69">
        <v>43983</v>
      </c>
      <c r="B22" s="70">
        <v>0</v>
      </c>
      <c r="C22" s="70">
        <v>3793</v>
      </c>
      <c r="D22" s="70">
        <v>0</v>
      </c>
      <c r="E22" s="70">
        <v>715</v>
      </c>
      <c r="F22" s="70">
        <v>0</v>
      </c>
      <c r="G22" s="70">
        <v>0</v>
      </c>
      <c r="H22" s="70">
        <v>0</v>
      </c>
      <c r="I22" s="70">
        <v>0</v>
      </c>
      <c r="J22" s="70">
        <v>294</v>
      </c>
      <c r="K22" s="71">
        <f t="shared" si="0"/>
        <v>4802</v>
      </c>
      <c r="L22" s="75">
        <v>0.23313999999999999</v>
      </c>
      <c r="M22" s="43"/>
      <c r="N22" s="69">
        <v>43983</v>
      </c>
      <c r="O22" s="70">
        <v>302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1">
        <f t="shared" si="4"/>
        <v>302</v>
      </c>
      <c r="V22" s="77">
        <v>0.20374</v>
      </c>
      <c r="W22" s="77"/>
      <c r="X22" s="72">
        <v>43983</v>
      </c>
      <c r="Y22" s="71">
        <v>8759.5</v>
      </c>
      <c r="Z22" s="71">
        <v>45614.724443524079</v>
      </c>
      <c r="AA22" s="71">
        <v>31994.544731990602</v>
      </c>
      <c r="AB22" s="43">
        <v>86368.769175514681</v>
      </c>
      <c r="AD22" s="59">
        <v>43983</v>
      </c>
      <c r="AE22" s="74">
        <f t="shared" si="1"/>
        <v>1119.53828</v>
      </c>
      <c r="AF22" s="74">
        <f t="shared" si="2"/>
        <v>61.52948</v>
      </c>
      <c r="AG22" s="74">
        <f t="shared" si="3"/>
        <v>1181.0677599999999</v>
      </c>
    </row>
    <row r="23" spans="1:33" x14ac:dyDescent="0.6">
      <c r="A23" s="69">
        <v>44013</v>
      </c>
      <c r="B23" s="70">
        <v>1133</v>
      </c>
      <c r="C23" s="70">
        <v>4292</v>
      </c>
      <c r="D23" s="70">
        <v>1644</v>
      </c>
      <c r="E23" s="70">
        <v>2864</v>
      </c>
      <c r="F23" s="70">
        <v>1736</v>
      </c>
      <c r="G23" s="70">
        <v>0</v>
      </c>
      <c r="H23" s="70">
        <v>834</v>
      </c>
      <c r="I23" s="70">
        <v>704</v>
      </c>
      <c r="J23" s="70">
        <v>2743</v>
      </c>
      <c r="K23" s="71">
        <f t="shared" si="0"/>
        <v>15950</v>
      </c>
      <c r="L23" s="75">
        <v>0.23313999999999999</v>
      </c>
      <c r="M23" s="43"/>
      <c r="N23" s="69">
        <v>44013</v>
      </c>
      <c r="O23" s="70">
        <v>660</v>
      </c>
      <c r="P23" s="70">
        <v>0</v>
      </c>
      <c r="Q23" s="70">
        <v>369</v>
      </c>
      <c r="R23" s="70">
        <v>235</v>
      </c>
      <c r="S23" s="70">
        <v>1679</v>
      </c>
      <c r="T23" s="70">
        <v>504</v>
      </c>
      <c r="U23" s="71">
        <f t="shared" si="4"/>
        <v>3447</v>
      </c>
      <c r="V23" s="77">
        <v>0.20374</v>
      </c>
      <c r="W23" s="77"/>
      <c r="X23" s="72">
        <v>44013</v>
      </c>
      <c r="Y23" s="71">
        <v>23530.812099999999</v>
      </c>
      <c r="Z23" s="71">
        <v>63748.70246878553</v>
      </c>
      <c r="AA23" s="71">
        <v>36444.280696572918</v>
      </c>
      <c r="AB23" s="43">
        <v>123723.79526535844</v>
      </c>
      <c r="AD23" s="59">
        <v>44013</v>
      </c>
      <c r="AE23" s="74">
        <f t="shared" si="1"/>
        <v>3718.5829999999996</v>
      </c>
      <c r="AF23" s="74">
        <f t="shared" si="2"/>
        <v>702.29178000000002</v>
      </c>
      <c r="AG23" s="74">
        <f t="shared" si="3"/>
        <v>4420.8747800000001</v>
      </c>
    </row>
    <row r="24" spans="1:33" x14ac:dyDescent="0.6">
      <c r="A24" s="69">
        <v>44044</v>
      </c>
      <c r="B24" s="70">
        <v>442</v>
      </c>
      <c r="C24" s="70">
        <v>3847</v>
      </c>
      <c r="D24" s="70">
        <v>890</v>
      </c>
      <c r="E24" s="70">
        <v>2019</v>
      </c>
      <c r="F24" s="70">
        <v>936</v>
      </c>
      <c r="G24" s="70">
        <v>0</v>
      </c>
      <c r="H24" s="70">
        <v>285</v>
      </c>
      <c r="I24" s="70">
        <v>307</v>
      </c>
      <c r="J24" s="70">
        <v>1155</v>
      </c>
      <c r="K24" s="71">
        <f t="shared" si="0"/>
        <v>9881</v>
      </c>
      <c r="L24" s="75">
        <v>0.23313999999999999</v>
      </c>
      <c r="M24" s="43"/>
      <c r="N24" s="69">
        <v>44044</v>
      </c>
      <c r="O24" s="70">
        <v>336</v>
      </c>
      <c r="P24" s="70">
        <v>0</v>
      </c>
      <c r="Q24" s="70">
        <v>191</v>
      </c>
      <c r="R24" s="70">
        <v>123</v>
      </c>
      <c r="S24" s="70">
        <v>617</v>
      </c>
      <c r="T24" s="70">
        <v>11</v>
      </c>
      <c r="U24" s="71">
        <f t="shared" si="4"/>
        <v>1278</v>
      </c>
      <c r="V24" s="77">
        <v>0.20374</v>
      </c>
      <c r="W24" s="77"/>
      <c r="X24" s="72">
        <v>44044</v>
      </c>
      <c r="Y24" s="71">
        <v>9944.5298999999977</v>
      </c>
      <c r="Z24" s="71">
        <v>64088.00881465774</v>
      </c>
      <c r="AA24" s="71">
        <v>32992.203641859829</v>
      </c>
      <c r="AB24" s="43">
        <v>107024.74235651757</v>
      </c>
      <c r="AD24" s="59">
        <v>44044</v>
      </c>
      <c r="AE24" s="74">
        <f t="shared" si="1"/>
        <v>2303.65634</v>
      </c>
      <c r="AF24" s="74">
        <f t="shared" si="2"/>
        <v>260.37972000000002</v>
      </c>
      <c r="AG24" s="74">
        <f t="shared" si="3"/>
        <v>2564.0360599999999</v>
      </c>
    </row>
    <row r="25" spans="1:33" x14ac:dyDescent="0.6">
      <c r="A25" s="69">
        <v>44075</v>
      </c>
      <c r="B25" s="70">
        <v>837</v>
      </c>
      <c r="C25" s="70">
        <v>4151</v>
      </c>
      <c r="D25" s="70">
        <v>772</v>
      </c>
      <c r="E25" s="70">
        <v>1968</v>
      </c>
      <c r="F25" s="70">
        <v>694</v>
      </c>
      <c r="G25" s="70">
        <v>0</v>
      </c>
      <c r="H25" s="70">
        <v>432</v>
      </c>
      <c r="I25" s="70">
        <v>372</v>
      </c>
      <c r="J25" s="70">
        <v>1127</v>
      </c>
      <c r="K25" s="71">
        <f t="shared" si="0"/>
        <v>10353</v>
      </c>
      <c r="L25" s="75">
        <v>0.23313999999999999</v>
      </c>
      <c r="M25" s="43"/>
      <c r="N25" s="69">
        <v>44075</v>
      </c>
      <c r="O25" s="70">
        <v>3669</v>
      </c>
      <c r="P25" s="70">
        <v>0</v>
      </c>
      <c r="Q25" s="70">
        <v>370</v>
      </c>
      <c r="R25" s="70">
        <v>247</v>
      </c>
      <c r="S25" s="70">
        <v>527</v>
      </c>
      <c r="T25" s="70">
        <v>763</v>
      </c>
      <c r="U25" s="71">
        <f t="shared" si="4"/>
        <v>5576</v>
      </c>
      <c r="V25" s="77">
        <v>0.20374</v>
      </c>
      <c r="W25" s="77"/>
      <c r="X25" s="72">
        <v>44075</v>
      </c>
      <c r="Y25" s="71">
        <v>22802.5</v>
      </c>
      <c r="Z25" s="71">
        <v>52873.446373496205</v>
      </c>
      <c r="AA25" s="71">
        <v>49229.873405359889</v>
      </c>
      <c r="AB25" s="43">
        <v>124905.81977885609</v>
      </c>
      <c r="AD25" s="59">
        <v>44075</v>
      </c>
      <c r="AE25" s="74">
        <f t="shared" si="1"/>
        <v>2413.6984199999997</v>
      </c>
      <c r="AF25" s="74">
        <f t="shared" si="2"/>
        <v>1136.0542399999999</v>
      </c>
      <c r="AG25" s="74">
        <f t="shared" si="3"/>
        <v>3549.7526599999997</v>
      </c>
    </row>
    <row r="26" spans="1:33" x14ac:dyDescent="0.6">
      <c r="A26" s="69">
        <v>44105</v>
      </c>
      <c r="B26" s="70">
        <v>1467</v>
      </c>
      <c r="C26" s="70">
        <v>5198</v>
      </c>
      <c r="D26" s="70">
        <v>1099</v>
      </c>
      <c r="E26" s="70">
        <v>2043</v>
      </c>
      <c r="F26" s="70">
        <v>3630</v>
      </c>
      <c r="G26" s="70">
        <v>0</v>
      </c>
      <c r="H26" s="70">
        <v>801</v>
      </c>
      <c r="I26" s="70">
        <v>393</v>
      </c>
      <c r="J26" s="70">
        <v>1003</v>
      </c>
      <c r="K26" s="71">
        <f t="shared" si="0"/>
        <v>15634</v>
      </c>
      <c r="L26" s="75">
        <v>0.23313999999999999</v>
      </c>
      <c r="M26" s="43"/>
      <c r="N26" s="69">
        <v>44105</v>
      </c>
      <c r="O26" s="70">
        <v>10894</v>
      </c>
      <c r="P26" s="70">
        <v>0</v>
      </c>
      <c r="Q26" s="70">
        <v>2525</v>
      </c>
      <c r="R26" s="70">
        <v>1710</v>
      </c>
      <c r="S26" s="70">
        <v>2145</v>
      </c>
      <c r="T26" s="70">
        <v>10034</v>
      </c>
      <c r="U26" s="71">
        <f t="shared" si="4"/>
        <v>27308</v>
      </c>
      <c r="V26" s="77">
        <v>0.20374</v>
      </c>
      <c r="W26" s="77"/>
      <c r="X26" s="72">
        <v>44105</v>
      </c>
      <c r="Y26" s="71">
        <v>12990.7</v>
      </c>
      <c r="Z26" s="71">
        <v>77666.664434064631</v>
      </c>
      <c r="AA26" s="71">
        <v>72053.381055488804</v>
      </c>
      <c r="AB26" s="43">
        <v>162710.74548955343</v>
      </c>
      <c r="AD26" s="59">
        <v>44105</v>
      </c>
      <c r="AE26" s="74">
        <f t="shared" si="1"/>
        <v>3644.9107599999998</v>
      </c>
      <c r="AF26" s="74">
        <f t="shared" si="2"/>
        <v>5563.7319200000002</v>
      </c>
      <c r="AG26" s="74">
        <f t="shared" si="3"/>
        <v>9208.6426800000008</v>
      </c>
    </row>
    <row r="27" spans="1:33" x14ac:dyDescent="0.6">
      <c r="A27" s="69">
        <v>44136</v>
      </c>
      <c r="B27" s="70">
        <v>0</v>
      </c>
      <c r="C27" s="70">
        <v>5100</v>
      </c>
      <c r="D27" s="70">
        <v>0</v>
      </c>
      <c r="E27" s="70">
        <v>0</v>
      </c>
      <c r="F27" s="70">
        <v>2167</v>
      </c>
      <c r="G27" s="70">
        <v>0</v>
      </c>
      <c r="H27" s="70">
        <v>0</v>
      </c>
      <c r="I27" s="70">
        <v>0</v>
      </c>
      <c r="J27" s="70">
        <v>1607</v>
      </c>
      <c r="K27" s="71">
        <f t="shared" si="0"/>
        <v>8874</v>
      </c>
      <c r="L27" s="75">
        <v>0.23313999999999999</v>
      </c>
      <c r="M27" s="43"/>
      <c r="N27" s="69">
        <v>44136</v>
      </c>
      <c r="O27" s="70">
        <v>10724</v>
      </c>
      <c r="P27" s="70">
        <v>0</v>
      </c>
      <c r="Q27" s="70">
        <v>3701</v>
      </c>
      <c r="R27" s="70">
        <v>2013</v>
      </c>
      <c r="S27" s="70">
        <v>5256</v>
      </c>
      <c r="T27" s="70">
        <v>13799</v>
      </c>
      <c r="U27" s="71">
        <f t="shared" si="4"/>
        <v>35493</v>
      </c>
      <c r="V27" s="77">
        <v>0.20374</v>
      </c>
      <c r="W27" s="77"/>
      <c r="X27" s="72">
        <v>44136</v>
      </c>
      <c r="Y27" s="71">
        <v>9195.0771999999997</v>
      </c>
      <c r="Z27" s="71">
        <v>89557.792923422589</v>
      </c>
      <c r="AA27" s="71">
        <v>46618.388941240511</v>
      </c>
      <c r="AB27" s="43">
        <v>145371.25906466309</v>
      </c>
      <c r="AD27" s="59">
        <v>44136</v>
      </c>
      <c r="AE27" s="74">
        <f t="shared" si="1"/>
        <v>2068.88436</v>
      </c>
      <c r="AF27" s="74">
        <f t="shared" si="2"/>
        <v>7231.3438200000001</v>
      </c>
      <c r="AG27" s="74">
        <f t="shared" si="3"/>
        <v>9300.2281800000001</v>
      </c>
    </row>
    <row r="28" spans="1:33" x14ac:dyDescent="0.6">
      <c r="A28" s="69">
        <v>44166</v>
      </c>
      <c r="B28" s="70">
        <v>4737</v>
      </c>
      <c r="C28" s="70">
        <v>4083</v>
      </c>
      <c r="D28" s="70">
        <v>2338</v>
      </c>
      <c r="E28" s="70">
        <v>3706</v>
      </c>
      <c r="F28" s="70">
        <v>2396</v>
      </c>
      <c r="G28" s="70">
        <v>0</v>
      </c>
      <c r="H28" s="70">
        <v>1964</v>
      </c>
      <c r="I28" s="70">
        <v>841</v>
      </c>
      <c r="J28" s="70">
        <v>1482</v>
      </c>
      <c r="K28" s="71">
        <f t="shared" si="0"/>
        <v>21547</v>
      </c>
      <c r="L28" s="75">
        <v>0.23313999999999999</v>
      </c>
      <c r="M28" s="43"/>
      <c r="N28" s="69">
        <v>44166</v>
      </c>
      <c r="O28" s="70">
        <v>11398</v>
      </c>
      <c r="P28" s="70">
        <v>0</v>
      </c>
      <c r="Q28" s="70">
        <v>6966</v>
      </c>
      <c r="R28" s="70">
        <v>2679</v>
      </c>
      <c r="S28" s="70">
        <v>7401</v>
      </c>
      <c r="T28" s="70">
        <v>15238</v>
      </c>
      <c r="U28" s="71">
        <f t="shared" si="4"/>
        <v>43682</v>
      </c>
      <c r="V28" s="77">
        <v>0.20374</v>
      </c>
      <c r="W28" s="77"/>
      <c r="X28" s="72">
        <v>44166</v>
      </c>
      <c r="Y28" s="71">
        <v>28385.8848</v>
      </c>
      <c r="Z28" s="71">
        <v>47021.60560451448</v>
      </c>
      <c r="AA28" s="71">
        <v>30669.169453105267</v>
      </c>
      <c r="AB28" s="43">
        <v>106076.65985761974</v>
      </c>
      <c r="AD28" s="59">
        <v>44166</v>
      </c>
      <c r="AE28" s="74">
        <f t="shared" si="1"/>
        <v>5023.4675799999995</v>
      </c>
      <c r="AF28" s="74">
        <f t="shared" si="2"/>
        <v>8899.7706799999996</v>
      </c>
      <c r="AG28" s="74">
        <f t="shared" si="3"/>
        <v>13923.238259999998</v>
      </c>
    </row>
    <row r="29" spans="1:33" x14ac:dyDescent="0.6">
      <c r="A29" s="69">
        <v>44197</v>
      </c>
      <c r="B29" s="70">
        <v>2629</v>
      </c>
      <c r="C29" s="70">
        <v>4927</v>
      </c>
      <c r="D29" s="70">
        <v>1600</v>
      </c>
      <c r="E29" s="70">
        <v>2549</v>
      </c>
      <c r="F29" s="70">
        <v>2090</v>
      </c>
      <c r="G29" s="70">
        <v>0</v>
      </c>
      <c r="H29" s="70">
        <v>1412</v>
      </c>
      <c r="I29" s="70">
        <v>554</v>
      </c>
      <c r="J29" s="70">
        <v>902</v>
      </c>
      <c r="K29" s="71">
        <f t="shared" si="0"/>
        <v>16663</v>
      </c>
      <c r="L29" s="75">
        <v>0.21232999999999999</v>
      </c>
      <c r="M29" s="43"/>
      <c r="N29" s="69">
        <v>44197</v>
      </c>
      <c r="O29" s="70">
        <v>16949</v>
      </c>
      <c r="P29" s="70">
        <v>0</v>
      </c>
      <c r="Q29" s="70">
        <v>8957</v>
      </c>
      <c r="R29" s="70">
        <v>2753</v>
      </c>
      <c r="S29" s="70">
        <v>13486</v>
      </c>
      <c r="T29" s="70">
        <v>23442</v>
      </c>
      <c r="U29" s="71">
        <f t="shared" si="4"/>
        <v>65587</v>
      </c>
      <c r="V29" s="77">
        <v>0.20297000000000001</v>
      </c>
      <c r="W29" s="77"/>
      <c r="X29" s="72">
        <v>44197</v>
      </c>
      <c r="Y29" s="71">
        <v>14703</v>
      </c>
      <c r="Z29" s="71">
        <v>54111.72401341868</v>
      </c>
      <c r="AA29" s="71">
        <v>26196.920640779357</v>
      </c>
      <c r="AB29" s="43">
        <v>95011.64465419804</v>
      </c>
      <c r="AD29" s="59">
        <v>44197</v>
      </c>
      <c r="AE29" s="74">
        <f t="shared" si="1"/>
        <v>3538.0547899999997</v>
      </c>
      <c r="AF29" s="74">
        <f t="shared" si="2"/>
        <v>13312.19339</v>
      </c>
      <c r="AG29" s="74">
        <f t="shared" si="3"/>
        <v>16850.248179999999</v>
      </c>
    </row>
    <row r="30" spans="1:33" x14ac:dyDescent="0.6">
      <c r="A30" s="69">
        <v>44228</v>
      </c>
      <c r="B30" s="70">
        <v>2694</v>
      </c>
      <c r="C30" s="70">
        <v>5017</v>
      </c>
      <c r="D30" s="70">
        <v>1303</v>
      </c>
      <c r="E30" s="70">
        <v>2194</v>
      </c>
      <c r="F30" s="70">
        <v>2258</v>
      </c>
      <c r="G30" s="70">
        <v>0</v>
      </c>
      <c r="H30" s="70">
        <v>1126</v>
      </c>
      <c r="I30" s="70">
        <v>437</v>
      </c>
      <c r="J30" s="70">
        <v>1353</v>
      </c>
      <c r="K30" s="71">
        <f t="shared" si="0"/>
        <v>16382</v>
      </c>
      <c r="L30" s="75">
        <v>0.21232999999999999</v>
      </c>
      <c r="M30" s="43"/>
      <c r="N30" s="69">
        <v>44228</v>
      </c>
      <c r="O30" s="70">
        <v>16057</v>
      </c>
      <c r="P30" s="70">
        <v>0</v>
      </c>
      <c r="Q30" s="70">
        <v>6959</v>
      </c>
      <c r="R30" s="70">
        <v>2160</v>
      </c>
      <c r="S30" s="70">
        <v>10534</v>
      </c>
      <c r="T30" s="70">
        <v>20500</v>
      </c>
      <c r="U30" s="71">
        <f t="shared" si="4"/>
        <v>56210</v>
      </c>
      <c r="V30" s="77">
        <v>0.20297000000000001</v>
      </c>
      <c r="W30" s="77"/>
      <c r="X30" s="72">
        <v>44228</v>
      </c>
      <c r="Y30" s="71">
        <v>9580.0771999999997</v>
      </c>
      <c r="Z30" s="71">
        <v>64472.479049620844</v>
      </c>
      <c r="AA30" s="71">
        <v>38229.397740982386</v>
      </c>
      <c r="AB30" s="43">
        <v>112281.95399060323</v>
      </c>
      <c r="AD30" s="59">
        <v>44228</v>
      </c>
      <c r="AE30" s="74">
        <f t="shared" si="1"/>
        <v>3478.3900599999997</v>
      </c>
      <c r="AF30" s="74">
        <f t="shared" si="2"/>
        <v>11408.9437</v>
      </c>
      <c r="AG30" s="74">
        <f t="shared" si="3"/>
        <v>14887.33376</v>
      </c>
    </row>
    <row r="31" spans="1:33" x14ac:dyDescent="0.6">
      <c r="A31" s="69">
        <v>44256</v>
      </c>
      <c r="B31" s="70">
        <v>2328</v>
      </c>
      <c r="C31" s="70">
        <v>5750</v>
      </c>
      <c r="D31" s="70">
        <v>1279</v>
      </c>
      <c r="E31" s="70">
        <v>2078</v>
      </c>
      <c r="F31" s="70">
        <v>2144</v>
      </c>
      <c r="G31" s="70">
        <v>0</v>
      </c>
      <c r="H31" s="70">
        <v>1034</v>
      </c>
      <c r="I31" s="70">
        <v>435</v>
      </c>
      <c r="J31" s="70">
        <v>855</v>
      </c>
      <c r="K31" s="71">
        <f t="shared" si="0"/>
        <v>15903</v>
      </c>
      <c r="L31" s="75">
        <v>0.21232999999999999</v>
      </c>
      <c r="M31" s="43"/>
      <c r="N31" s="69">
        <v>44256</v>
      </c>
      <c r="O31" s="70">
        <v>14125</v>
      </c>
      <c r="P31" s="70">
        <v>0</v>
      </c>
      <c r="Q31" s="70">
        <v>6028</v>
      </c>
      <c r="R31" s="70">
        <v>1980</v>
      </c>
      <c r="S31" s="70">
        <v>7052</v>
      </c>
      <c r="T31" s="70">
        <v>18418</v>
      </c>
      <c r="U31" s="71">
        <f t="shared" si="4"/>
        <v>47603</v>
      </c>
      <c r="V31" s="77">
        <v>0.20297000000000001</v>
      </c>
      <c r="W31" s="77"/>
      <c r="X31" s="72">
        <v>44256</v>
      </c>
      <c r="Y31" s="71">
        <v>40427.699999999997</v>
      </c>
      <c r="Z31" s="71">
        <v>73851.164376340224</v>
      </c>
      <c r="AA31" s="71">
        <v>37914.075691515471</v>
      </c>
      <c r="AB31" s="43">
        <v>152192.9400678557</v>
      </c>
      <c r="AD31" s="59">
        <v>44256</v>
      </c>
      <c r="AE31" s="74">
        <f t="shared" si="1"/>
        <v>3376.68399</v>
      </c>
      <c r="AF31" s="74">
        <f t="shared" si="2"/>
        <v>9661.9809100000002</v>
      </c>
      <c r="AG31" s="74">
        <f t="shared" si="3"/>
        <v>13038.6649</v>
      </c>
    </row>
    <row r="32" spans="1:33" x14ac:dyDescent="0.6">
      <c r="A32" s="69">
        <v>44287</v>
      </c>
      <c r="B32" s="70">
        <v>3136</v>
      </c>
      <c r="C32" s="70">
        <v>4285</v>
      </c>
      <c r="D32" s="70">
        <v>1851</v>
      </c>
      <c r="E32" s="70">
        <v>2326</v>
      </c>
      <c r="F32" s="70">
        <v>2378</v>
      </c>
      <c r="G32" s="70">
        <v>0</v>
      </c>
      <c r="H32" s="70">
        <v>1072</v>
      </c>
      <c r="I32" s="70">
        <v>556</v>
      </c>
      <c r="J32" s="70">
        <v>906</v>
      </c>
      <c r="K32" s="71">
        <f t="shared" si="0"/>
        <v>16510</v>
      </c>
      <c r="L32" s="75">
        <v>0.21232999999999999</v>
      </c>
      <c r="M32" s="43"/>
      <c r="N32" s="69">
        <v>44287</v>
      </c>
      <c r="O32" s="70">
        <v>10598</v>
      </c>
      <c r="P32" s="70">
        <v>0</v>
      </c>
      <c r="Q32" s="70">
        <v>3436</v>
      </c>
      <c r="R32" s="70">
        <v>1439</v>
      </c>
      <c r="S32" s="70">
        <v>5935</v>
      </c>
      <c r="T32" s="70">
        <v>14112</v>
      </c>
      <c r="U32" s="71">
        <f t="shared" si="4"/>
        <v>35520</v>
      </c>
      <c r="V32" s="77">
        <v>0.20297000000000001</v>
      </c>
      <c r="W32" s="77"/>
      <c r="X32" s="72">
        <v>44287</v>
      </c>
      <c r="Y32" s="71">
        <v>15944.5</v>
      </c>
      <c r="Z32" s="71">
        <v>43217.331552780059</v>
      </c>
      <c r="AA32" s="71">
        <v>23141.622043052164</v>
      </c>
      <c r="AB32" s="43">
        <v>82303.453595832223</v>
      </c>
      <c r="AD32" s="59">
        <v>44287</v>
      </c>
      <c r="AE32" s="74">
        <f t="shared" si="1"/>
        <v>3505.5682999999999</v>
      </c>
      <c r="AF32" s="74">
        <f t="shared" si="2"/>
        <v>7209.4944000000005</v>
      </c>
      <c r="AG32" s="74">
        <f t="shared" si="3"/>
        <v>10715.0627</v>
      </c>
    </row>
    <row r="33" spans="1:33" x14ac:dyDescent="0.6">
      <c r="A33" s="69">
        <v>44317</v>
      </c>
      <c r="B33" s="70">
        <v>0</v>
      </c>
      <c r="C33" s="70">
        <v>4496</v>
      </c>
      <c r="D33" s="70">
        <v>0</v>
      </c>
      <c r="E33" s="70">
        <v>0</v>
      </c>
      <c r="F33" s="70">
        <v>1869</v>
      </c>
      <c r="G33" s="70">
        <v>0</v>
      </c>
      <c r="H33" s="70">
        <v>0</v>
      </c>
      <c r="I33" s="70">
        <v>0</v>
      </c>
      <c r="J33" s="70">
        <v>830</v>
      </c>
      <c r="K33" s="71">
        <f t="shared" si="0"/>
        <v>7195</v>
      </c>
      <c r="L33" s="75">
        <v>0.21232999999999999</v>
      </c>
      <c r="M33" s="43"/>
      <c r="N33" s="69">
        <v>44317</v>
      </c>
      <c r="O33" s="70">
        <v>6502</v>
      </c>
      <c r="P33" s="70">
        <v>0</v>
      </c>
      <c r="Q33" s="70">
        <v>1692</v>
      </c>
      <c r="R33" s="70">
        <v>1124</v>
      </c>
      <c r="S33" s="70">
        <v>3462</v>
      </c>
      <c r="T33" s="70">
        <v>8684</v>
      </c>
      <c r="U33" s="71">
        <f t="shared" si="4"/>
        <v>21464</v>
      </c>
      <c r="V33" s="77">
        <v>0.20297000000000001</v>
      </c>
      <c r="W33" s="77"/>
      <c r="X33" s="72">
        <v>44317</v>
      </c>
      <c r="Y33" s="71">
        <v>14261.500550000001</v>
      </c>
      <c r="Z33" s="71">
        <v>65060.976267772945</v>
      </c>
      <c r="AA33" s="71">
        <v>25428.621820954748</v>
      </c>
      <c r="AB33" s="43">
        <v>104751.09863872769</v>
      </c>
      <c r="AD33" s="59">
        <v>44317</v>
      </c>
      <c r="AE33" s="74">
        <f t="shared" si="1"/>
        <v>1527.71435</v>
      </c>
      <c r="AF33" s="74">
        <f t="shared" si="2"/>
        <v>4356.5480800000005</v>
      </c>
      <c r="AG33" s="74">
        <f t="shared" si="3"/>
        <v>5884.2624300000007</v>
      </c>
    </row>
    <row r="34" spans="1:33" x14ac:dyDescent="0.6">
      <c r="A34" s="69">
        <v>44348</v>
      </c>
      <c r="B34" s="70">
        <v>3046</v>
      </c>
      <c r="C34" s="70">
        <v>6158</v>
      </c>
      <c r="D34" s="70">
        <v>1980</v>
      </c>
      <c r="E34" s="70">
        <v>3062</v>
      </c>
      <c r="F34" s="70">
        <v>851</v>
      </c>
      <c r="G34" s="70">
        <v>0</v>
      </c>
      <c r="H34" s="70">
        <v>992</v>
      </c>
      <c r="I34" s="70">
        <v>738</v>
      </c>
      <c r="J34" s="70">
        <v>908</v>
      </c>
      <c r="K34" s="71">
        <f t="shared" si="0"/>
        <v>17735</v>
      </c>
      <c r="L34" s="75">
        <v>0.21232999999999999</v>
      </c>
      <c r="M34" s="43"/>
      <c r="N34" s="69">
        <v>44348</v>
      </c>
      <c r="O34" s="70">
        <v>515</v>
      </c>
      <c r="P34" s="70">
        <v>0</v>
      </c>
      <c r="Q34" s="70">
        <v>325</v>
      </c>
      <c r="R34" s="70">
        <v>179</v>
      </c>
      <c r="S34" s="70">
        <v>873</v>
      </c>
      <c r="T34" s="70">
        <v>101</v>
      </c>
      <c r="U34" s="71">
        <f t="shared" si="4"/>
        <v>1993</v>
      </c>
      <c r="V34" s="77">
        <v>0.20297000000000001</v>
      </c>
      <c r="W34" s="77"/>
      <c r="X34" s="72">
        <v>44348</v>
      </c>
      <c r="Y34" s="71">
        <v>12750.11969999999</v>
      </c>
      <c r="Z34" s="71">
        <v>64564.822084226769</v>
      </c>
      <c r="AA34" s="71">
        <v>23752.524521001305</v>
      </c>
      <c r="AB34" s="43">
        <v>101067.46630522807</v>
      </c>
      <c r="AD34" s="59">
        <v>44348</v>
      </c>
      <c r="AE34" s="74">
        <f t="shared" si="1"/>
        <v>3765.6725499999998</v>
      </c>
      <c r="AF34" s="74">
        <f t="shared" si="2"/>
        <v>404.51921000000004</v>
      </c>
      <c r="AG34" s="74">
        <f t="shared" si="3"/>
        <v>4170.1917599999997</v>
      </c>
    </row>
    <row r="35" spans="1:33" x14ac:dyDescent="0.6">
      <c r="A35" s="69">
        <v>44378</v>
      </c>
      <c r="B35" s="70">
        <v>866</v>
      </c>
      <c r="C35" s="70">
        <v>8076</v>
      </c>
      <c r="D35" s="70">
        <v>1000</v>
      </c>
      <c r="E35" s="70">
        <v>1479</v>
      </c>
      <c r="F35" s="70">
        <v>910</v>
      </c>
      <c r="G35" s="70">
        <v>0</v>
      </c>
      <c r="H35" s="70">
        <v>314</v>
      </c>
      <c r="I35" s="70">
        <v>503</v>
      </c>
      <c r="J35" s="70">
        <v>1311</v>
      </c>
      <c r="K35" s="71">
        <f t="shared" si="0"/>
        <v>14459</v>
      </c>
      <c r="L35" s="75">
        <v>0.21232999999999999</v>
      </c>
      <c r="M35" s="43"/>
      <c r="N35" s="69">
        <v>44378</v>
      </c>
      <c r="O35" s="70">
        <v>303</v>
      </c>
      <c r="P35" s="70">
        <v>0</v>
      </c>
      <c r="Q35" s="70">
        <v>258</v>
      </c>
      <c r="R35" s="70">
        <v>135</v>
      </c>
      <c r="S35" s="70">
        <v>461</v>
      </c>
      <c r="T35" s="70">
        <v>45</v>
      </c>
      <c r="U35" s="71">
        <f t="shared" si="4"/>
        <v>1202</v>
      </c>
      <c r="V35" s="77">
        <v>0.20297000000000001</v>
      </c>
      <c r="W35" s="77"/>
      <c r="X35" s="72">
        <v>44378</v>
      </c>
      <c r="Y35" s="71">
        <v>11167.5</v>
      </c>
      <c r="Z35" s="71">
        <v>70580.745537901879</v>
      </c>
      <c r="AA35" s="71">
        <v>20736.735413466682</v>
      </c>
      <c r="AB35" s="43">
        <v>102484.98095136856</v>
      </c>
      <c r="AD35" s="59">
        <v>44378</v>
      </c>
      <c r="AE35" s="74">
        <f t="shared" si="1"/>
        <v>3070.0794699999997</v>
      </c>
      <c r="AF35" s="74">
        <f t="shared" si="2"/>
        <v>243.96994000000001</v>
      </c>
      <c r="AG35" s="74">
        <f t="shared" si="3"/>
        <v>3314.0494099999996</v>
      </c>
    </row>
    <row r="36" spans="1:33" x14ac:dyDescent="0.6">
      <c r="A36" s="69">
        <v>44409</v>
      </c>
      <c r="B36" s="70">
        <v>1164</v>
      </c>
      <c r="C36" s="70">
        <v>7518</v>
      </c>
      <c r="D36" s="70">
        <v>959</v>
      </c>
      <c r="E36" s="70">
        <v>1762</v>
      </c>
      <c r="F36" s="70">
        <v>735</v>
      </c>
      <c r="G36" s="70">
        <v>0</v>
      </c>
      <c r="H36" s="70">
        <v>414</v>
      </c>
      <c r="I36" s="70">
        <v>324</v>
      </c>
      <c r="J36" s="70">
        <v>1321</v>
      </c>
      <c r="K36" s="71">
        <f t="shared" si="0"/>
        <v>14197</v>
      </c>
      <c r="L36" s="75">
        <v>0.21232999999999999</v>
      </c>
      <c r="M36" s="43"/>
      <c r="N36" s="69">
        <v>44409</v>
      </c>
      <c r="O36" s="70">
        <v>313</v>
      </c>
      <c r="P36" s="70">
        <v>0</v>
      </c>
      <c r="Q36" s="70">
        <v>302</v>
      </c>
      <c r="R36" s="70">
        <v>134</v>
      </c>
      <c r="S36" s="70">
        <v>235</v>
      </c>
      <c r="T36" s="70">
        <v>56</v>
      </c>
      <c r="U36" s="71">
        <f t="shared" si="4"/>
        <v>1040</v>
      </c>
      <c r="V36" s="77">
        <v>0.20297000000000001</v>
      </c>
      <c r="W36" s="77"/>
      <c r="X36" s="72">
        <v>44409</v>
      </c>
      <c r="Y36" s="71">
        <v>18648.5</v>
      </c>
      <c r="Z36" s="71">
        <v>71149.719708163218</v>
      </c>
      <c r="AA36" s="71">
        <v>24770.251638178433</v>
      </c>
      <c r="AB36" s="43">
        <v>114568.47134634166</v>
      </c>
      <c r="AD36" s="59">
        <v>44409</v>
      </c>
      <c r="AE36" s="74">
        <f t="shared" si="1"/>
        <v>3014.4490099999998</v>
      </c>
      <c r="AF36" s="74">
        <f t="shared" si="2"/>
        <v>211.08880000000002</v>
      </c>
      <c r="AG36" s="74">
        <f t="shared" si="3"/>
        <v>3225.5378099999998</v>
      </c>
    </row>
    <row r="37" spans="1:33" x14ac:dyDescent="0.6">
      <c r="A37" s="69">
        <v>44440</v>
      </c>
      <c r="B37" s="70">
        <v>921</v>
      </c>
      <c r="C37" s="70">
        <v>9194</v>
      </c>
      <c r="D37" s="70">
        <v>1117</v>
      </c>
      <c r="E37" s="70">
        <v>1678</v>
      </c>
      <c r="F37" s="70">
        <v>758</v>
      </c>
      <c r="G37" s="70">
        <v>0</v>
      </c>
      <c r="H37" s="70">
        <v>348</v>
      </c>
      <c r="I37" s="70">
        <v>248</v>
      </c>
      <c r="J37" s="70">
        <v>506</v>
      </c>
      <c r="K37" s="71">
        <f t="shared" si="0"/>
        <v>14770</v>
      </c>
      <c r="L37" s="75">
        <v>0.21232999999999999</v>
      </c>
      <c r="M37" s="43"/>
      <c r="N37" s="69">
        <v>44440</v>
      </c>
      <c r="O37" s="70">
        <v>325</v>
      </c>
      <c r="P37" s="70">
        <v>0</v>
      </c>
      <c r="Q37" s="70">
        <v>582</v>
      </c>
      <c r="R37" s="70">
        <v>202</v>
      </c>
      <c r="S37" s="70">
        <v>448</v>
      </c>
      <c r="T37" s="70">
        <v>817</v>
      </c>
      <c r="U37" s="71">
        <f t="shared" si="4"/>
        <v>2374</v>
      </c>
      <c r="V37" s="77">
        <v>0.20297000000000001</v>
      </c>
      <c r="W37" s="77"/>
      <c r="X37" s="72">
        <v>44440</v>
      </c>
      <c r="Y37" s="71">
        <v>18067.166666666661</v>
      </c>
      <c r="Z37" s="71">
        <v>64140.409081867816</v>
      </c>
      <c r="AA37" s="71">
        <v>26817.85230160736</v>
      </c>
      <c r="AB37" s="43">
        <v>109025.42805014184</v>
      </c>
      <c r="AD37" s="59">
        <v>44440</v>
      </c>
      <c r="AE37" s="74">
        <f t="shared" si="1"/>
        <v>3136.1140999999998</v>
      </c>
      <c r="AF37" s="74">
        <f t="shared" si="2"/>
        <v>481.85078000000004</v>
      </c>
      <c r="AG37" s="74">
        <f t="shared" si="3"/>
        <v>3617.96488</v>
      </c>
    </row>
    <row r="38" spans="1:33" x14ac:dyDescent="0.6">
      <c r="A38" s="69">
        <v>44470</v>
      </c>
      <c r="B38" s="70">
        <v>3285</v>
      </c>
      <c r="C38" s="70">
        <v>9959</v>
      </c>
      <c r="D38" s="70">
        <v>1220</v>
      </c>
      <c r="E38" s="70">
        <v>2055</v>
      </c>
      <c r="F38" s="70">
        <v>1464</v>
      </c>
      <c r="G38" s="70">
        <v>0</v>
      </c>
      <c r="H38" s="70">
        <v>563</v>
      </c>
      <c r="I38" s="70">
        <v>304</v>
      </c>
      <c r="J38" s="70">
        <v>1379</v>
      </c>
      <c r="K38" s="71">
        <f t="shared" si="0"/>
        <v>20229</v>
      </c>
      <c r="L38" s="75">
        <v>0.21232999999999999</v>
      </c>
      <c r="M38" s="43"/>
      <c r="N38" s="69">
        <v>44470</v>
      </c>
      <c r="O38" s="70">
        <v>3317</v>
      </c>
      <c r="P38" s="70">
        <v>0</v>
      </c>
      <c r="Q38" s="70">
        <v>1210</v>
      </c>
      <c r="R38" s="70">
        <v>762</v>
      </c>
      <c r="S38" s="70">
        <v>2062</v>
      </c>
      <c r="T38" s="70">
        <v>4717</v>
      </c>
      <c r="U38" s="71">
        <f t="shared" si="4"/>
        <v>12068</v>
      </c>
      <c r="V38" s="77">
        <v>0.20297000000000001</v>
      </c>
      <c r="W38" s="77"/>
      <c r="X38" s="72">
        <v>44470</v>
      </c>
      <c r="Y38" s="71">
        <v>20147.5</v>
      </c>
      <c r="Z38" s="71">
        <v>117834.4769736733</v>
      </c>
      <c r="AA38" s="71">
        <v>63933.027800341297</v>
      </c>
      <c r="AB38" s="43">
        <v>201915.00477401458</v>
      </c>
      <c r="AD38" s="59">
        <v>44470</v>
      </c>
      <c r="AE38" s="74">
        <f t="shared" si="1"/>
        <v>4295.2235700000001</v>
      </c>
      <c r="AF38" s="74">
        <f t="shared" si="2"/>
        <v>2449.4419600000001</v>
      </c>
      <c r="AG38" s="74">
        <f t="shared" si="3"/>
        <v>6744.6655300000002</v>
      </c>
    </row>
    <row r="39" spans="1:33" x14ac:dyDescent="0.6">
      <c r="A39" s="69">
        <v>44501</v>
      </c>
      <c r="B39" s="70">
        <v>2958</v>
      </c>
      <c r="C39" s="70">
        <v>9584</v>
      </c>
      <c r="D39" s="70">
        <v>1122</v>
      </c>
      <c r="E39" s="70">
        <v>1887</v>
      </c>
      <c r="F39" s="70">
        <v>1989</v>
      </c>
      <c r="G39" s="70">
        <v>0</v>
      </c>
      <c r="H39" s="70">
        <v>1162</v>
      </c>
      <c r="I39" s="70">
        <v>226</v>
      </c>
      <c r="J39" s="70">
        <v>811</v>
      </c>
      <c r="K39" s="71">
        <f t="shared" si="0"/>
        <v>19739</v>
      </c>
      <c r="L39" s="75">
        <v>0.21232999999999999</v>
      </c>
      <c r="M39" s="43"/>
      <c r="N39" s="69">
        <v>44501</v>
      </c>
      <c r="O39" s="70">
        <v>10694</v>
      </c>
      <c r="P39" s="70">
        <v>0</v>
      </c>
      <c r="Q39" s="70">
        <v>3471</v>
      </c>
      <c r="R39" s="70">
        <v>0</v>
      </c>
      <c r="S39" s="70">
        <v>6808</v>
      </c>
      <c r="T39" s="70">
        <v>12877</v>
      </c>
      <c r="U39" s="71">
        <f t="shared" si="4"/>
        <v>33850</v>
      </c>
      <c r="V39" s="77">
        <v>0.20297000000000001</v>
      </c>
      <c r="W39" s="77"/>
      <c r="X39" s="72">
        <v>44501</v>
      </c>
      <c r="Y39" s="71">
        <v>34287.092400000001</v>
      </c>
      <c r="Z39" s="71">
        <v>99115.188445714142</v>
      </c>
      <c r="AA39" s="71">
        <v>29113.94886747943</v>
      </c>
      <c r="AB39" s="43">
        <v>162516.22971319358</v>
      </c>
      <c r="AD39" s="59">
        <v>44501</v>
      </c>
      <c r="AE39" s="74">
        <f t="shared" si="1"/>
        <v>4191.1818699999994</v>
      </c>
      <c r="AF39" s="74">
        <f t="shared" si="2"/>
        <v>6870.5345000000007</v>
      </c>
      <c r="AG39" s="74">
        <f t="shared" si="3"/>
        <v>11061.71637</v>
      </c>
    </row>
    <row r="40" spans="1:33" x14ac:dyDescent="0.6">
      <c r="A40" s="69">
        <v>44531</v>
      </c>
      <c r="B40" s="70">
        <v>2376</v>
      </c>
      <c r="C40" s="70">
        <v>8201</v>
      </c>
      <c r="D40" s="70">
        <v>1404</v>
      </c>
      <c r="E40" s="70">
        <v>2000</v>
      </c>
      <c r="F40" s="70">
        <v>2459</v>
      </c>
      <c r="G40" s="70">
        <v>0</v>
      </c>
      <c r="H40" s="70">
        <v>781</v>
      </c>
      <c r="I40" s="70">
        <v>187</v>
      </c>
      <c r="J40" s="70">
        <v>1022</v>
      </c>
      <c r="K40" s="71">
        <f t="shared" si="0"/>
        <v>18430</v>
      </c>
      <c r="L40" s="75">
        <v>0.21232999999999999</v>
      </c>
      <c r="M40" s="43"/>
      <c r="N40" s="69">
        <v>44531</v>
      </c>
      <c r="O40" s="70">
        <v>11853</v>
      </c>
      <c r="P40" s="70">
        <v>0</v>
      </c>
      <c r="Q40" s="70">
        <v>7277</v>
      </c>
      <c r="R40" s="70">
        <v>3862</v>
      </c>
      <c r="S40" s="70">
        <v>8504</v>
      </c>
      <c r="T40" s="70">
        <v>18795</v>
      </c>
      <c r="U40" s="71">
        <f t="shared" si="4"/>
        <v>50291</v>
      </c>
      <c r="V40" s="77">
        <v>0.20297000000000001</v>
      </c>
      <c r="W40" s="77"/>
      <c r="X40" s="72">
        <v>44531</v>
      </c>
      <c r="Y40" s="71">
        <v>10630</v>
      </c>
      <c r="Z40" s="71">
        <v>77667.14435714281</v>
      </c>
      <c r="AA40" s="71">
        <v>17158.628185327601</v>
      </c>
      <c r="AB40" s="43">
        <v>105455.77254247041</v>
      </c>
      <c r="AD40" s="59">
        <v>44531</v>
      </c>
      <c r="AE40" s="74">
        <f t="shared" si="1"/>
        <v>3913.2419</v>
      </c>
      <c r="AF40" s="74">
        <f t="shared" si="2"/>
        <v>10207.564270000001</v>
      </c>
      <c r="AG40" s="74">
        <f t="shared" si="3"/>
        <v>14120.80617</v>
      </c>
    </row>
    <row r="41" spans="1:33" x14ac:dyDescent="0.6">
      <c r="A41" s="69">
        <v>44562</v>
      </c>
      <c r="B41" s="70">
        <v>3422</v>
      </c>
      <c r="C41" s="70">
        <v>8994</v>
      </c>
      <c r="D41" s="70">
        <v>1561</v>
      </c>
      <c r="E41" s="70">
        <v>2567</v>
      </c>
      <c r="F41" s="70">
        <v>3516</v>
      </c>
      <c r="G41" s="70">
        <v>0</v>
      </c>
      <c r="H41" s="70">
        <v>1110</v>
      </c>
      <c r="I41" s="70">
        <v>276</v>
      </c>
      <c r="J41" s="70">
        <v>1230</v>
      </c>
      <c r="K41" s="71">
        <f t="shared" si="0"/>
        <v>22676</v>
      </c>
      <c r="L41" s="75">
        <v>0.19338</v>
      </c>
      <c r="M41" s="43"/>
      <c r="N41" s="69">
        <v>44562</v>
      </c>
      <c r="O41" s="70">
        <v>14734</v>
      </c>
      <c r="P41" s="70">
        <v>0</v>
      </c>
      <c r="Q41" s="70">
        <v>7145</v>
      </c>
      <c r="R41" s="70">
        <v>2267</v>
      </c>
      <c r="S41" s="70">
        <v>10000</v>
      </c>
      <c r="T41" s="70">
        <v>23067</v>
      </c>
      <c r="U41" s="71">
        <f t="shared" si="4"/>
        <v>57213</v>
      </c>
      <c r="V41" s="77">
        <v>0.2</v>
      </c>
      <c r="W41" s="77"/>
      <c r="X41" s="72">
        <v>44562</v>
      </c>
      <c r="Y41" s="71">
        <v>8696</v>
      </c>
      <c r="Z41" s="71">
        <v>48033.328856214132</v>
      </c>
      <c r="AA41" s="71">
        <v>23432.394739383246</v>
      </c>
      <c r="AB41" s="43">
        <v>80161.723595597374</v>
      </c>
      <c r="AD41" s="59">
        <v>44562</v>
      </c>
      <c r="AE41" s="74">
        <f t="shared" si="1"/>
        <v>4385.0848800000003</v>
      </c>
      <c r="AF41" s="74">
        <f t="shared" si="2"/>
        <v>11442.6</v>
      </c>
      <c r="AG41" s="74">
        <f t="shared" si="3"/>
        <v>15827.684880000001</v>
      </c>
    </row>
    <row r="42" spans="1:33" x14ac:dyDescent="0.6">
      <c r="A42" s="69">
        <v>44593</v>
      </c>
      <c r="B42" s="70">
        <v>2810</v>
      </c>
      <c r="C42" s="70">
        <v>10082</v>
      </c>
      <c r="D42" s="70">
        <v>1259</v>
      </c>
      <c r="E42" s="70">
        <v>2220</v>
      </c>
      <c r="F42" s="70">
        <v>3157</v>
      </c>
      <c r="G42" s="70">
        <v>0</v>
      </c>
      <c r="H42" s="70">
        <v>847</v>
      </c>
      <c r="I42" s="70">
        <v>397</v>
      </c>
      <c r="J42" s="70">
        <v>943</v>
      </c>
      <c r="K42" s="71">
        <f t="shared" si="0"/>
        <v>21715</v>
      </c>
      <c r="L42" s="75">
        <v>0.19338</v>
      </c>
      <c r="M42" s="43"/>
      <c r="N42" s="69">
        <v>44593</v>
      </c>
      <c r="O42" s="70">
        <v>12584</v>
      </c>
      <c r="P42" s="70">
        <v>0</v>
      </c>
      <c r="Q42" s="70">
        <v>5181</v>
      </c>
      <c r="R42" s="70">
        <v>2054</v>
      </c>
      <c r="S42" s="70">
        <v>7135</v>
      </c>
      <c r="T42" s="70">
        <v>19886</v>
      </c>
      <c r="U42" s="71">
        <f t="shared" si="4"/>
        <v>46840</v>
      </c>
      <c r="V42" s="77">
        <v>0.2</v>
      </c>
      <c r="W42" s="77"/>
      <c r="X42" s="72">
        <v>44593</v>
      </c>
      <c r="Y42" s="71">
        <v>21798.7</v>
      </c>
      <c r="Z42" s="71">
        <v>53475.29974096379</v>
      </c>
      <c r="AA42" s="71">
        <v>18348.333015282922</v>
      </c>
      <c r="AB42" s="43">
        <v>93622.332756246702</v>
      </c>
      <c r="AD42" s="59">
        <v>44593</v>
      </c>
      <c r="AE42" s="74">
        <f t="shared" si="1"/>
        <v>4199.2466999999997</v>
      </c>
      <c r="AF42" s="74">
        <f t="shared" si="2"/>
        <v>9368</v>
      </c>
      <c r="AG42" s="74">
        <f t="shared" si="3"/>
        <v>13567.2467</v>
      </c>
    </row>
    <row r="43" spans="1:33" x14ac:dyDescent="0.6">
      <c r="A43" s="69">
        <v>44621</v>
      </c>
      <c r="B43" s="70">
        <v>2623</v>
      </c>
      <c r="C43" s="70">
        <v>11238</v>
      </c>
      <c r="D43" s="70">
        <v>1225</v>
      </c>
      <c r="E43" s="70">
        <v>2281</v>
      </c>
      <c r="F43" s="70">
        <v>3121</v>
      </c>
      <c r="G43" s="70">
        <v>0</v>
      </c>
      <c r="H43" s="70">
        <v>904</v>
      </c>
      <c r="I43" s="70">
        <v>351</v>
      </c>
      <c r="J43" s="70">
        <v>885</v>
      </c>
      <c r="K43" s="71">
        <f t="shared" si="0"/>
        <v>22628</v>
      </c>
      <c r="L43" s="75">
        <v>0.19338</v>
      </c>
      <c r="M43" s="43"/>
      <c r="N43" s="69">
        <v>44621</v>
      </c>
      <c r="O43" s="70">
        <v>11902</v>
      </c>
      <c r="P43" s="70">
        <v>0</v>
      </c>
      <c r="Q43" s="70">
        <v>4911</v>
      </c>
      <c r="R43" s="70">
        <v>1767</v>
      </c>
      <c r="S43" s="70">
        <v>6074</v>
      </c>
      <c r="T43" s="70">
        <v>17473</v>
      </c>
      <c r="U43" s="71">
        <f t="shared" si="4"/>
        <v>42127</v>
      </c>
      <c r="V43" s="77">
        <v>0.2</v>
      </c>
      <c r="W43" s="77"/>
      <c r="X43" s="72">
        <v>44621</v>
      </c>
      <c r="Y43" s="71">
        <v>9910</v>
      </c>
      <c r="Z43" s="71">
        <v>73623.061427265275</v>
      </c>
      <c r="AA43" s="71">
        <v>33526.321061131755</v>
      </c>
      <c r="AB43" s="43">
        <v>117059.38248839704</v>
      </c>
      <c r="AD43" s="59">
        <v>44621</v>
      </c>
      <c r="AE43" s="74">
        <f t="shared" si="1"/>
        <v>4375.8026399999999</v>
      </c>
      <c r="AF43" s="74">
        <f t="shared" si="2"/>
        <v>8425.4</v>
      </c>
      <c r="AG43" s="74">
        <f t="shared" si="3"/>
        <v>12801.20264</v>
      </c>
    </row>
    <row r="44" spans="1:33" x14ac:dyDescent="0.6">
      <c r="A44" s="69">
        <v>44652</v>
      </c>
      <c r="B44" s="70">
        <v>2744</v>
      </c>
      <c r="C44" s="70">
        <v>9946</v>
      </c>
      <c r="D44" s="70">
        <v>1594</v>
      </c>
      <c r="E44" s="70">
        <v>2387</v>
      </c>
      <c r="F44" s="70">
        <v>2136</v>
      </c>
      <c r="G44" s="70">
        <v>0</v>
      </c>
      <c r="H44" s="70">
        <v>836</v>
      </c>
      <c r="I44" s="70">
        <v>521</v>
      </c>
      <c r="J44" s="70">
        <v>675</v>
      </c>
      <c r="K44" s="71">
        <f t="shared" si="0"/>
        <v>20839</v>
      </c>
      <c r="L44" s="75">
        <v>0.19338</v>
      </c>
      <c r="M44" s="43"/>
      <c r="N44" s="69">
        <v>44652</v>
      </c>
      <c r="O44" s="70">
        <v>8513</v>
      </c>
      <c r="P44" s="70">
        <v>0</v>
      </c>
      <c r="Q44" s="70">
        <v>2472</v>
      </c>
      <c r="R44" s="70">
        <v>973</v>
      </c>
      <c r="S44" s="70">
        <v>4061</v>
      </c>
      <c r="T44" s="70">
        <v>13369</v>
      </c>
      <c r="U44" s="71">
        <f t="shared" si="4"/>
        <v>29388</v>
      </c>
      <c r="V44" s="77">
        <v>0.2</v>
      </c>
      <c r="W44" s="77"/>
      <c r="X44" s="72">
        <v>44652</v>
      </c>
      <c r="Y44" s="71">
        <v>22038.3848</v>
      </c>
      <c r="Z44" s="71">
        <v>77235.565200603058</v>
      </c>
      <c r="AA44" s="71">
        <v>24591.006832176696</v>
      </c>
      <c r="AB44" s="43">
        <v>123864.95683277975</v>
      </c>
      <c r="AD44" s="59">
        <v>44652</v>
      </c>
      <c r="AE44" s="74">
        <f t="shared" si="1"/>
        <v>4029.84582</v>
      </c>
      <c r="AF44" s="74">
        <f t="shared" si="2"/>
        <v>5877.6</v>
      </c>
      <c r="AG44" s="74">
        <f t="shared" si="3"/>
        <v>9907.4458200000008</v>
      </c>
    </row>
    <row r="45" spans="1:33" x14ac:dyDescent="0.6">
      <c r="A45" s="69">
        <v>44682</v>
      </c>
      <c r="B45" s="70">
        <v>1546</v>
      </c>
      <c r="C45" s="70">
        <v>8645</v>
      </c>
      <c r="D45" s="70">
        <v>958</v>
      </c>
      <c r="E45" s="70">
        <v>0</v>
      </c>
      <c r="F45" s="70">
        <v>1583</v>
      </c>
      <c r="G45" s="70">
        <v>0</v>
      </c>
      <c r="H45" s="70">
        <v>350</v>
      </c>
      <c r="I45" s="70">
        <v>571</v>
      </c>
      <c r="J45" s="70">
        <v>839</v>
      </c>
      <c r="K45" s="71">
        <f t="shared" si="0"/>
        <v>14492</v>
      </c>
      <c r="L45" s="75">
        <v>0.19338</v>
      </c>
      <c r="M45" s="43"/>
      <c r="N45" s="69">
        <v>44682</v>
      </c>
      <c r="O45" s="70">
        <v>1019</v>
      </c>
      <c r="P45" s="70">
        <v>0</v>
      </c>
      <c r="Q45" s="70">
        <v>759</v>
      </c>
      <c r="R45" s="70">
        <v>328</v>
      </c>
      <c r="S45" s="70">
        <v>985</v>
      </c>
      <c r="T45" s="70">
        <v>1087</v>
      </c>
      <c r="U45" s="71">
        <f t="shared" si="4"/>
        <v>4178</v>
      </c>
      <c r="V45" s="77">
        <v>0.2</v>
      </c>
      <c r="W45" s="77"/>
      <c r="X45" s="72">
        <v>44682</v>
      </c>
      <c r="Y45" s="71">
        <v>4011.6923999999999</v>
      </c>
      <c r="Z45" s="71">
        <v>58495.805002789653</v>
      </c>
      <c r="AA45" s="71">
        <v>24300.290220798401</v>
      </c>
      <c r="AB45" s="43">
        <v>86807.787623588054</v>
      </c>
      <c r="AD45" s="59">
        <v>44682</v>
      </c>
      <c r="AE45" s="74">
        <f t="shared" si="1"/>
        <v>2802.4629599999998</v>
      </c>
      <c r="AF45" s="74">
        <f t="shared" si="2"/>
        <v>835.6</v>
      </c>
      <c r="AG45" s="74">
        <f t="shared" si="3"/>
        <v>3638.0629599999997</v>
      </c>
    </row>
    <row r="46" spans="1:33" x14ac:dyDescent="0.6">
      <c r="A46" s="69">
        <v>44713</v>
      </c>
      <c r="B46" s="70">
        <v>1164</v>
      </c>
      <c r="C46" s="70">
        <v>15186</v>
      </c>
      <c r="D46" s="70">
        <v>904</v>
      </c>
      <c r="E46" s="70">
        <v>3257</v>
      </c>
      <c r="F46" s="70">
        <v>573</v>
      </c>
      <c r="G46" s="70">
        <v>0</v>
      </c>
      <c r="H46" s="70">
        <v>289</v>
      </c>
      <c r="I46" s="70">
        <v>373</v>
      </c>
      <c r="J46" s="70">
        <v>708</v>
      </c>
      <c r="K46" s="71">
        <f t="shared" si="0"/>
        <v>22454</v>
      </c>
      <c r="L46" s="75">
        <v>0.19338</v>
      </c>
      <c r="M46" s="43"/>
      <c r="N46" s="69">
        <v>44713</v>
      </c>
      <c r="O46" s="70">
        <v>1504</v>
      </c>
      <c r="P46" s="70">
        <v>0</v>
      </c>
      <c r="Q46" s="70">
        <v>418</v>
      </c>
      <c r="R46" s="70">
        <v>158</v>
      </c>
      <c r="S46" s="70">
        <v>226</v>
      </c>
      <c r="T46" s="70">
        <v>746</v>
      </c>
      <c r="U46" s="71">
        <f t="shared" si="4"/>
        <v>3052</v>
      </c>
      <c r="V46" s="77">
        <v>0.2</v>
      </c>
      <c r="W46" s="77"/>
      <c r="X46" s="72">
        <v>44713</v>
      </c>
      <c r="Y46" s="71">
        <v>12314</v>
      </c>
      <c r="Z46" s="71">
        <v>48270.534939758989</v>
      </c>
      <c r="AA46" s="71">
        <v>19152.929803670308</v>
      </c>
      <c r="AB46" s="43">
        <v>79737.4647434293</v>
      </c>
      <c r="AD46" s="59">
        <v>44713</v>
      </c>
      <c r="AE46" s="74">
        <f t="shared" si="1"/>
        <v>4342.15452</v>
      </c>
      <c r="AF46" s="74">
        <f t="shared" si="2"/>
        <v>610.4</v>
      </c>
      <c r="AG46" s="74">
        <f t="shared" si="3"/>
        <v>4952.5545199999997</v>
      </c>
    </row>
    <row r="47" spans="1:33" x14ac:dyDescent="0.6">
      <c r="A47" s="69">
        <v>44743</v>
      </c>
      <c r="B47" s="70">
        <v>803</v>
      </c>
      <c r="C47" s="70">
        <v>7544</v>
      </c>
      <c r="D47" s="70">
        <v>1242</v>
      </c>
      <c r="E47" s="70">
        <v>1903</v>
      </c>
      <c r="F47" s="70">
        <v>869</v>
      </c>
      <c r="G47" s="70">
        <v>0</v>
      </c>
      <c r="H47" s="70">
        <v>338</v>
      </c>
      <c r="I47" s="70">
        <v>534</v>
      </c>
      <c r="J47" s="70">
        <v>704</v>
      </c>
      <c r="K47" s="71">
        <f t="shared" si="0"/>
        <v>13937</v>
      </c>
      <c r="L47" s="75">
        <v>0.19338</v>
      </c>
      <c r="M47" s="43"/>
      <c r="N47" s="69">
        <v>44743</v>
      </c>
      <c r="O47" s="70">
        <v>1006</v>
      </c>
      <c r="P47" s="70">
        <v>0</v>
      </c>
      <c r="Q47" s="70">
        <v>339</v>
      </c>
      <c r="R47" s="70">
        <v>68</v>
      </c>
      <c r="S47" s="70">
        <v>237</v>
      </c>
      <c r="T47" s="70">
        <v>23</v>
      </c>
      <c r="U47" s="71">
        <f t="shared" si="4"/>
        <v>1673</v>
      </c>
      <c r="V47" s="77">
        <v>0.2</v>
      </c>
      <c r="W47" s="77"/>
      <c r="X47" s="72">
        <v>44743</v>
      </c>
      <c r="Y47" s="71">
        <v>13475.1</v>
      </c>
      <c r="Z47" s="71">
        <v>55956.053707075655</v>
      </c>
      <c r="AA47" s="71">
        <v>16522.948346766803</v>
      </c>
      <c r="AB47" s="43">
        <v>85954.102053842464</v>
      </c>
      <c r="AD47" s="59">
        <v>44743</v>
      </c>
      <c r="AE47" s="74">
        <f t="shared" si="1"/>
        <v>2695.13706</v>
      </c>
      <c r="AF47" s="74">
        <f t="shared" si="2"/>
        <v>334.6</v>
      </c>
      <c r="AG47" s="74">
        <f t="shared" si="3"/>
        <v>3029.7370599999999</v>
      </c>
    </row>
    <row r="48" spans="1:33" x14ac:dyDescent="0.6">
      <c r="A48" s="69">
        <v>44774</v>
      </c>
      <c r="B48" s="70">
        <v>570</v>
      </c>
      <c r="C48" s="70">
        <v>0</v>
      </c>
      <c r="D48" s="70">
        <v>993</v>
      </c>
      <c r="E48" s="70">
        <v>1585</v>
      </c>
      <c r="F48" s="70">
        <v>717</v>
      </c>
      <c r="G48" s="70">
        <v>0</v>
      </c>
      <c r="H48" s="70">
        <v>259</v>
      </c>
      <c r="I48" s="70">
        <v>447</v>
      </c>
      <c r="J48" s="70">
        <v>731</v>
      </c>
      <c r="K48" s="71">
        <f t="shared" si="0"/>
        <v>5302</v>
      </c>
      <c r="L48" s="75">
        <v>0.19338</v>
      </c>
      <c r="M48" s="43"/>
      <c r="N48" s="69">
        <v>44774</v>
      </c>
      <c r="O48" s="70">
        <v>1172</v>
      </c>
      <c r="P48" s="70">
        <v>0</v>
      </c>
      <c r="Q48" s="70">
        <v>180</v>
      </c>
      <c r="R48" s="70">
        <v>68</v>
      </c>
      <c r="S48" s="70">
        <v>237</v>
      </c>
      <c r="T48" s="70">
        <v>79</v>
      </c>
      <c r="U48" s="71">
        <f t="shared" si="4"/>
        <v>1736</v>
      </c>
      <c r="V48" s="77">
        <v>0.2</v>
      </c>
      <c r="W48" s="77"/>
      <c r="X48" s="72">
        <v>44774</v>
      </c>
      <c r="Y48" s="71">
        <v>11295</v>
      </c>
      <c r="Z48" s="71">
        <v>35358.502068805763</v>
      </c>
      <c r="AA48" s="71">
        <v>22015.830739977489</v>
      </c>
      <c r="AB48" s="43">
        <v>68669.332808783249</v>
      </c>
      <c r="AD48" s="59">
        <v>44774</v>
      </c>
      <c r="AE48" s="74">
        <f t="shared" si="1"/>
        <v>1025.3007600000001</v>
      </c>
      <c r="AF48" s="74">
        <f t="shared" si="2"/>
        <v>347.20000000000005</v>
      </c>
      <c r="AG48" s="74">
        <f t="shared" si="3"/>
        <v>1372.5007600000001</v>
      </c>
    </row>
    <row r="49" spans="1:33" x14ac:dyDescent="0.6">
      <c r="A49" s="69">
        <v>44805</v>
      </c>
      <c r="B49" s="70">
        <v>894</v>
      </c>
      <c r="C49" s="70">
        <v>0</v>
      </c>
      <c r="D49" s="70">
        <v>1165</v>
      </c>
      <c r="E49" s="70">
        <v>2091</v>
      </c>
      <c r="F49" s="70">
        <v>521</v>
      </c>
      <c r="G49" s="70">
        <v>0</v>
      </c>
      <c r="H49" s="70">
        <v>396</v>
      </c>
      <c r="I49" s="70">
        <v>370</v>
      </c>
      <c r="J49" s="70">
        <v>718</v>
      </c>
      <c r="K49" s="71">
        <f t="shared" si="0"/>
        <v>6155</v>
      </c>
      <c r="L49" s="75">
        <v>0.19338</v>
      </c>
      <c r="M49" s="43"/>
      <c r="N49" s="69">
        <v>44805</v>
      </c>
      <c r="O49" s="70">
        <v>340</v>
      </c>
      <c r="P49" s="70">
        <v>0</v>
      </c>
      <c r="Q49" s="70">
        <v>623</v>
      </c>
      <c r="R49" s="70">
        <v>204</v>
      </c>
      <c r="S49" s="70">
        <v>782</v>
      </c>
      <c r="T49" s="70">
        <v>1632</v>
      </c>
      <c r="U49" s="71">
        <f t="shared" si="4"/>
        <v>3581</v>
      </c>
      <c r="V49" s="77">
        <v>0.2</v>
      </c>
      <c r="W49" s="77"/>
      <c r="X49" s="72">
        <v>44805</v>
      </c>
      <c r="Y49" s="71">
        <v>5373.4</v>
      </c>
      <c r="Z49" s="71">
        <v>54642.010341731046</v>
      </c>
      <c r="AA49" s="71">
        <v>28505.469421200909</v>
      </c>
      <c r="AB49" s="43">
        <v>88520.87976293196</v>
      </c>
      <c r="AD49" s="59">
        <v>44805</v>
      </c>
      <c r="AE49" s="74">
        <f t="shared" si="1"/>
        <v>1190.2538999999999</v>
      </c>
      <c r="AF49" s="74">
        <f t="shared" si="2"/>
        <v>716.2</v>
      </c>
      <c r="AG49" s="74">
        <f t="shared" si="3"/>
        <v>1906.4539</v>
      </c>
    </row>
    <row r="50" spans="1:33" x14ac:dyDescent="0.6">
      <c r="A50" s="69">
        <v>44835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1">
        <f t="shared" si="0"/>
        <v>0</v>
      </c>
      <c r="L50" s="75">
        <v>0.19338</v>
      </c>
      <c r="M50" s="43"/>
      <c r="N50" s="69">
        <v>44835</v>
      </c>
      <c r="O50" s="70">
        <v>1362</v>
      </c>
      <c r="P50" s="70">
        <v>0</v>
      </c>
      <c r="Q50" s="70">
        <v>1058</v>
      </c>
      <c r="R50" s="70">
        <v>574</v>
      </c>
      <c r="S50" s="70">
        <v>3106</v>
      </c>
      <c r="T50" s="70">
        <v>7134</v>
      </c>
      <c r="U50" s="71">
        <f t="shared" si="4"/>
        <v>13234</v>
      </c>
      <c r="V50" s="77">
        <v>0.2</v>
      </c>
      <c r="W50" s="77"/>
      <c r="X50" s="72">
        <v>44835</v>
      </c>
      <c r="Y50" s="71">
        <v>19512</v>
      </c>
      <c r="Z50" s="71">
        <v>74660.974871485843</v>
      </c>
      <c r="AA50" s="71">
        <v>22977.947903306867</v>
      </c>
      <c r="AB50" s="43">
        <v>117150.92277479271</v>
      </c>
      <c r="AD50" s="59">
        <v>44835</v>
      </c>
      <c r="AE50" s="74">
        <f t="shared" si="1"/>
        <v>0</v>
      </c>
      <c r="AF50" s="74">
        <f t="shared" si="2"/>
        <v>2646.8</v>
      </c>
      <c r="AG50" s="74">
        <f t="shared" si="3"/>
        <v>2646.8</v>
      </c>
    </row>
    <row r="51" spans="1:33" x14ac:dyDescent="0.6">
      <c r="A51" s="69">
        <v>44866</v>
      </c>
      <c r="B51" s="70">
        <v>0</v>
      </c>
      <c r="C51" s="70">
        <v>0</v>
      </c>
      <c r="D51" s="70">
        <v>0</v>
      </c>
      <c r="E51" s="70">
        <v>2257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1">
        <f t="shared" si="0"/>
        <v>2257</v>
      </c>
      <c r="L51" s="75">
        <v>0.19338</v>
      </c>
      <c r="M51" s="43"/>
      <c r="N51" s="69">
        <v>44866</v>
      </c>
      <c r="O51" s="70">
        <v>0</v>
      </c>
      <c r="P51" s="70">
        <v>0</v>
      </c>
      <c r="Q51" s="70">
        <v>3951</v>
      </c>
      <c r="R51" s="70">
        <v>1629</v>
      </c>
      <c r="S51" s="70">
        <v>7277</v>
      </c>
      <c r="T51" s="70">
        <v>9543</v>
      </c>
      <c r="U51" s="71">
        <f t="shared" si="4"/>
        <v>22400</v>
      </c>
      <c r="V51" s="77">
        <v>0.2</v>
      </c>
      <c r="W51" s="77"/>
      <c r="X51" s="72">
        <v>44866</v>
      </c>
      <c r="Y51" s="71">
        <v>5237</v>
      </c>
      <c r="Z51" s="71">
        <v>78828.440689303359</v>
      </c>
      <c r="AA51" s="71">
        <v>22502.792915901653</v>
      </c>
      <c r="AB51" s="43">
        <v>106568.23360520501</v>
      </c>
      <c r="AD51" s="59">
        <v>44866</v>
      </c>
      <c r="AE51" s="74">
        <f t="shared" si="1"/>
        <v>436.45866000000001</v>
      </c>
      <c r="AF51" s="74">
        <f t="shared" si="2"/>
        <v>4480</v>
      </c>
      <c r="AG51" s="74">
        <f t="shared" si="3"/>
        <v>4916.4586600000002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2B02-94C9-4F77-9657-DADEE7A40757}">
  <dimension ref="A2:L50"/>
  <sheetViews>
    <sheetView zoomScale="90" zoomScaleNormal="90" workbookViewId="0">
      <selection activeCell="I14" sqref="I14"/>
    </sheetView>
  </sheetViews>
  <sheetFormatPr defaultRowHeight="13" x14ac:dyDescent="0.6"/>
  <cols>
    <col min="2" max="3" width="0" hidden="1" customWidth="1"/>
    <col min="4" max="4" width="12.31640625" bestFit="1" customWidth="1"/>
    <col min="5" max="5" width="13.6796875" bestFit="1" customWidth="1"/>
    <col min="6" max="6" width="13.54296875" bestFit="1" customWidth="1"/>
    <col min="9" max="9" width="11.31640625" bestFit="1" customWidth="1"/>
    <col min="10" max="10" width="13.6328125" bestFit="1" customWidth="1"/>
  </cols>
  <sheetData>
    <row r="2" spans="1:12" x14ac:dyDescent="0.6">
      <c r="I2" s="73" t="s">
        <v>57</v>
      </c>
      <c r="J2" s="73" t="s">
        <v>97</v>
      </c>
    </row>
    <row r="3" spans="1:12" x14ac:dyDescent="0.6">
      <c r="A3" s="78" t="s">
        <v>21</v>
      </c>
      <c r="B3" s="73" t="s">
        <v>94</v>
      </c>
      <c r="C3" s="73" t="s">
        <v>95</v>
      </c>
      <c r="D3" s="73" t="s">
        <v>96</v>
      </c>
      <c r="E3" s="73" t="s">
        <v>27</v>
      </c>
      <c r="F3" s="73" t="s">
        <v>97</v>
      </c>
      <c r="I3" s="73">
        <v>2019</v>
      </c>
      <c r="J3" s="61">
        <f>SUM(D4:D15)/SUM(E4:E15)</f>
        <v>5.900899751806099E-2</v>
      </c>
    </row>
    <row r="4" spans="1:12" x14ac:dyDescent="0.6">
      <c r="A4" s="59">
        <v>43466</v>
      </c>
      <c r="B4" s="73">
        <v>6971.2344000000003</v>
      </c>
      <c r="C4" s="73">
        <v>14626.243719999999</v>
      </c>
      <c r="D4" s="73">
        <v>21597.47812</v>
      </c>
      <c r="E4" s="73">
        <v>223223.9930903191</v>
      </c>
      <c r="F4" s="79">
        <f>D4/E4</f>
        <v>9.6752494304057191E-2</v>
      </c>
      <c r="I4" s="73">
        <v>2020</v>
      </c>
      <c r="J4" s="61">
        <f>SUM(D16:D27)/SUM(E16:E27)</f>
        <v>6.7290695554645008E-2</v>
      </c>
    </row>
    <row r="5" spans="1:12" x14ac:dyDescent="0.6">
      <c r="A5" s="59">
        <v>43497</v>
      </c>
      <c r="B5" s="73">
        <v>5504.6016</v>
      </c>
      <c r="C5" s="73">
        <v>11504.028199999999</v>
      </c>
      <c r="D5" s="73">
        <v>17008.629799999999</v>
      </c>
      <c r="E5" s="73">
        <v>185751.70344834001</v>
      </c>
      <c r="F5" s="79">
        <f t="shared" ref="F5:F50" si="0">D5/E5</f>
        <v>9.1566480867995501E-2</v>
      </c>
      <c r="I5" s="73">
        <v>2021</v>
      </c>
      <c r="J5" s="61">
        <f>SUM(D28:D39)/SUM(E28:E39)</f>
        <v>7.4558332824732426E-2</v>
      </c>
    </row>
    <row r="6" spans="1:12" x14ac:dyDescent="0.6">
      <c r="A6" s="59">
        <v>43525</v>
      </c>
      <c r="B6" s="73">
        <v>5158.5191999999997</v>
      </c>
      <c r="C6" s="73">
        <v>10518.990039999999</v>
      </c>
      <c r="D6" s="73">
        <v>15677.509239999999</v>
      </c>
      <c r="E6" s="73">
        <v>196114.80656566535</v>
      </c>
      <c r="F6" s="79">
        <f t="shared" si="0"/>
        <v>7.9940467089366252E-2</v>
      </c>
      <c r="I6" s="73" t="s">
        <v>59</v>
      </c>
      <c r="J6" s="61">
        <f>SUM(D40:D50)/SUM(E40:E50)</f>
        <v>7.1142953917115004E-2</v>
      </c>
    </row>
    <row r="7" spans="1:12" x14ac:dyDescent="0.6">
      <c r="A7" s="59">
        <v>43556</v>
      </c>
      <c r="B7" s="73">
        <v>5879.5667999999996</v>
      </c>
      <c r="C7" s="73">
        <v>6648.9054399999995</v>
      </c>
      <c r="D7" s="73">
        <v>12528.472239999999</v>
      </c>
      <c r="E7" s="73">
        <v>262348.84674410929</v>
      </c>
      <c r="F7" s="79">
        <f t="shared" si="0"/>
        <v>4.7755011678096163E-2</v>
      </c>
    </row>
    <row r="8" spans="1:12" x14ac:dyDescent="0.6">
      <c r="A8" s="59">
        <v>43586</v>
      </c>
      <c r="B8" s="73">
        <v>4653.4535999999998</v>
      </c>
      <c r="C8" s="73">
        <v>3681.94272</v>
      </c>
      <c r="D8" s="73">
        <v>8335.3963199999998</v>
      </c>
      <c r="E8" s="73">
        <v>225885.37674600226</v>
      </c>
      <c r="F8" s="79">
        <f t="shared" si="0"/>
        <v>3.6901000144744962E-2</v>
      </c>
    </row>
    <row r="9" spans="1:12" x14ac:dyDescent="0.6">
      <c r="A9" s="59">
        <v>43617</v>
      </c>
      <c r="B9" s="73">
        <v>5311.6235999999999</v>
      </c>
      <c r="C9" s="73">
        <v>1056.1276</v>
      </c>
      <c r="D9" s="73">
        <v>6367.7511999999997</v>
      </c>
      <c r="E9" s="73">
        <v>192687.70157493389</v>
      </c>
      <c r="F9" s="79">
        <f t="shared" si="0"/>
        <v>3.3047003768030617E-2</v>
      </c>
    </row>
    <row r="10" spans="1:12" x14ac:dyDescent="0.6">
      <c r="A10" s="59">
        <v>43647</v>
      </c>
      <c r="B10" s="73">
        <v>4052.2824000000001</v>
      </c>
      <c r="C10" s="73">
        <v>343.80323999999996</v>
      </c>
      <c r="D10" s="73">
        <v>4396.0856400000002</v>
      </c>
      <c r="E10" s="73">
        <v>218071.25341297494</v>
      </c>
      <c r="F10" s="79">
        <f t="shared" si="0"/>
        <v>2.0158941498239855E-2</v>
      </c>
      <c r="I10" s="62" t="s">
        <v>98</v>
      </c>
      <c r="J10" s="62"/>
      <c r="K10" s="62"/>
      <c r="L10" s="80">
        <f>(J6/J3)-1</f>
        <v>0.20562891947690098</v>
      </c>
    </row>
    <row r="11" spans="1:12" x14ac:dyDescent="0.6">
      <c r="A11" s="59">
        <v>43678</v>
      </c>
      <c r="B11" s="73">
        <v>3734.0603999999998</v>
      </c>
      <c r="C11" s="73">
        <v>304.37719999999996</v>
      </c>
      <c r="D11" s="73">
        <v>4038.4375999999997</v>
      </c>
      <c r="E11" s="73">
        <v>146835.37455464998</v>
      </c>
      <c r="F11" s="79">
        <f t="shared" si="0"/>
        <v>2.7503165448030047E-2</v>
      </c>
    </row>
    <row r="12" spans="1:12" x14ac:dyDescent="0.6">
      <c r="A12" s="59">
        <v>43709</v>
      </c>
      <c r="B12" s="73">
        <v>5987.9412000000002</v>
      </c>
      <c r="C12" s="73">
        <v>699.65899999999999</v>
      </c>
      <c r="D12" s="73">
        <v>6687.6001999999999</v>
      </c>
      <c r="E12" s="73">
        <v>224876.71948159212</v>
      </c>
      <c r="F12" s="79">
        <f t="shared" si="0"/>
        <v>2.973896193175048E-2</v>
      </c>
    </row>
    <row r="13" spans="1:12" x14ac:dyDescent="0.6">
      <c r="A13" s="59">
        <v>43739</v>
      </c>
      <c r="B13" s="73">
        <v>3319.9883999999997</v>
      </c>
      <c r="C13" s="73">
        <v>7409.2356</v>
      </c>
      <c r="D13" s="73">
        <v>10729.224</v>
      </c>
      <c r="E13" s="73">
        <v>205767.98504019849</v>
      </c>
      <c r="F13" s="79">
        <f t="shared" si="0"/>
        <v>5.2142338847823953E-2</v>
      </c>
    </row>
    <row r="14" spans="1:12" x14ac:dyDescent="0.6">
      <c r="A14" s="59">
        <v>43770</v>
      </c>
      <c r="B14" s="73">
        <v>6394.3451999999997</v>
      </c>
      <c r="C14" s="73">
        <v>12041.693159999999</v>
      </c>
      <c r="D14" s="73">
        <v>18436.038359999999</v>
      </c>
      <c r="E14" s="73">
        <v>172321.66655894183</v>
      </c>
      <c r="F14" s="79">
        <f t="shared" si="0"/>
        <v>0.10698618884174985</v>
      </c>
    </row>
    <row r="15" spans="1:12" x14ac:dyDescent="0.6">
      <c r="A15" s="59">
        <v>43800</v>
      </c>
      <c r="B15" s="73">
        <v>3890.7431999999999</v>
      </c>
      <c r="C15" s="73">
        <v>10909.573399999999</v>
      </c>
      <c r="D15" s="73">
        <v>14800.316599999998</v>
      </c>
      <c r="E15" s="73">
        <v>128851.87105556391</v>
      </c>
      <c r="F15" s="79">
        <f t="shared" si="0"/>
        <v>0.11486303209068464</v>
      </c>
    </row>
    <row r="16" spans="1:12" x14ac:dyDescent="0.6">
      <c r="A16" s="59">
        <v>43831</v>
      </c>
      <c r="B16" s="73">
        <v>5064.0339399999993</v>
      </c>
      <c r="C16" s="73">
        <v>11640.6849</v>
      </c>
      <c r="D16" s="73">
        <v>16704.718840000001</v>
      </c>
      <c r="E16" s="73">
        <v>189908.26972498023</v>
      </c>
      <c r="F16" s="79">
        <f t="shared" si="0"/>
        <v>8.7962040116479928E-2</v>
      </c>
    </row>
    <row r="17" spans="1:6" x14ac:dyDescent="0.6">
      <c r="A17" s="59">
        <v>43862</v>
      </c>
      <c r="B17" s="73">
        <v>4380.9337399999995</v>
      </c>
      <c r="C17" s="73">
        <v>12215.027959999999</v>
      </c>
      <c r="D17" s="73">
        <v>16595.9617</v>
      </c>
      <c r="E17" s="73">
        <v>181356.80102340307</v>
      </c>
      <c r="F17" s="79">
        <f t="shared" si="0"/>
        <v>9.1510004622646524E-2</v>
      </c>
    </row>
    <row r="18" spans="1:6" x14ac:dyDescent="0.6">
      <c r="A18" s="59">
        <v>43891</v>
      </c>
      <c r="B18" s="73">
        <v>3764.5115799999999</v>
      </c>
      <c r="C18" s="73">
        <v>10042.955820000001</v>
      </c>
      <c r="D18" s="73">
        <v>13807.467400000001</v>
      </c>
      <c r="E18" s="73">
        <v>140426.06769680447</v>
      </c>
      <c r="F18" s="79">
        <f t="shared" si="0"/>
        <v>9.8325529059261715E-2</v>
      </c>
    </row>
    <row r="19" spans="1:6" x14ac:dyDescent="0.6">
      <c r="A19" s="59">
        <v>43922</v>
      </c>
      <c r="B19" s="73">
        <v>2298.0609799999997</v>
      </c>
      <c r="C19" s="73">
        <v>2028.84292</v>
      </c>
      <c r="D19" s="73">
        <v>4326.9038999999993</v>
      </c>
      <c r="E19" s="73">
        <v>53136.178209457154</v>
      </c>
      <c r="F19" s="79">
        <f t="shared" si="0"/>
        <v>8.1430468765438968E-2</v>
      </c>
    </row>
    <row r="20" spans="1:6" x14ac:dyDescent="0.6">
      <c r="A20" s="59">
        <v>43952</v>
      </c>
      <c r="B20" s="73">
        <v>1855.7944</v>
      </c>
      <c r="C20" s="73">
        <v>2801.0175199999999</v>
      </c>
      <c r="D20" s="73">
        <v>4656.8119200000001</v>
      </c>
      <c r="E20" s="73">
        <v>68642.668338662581</v>
      </c>
      <c r="F20" s="79">
        <f t="shared" si="0"/>
        <v>6.7841359211513602E-2</v>
      </c>
    </row>
    <row r="21" spans="1:6" x14ac:dyDescent="0.6">
      <c r="A21" s="59">
        <v>43983</v>
      </c>
      <c r="B21" s="73">
        <v>1119.53828</v>
      </c>
      <c r="C21" s="73">
        <v>61.52948</v>
      </c>
      <c r="D21" s="73">
        <v>1181.0677599999999</v>
      </c>
      <c r="E21" s="73">
        <v>86368.769175514681</v>
      </c>
      <c r="F21" s="79">
        <f t="shared" si="0"/>
        <v>1.3674708708652403E-2</v>
      </c>
    </row>
    <row r="22" spans="1:6" x14ac:dyDescent="0.6">
      <c r="A22" s="59">
        <v>44013</v>
      </c>
      <c r="B22" s="73">
        <v>3718.5829999999996</v>
      </c>
      <c r="C22" s="73">
        <v>702.29178000000002</v>
      </c>
      <c r="D22" s="73">
        <v>4420.8747800000001</v>
      </c>
      <c r="E22" s="73">
        <v>123723.79526535844</v>
      </c>
      <c r="F22" s="79">
        <f t="shared" si="0"/>
        <v>3.5731807050683045E-2</v>
      </c>
    </row>
    <row r="23" spans="1:6" x14ac:dyDescent="0.6">
      <c r="A23" s="59">
        <v>44044</v>
      </c>
      <c r="B23" s="73">
        <v>2303.65634</v>
      </c>
      <c r="C23" s="73">
        <v>260.37972000000002</v>
      </c>
      <c r="D23" s="73">
        <v>2564.0360599999999</v>
      </c>
      <c r="E23" s="73">
        <v>107024.74235651757</v>
      </c>
      <c r="F23" s="79">
        <f t="shared" si="0"/>
        <v>2.3957413991792298E-2</v>
      </c>
    </row>
    <row r="24" spans="1:6" x14ac:dyDescent="0.6">
      <c r="A24" s="59">
        <v>44075</v>
      </c>
      <c r="B24" s="73">
        <v>2413.6984199999997</v>
      </c>
      <c r="C24" s="73">
        <v>1136.0542399999999</v>
      </c>
      <c r="D24" s="73">
        <v>3549.7526599999997</v>
      </c>
      <c r="E24" s="73">
        <v>124905.81977885609</v>
      </c>
      <c r="F24" s="79">
        <f t="shared" si="0"/>
        <v>2.8419433668381379E-2</v>
      </c>
    </row>
    <row r="25" spans="1:6" x14ac:dyDescent="0.6">
      <c r="A25" s="59">
        <v>44105</v>
      </c>
      <c r="B25" s="73">
        <v>3644.9107599999998</v>
      </c>
      <c r="C25" s="73">
        <v>5563.7319200000002</v>
      </c>
      <c r="D25" s="73">
        <v>9208.6426800000008</v>
      </c>
      <c r="E25" s="73">
        <v>162710.74548955343</v>
      </c>
      <c r="F25" s="79">
        <f t="shared" si="0"/>
        <v>5.659517232432093E-2</v>
      </c>
    </row>
    <row r="26" spans="1:6" x14ac:dyDescent="0.6">
      <c r="A26" s="59">
        <v>44136</v>
      </c>
      <c r="B26" s="73">
        <v>2068.88436</v>
      </c>
      <c r="C26" s="73">
        <v>7231.3438200000001</v>
      </c>
      <c r="D26" s="73">
        <v>9300.2281800000001</v>
      </c>
      <c r="E26" s="73">
        <v>145371.25906466309</v>
      </c>
      <c r="F26" s="79">
        <f t="shared" si="0"/>
        <v>6.3975700835494129E-2</v>
      </c>
    </row>
    <row r="27" spans="1:6" x14ac:dyDescent="0.6">
      <c r="A27" s="59">
        <v>44166</v>
      </c>
      <c r="B27" s="73">
        <v>5023.4675799999995</v>
      </c>
      <c r="C27" s="73">
        <v>8899.7706799999996</v>
      </c>
      <c r="D27" s="73">
        <v>13923.238259999998</v>
      </c>
      <c r="E27" s="73">
        <v>106076.65985761974</v>
      </c>
      <c r="F27" s="79">
        <f t="shared" si="0"/>
        <v>0.13125637891208411</v>
      </c>
    </row>
    <row r="28" spans="1:6" x14ac:dyDescent="0.6">
      <c r="A28" s="59">
        <v>44197</v>
      </c>
      <c r="B28" s="73">
        <v>3538.0547899999997</v>
      </c>
      <c r="C28" s="73">
        <v>13312.19339</v>
      </c>
      <c r="D28" s="73">
        <v>16850.248179999999</v>
      </c>
      <c r="E28" s="73">
        <v>95011.64465419804</v>
      </c>
      <c r="F28" s="79">
        <f t="shared" si="0"/>
        <v>0.17734929482936257</v>
      </c>
    </row>
    <row r="29" spans="1:6" x14ac:dyDescent="0.6">
      <c r="A29" s="59">
        <v>44228</v>
      </c>
      <c r="B29" s="73">
        <v>3478.3900599999997</v>
      </c>
      <c r="C29" s="73">
        <v>11408.9437</v>
      </c>
      <c r="D29" s="73">
        <v>14887.33376</v>
      </c>
      <c r="E29" s="73">
        <v>112281.95399060323</v>
      </c>
      <c r="F29" s="79">
        <f t="shared" si="0"/>
        <v>0.1325888375726513</v>
      </c>
    </row>
    <row r="30" spans="1:6" x14ac:dyDescent="0.6">
      <c r="A30" s="59">
        <v>44256</v>
      </c>
      <c r="B30" s="73">
        <v>3376.68399</v>
      </c>
      <c r="C30" s="73">
        <v>9661.9809100000002</v>
      </c>
      <c r="D30" s="73">
        <v>13038.6649</v>
      </c>
      <c r="E30" s="73">
        <v>152192.9400678557</v>
      </c>
      <c r="F30" s="79">
        <f t="shared" si="0"/>
        <v>8.567194308873112E-2</v>
      </c>
    </row>
    <row r="31" spans="1:6" x14ac:dyDescent="0.6">
      <c r="A31" s="59">
        <v>44287</v>
      </c>
      <c r="B31" s="73">
        <v>3505.5682999999999</v>
      </c>
      <c r="C31" s="73">
        <v>7209.4944000000005</v>
      </c>
      <c r="D31" s="73">
        <v>10715.0627</v>
      </c>
      <c r="E31" s="73">
        <v>82303.453595832223</v>
      </c>
      <c r="F31" s="79">
        <f t="shared" si="0"/>
        <v>0.13018970932396695</v>
      </c>
    </row>
    <row r="32" spans="1:6" x14ac:dyDescent="0.6">
      <c r="A32" s="59">
        <v>44317</v>
      </c>
      <c r="B32" s="73">
        <v>1527.71435</v>
      </c>
      <c r="C32" s="73">
        <v>4356.5480800000005</v>
      </c>
      <c r="D32" s="73">
        <v>5884.2624300000007</v>
      </c>
      <c r="E32" s="73">
        <v>104751.09863872769</v>
      </c>
      <c r="F32" s="79">
        <f t="shared" si="0"/>
        <v>5.617375384571404E-2</v>
      </c>
    </row>
    <row r="33" spans="1:6" x14ac:dyDescent="0.6">
      <c r="A33" s="59">
        <v>44348</v>
      </c>
      <c r="B33" s="73">
        <v>3765.6725499999998</v>
      </c>
      <c r="C33" s="73">
        <v>404.51921000000004</v>
      </c>
      <c r="D33" s="73">
        <v>4170.1917599999997</v>
      </c>
      <c r="E33" s="73">
        <v>101067.46630522807</v>
      </c>
      <c r="F33" s="79">
        <f t="shared" si="0"/>
        <v>4.1261465360236123E-2</v>
      </c>
    </row>
    <row r="34" spans="1:6" x14ac:dyDescent="0.6">
      <c r="A34" s="59">
        <v>44378</v>
      </c>
      <c r="B34" s="73">
        <v>3070.0794699999997</v>
      </c>
      <c r="C34" s="73">
        <v>243.96994000000001</v>
      </c>
      <c r="D34" s="73">
        <v>3314.0494099999996</v>
      </c>
      <c r="E34" s="73">
        <v>102484.98095136856</v>
      </c>
      <c r="F34" s="79">
        <f t="shared" si="0"/>
        <v>3.2336927608666785E-2</v>
      </c>
    </row>
    <row r="35" spans="1:6" x14ac:dyDescent="0.6">
      <c r="A35" s="59">
        <v>44409</v>
      </c>
      <c r="B35" s="73">
        <v>3014.4490099999998</v>
      </c>
      <c r="C35" s="73">
        <v>211.08880000000002</v>
      </c>
      <c r="D35" s="73">
        <v>3225.5378099999998</v>
      </c>
      <c r="E35" s="73">
        <v>114568.47134634166</v>
      </c>
      <c r="F35" s="79">
        <f t="shared" si="0"/>
        <v>2.8153799837733421E-2</v>
      </c>
    </row>
    <row r="36" spans="1:6" x14ac:dyDescent="0.6">
      <c r="A36" s="59">
        <v>44440</v>
      </c>
      <c r="B36" s="73">
        <v>3136.1140999999998</v>
      </c>
      <c r="C36" s="73">
        <v>481.85078000000004</v>
      </c>
      <c r="D36" s="73">
        <v>3617.96488</v>
      </c>
      <c r="E36" s="73">
        <v>109025.42805014184</v>
      </c>
      <c r="F36" s="79">
        <f t="shared" si="0"/>
        <v>3.3184596884463166E-2</v>
      </c>
    </row>
    <row r="37" spans="1:6" x14ac:dyDescent="0.6">
      <c r="A37" s="59">
        <v>44470</v>
      </c>
      <c r="B37" s="73">
        <v>4295.2235700000001</v>
      </c>
      <c r="C37" s="73">
        <v>2449.4419600000001</v>
      </c>
      <c r="D37" s="73">
        <v>6744.6655300000002</v>
      </c>
      <c r="E37" s="73">
        <v>201915.00477401458</v>
      </c>
      <c r="F37" s="79">
        <f t="shared" si="0"/>
        <v>3.3403488450740454E-2</v>
      </c>
    </row>
    <row r="38" spans="1:6" x14ac:dyDescent="0.6">
      <c r="A38" s="59">
        <v>44501</v>
      </c>
      <c r="B38" s="73">
        <v>4191.1818699999994</v>
      </c>
      <c r="C38" s="73">
        <v>6870.5345000000007</v>
      </c>
      <c r="D38" s="73">
        <v>11061.71637</v>
      </c>
      <c r="E38" s="73">
        <v>162516.22971319358</v>
      </c>
      <c r="F38" s="79">
        <f t="shared" si="0"/>
        <v>6.8065302705591718E-2</v>
      </c>
    </row>
    <row r="39" spans="1:6" x14ac:dyDescent="0.6">
      <c r="A39" s="59">
        <v>44531</v>
      </c>
      <c r="B39" s="73">
        <v>3913.2419</v>
      </c>
      <c r="C39" s="73">
        <v>10207.564270000001</v>
      </c>
      <c r="D39" s="73">
        <v>14120.80617</v>
      </c>
      <c r="E39" s="73">
        <v>105455.77254247041</v>
      </c>
      <c r="F39" s="79">
        <f t="shared" si="0"/>
        <v>0.13390263832464078</v>
      </c>
    </row>
    <row r="40" spans="1:6" x14ac:dyDescent="0.6">
      <c r="A40" s="59">
        <v>44562</v>
      </c>
      <c r="B40" s="73">
        <v>4385.0848800000003</v>
      </c>
      <c r="C40" s="73">
        <v>11442.6</v>
      </c>
      <c r="D40" s="73">
        <v>15827.684880000001</v>
      </c>
      <c r="E40" s="73">
        <v>80161.723595597374</v>
      </c>
      <c r="F40" s="79">
        <f t="shared" si="0"/>
        <v>0.1974469131907399</v>
      </c>
    </row>
    <row r="41" spans="1:6" x14ac:dyDescent="0.6">
      <c r="A41" s="59">
        <v>44593</v>
      </c>
      <c r="B41" s="73">
        <v>4199.2466999999997</v>
      </c>
      <c r="C41" s="73">
        <v>9368</v>
      </c>
      <c r="D41" s="73">
        <v>13567.2467</v>
      </c>
      <c r="E41" s="73">
        <v>93622.332756246702</v>
      </c>
      <c r="F41" s="79">
        <f t="shared" si="0"/>
        <v>0.14491464056256129</v>
      </c>
    </row>
    <row r="42" spans="1:6" x14ac:dyDescent="0.6">
      <c r="A42" s="59">
        <v>44621</v>
      </c>
      <c r="B42" s="73">
        <v>4375.8026399999999</v>
      </c>
      <c r="C42" s="73">
        <v>8425.4</v>
      </c>
      <c r="D42" s="73">
        <v>12801.20264</v>
      </c>
      <c r="E42" s="73">
        <v>117059.38248839704</v>
      </c>
      <c r="F42" s="79">
        <f t="shared" si="0"/>
        <v>0.10935648529727089</v>
      </c>
    </row>
    <row r="43" spans="1:6" x14ac:dyDescent="0.6">
      <c r="A43" s="59">
        <v>44652</v>
      </c>
      <c r="B43" s="73">
        <v>4029.84582</v>
      </c>
      <c r="C43" s="73">
        <v>5877.6</v>
      </c>
      <c r="D43" s="73">
        <v>9907.4458200000008</v>
      </c>
      <c r="E43" s="73">
        <v>123864.95683277975</v>
      </c>
      <c r="F43" s="79">
        <f t="shared" si="0"/>
        <v>7.9985865844003468E-2</v>
      </c>
    </row>
    <row r="44" spans="1:6" x14ac:dyDescent="0.6">
      <c r="A44" s="59">
        <v>44682</v>
      </c>
      <c r="B44" s="73">
        <v>2802.4629599999998</v>
      </c>
      <c r="C44" s="73">
        <v>835.6</v>
      </c>
      <c r="D44" s="73">
        <v>3638.0629599999997</v>
      </c>
      <c r="E44" s="73">
        <v>86807.787623588054</v>
      </c>
      <c r="F44" s="79">
        <f t="shared" si="0"/>
        <v>4.1909407664842253E-2</v>
      </c>
    </row>
    <row r="45" spans="1:6" x14ac:dyDescent="0.6">
      <c r="A45" s="59">
        <v>44713</v>
      </c>
      <c r="B45" s="73">
        <v>4342.15452</v>
      </c>
      <c r="C45" s="73">
        <v>610.4</v>
      </c>
      <c r="D45" s="73">
        <v>4952.5545199999997</v>
      </c>
      <c r="E45" s="73">
        <v>79737.4647434293</v>
      </c>
      <c r="F45" s="79">
        <f t="shared" si="0"/>
        <v>6.211075980325937E-2</v>
      </c>
    </row>
    <row r="46" spans="1:6" x14ac:dyDescent="0.6">
      <c r="A46" s="59">
        <v>44743</v>
      </c>
      <c r="B46" s="73">
        <v>2695.13706</v>
      </c>
      <c r="C46" s="73">
        <v>334.6</v>
      </c>
      <c r="D46" s="73">
        <v>3029.7370599999999</v>
      </c>
      <c r="E46" s="73">
        <v>85954.102053842464</v>
      </c>
      <c r="F46" s="79">
        <f t="shared" si="0"/>
        <v>3.5248312618077773E-2</v>
      </c>
    </row>
    <row r="47" spans="1:6" x14ac:dyDescent="0.6">
      <c r="A47" s="59">
        <v>44774</v>
      </c>
      <c r="B47" s="73">
        <v>1025.3007600000001</v>
      </c>
      <c r="C47" s="73">
        <v>347.20000000000005</v>
      </c>
      <c r="D47" s="73">
        <v>1372.5007600000001</v>
      </c>
      <c r="E47" s="73">
        <v>68669.332808783249</v>
      </c>
      <c r="F47" s="79">
        <f t="shared" si="0"/>
        <v>1.9987099100290784E-2</v>
      </c>
    </row>
    <row r="48" spans="1:6" x14ac:dyDescent="0.6">
      <c r="A48" s="59">
        <v>44805</v>
      </c>
      <c r="B48" s="73">
        <v>1190.2538999999999</v>
      </c>
      <c r="C48" s="73">
        <v>716.2</v>
      </c>
      <c r="D48" s="73">
        <v>1906.4539</v>
      </c>
      <c r="E48" s="73">
        <v>88520.87976293196</v>
      </c>
      <c r="F48" s="79">
        <f t="shared" si="0"/>
        <v>2.1536770817299603E-2</v>
      </c>
    </row>
    <row r="49" spans="1:6" x14ac:dyDescent="0.6">
      <c r="A49" s="59">
        <v>44835</v>
      </c>
      <c r="B49" s="73">
        <v>0</v>
      </c>
      <c r="C49" s="73">
        <v>2646.8</v>
      </c>
      <c r="D49" s="73">
        <v>2646.8</v>
      </c>
      <c r="E49" s="73">
        <v>117150.92277479271</v>
      </c>
      <c r="F49" s="79">
        <f t="shared" si="0"/>
        <v>2.2593078546108647E-2</v>
      </c>
    </row>
    <row r="50" spans="1:6" x14ac:dyDescent="0.6">
      <c r="A50" s="59">
        <v>44866</v>
      </c>
      <c r="B50" s="73">
        <v>436.45866000000001</v>
      </c>
      <c r="C50" s="73">
        <v>4480</v>
      </c>
      <c r="D50" s="73">
        <v>4916.4586600000002</v>
      </c>
      <c r="E50" s="73">
        <v>106568.23360520501</v>
      </c>
      <c r="F50" s="79">
        <f t="shared" si="0"/>
        <v>4.6134373196177948E-2</v>
      </c>
    </row>
  </sheetData>
  <pageMargins left="0.7" right="0.7" top="0.75" bottom="0.75" header="0.3" footer="0.3"/>
  <ignoredErrors>
    <ignoredError sqref="J3:J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2216-BC60-45F3-A462-3668D0817107}">
  <dimension ref="A1:Q61"/>
  <sheetViews>
    <sheetView tabSelected="1" topLeftCell="A45" zoomScale="93" zoomScaleNormal="31" workbookViewId="0">
      <selection activeCell="I58" sqref="I58"/>
    </sheetView>
  </sheetViews>
  <sheetFormatPr defaultRowHeight="13" x14ac:dyDescent="0.6"/>
  <cols>
    <col min="2" max="2" width="15.5" customWidth="1"/>
    <col min="5" max="5" width="12.1796875" customWidth="1"/>
    <col min="6" max="6" width="12.08984375" bestFit="1" customWidth="1"/>
    <col min="8" max="8" width="30.31640625" bestFit="1" customWidth="1"/>
    <col min="9" max="9" width="18" bestFit="1" customWidth="1"/>
    <col min="10" max="10" width="11.6796875" bestFit="1" customWidth="1"/>
    <col min="11" max="11" width="13.1796875" bestFit="1" customWidth="1"/>
    <col min="12" max="12" width="12.26953125" bestFit="1" customWidth="1"/>
    <col min="13" max="13" width="11.953125" bestFit="1" customWidth="1"/>
    <col min="14" max="14" width="12.6796875" bestFit="1" customWidth="1"/>
    <col min="15" max="17" width="12.26953125" bestFit="1" customWidth="1"/>
  </cols>
  <sheetData>
    <row r="1" spans="1:14" ht="14.75" x14ac:dyDescent="0.6">
      <c r="A1" s="49" t="s">
        <v>21</v>
      </c>
      <c r="B1" s="50" t="s">
        <v>27</v>
      </c>
      <c r="C1" s="51" t="s">
        <v>22</v>
      </c>
      <c r="D1" s="51" t="s">
        <v>23</v>
      </c>
      <c r="E1" s="51" t="s">
        <v>60</v>
      </c>
      <c r="F1" s="52" t="s">
        <v>90</v>
      </c>
    </row>
    <row r="2" spans="1:14" ht="14.75" x14ac:dyDescent="0.6">
      <c r="A2" s="41">
        <v>43466</v>
      </c>
      <c r="B2" s="42">
        <v>223223.9930903191</v>
      </c>
      <c r="C2" s="34">
        <v>325.20000000000005</v>
      </c>
      <c r="D2" s="35">
        <v>1.7333333333333332</v>
      </c>
      <c r="E2" s="43">
        <v>98873</v>
      </c>
      <c r="F2" s="44">
        <f>(J$19*Table2[[#This Row],[Total Production]])+(J$20*Table2[[#This Row],[HDD]])+(J$21*Table2[[#This Row],[CDD]])+(J$18)</f>
        <v>93191.388810570032</v>
      </c>
      <c r="I2" t="s">
        <v>61</v>
      </c>
    </row>
    <row r="3" spans="1:14" ht="15.5" thickBot="1" x14ac:dyDescent="0.75">
      <c r="A3" s="41">
        <v>43497</v>
      </c>
      <c r="B3" s="42">
        <v>185751.70344834001</v>
      </c>
      <c r="C3" s="34">
        <v>239.50000000000003</v>
      </c>
      <c r="D3" s="35">
        <v>3.9</v>
      </c>
      <c r="E3" s="43">
        <v>77851</v>
      </c>
      <c r="F3" s="44">
        <f>(J$19*Table2[[#This Row],[Total Production]])+(J$20*Table2[[#This Row],[HDD]])+(J$21*Table2[[#This Row],[CDD]])+(J$18)</f>
        <v>62267.078200616117</v>
      </c>
    </row>
    <row r="4" spans="1:14" ht="14.75" x14ac:dyDescent="0.6">
      <c r="A4" s="41">
        <v>43525</v>
      </c>
      <c r="B4" s="42">
        <v>196114.80656566535</v>
      </c>
      <c r="C4" s="34">
        <v>212.19999999999996</v>
      </c>
      <c r="D4" s="35">
        <v>15.799999999999999</v>
      </c>
      <c r="E4" s="43">
        <v>71675</v>
      </c>
      <c r="F4" s="44">
        <f>(J$19*Table2[[#This Row],[Total Production]])+(J$20*Table2[[#This Row],[HDD]])+(J$21*Table2[[#This Row],[CDD]])+(J$18)</f>
        <v>57105.863140370551</v>
      </c>
      <c r="I4" s="38" t="s">
        <v>62</v>
      </c>
      <c r="J4" s="38"/>
    </row>
    <row r="5" spans="1:14" ht="14.75" x14ac:dyDescent="0.6">
      <c r="A5" s="41">
        <v>43556</v>
      </c>
      <c r="B5" s="42">
        <v>262348.84674410929</v>
      </c>
      <c r="C5" s="34">
        <v>204.19999999999996</v>
      </c>
      <c r="D5" s="35">
        <v>36.133333333333333</v>
      </c>
      <c r="E5" s="43">
        <v>55551</v>
      </c>
      <c r="F5" s="44">
        <f>(J$19*Table2[[#This Row],[Total Production]])+(J$20*Table2[[#This Row],[HDD]])+(J$21*Table2[[#This Row],[CDD]])+(J$18)</f>
        <v>67127.179747059257</v>
      </c>
      <c r="I5" t="s">
        <v>63</v>
      </c>
      <c r="J5">
        <v>0.95657762420521208</v>
      </c>
    </row>
    <row r="6" spans="1:14" ht="14.75" x14ac:dyDescent="0.6">
      <c r="A6" s="41">
        <v>43586</v>
      </c>
      <c r="B6" s="42">
        <v>225885.37674600226</v>
      </c>
      <c r="C6" s="34">
        <v>124.09999999999994</v>
      </c>
      <c r="D6" s="35">
        <v>87.2</v>
      </c>
      <c r="E6" s="43">
        <v>36230</v>
      </c>
      <c r="F6" s="44">
        <f>(J$19*Table2[[#This Row],[Total Production]])+(J$20*Table2[[#This Row],[HDD]])+(J$21*Table2[[#This Row],[CDD]])+(J$18)</f>
        <v>43780.400606605195</v>
      </c>
      <c r="I6" t="s">
        <v>64</v>
      </c>
      <c r="J6">
        <v>0.91504075113008798</v>
      </c>
    </row>
    <row r="7" spans="1:14" ht="14.75" x14ac:dyDescent="0.6">
      <c r="A7" s="41">
        <v>43617</v>
      </c>
      <c r="B7" s="42">
        <v>192687.70157493389</v>
      </c>
      <c r="C7" s="34">
        <v>61.4</v>
      </c>
      <c r="D7" s="35">
        <v>159.5</v>
      </c>
      <c r="E7" s="43">
        <v>25951</v>
      </c>
      <c r="F7" s="44">
        <f>(J$19*Table2[[#This Row],[Total Production]])+(J$20*Table2[[#This Row],[HDD]])+(J$21*Table2[[#This Row],[CDD]])+(J$18)</f>
        <v>28608.005070188214</v>
      </c>
      <c r="I7" t="s">
        <v>65</v>
      </c>
      <c r="J7">
        <v>0.90911336167404799</v>
      </c>
    </row>
    <row r="8" spans="1:14" ht="14.75" x14ac:dyDescent="0.6">
      <c r="A8" s="41">
        <v>43647</v>
      </c>
      <c r="B8" s="42">
        <v>218071.25341297494</v>
      </c>
      <c r="C8" s="34">
        <v>16.899999999999999</v>
      </c>
      <c r="D8" s="35">
        <v>226.93333333333337</v>
      </c>
      <c r="E8" s="43">
        <v>17537</v>
      </c>
      <c r="F8" s="44">
        <f>(J$19*Table2[[#This Row],[Total Production]])+(J$20*Table2[[#This Row],[HDD]])+(J$21*Table2[[#This Row],[CDD]])+(J$18)</f>
        <v>27134.191422684722</v>
      </c>
      <c r="I8" t="s">
        <v>66</v>
      </c>
      <c r="J8">
        <v>8012.1707165416337</v>
      </c>
    </row>
    <row r="9" spans="1:14" ht="15.5" thickBot="1" x14ac:dyDescent="0.75">
      <c r="A9" s="41">
        <v>43678</v>
      </c>
      <c r="B9" s="42">
        <v>146835.37455464998</v>
      </c>
      <c r="C9" s="34">
        <v>21.7</v>
      </c>
      <c r="D9" s="35">
        <v>221.4</v>
      </c>
      <c r="E9" s="43">
        <v>16099</v>
      </c>
      <c r="F9" s="44">
        <f>(J$19*Table2[[#This Row],[Total Production]])+(J$20*Table2[[#This Row],[HDD]])+(J$21*Table2[[#This Row],[CDD]])+(J$18)</f>
        <v>17146.846927462488</v>
      </c>
      <c r="I9" s="36" t="s">
        <v>67</v>
      </c>
      <c r="J9" s="36">
        <v>47</v>
      </c>
    </row>
    <row r="10" spans="1:14" ht="14.75" x14ac:dyDescent="0.6">
      <c r="A10" s="41">
        <v>43709</v>
      </c>
      <c r="B10" s="42">
        <v>224876.71948159212</v>
      </c>
      <c r="C10" s="35">
        <v>68</v>
      </c>
      <c r="D10" s="35">
        <v>118.9</v>
      </c>
      <c r="E10" s="43">
        <v>26852</v>
      </c>
      <c r="F10" s="44">
        <f>(J$19*Table2[[#This Row],[Total Production]])+(J$20*Table2[[#This Row],[HDD]])+(J$21*Table2[[#This Row],[CDD]])+(J$18)</f>
        <v>30657.015116393522</v>
      </c>
    </row>
    <row r="11" spans="1:14" ht="15.5" thickBot="1" x14ac:dyDescent="0.75">
      <c r="A11" s="41">
        <v>43739</v>
      </c>
      <c r="B11" s="42">
        <v>205767.98504019849</v>
      </c>
      <c r="C11" s="35">
        <v>191.5</v>
      </c>
      <c r="D11" s="35">
        <v>27</v>
      </c>
      <c r="E11" s="43">
        <v>49259</v>
      </c>
      <c r="F11" s="44">
        <f>(J$19*Table2[[#This Row],[Total Production]])+(J$20*Table2[[#This Row],[HDD]])+(J$21*Table2[[#This Row],[CDD]])+(J$18)</f>
        <v>53720.058137543529</v>
      </c>
      <c r="I11" t="s">
        <v>68</v>
      </c>
    </row>
    <row r="12" spans="1:14" ht="14.75" x14ac:dyDescent="0.6">
      <c r="A12" s="41">
        <v>43770</v>
      </c>
      <c r="B12" s="42">
        <v>172321.66655894183</v>
      </c>
      <c r="C12" s="35">
        <v>280.2</v>
      </c>
      <c r="D12" s="35">
        <v>2.4</v>
      </c>
      <c r="E12" s="43">
        <v>83964</v>
      </c>
      <c r="F12" s="44">
        <f>(J$19*Table2[[#This Row],[Total Production]])+(J$20*Table2[[#This Row],[HDD]])+(J$21*Table2[[#This Row],[CDD]])+(J$18)</f>
        <v>72179.145303003388</v>
      </c>
      <c r="I12" s="37"/>
      <c r="J12" s="37" t="s">
        <v>72</v>
      </c>
      <c r="K12" s="37" t="s">
        <v>73</v>
      </c>
      <c r="L12" s="37" t="s">
        <v>74</v>
      </c>
      <c r="M12" s="37" t="s">
        <v>75</v>
      </c>
      <c r="N12" s="37" t="s">
        <v>76</v>
      </c>
    </row>
    <row r="13" spans="1:14" ht="14.75" x14ac:dyDescent="0.6">
      <c r="A13" s="41">
        <v>43800</v>
      </c>
      <c r="B13" s="42">
        <v>128851.87105556391</v>
      </c>
      <c r="C13" s="35">
        <v>307.2</v>
      </c>
      <c r="D13" s="35">
        <v>2.4</v>
      </c>
      <c r="E13" s="43">
        <v>68627</v>
      </c>
      <c r="F13" s="44">
        <f>(J$19*Table2[[#This Row],[Total Production]])+(J$20*Table2[[#This Row],[HDD]])+(J$21*Table2[[#This Row],[CDD]])+(J$18)</f>
        <v>73649.192931038284</v>
      </c>
      <c r="I13" t="s">
        <v>69</v>
      </c>
      <c r="J13">
        <v>3</v>
      </c>
      <c r="K13">
        <v>29730253735.799446</v>
      </c>
      <c r="L13">
        <v>9910084578.5998154</v>
      </c>
      <c r="M13">
        <v>154.3750006501775</v>
      </c>
      <c r="N13">
        <v>4.8503899660011913E-23</v>
      </c>
    </row>
    <row r="14" spans="1:14" ht="14.75" x14ac:dyDescent="0.6">
      <c r="A14" s="41">
        <v>43831</v>
      </c>
      <c r="B14" s="42">
        <v>189908.26972498023</v>
      </c>
      <c r="C14" s="35">
        <v>272.3</v>
      </c>
      <c r="D14" s="35">
        <v>4.3</v>
      </c>
      <c r="E14" s="43">
        <v>78856</v>
      </c>
      <c r="F14" s="44">
        <f>(J$19*Table2[[#This Row],[Total Production]])+(J$20*Table2[[#This Row],[HDD]])+(J$21*Table2[[#This Row],[CDD]])+(J$18)</f>
        <v>72708.32476791025</v>
      </c>
      <c r="I14" t="s">
        <v>70</v>
      </c>
      <c r="J14">
        <v>43</v>
      </c>
      <c r="K14">
        <v>2760379822.4133129</v>
      </c>
      <c r="L14">
        <v>64194879.591007277</v>
      </c>
    </row>
    <row r="15" spans="1:14" ht="15.5" thickBot="1" x14ac:dyDescent="0.75">
      <c r="A15" s="41">
        <v>43862</v>
      </c>
      <c r="B15" s="42">
        <v>181356.80102340307</v>
      </c>
      <c r="C15" s="35">
        <v>270</v>
      </c>
      <c r="D15" s="35">
        <v>3.2</v>
      </c>
      <c r="E15" s="43">
        <v>78745</v>
      </c>
      <c r="F15" s="44">
        <f>(J$19*Table2[[#This Row],[Total Production]])+(J$20*Table2[[#This Row],[HDD]])+(J$21*Table2[[#This Row],[CDD]])+(J$18)</f>
        <v>70601.715688456781</v>
      </c>
      <c r="I15" s="36" t="s">
        <v>0</v>
      </c>
      <c r="J15" s="36">
        <v>46</v>
      </c>
      <c r="K15" s="36">
        <v>32490633558.212761</v>
      </c>
      <c r="L15" s="36"/>
      <c r="M15" s="36"/>
      <c r="N15" s="36"/>
    </row>
    <row r="16" spans="1:14" ht="15.5" thickBot="1" x14ac:dyDescent="0.75">
      <c r="A16" s="41">
        <v>43891</v>
      </c>
      <c r="B16" s="42">
        <v>140426.06769680447</v>
      </c>
      <c r="C16" s="35">
        <v>278.8</v>
      </c>
      <c r="D16" s="35">
        <v>11.2</v>
      </c>
      <c r="E16" s="43">
        <v>65440</v>
      </c>
      <c r="F16" s="44">
        <f>(J$19*Table2[[#This Row],[Total Production]])+(J$20*Table2[[#This Row],[HDD]])+(J$21*Table2[[#This Row],[CDD]])+(J$18)</f>
        <v>67978.468226138924</v>
      </c>
    </row>
    <row r="17" spans="1:17" ht="14.75" x14ac:dyDescent="0.6">
      <c r="A17" s="41">
        <v>43922</v>
      </c>
      <c r="B17" s="42">
        <v>53136.178209457154</v>
      </c>
      <c r="C17" s="35">
        <v>176.8</v>
      </c>
      <c r="D17" s="35">
        <v>54.5</v>
      </c>
      <c r="E17" s="43">
        <v>19815</v>
      </c>
      <c r="F17" s="44">
        <f>(J$19*Table2[[#This Row],[Total Production]])+(J$20*Table2[[#This Row],[HDD]])+(J$21*Table2[[#This Row],[CDD]])+(J$18)</f>
        <v>29515.83381430991</v>
      </c>
      <c r="I17" s="37"/>
      <c r="J17" s="37" t="s">
        <v>77</v>
      </c>
      <c r="K17" s="37" t="s">
        <v>66</v>
      </c>
      <c r="L17" s="37" t="s">
        <v>78</v>
      </c>
      <c r="M17" s="37" t="s">
        <v>79</v>
      </c>
      <c r="N17" s="37" t="s">
        <v>80</v>
      </c>
      <c r="O17" s="37" t="s">
        <v>81</v>
      </c>
      <c r="P17" s="37" t="s">
        <v>82</v>
      </c>
      <c r="Q17" s="37" t="s">
        <v>83</v>
      </c>
    </row>
    <row r="18" spans="1:17" ht="14.75" x14ac:dyDescent="0.6">
      <c r="A18" s="41">
        <v>43952</v>
      </c>
      <c r="B18" s="42">
        <v>68642.668338662581</v>
      </c>
      <c r="C18" s="35">
        <v>116.7</v>
      </c>
      <c r="D18" s="35">
        <v>122.5</v>
      </c>
      <c r="E18" s="43">
        <v>21708</v>
      </c>
      <c r="F18" s="44">
        <f>(J$19*Table2[[#This Row],[Total Production]])+(J$20*Table2[[#This Row],[HDD]])+(J$21*Table2[[#This Row],[CDD]])+(J$18)</f>
        <v>21971.330342185174</v>
      </c>
      <c r="I18" t="s">
        <v>71</v>
      </c>
      <c r="J18">
        <v>-37572.282103427395</v>
      </c>
      <c r="K18">
        <v>9666.8941291881019</v>
      </c>
      <c r="L18">
        <v>-3.8866963474837388</v>
      </c>
      <c r="M18">
        <v>3.4654891435843333E-4</v>
      </c>
      <c r="N18">
        <v>-57067.432084522297</v>
      </c>
      <c r="O18">
        <v>-18077.132122332492</v>
      </c>
      <c r="P18">
        <v>-57067.432084522297</v>
      </c>
      <c r="Q18">
        <v>-18077.132122332492</v>
      </c>
    </row>
    <row r="19" spans="1:17" ht="14.75" x14ac:dyDescent="0.6">
      <c r="A19" s="41">
        <v>43983</v>
      </c>
      <c r="B19" s="42">
        <v>86368.769175514681</v>
      </c>
      <c r="C19" s="35">
        <v>65.099999999999994</v>
      </c>
      <c r="D19" s="35">
        <v>150.80000000000001</v>
      </c>
      <c r="E19" s="43">
        <v>5104</v>
      </c>
      <c r="F19" s="44">
        <f>(J$19*Table2[[#This Row],[Total Production]])+(J$20*Table2[[#This Row],[HDD]])+(J$21*Table2[[#This Row],[CDD]])+(J$18)</f>
        <v>12618.615563871354</v>
      </c>
      <c r="I19" t="s">
        <v>27</v>
      </c>
      <c r="J19">
        <v>0.15111763654589649</v>
      </c>
      <c r="K19">
        <v>2.4774282612679183E-2</v>
      </c>
      <c r="L19">
        <v>6.0997785045269604</v>
      </c>
      <c r="M19">
        <v>2.6176131377935807E-7</v>
      </c>
      <c r="N19">
        <v>0.10115553405944086</v>
      </c>
      <c r="O19">
        <v>0.20107973903235213</v>
      </c>
      <c r="P19">
        <v>0.10115553405944086</v>
      </c>
      <c r="Q19">
        <v>0.20107973903235213</v>
      </c>
    </row>
    <row r="20" spans="1:17" ht="14.75" x14ac:dyDescent="0.6">
      <c r="A20" s="41">
        <v>44013</v>
      </c>
      <c r="B20" s="42">
        <v>123723.79526535844</v>
      </c>
      <c r="C20" s="35">
        <v>36.6</v>
      </c>
      <c r="D20" s="35">
        <v>181.2</v>
      </c>
      <c r="E20" s="43">
        <v>19397</v>
      </c>
      <c r="F20" s="44">
        <f>(J$19*Table2[[#This Row],[Total Production]])+(J$20*Table2[[#This Row],[HDD]])+(J$21*Table2[[#This Row],[CDD]])+(J$18)</f>
        <v>13357.338282440709</v>
      </c>
      <c r="I20" t="s">
        <v>22</v>
      </c>
      <c r="J20">
        <v>297.74445872736351</v>
      </c>
      <c r="K20">
        <v>29.171722219226446</v>
      </c>
      <c r="L20">
        <v>10.2066122969979</v>
      </c>
      <c r="M20">
        <v>4.6233852746772825E-13</v>
      </c>
      <c r="N20">
        <v>238.91407408980854</v>
      </c>
      <c r="O20">
        <v>356.57484336491848</v>
      </c>
      <c r="P20">
        <v>238.91407408980854</v>
      </c>
      <c r="Q20">
        <v>356.57484336491848</v>
      </c>
    </row>
    <row r="21" spans="1:17" ht="15.5" thickBot="1" x14ac:dyDescent="0.75">
      <c r="A21" s="41">
        <v>44044</v>
      </c>
      <c r="B21" s="42">
        <v>107024.74235651757</v>
      </c>
      <c r="C21" s="35">
        <v>26.7</v>
      </c>
      <c r="D21" s="35">
        <v>224.4</v>
      </c>
      <c r="E21" s="43">
        <v>11159</v>
      </c>
      <c r="F21" s="44">
        <f>(J$19*Table2[[#This Row],[Total Production]])+(J$20*Table2[[#This Row],[HDD]])+(J$21*Table2[[#This Row],[CDD]])+(J$18)</f>
        <v>12972.714442652301</v>
      </c>
      <c r="I21" s="36" t="s">
        <v>23</v>
      </c>
      <c r="J21" s="36">
        <v>117.74462291091201</v>
      </c>
      <c r="K21" s="36">
        <v>38.292693618553322</v>
      </c>
      <c r="L21" s="36">
        <v>3.0748587206689262</v>
      </c>
      <c r="M21" s="36">
        <v>3.6521571155441112E-3</v>
      </c>
      <c r="N21" s="36">
        <v>40.520046402954421</v>
      </c>
      <c r="O21" s="36">
        <v>194.96919941886961</v>
      </c>
      <c r="P21" s="36">
        <v>40.520046402954421</v>
      </c>
      <c r="Q21" s="36">
        <v>194.96919941886961</v>
      </c>
    </row>
    <row r="22" spans="1:17" ht="14.75" x14ac:dyDescent="0.6">
      <c r="A22" s="41">
        <v>44075</v>
      </c>
      <c r="B22" s="42">
        <v>124905.81977885609</v>
      </c>
      <c r="C22" s="35">
        <v>77.099999999999994</v>
      </c>
      <c r="D22" s="35">
        <v>129.4</v>
      </c>
      <c r="E22" s="43">
        <v>15929</v>
      </c>
      <c r="F22" s="44">
        <f>(J$19*Table2[[#This Row],[Total Production]])+(J$20*Table2[[#This Row],[HDD]])+(J$21*Table2[[#This Row],[CDD]])+(J$18)</f>
        <v>19495.442144932764</v>
      </c>
    </row>
    <row r="23" spans="1:17" ht="14.75" x14ac:dyDescent="0.6">
      <c r="A23" s="41">
        <v>44105</v>
      </c>
      <c r="B23" s="42">
        <v>162710.74548955343</v>
      </c>
      <c r="C23" s="35">
        <v>163.5</v>
      </c>
      <c r="D23" s="35">
        <v>40.200000000000003</v>
      </c>
      <c r="E23" s="43">
        <v>42942</v>
      </c>
      <c r="F23" s="44">
        <f>(J$19*Table2[[#This Row],[Total Production]])+(J$20*Table2[[#This Row],[HDD]])+(J$21*Table2[[#This Row],[CDD]])+(J$18)</f>
        <v>40430.734038517418</v>
      </c>
      <c r="I23">
        <f>(J19*B22)+(C22*J20)+(D22*J21)+J18</f>
        <v>19495.442144932764</v>
      </c>
    </row>
    <row r="24" spans="1:17" ht="14.75" x14ac:dyDescent="0.6">
      <c r="A24" s="41">
        <v>44136</v>
      </c>
      <c r="B24" s="42">
        <v>145371.25906466309</v>
      </c>
      <c r="C24" s="35">
        <v>215.2</v>
      </c>
      <c r="D24" s="35">
        <v>20.9</v>
      </c>
      <c r="E24" s="43">
        <v>44367</v>
      </c>
      <c r="F24" s="44">
        <f>(J$19*Table2[[#This Row],[Total Production]])+(J$20*Table2[[#This Row],[HDD]])+(J$21*Table2[[#This Row],[CDD]])+(J$18)</f>
        <v>50931.349125092398</v>
      </c>
    </row>
    <row r="25" spans="1:17" ht="14.75" x14ac:dyDescent="0.6">
      <c r="A25" s="41">
        <v>44166</v>
      </c>
      <c r="B25" s="42">
        <v>106076.65985761974</v>
      </c>
      <c r="C25" s="35">
        <v>330.4</v>
      </c>
      <c r="D25" s="35">
        <v>3</v>
      </c>
      <c r="E25" s="43">
        <v>65229</v>
      </c>
      <c r="F25" s="44">
        <f>(J$19*Table2[[#This Row],[Total Production]])+(J$20*Table2[[#This Row],[HDD]])+(J$21*Table2[[#This Row],[CDD]])+(J$18)</f>
        <v>77185.775059192703</v>
      </c>
    </row>
    <row r="26" spans="1:17" ht="14.75" x14ac:dyDescent="0.6">
      <c r="A26" s="41">
        <v>44197</v>
      </c>
      <c r="B26" s="42">
        <v>95011.64465419804</v>
      </c>
      <c r="C26" s="35">
        <v>390.6</v>
      </c>
      <c r="D26" s="35">
        <v>0.8</v>
      </c>
      <c r="E26" s="43">
        <v>82250</v>
      </c>
      <c r="F26" s="44">
        <f>(J$19*Table2[[#This Row],[Total Production]])+(J$20*Table2[[#This Row],[HDD]])+(J$21*Table2[[#This Row],[CDD]])+(J$18)</f>
        <v>93178.834358290493</v>
      </c>
      <c r="I26" t="s">
        <v>61</v>
      </c>
    </row>
    <row r="27" spans="1:17" ht="15.5" thickBot="1" x14ac:dyDescent="0.75">
      <c r="A27" s="41">
        <v>44228</v>
      </c>
      <c r="B27" s="42">
        <v>112281.95399060323</v>
      </c>
      <c r="C27" s="35">
        <v>298.5</v>
      </c>
      <c r="D27" s="35">
        <v>9.6</v>
      </c>
      <c r="E27" s="43">
        <v>72592</v>
      </c>
      <c r="F27" s="44">
        <f>(J$19*Table2[[#This Row],[Total Production]])+(J$20*Table2[[#This Row],[HDD]])+(J$21*Table2[[#This Row],[CDD]])+(J$18)</f>
        <v>69402.570720450429</v>
      </c>
    </row>
    <row r="28" spans="1:17" ht="14.75" x14ac:dyDescent="0.6">
      <c r="A28" s="41">
        <v>44256</v>
      </c>
      <c r="B28" s="42">
        <v>152192.9400678557</v>
      </c>
      <c r="C28" s="35">
        <v>252.1</v>
      </c>
      <c r="D28" s="35">
        <v>21.2</v>
      </c>
      <c r="E28" s="43">
        <v>63506</v>
      </c>
      <c r="F28" s="44">
        <f>(J$19*Table2[[#This Row],[Total Production]])+(J$20*Table2[[#This Row],[HDD]])+(J$21*Table2[[#This Row],[CDD]])+(J$18)</f>
        <v>62984.319349477912</v>
      </c>
      <c r="I28" s="38" t="s">
        <v>62</v>
      </c>
      <c r="J28" s="38"/>
    </row>
    <row r="29" spans="1:17" ht="14.75" x14ac:dyDescent="0.6">
      <c r="A29" s="41">
        <v>44287</v>
      </c>
      <c r="B29" s="42">
        <v>82303.453595832223</v>
      </c>
      <c r="C29" s="35">
        <v>279.7</v>
      </c>
      <c r="D29" s="35">
        <v>15</v>
      </c>
      <c r="E29" s="43">
        <v>52030</v>
      </c>
      <c r="F29" s="44">
        <f>(J$19*Table2[[#This Row],[Total Production]])+(J$20*Table2[[#This Row],[HDD]])+(J$21*Table2[[#This Row],[CDD]])+(J$18)</f>
        <v>59910.515733246895</v>
      </c>
      <c r="I29" t="s">
        <v>63</v>
      </c>
      <c r="J29">
        <v>0.38324224181574806</v>
      </c>
    </row>
    <row r="30" spans="1:17" ht="14.75" x14ac:dyDescent="0.6">
      <c r="A30" s="41">
        <v>44317</v>
      </c>
      <c r="B30" s="42">
        <v>104751.09863872769</v>
      </c>
      <c r="C30" s="35">
        <v>173.1</v>
      </c>
      <c r="D30" s="35">
        <v>48.6</v>
      </c>
      <c r="E30" s="43">
        <v>28659</v>
      </c>
      <c r="F30" s="44">
        <f>(J$19*Table2[[#This Row],[Total Production]])+(J$20*Table2[[#This Row],[HDD]])+(J$21*Table2[[#This Row],[CDD]])+(J$18)</f>
        <v>35519.410827620159</v>
      </c>
      <c r="I30" t="s">
        <v>64</v>
      </c>
      <c r="J30">
        <v>0.14687461591196033</v>
      </c>
    </row>
    <row r="31" spans="1:17" ht="14.75" x14ac:dyDescent="0.6">
      <c r="A31" s="41">
        <v>44348</v>
      </c>
      <c r="B31" s="42">
        <v>101067.46630522807</v>
      </c>
      <c r="C31" s="35">
        <v>45.4</v>
      </c>
      <c r="D31" s="35">
        <v>173.8</v>
      </c>
      <c r="E31" s="43">
        <v>19728</v>
      </c>
      <c r="F31" s="44">
        <f>(J$19*Table2[[#This Row],[Total Production]])+(J$20*Table2[[#This Row],[HDD]])+(J$21*Table2[[#This Row],[CDD]])+(J$18)</f>
        <v>11682.408424439505</v>
      </c>
      <c r="I31" t="s">
        <v>65</v>
      </c>
      <c r="J31">
        <v>0.12832841191004643</v>
      </c>
    </row>
    <row r="32" spans="1:17" s="33" customFormat="1" ht="14.75" x14ac:dyDescent="0.6">
      <c r="A32" s="45">
        <v>44378</v>
      </c>
      <c r="B32" s="43">
        <v>102484.98095136856</v>
      </c>
      <c r="C32" s="35">
        <v>15.4</v>
      </c>
      <c r="D32" s="35">
        <v>241.6</v>
      </c>
      <c r="E32" s="43">
        <v>15661</v>
      </c>
      <c r="F32" s="46">
        <f>(J$19*Table2[[#This Row],[Total Production]])+(J$20*Table2[[#This Row],[HDD]])+(J$21*Table2[[#This Row],[CDD]])+(J$18)</f>
        <v>10947.371559072388</v>
      </c>
      <c r="I32" t="s">
        <v>66</v>
      </c>
      <c r="J32">
        <v>25206.044098995415</v>
      </c>
      <c r="K32"/>
      <c r="L32"/>
      <c r="M32"/>
      <c r="N32"/>
      <c r="O32"/>
      <c r="P32"/>
      <c r="Q32"/>
    </row>
    <row r="33" spans="1:17" ht="15.5" thickBot="1" x14ac:dyDescent="0.75">
      <c r="A33" s="41">
        <v>44409</v>
      </c>
      <c r="B33" s="42">
        <v>114568.47134634166</v>
      </c>
      <c r="C33" s="35">
        <v>25.3</v>
      </c>
      <c r="D33" s="35">
        <v>190.6</v>
      </c>
      <c r="E33" s="43">
        <v>15237</v>
      </c>
      <c r="F33" s="44">
        <f>(J$19*Table2[[#This Row],[Total Production]])+(J$20*Table2[[#This Row],[HDD]])+(J$21*Table2[[#This Row],[CDD]])+(J$18)</f>
        <v>9716.0944417301507</v>
      </c>
      <c r="I33" s="36" t="s">
        <v>67</v>
      </c>
      <c r="J33" s="36">
        <v>48</v>
      </c>
    </row>
    <row r="34" spans="1:17" ht="14.75" x14ac:dyDescent="0.6">
      <c r="A34" s="41">
        <v>44440</v>
      </c>
      <c r="B34" s="42">
        <v>109025.42805014184</v>
      </c>
      <c r="C34" s="35">
        <v>40.9</v>
      </c>
      <c r="D34" s="35">
        <v>177.9</v>
      </c>
      <c r="E34" s="43">
        <v>17144</v>
      </c>
      <c r="F34" s="44">
        <f>(J$19*Table2[[#This Row],[Total Production]])+(J$20*Table2[[#This Row],[HDD]])+(J$21*Table2[[#This Row],[CDD]])+(J$18)</f>
        <v>12027.899684715143</v>
      </c>
    </row>
    <row r="35" spans="1:17" ht="15.5" thickBot="1" x14ac:dyDescent="0.75">
      <c r="A35" s="41">
        <v>44470</v>
      </c>
      <c r="B35" s="42">
        <v>201915.00477401458</v>
      </c>
      <c r="C35" s="35">
        <v>109.5</v>
      </c>
      <c r="D35" s="35">
        <v>82.6</v>
      </c>
      <c r="E35" s="43">
        <v>32297</v>
      </c>
      <c r="F35" s="44">
        <f>(J$19*Table2[[#This Row],[Total Production]])+(J$20*Table2[[#This Row],[HDD]])+(J$21*Table2[[#This Row],[CDD]])+(J$18)</f>
        <v>35269.36028426273</v>
      </c>
      <c r="I35" t="s">
        <v>68</v>
      </c>
    </row>
    <row r="36" spans="1:17" ht="14.75" x14ac:dyDescent="0.6">
      <c r="A36" s="41">
        <v>44501</v>
      </c>
      <c r="B36" s="42">
        <v>162516.22971319358</v>
      </c>
      <c r="C36" s="35">
        <v>221.1</v>
      </c>
      <c r="D36" s="35">
        <v>19</v>
      </c>
      <c r="E36" s="43">
        <v>53589</v>
      </c>
      <c r="F36" s="44">
        <f>(J$19*Table2[[#This Row],[Total Production]])+(J$20*Table2[[#This Row],[HDD]])+(J$21*Table2[[#This Row],[CDD]])+(J$18)</f>
        <v>55055.234091107821</v>
      </c>
      <c r="I36" s="37"/>
      <c r="J36" s="37" t="s">
        <v>72</v>
      </c>
      <c r="K36" s="37" t="s">
        <v>73</v>
      </c>
      <c r="L36" s="37" t="s">
        <v>74</v>
      </c>
      <c r="M36" s="37" t="s">
        <v>75</v>
      </c>
      <c r="N36" s="37" t="s">
        <v>76</v>
      </c>
    </row>
    <row r="37" spans="1:17" ht="14.75" x14ac:dyDescent="0.6">
      <c r="A37" s="41">
        <v>44531</v>
      </c>
      <c r="B37" s="42">
        <v>105455.77254247041</v>
      </c>
      <c r="C37" s="35">
        <v>298.89999999999998</v>
      </c>
      <c r="D37" s="35">
        <v>10.1</v>
      </c>
      <c r="E37" s="43">
        <v>68721</v>
      </c>
      <c r="F37" s="44">
        <f>(J$19*Table2[[#This Row],[Total Production]])+(J$20*Table2[[#This Row],[HDD]])+(J$21*Table2[[#This Row],[CDD]])+(J$18)</f>
        <v>68548.984408321543</v>
      </c>
      <c r="I37" t="s">
        <v>69</v>
      </c>
      <c r="J37">
        <v>1</v>
      </c>
      <c r="K37">
        <v>5031541913.9360886</v>
      </c>
      <c r="L37">
        <v>5031541913.9360886</v>
      </c>
      <c r="M37">
        <v>7.9193896441990699</v>
      </c>
      <c r="N37">
        <v>7.1730953740601119E-3</v>
      </c>
    </row>
    <row r="38" spans="1:17" ht="14.75" x14ac:dyDescent="0.6">
      <c r="A38" s="41">
        <v>44562</v>
      </c>
      <c r="B38" s="42">
        <v>80161.723595597374</v>
      </c>
      <c r="C38" s="35">
        <v>341.3</v>
      </c>
      <c r="D38" s="35">
        <v>4.5999999999999996</v>
      </c>
      <c r="E38" s="43">
        <v>79889</v>
      </c>
      <c r="F38" s="44">
        <f>(J$19*Table2[[#This Row],[Total Production]])+(J$20*Table2[[#This Row],[HDD]])+(J$21*Table2[[#This Row],[CDD]])+(J$18)</f>
        <v>76703.377136824056</v>
      </c>
      <c r="I38" t="s">
        <v>70</v>
      </c>
      <c r="J38">
        <v>46</v>
      </c>
      <c r="K38">
        <v>29225854319.543076</v>
      </c>
      <c r="L38">
        <v>635344659.12050164</v>
      </c>
    </row>
    <row r="39" spans="1:17" ht="15.5" thickBot="1" x14ac:dyDescent="0.75">
      <c r="A39" s="41">
        <v>44593</v>
      </c>
      <c r="B39" s="42">
        <v>93622.332756246702</v>
      </c>
      <c r="C39" s="35">
        <v>249.3</v>
      </c>
      <c r="D39" s="35">
        <v>6.8</v>
      </c>
      <c r="E39" s="43">
        <v>68555</v>
      </c>
      <c r="F39" s="44">
        <f>(J$19*Table2[[#This Row],[Total Production]])+(J$20*Table2[[#This Row],[HDD]])+(J$21*Table2[[#This Row],[CDD]])+(J$18)</f>
        <v>51604.060547136003</v>
      </c>
      <c r="I39" s="36" t="s">
        <v>0</v>
      </c>
      <c r="J39" s="36">
        <v>47</v>
      </c>
      <c r="K39" s="36">
        <v>34257396233.479164</v>
      </c>
      <c r="L39" s="36"/>
      <c r="M39" s="36"/>
      <c r="N39" s="36"/>
    </row>
    <row r="40" spans="1:17" ht="15.5" thickBot="1" x14ac:dyDescent="0.75">
      <c r="A40" s="41">
        <v>44621</v>
      </c>
      <c r="B40" s="42">
        <v>117059.38248839704</v>
      </c>
      <c r="C40" s="35">
        <v>254.4</v>
      </c>
      <c r="D40" s="35">
        <v>23.5</v>
      </c>
      <c r="E40" s="43">
        <v>64755</v>
      </c>
      <c r="F40" s="44">
        <f>(J$19*Table2[[#This Row],[Total Production]])+(J$20*Table2[[#This Row],[HDD]])+(J$21*Table2[[#This Row],[CDD]])+(J$18)</f>
        <v>58630.644052388961</v>
      </c>
    </row>
    <row r="41" spans="1:17" ht="14.75" x14ac:dyDescent="0.6">
      <c r="A41" s="41">
        <v>44652</v>
      </c>
      <c r="B41" s="42">
        <v>123864.95683277975</v>
      </c>
      <c r="C41" s="35">
        <v>199.6</v>
      </c>
      <c r="D41" s="35">
        <v>38.5</v>
      </c>
      <c r="E41" s="43">
        <v>50227</v>
      </c>
      <c r="F41" s="44">
        <f>(J$19*Table2[[#This Row],[Total Production]])+(J$20*Table2[[#This Row],[HDD]])+(J$21*Table2[[#This Row],[CDD]])+(J$18)</f>
        <v>45108.859368053643</v>
      </c>
      <c r="I41" s="37"/>
      <c r="J41" s="37" t="s">
        <v>77</v>
      </c>
      <c r="K41" s="37" t="s">
        <v>66</v>
      </c>
      <c r="L41" s="37" t="s">
        <v>78</v>
      </c>
      <c r="M41" s="37" t="s">
        <v>79</v>
      </c>
      <c r="N41" s="37" t="s">
        <v>80</v>
      </c>
      <c r="O41" s="37" t="s">
        <v>81</v>
      </c>
      <c r="P41" s="37" t="s">
        <v>82</v>
      </c>
      <c r="Q41" s="37" t="s">
        <v>83</v>
      </c>
    </row>
    <row r="42" spans="1:17" ht="14.75" x14ac:dyDescent="0.6">
      <c r="A42" s="41">
        <v>44682</v>
      </c>
      <c r="B42" s="42">
        <v>86807.787623588054</v>
      </c>
      <c r="C42" s="35">
        <v>93.9</v>
      </c>
      <c r="D42" s="35">
        <v>110.3</v>
      </c>
      <c r="E42" s="43">
        <v>18670</v>
      </c>
      <c r="F42" s="44">
        <f>(J$19*Table2[[#This Row],[Total Production]])+(J$20*Table2[[#This Row],[HDD]])+(J$21*Table2[[#This Row],[CDD]])+(J$18)</f>
        <v>16491.342177600382</v>
      </c>
      <c r="I42" t="s">
        <v>71</v>
      </c>
      <c r="J42">
        <v>16361.437961972533</v>
      </c>
      <c r="K42">
        <v>9675.9294012599275</v>
      </c>
      <c r="L42">
        <v>1.6909422633697666</v>
      </c>
      <c r="M42">
        <v>9.7613664074969811E-2</v>
      </c>
      <c r="N42">
        <v>-3115.1977452786887</v>
      </c>
      <c r="O42">
        <v>35838.073669223755</v>
      </c>
      <c r="P42">
        <v>-3115.1977452786887</v>
      </c>
      <c r="Q42">
        <v>35838.073669223755</v>
      </c>
    </row>
    <row r="43" spans="1:17" ht="15.5" thickBot="1" x14ac:dyDescent="0.75">
      <c r="A43" s="41">
        <v>44713</v>
      </c>
      <c r="B43" s="42">
        <v>79737.4647434293</v>
      </c>
      <c r="C43" s="34">
        <v>54</v>
      </c>
      <c r="D43" s="34">
        <v>174.6</v>
      </c>
      <c r="E43" s="43">
        <v>25506</v>
      </c>
      <c r="F43" s="44">
        <f>(J$19*Table2[[#This Row],[Total Production]])+(J$20*Table2[[#This Row],[HDD]])+(J$21*Table2[[#This Row],[CDD]])+(J$18)</f>
        <v>11113.867044284256</v>
      </c>
      <c r="I43" s="36" t="s">
        <v>27</v>
      </c>
      <c r="J43" s="36">
        <v>0.19030273919018062</v>
      </c>
      <c r="K43" s="36">
        <v>6.762373963252731E-2</v>
      </c>
      <c r="L43" s="36">
        <v>2.8141410135597438</v>
      </c>
      <c r="M43" s="36">
        <v>7.1730953740601283E-3</v>
      </c>
      <c r="N43" s="36">
        <v>5.4183211301392975E-2</v>
      </c>
      <c r="O43" s="36">
        <v>0.32642226707896826</v>
      </c>
      <c r="P43" s="36">
        <v>5.4183211301392975E-2</v>
      </c>
      <c r="Q43" s="36">
        <v>0.32642226707896826</v>
      </c>
    </row>
    <row r="44" spans="1:17" ht="14.75" x14ac:dyDescent="0.6">
      <c r="A44" s="41">
        <v>44743</v>
      </c>
      <c r="B44" s="42">
        <v>85954.102053842464</v>
      </c>
      <c r="C44" s="34">
        <v>17.8</v>
      </c>
      <c r="D44" s="34">
        <v>278.60000000000002</v>
      </c>
      <c r="E44" s="43">
        <v>15610</v>
      </c>
      <c r="F44" s="44">
        <f>(J$19*Table2[[#This Row],[Total Production]])+(J$20*Table2[[#This Row],[HDD]])+(J$21*Table2[[#This Row],[CDD]])+(J$18)</f>
        <v>13520.40195870123</v>
      </c>
    </row>
    <row r="45" spans="1:17" ht="14.75" x14ac:dyDescent="0.6">
      <c r="A45" s="41">
        <v>44774</v>
      </c>
      <c r="B45" s="42">
        <v>68669.332808783249</v>
      </c>
      <c r="C45" s="34">
        <v>16.8</v>
      </c>
      <c r="D45" s="34">
        <v>265.10000000000002</v>
      </c>
      <c r="E45" s="43">
        <v>7038</v>
      </c>
      <c r="F45" s="44">
        <f>(J$19*Table2[[#This Row],[Total Production]])+(J$20*Table2[[#This Row],[HDD]])+(J$21*Table2[[#This Row],[CDD]])+(J$18)</f>
        <v>9021.0716141220037</v>
      </c>
    </row>
    <row r="46" spans="1:17" ht="14.75" x14ac:dyDescent="0.6">
      <c r="A46" s="41">
        <v>44805</v>
      </c>
      <c r="B46" s="42">
        <v>88520.87976293196</v>
      </c>
      <c r="C46" s="34">
        <v>71.5</v>
      </c>
      <c r="D46" s="34">
        <v>134.19999999999999</v>
      </c>
      <c r="E46" s="43">
        <v>9736</v>
      </c>
      <c r="F46" s="44">
        <f>(J$19*Table2[[#This Row],[Total Production]])+(J$20*Table2[[#This Row],[HDD]])+(J$21*Table2[[#This Row],[CDD]])+(J$18)</f>
        <v>12894.841224961245</v>
      </c>
    </row>
    <row r="47" spans="1:17" ht="14.75" x14ac:dyDescent="0.6">
      <c r="A47" s="41">
        <v>44835</v>
      </c>
      <c r="B47" s="42">
        <v>117150.92277479271</v>
      </c>
      <c r="C47" s="34">
        <v>101.8</v>
      </c>
      <c r="D47" s="34">
        <v>88</v>
      </c>
      <c r="E47" s="43">
        <v>13234</v>
      </c>
      <c r="F47" s="44">
        <f>(J$19*Table2[[#This Row],[Total Production]])+(J$20*Table2[[#This Row],[HDD]])+(J$21*Table2[[#This Row],[CDD]])+(J$18)</f>
        <v>20803.201180075979</v>
      </c>
    </row>
    <row r="48" spans="1:17" ht="14.75" x14ac:dyDescent="0.6">
      <c r="A48" s="41">
        <v>44866</v>
      </c>
      <c r="B48" s="42">
        <v>106568.23360520501</v>
      </c>
      <c r="C48" s="34">
        <v>198.2</v>
      </c>
      <c r="D48" s="34">
        <v>20.7</v>
      </c>
      <c r="E48" s="43">
        <v>24657</v>
      </c>
      <c r="F48" s="44">
        <f>(J$19*Table2[[#This Row],[Total Production]])+(J$20*Table2[[#This Row],[HDD]])+(J$21*Table2[[#This Row],[CDD]])+(J$18)</f>
        <v>39982.32290388149</v>
      </c>
    </row>
    <row r="49" spans="1:8" ht="14.75" x14ac:dyDescent="0.6">
      <c r="A49" s="41">
        <v>44896</v>
      </c>
      <c r="B49" s="42">
        <v>0</v>
      </c>
      <c r="C49" s="53">
        <v>303.493394345193</v>
      </c>
      <c r="D49" s="53">
        <v>19.487447524370097</v>
      </c>
      <c r="E49" s="42"/>
      <c r="F49" s="90">
        <f>(J$19*Table2[[#This Row],[Total Production]])+(J$20*Table2[[#This Row],[HDD]])+(J$21*Table2[[#This Row],[CDD]])+(J$18)</f>
        <v>55085.736483465516</v>
      </c>
      <c r="H49" s="56" t="s">
        <v>91</v>
      </c>
    </row>
    <row r="50" spans="1:8" x14ac:dyDescent="0.6">
      <c r="A50" s="41">
        <v>44927</v>
      </c>
      <c r="B50" s="42">
        <v>147000</v>
      </c>
      <c r="C50" s="54">
        <v>320.63467003802884</v>
      </c>
      <c r="D50" s="54">
        <v>17.104981428584622</v>
      </c>
      <c r="E50" s="42"/>
      <c r="F50" s="90">
        <f>(J$19*Table2[[#This Row],[Total Production]])+(J$20*Table2[[#This Row],[HDD]])+(J$21*Table2[[#This Row],[CDD]])+(J$18)</f>
        <v>82123.226336725944</v>
      </c>
    </row>
    <row r="51" spans="1:8" x14ac:dyDescent="0.6">
      <c r="A51" s="41">
        <v>44958</v>
      </c>
      <c r="B51" s="42">
        <v>143500</v>
      </c>
      <c r="C51" s="54">
        <v>263.91882235681271</v>
      </c>
      <c r="D51" s="54">
        <v>20.658404484572344</v>
      </c>
      <c r="E51" s="42"/>
      <c r="F51" s="90">
        <f>(J$19*Table2[[#This Row],[Total Production]])+(J$20*Table2[[#This Row],[HDD]])+(J$21*Table2[[#This Row],[CDD]])+(J$18)</f>
        <v>65125.881697478224</v>
      </c>
    </row>
    <row r="52" spans="1:8" x14ac:dyDescent="0.6">
      <c r="A52" s="41">
        <v>44986</v>
      </c>
      <c r="B52" s="42">
        <v>151500</v>
      </c>
      <c r="C52" s="54">
        <v>247.28066901874107</v>
      </c>
      <c r="D52" s="54">
        <v>32.201319655006557</v>
      </c>
      <c r="E52" s="42"/>
      <c r="F52" s="90">
        <f>(J$19*Table2[[#This Row],[Total Production]])+(J$20*Table2[[#This Row],[HDD]])+(J$21*Table2[[#This Row],[CDD]])+(J$18)</f>
        <v>62740.021024013797</v>
      </c>
    </row>
    <row r="53" spans="1:8" x14ac:dyDescent="0.6">
      <c r="A53" s="41">
        <v>45017</v>
      </c>
      <c r="B53" s="42">
        <v>130500</v>
      </c>
      <c r="C53" s="54">
        <v>212.82759823431374</v>
      </c>
      <c r="D53" s="54">
        <v>48.341690640046124</v>
      </c>
      <c r="E53" s="42"/>
      <c r="F53" s="90">
        <f>(J$19*Table2[[#This Row],[Total Production]])+(J$20*Table2[[#This Row],[HDD]])+(J$21*Table2[[#This Row],[CDD]])+(J$18)</f>
        <v>51208.781639620822</v>
      </c>
      <c r="H53" s="92" t="s">
        <v>99</v>
      </c>
    </row>
    <row r="54" spans="1:8" x14ac:dyDescent="0.6">
      <c r="A54" s="41">
        <v>45047</v>
      </c>
      <c r="B54" s="42">
        <v>121500</v>
      </c>
      <c r="C54" s="54">
        <v>109.573506579862</v>
      </c>
      <c r="D54" s="54">
        <v>116.72215929392993</v>
      </c>
      <c r="E54" s="42"/>
      <c r="F54" s="90">
        <f>(J$19*Table2[[#This Row],[Total Production]])+(J$20*Table2[[#This Row],[HDD]])+(J$21*Table2[[#This Row],[CDD]])+(J$18)</f>
        <v>27156.821775790428</v>
      </c>
    </row>
    <row r="55" spans="1:8" x14ac:dyDescent="0.6">
      <c r="A55" s="41">
        <v>45078</v>
      </c>
      <c r="B55" s="42">
        <v>115000</v>
      </c>
      <c r="C55" s="54">
        <v>50.345132278983854</v>
      </c>
      <c r="D55" s="54">
        <v>178.8705157020654</v>
      </c>
      <c r="E55" s="42"/>
      <c r="F55" s="90">
        <f>(J$19*Table2[[#This Row],[Total Production]])+(J$20*Table2[[#This Row],[HDD]])+(J$21*Table2[[#This Row],[CDD]])+(J$18)</f>
        <v>15857.271680534323</v>
      </c>
    </row>
    <row r="56" spans="1:8" x14ac:dyDescent="0.6">
      <c r="A56" s="41">
        <v>45108</v>
      </c>
      <c r="B56" s="42">
        <v>132750</v>
      </c>
      <c r="C56" s="54">
        <v>12.902854324081886</v>
      </c>
      <c r="D56" s="54">
        <v>244.60271313306686</v>
      </c>
      <c r="E56" s="42"/>
      <c r="F56" s="90">
        <f>(J$19*Table2[[#This Row],[Total Production]])+(J$20*Table2[[#This Row],[HDD]])+(J$21*Table2[[#This Row],[CDD]])+(J$18)</f>
        <v>15130.991745641091</v>
      </c>
    </row>
    <row r="57" spans="1:8" x14ac:dyDescent="0.6">
      <c r="A57" s="41">
        <v>45139</v>
      </c>
      <c r="B57" s="42">
        <v>109250</v>
      </c>
      <c r="C57" s="54">
        <v>11.202225924048918</v>
      </c>
      <c r="D57" s="54">
        <v>243.16041495812263</v>
      </c>
      <c r="E57" s="42"/>
      <c r="F57" s="90">
        <f>(J$19*Table2[[#This Row],[Total Production]])+(J$20*Table2[[#This Row],[HDD]])+(J$21*Table2[[#This Row],[CDD]])+(J$18)</f>
        <v>10903.551749614417</v>
      </c>
    </row>
    <row r="58" spans="1:8" x14ac:dyDescent="0.6">
      <c r="A58" s="41">
        <v>45170</v>
      </c>
      <c r="B58" s="42">
        <v>153000</v>
      </c>
      <c r="C58" s="54">
        <v>56.442411803237533</v>
      </c>
      <c r="D58" s="54">
        <v>152.66137117359472</v>
      </c>
      <c r="E58" s="42"/>
      <c r="F58" s="90">
        <f>(J$19*Table2[[#This Row],[Total Production]])+(J$20*Table2[[#This Row],[HDD]])+(J$21*Table2[[#This Row],[CDD]])+(J$18)</f>
        <v>20329.187221614367</v>
      </c>
    </row>
    <row r="59" spans="1:8" x14ac:dyDescent="0.6">
      <c r="A59" s="41">
        <v>45200</v>
      </c>
      <c r="B59" s="42">
        <v>190000</v>
      </c>
      <c r="C59" s="54">
        <v>146.50921332139256</v>
      </c>
      <c r="D59" s="54">
        <v>72.7320175948703</v>
      </c>
      <c r="E59" s="42"/>
      <c r="F59" s="90">
        <f>(J$19*Table2[[#This Row],[Total Production]])+(J$20*Table2[[#This Row],[HDD]])+(J$21*Table2[[#This Row],[CDD]])+(J$18)</f>
        <v>43326.179244500629</v>
      </c>
    </row>
    <row r="60" spans="1:8" x14ac:dyDescent="0.6">
      <c r="A60" s="41">
        <v>45231</v>
      </c>
      <c r="B60" s="42">
        <v>160000</v>
      </c>
      <c r="C60" s="54">
        <v>223.85321225566361</v>
      </c>
      <c r="D60" s="54">
        <v>32.162892104592657</v>
      </c>
      <c r="E60" s="42"/>
      <c r="F60" s="90">
        <f>(J$19*Table2[[#This Row],[Total Production]])+(J$20*Table2[[#This Row],[HDD]])+(J$21*Table2[[#This Row],[CDD]])+(J$18)</f>
        <v>57044.600863939835</v>
      </c>
    </row>
    <row r="61" spans="1:8" x14ac:dyDescent="0.6">
      <c r="A61" s="47">
        <v>45261</v>
      </c>
      <c r="B61" s="48">
        <v>113250</v>
      </c>
      <c r="C61" s="55">
        <v>300.69089475321834</v>
      </c>
      <c r="D61" s="55">
        <v>24.730071695094779</v>
      </c>
      <c r="E61" s="48"/>
      <c r="F61" s="91">
        <f>(J$19*Table2[[#This Row],[Total Production]])+(J$20*Table2[[#This Row],[HDD]])+(J$21*Table2[[#This Row],[CDD]])+(J$18)</f>
        <v>71982.670904237762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7AD4-3636-4A33-9424-42DD6D9C1FFF}">
  <dimension ref="A1:E72"/>
  <sheetViews>
    <sheetView workbookViewId="0">
      <selection activeCell="C49" sqref="C49:C61"/>
    </sheetView>
  </sheetViews>
  <sheetFormatPr defaultRowHeight="13" x14ac:dyDescent="0.6"/>
  <cols>
    <col min="3" max="3" width="15.1796875" customWidth="1"/>
    <col min="4" max="5" width="23.36328125" customWidth="1"/>
  </cols>
  <sheetData>
    <row r="1" spans="1:5" x14ac:dyDescent="0.6">
      <c r="A1" t="s">
        <v>21</v>
      </c>
      <c r="B1" t="s">
        <v>23</v>
      </c>
      <c r="C1" t="s">
        <v>84</v>
      </c>
      <c r="D1" t="s">
        <v>85</v>
      </c>
      <c r="E1" t="s">
        <v>86</v>
      </c>
    </row>
    <row r="2" spans="1:5" x14ac:dyDescent="0.6">
      <c r="A2" s="2">
        <v>43466</v>
      </c>
      <c r="B2" s="39">
        <v>1.7333333333333332</v>
      </c>
    </row>
    <row r="3" spans="1:5" x14ac:dyDescent="0.6">
      <c r="A3" s="2">
        <v>43497</v>
      </c>
      <c r="B3" s="39">
        <v>3.9</v>
      </c>
    </row>
    <row r="4" spans="1:5" x14ac:dyDescent="0.6">
      <c r="A4" s="2">
        <v>43525</v>
      </c>
      <c r="B4" s="39">
        <v>15.799999999999999</v>
      </c>
    </row>
    <row r="5" spans="1:5" x14ac:dyDescent="0.6">
      <c r="A5" s="2">
        <v>43556</v>
      </c>
      <c r="B5" s="39">
        <v>36.133333333333333</v>
      </c>
    </row>
    <row r="6" spans="1:5" x14ac:dyDescent="0.6">
      <c r="A6" s="2">
        <v>43586</v>
      </c>
      <c r="B6" s="39">
        <v>87.2</v>
      </c>
    </row>
    <row r="7" spans="1:5" x14ac:dyDescent="0.6">
      <c r="A7" s="2">
        <v>43617</v>
      </c>
      <c r="B7" s="39">
        <v>159.5</v>
      </c>
    </row>
    <row r="8" spans="1:5" x14ac:dyDescent="0.6">
      <c r="A8" s="2">
        <v>43647</v>
      </c>
      <c r="B8" s="39">
        <v>226.93333333333337</v>
      </c>
    </row>
    <row r="9" spans="1:5" x14ac:dyDescent="0.6">
      <c r="A9" s="2">
        <v>43678</v>
      </c>
      <c r="B9" s="39">
        <v>221.4</v>
      </c>
    </row>
    <row r="10" spans="1:5" x14ac:dyDescent="0.6">
      <c r="A10" s="2">
        <v>43709</v>
      </c>
      <c r="B10" s="39">
        <v>118.9</v>
      </c>
    </row>
    <row r="11" spans="1:5" x14ac:dyDescent="0.6">
      <c r="A11" s="2">
        <v>43739</v>
      </c>
      <c r="B11" s="39">
        <v>27</v>
      </c>
    </row>
    <row r="12" spans="1:5" x14ac:dyDescent="0.6">
      <c r="A12" s="2">
        <v>43770</v>
      </c>
      <c r="B12" s="39">
        <v>2.4</v>
      </c>
    </row>
    <row r="13" spans="1:5" x14ac:dyDescent="0.6">
      <c r="A13" s="2">
        <v>43800</v>
      </c>
      <c r="B13" s="39">
        <v>2.4</v>
      </c>
    </row>
    <row r="14" spans="1:5" x14ac:dyDescent="0.6">
      <c r="A14" s="2">
        <v>43831</v>
      </c>
      <c r="B14" s="39">
        <v>4.3</v>
      </c>
    </row>
    <row r="15" spans="1:5" x14ac:dyDescent="0.6">
      <c r="A15" s="2">
        <v>43862</v>
      </c>
      <c r="B15" s="39">
        <v>3.2</v>
      </c>
    </row>
    <row r="16" spans="1:5" x14ac:dyDescent="0.6">
      <c r="A16" s="2">
        <v>43891</v>
      </c>
      <c r="B16" s="39">
        <v>11.2</v>
      </c>
    </row>
    <row r="17" spans="1:2" x14ac:dyDescent="0.6">
      <c r="A17" s="2">
        <v>43922</v>
      </c>
      <c r="B17" s="39">
        <v>54.5</v>
      </c>
    </row>
    <row r="18" spans="1:2" x14ac:dyDescent="0.6">
      <c r="A18" s="2">
        <v>43952</v>
      </c>
      <c r="B18" s="39">
        <v>122.5</v>
      </c>
    </row>
    <row r="19" spans="1:2" x14ac:dyDescent="0.6">
      <c r="A19" s="2">
        <v>43983</v>
      </c>
      <c r="B19" s="39">
        <v>150.80000000000001</v>
      </c>
    </row>
    <row r="20" spans="1:2" x14ac:dyDescent="0.6">
      <c r="A20" s="2">
        <v>44013</v>
      </c>
      <c r="B20" s="39">
        <v>181.2</v>
      </c>
    </row>
    <row r="21" spans="1:2" x14ac:dyDescent="0.6">
      <c r="A21" s="2">
        <v>44044</v>
      </c>
      <c r="B21" s="39">
        <v>224.4</v>
      </c>
    </row>
    <row r="22" spans="1:2" x14ac:dyDescent="0.6">
      <c r="A22" s="2">
        <v>44075</v>
      </c>
      <c r="B22" s="39">
        <v>129.4</v>
      </c>
    </row>
    <row r="23" spans="1:2" x14ac:dyDescent="0.6">
      <c r="A23" s="2">
        <v>44105</v>
      </c>
      <c r="B23" s="39">
        <v>40.200000000000003</v>
      </c>
    </row>
    <row r="24" spans="1:2" x14ac:dyDescent="0.6">
      <c r="A24" s="2">
        <v>44136</v>
      </c>
      <c r="B24" s="39">
        <v>20.9</v>
      </c>
    </row>
    <row r="25" spans="1:2" x14ac:dyDescent="0.6">
      <c r="A25" s="2">
        <v>44166</v>
      </c>
      <c r="B25" s="39">
        <v>3</v>
      </c>
    </row>
    <row r="26" spans="1:2" x14ac:dyDescent="0.6">
      <c r="A26" s="2">
        <v>44197</v>
      </c>
      <c r="B26" s="39">
        <v>0.8</v>
      </c>
    </row>
    <row r="27" spans="1:2" x14ac:dyDescent="0.6">
      <c r="A27" s="2">
        <v>44228</v>
      </c>
      <c r="B27" s="39">
        <v>9.6</v>
      </c>
    </row>
    <row r="28" spans="1:2" x14ac:dyDescent="0.6">
      <c r="A28" s="2">
        <v>44256</v>
      </c>
      <c r="B28" s="39">
        <v>21.2</v>
      </c>
    </row>
    <row r="29" spans="1:2" x14ac:dyDescent="0.6">
      <c r="A29" s="2">
        <v>44287</v>
      </c>
      <c r="B29" s="39">
        <v>15</v>
      </c>
    </row>
    <row r="30" spans="1:2" x14ac:dyDescent="0.6">
      <c r="A30" s="2">
        <v>44317</v>
      </c>
      <c r="B30" s="39">
        <v>48.6</v>
      </c>
    </row>
    <row r="31" spans="1:2" x14ac:dyDescent="0.6">
      <c r="A31" s="2">
        <v>44348</v>
      </c>
      <c r="B31" s="39">
        <v>173.8</v>
      </c>
    </row>
    <row r="32" spans="1:2" x14ac:dyDescent="0.6">
      <c r="A32" s="2">
        <v>44378</v>
      </c>
      <c r="B32" s="39">
        <v>241.6</v>
      </c>
    </row>
    <row r="33" spans="1:5" x14ac:dyDescent="0.6">
      <c r="A33" s="2">
        <v>44409</v>
      </c>
      <c r="B33" s="39">
        <v>190.6</v>
      </c>
    </row>
    <row r="34" spans="1:5" x14ac:dyDescent="0.6">
      <c r="A34" s="2">
        <v>44440</v>
      </c>
      <c r="B34" s="39">
        <v>177.9</v>
      </c>
    </row>
    <row r="35" spans="1:5" x14ac:dyDescent="0.6">
      <c r="A35" s="2">
        <v>44470</v>
      </c>
      <c r="B35" s="39">
        <v>82.6</v>
      </c>
    </row>
    <row r="36" spans="1:5" x14ac:dyDescent="0.6">
      <c r="A36" s="2">
        <v>44501</v>
      </c>
      <c r="B36" s="39">
        <v>19</v>
      </c>
    </row>
    <row r="37" spans="1:5" x14ac:dyDescent="0.6">
      <c r="A37" s="2">
        <v>44531</v>
      </c>
      <c r="B37" s="39">
        <v>10.1</v>
      </c>
    </row>
    <row r="38" spans="1:5" x14ac:dyDescent="0.6">
      <c r="A38" s="2">
        <v>44562</v>
      </c>
      <c r="B38" s="39">
        <v>4.5999999999999996</v>
      </c>
    </row>
    <row r="39" spans="1:5" x14ac:dyDescent="0.6">
      <c r="A39" s="2">
        <v>44593</v>
      </c>
      <c r="B39" s="39">
        <v>6.8</v>
      </c>
    </row>
    <row r="40" spans="1:5" x14ac:dyDescent="0.6">
      <c r="A40" s="2">
        <v>44621</v>
      </c>
      <c r="B40" s="39">
        <v>23.5</v>
      </c>
    </row>
    <row r="41" spans="1:5" x14ac:dyDescent="0.6">
      <c r="A41" s="2">
        <v>44652</v>
      </c>
      <c r="B41" s="39">
        <v>38.5</v>
      </c>
    </row>
    <row r="42" spans="1:5" x14ac:dyDescent="0.6">
      <c r="A42" s="2">
        <v>44682</v>
      </c>
      <c r="B42" s="39">
        <v>110.3</v>
      </c>
    </row>
    <row r="43" spans="1:5" x14ac:dyDescent="0.6">
      <c r="A43" s="2">
        <v>44713</v>
      </c>
      <c r="B43" s="39">
        <v>174.6</v>
      </c>
    </row>
    <row r="44" spans="1:5" x14ac:dyDescent="0.6">
      <c r="A44" s="2">
        <v>44743</v>
      </c>
      <c r="B44" s="39">
        <v>278.60000000000002</v>
      </c>
    </row>
    <row r="45" spans="1:5" x14ac:dyDescent="0.6">
      <c r="A45" s="2">
        <v>44774</v>
      </c>
      <c r="B45" s="39">
        <v>265.10000000000002</v>
      </c>
    </row>
    <row r="46" spans="1:5" x14ac:dyDescent="0.6">
      <c r="A46" s="2">
        <v>44805</v>
      </c>
      <c r="B46" s="39">
        <v>134.19999999999999</v>
      </c>
    </row>
    <row r="47" spans="1:5" x14ac:dyDescent="0.6">
      <c r="A47" s="2">
        <v>44835</v>
      </c>
      <c r="B47" s="39">
        <v>88</v>
      </c>
    </row>
    <row r="48" spans="1:5" x14ac:dyDescent="0.6">
      <c r="A48" s="2">
        <v>44866</v>
      </c>
      <c r="B48" s="39">
        <v>20.7</v>
      </c>
      <c r="C48" s="39">
        <v>20.7</v>
      </c>
      <c r="D48" s="39">
        <v>20.7</v>
      </c>
      <c r="E48" s="39">
        <v>20.7</v>
      </c>
    </row>
    <row r="49" spans="1:5" x14ac:dyDescent="0.6">
      <c r="A49" s="2">
        <v>44896</v>
      </c>
      <c r="C49" s="39">
        <f t="shared" ref="C49:C72" si="0">_xlfn.FORECAST.ETS(A49,$B$2:$B$48,$A$2:$A$48,1,1)</f>
        <v>19.487447524370097</v>
      </c>
      <c r="D49" s="39">
        <f t="shared" ref="D49:D72" si="1">C49-_xlfn.FORECAST.ETS.CONFINT(A49,$B$2:$B$48,$A$2:$A$48,0.95,1,1)</f>
        <v>-24.62355130722527</v>
      </c>
      <c r="E49" s="39">
        <f t="shared" ref="E49:E72" si="2">C49+_xlfn.FORECAST.ETS.CONFINT(A49,$B$2:$B$48,$A$2:$A$48,0.95,1,1)</f>
        <v>63.598446355965464</v>
      </c>
    </row>
    <row r="50" spans="1:5" x14ac:dyDescent="0.6">
      <c r="A50" s="2">
        <v>44927</v>
      </c>
      <c r="C50" s="39">
        <f t="shared" si="0"/>
        <v>17.104981428584622</v>
      </c>
      <c r="D50" s="39">
        <f t="shared" si="1"/>
        <v>-27.006215902058862</v>
      </c>
      <c r="E50" s="39">
        <f t="shared" si="2"/>
        <v>61.216178759228107</v>
      </c>
    </row>
    <row r="51" spans="1:5" x14ac:dyDescent="0.6">
      <c r="A51" s="2">
        <v>44958</v>
      </c>
      <c r="C51" s="39">
        <f t="shared" si="0"/>
        <v>20.658404484572344</v>
      </c>
      <c r="D51" s="39">
        <f t="shared" si="1"/>
        <v>-23.453145731062286</v>
      </c>
      <c r="E51" s="39">
        <f t="shared" si="2"/>
        <v>64.769954700206966</v>
      </c>
    </row>
    <row r="52" spans="1:5" x14ac:dyDescent="0.6">
      <c r="A52" s="2">
        <v>44986</v>
      </c>
      <c r="C52" s="39">
        <f t="shared" si="0"/>
        <v>32.201319655006557</v>
      </c>
      <c r="D52" s="39">
        <f t="shared" si="1"/>
        <v>-11.910781937775255</v>
      </c>
      <c r="E52" s="39">
        <f t="shared" si="2"/>
        <v>76.313421247788369</v>
      </c>
    </row>
    <row r="53" spans="1:5" x14ac:dyDescent="0.6">
      <c r="A53" s="2">
        <v>45017</v>
      </c>
      <c r="C53" s="39">
        <f t="shared" si="0"/>
        <v>48.341690640046124</v>
      </c>
      <c r="D53" s="39">
        <f t="shared" si="1"/>
        <v>4.2287950762798658</v>
      </c>
      <c r="E53" s="39">
        <f t="shared" si="2"/>
        <v>92.454586203812383</v>
      </c>
    </row>
    <row r="54" spans="1:5" x14ac:dyDescent="0.6">
      <c r="A54" s="2">
        <v>45047</v>
      </c>
      <c r="C54" s="39">
        <f t="shared" si="0"/>
        <v>116.72215929392993</v>
      </c>
      <c r="D54" s="39">
        <f t="shared" si="1"/>
        <v>72.608183070397018</v>
      </c>
      <c r="E54" s="39">
        <f t="shared" si="2"/>
        <v>160.83613551746285</v>
      </c>
    </row>
    <row r="55" spans="1:5" x14ac:dyDescent="0.6">
      <c r="A55" s="2">
        <v>45078</v>
      </c>
      <c r="C55" s="39">
        <f t="shared" si="0"/>
        <v>178.8705157020654</v>
      </c>
      <c r="D55" s="39">
        <f t="shared" si="1"/>
        <v>134.75512804441954</v>
      </c>
      <c r="E55" s="39">
        <f t="shared" si="2"/>
        <v>222.98590335971127</v>
      </c>
    </row>
    <row r="56" spans="1:5" x14ac:dyDescent="0.6">
      <c r="A56" s="2">
        <v>45108</v>
      </c>
      <c r="C56" s="39">
        <f t="shared" si="0"/>
        <v>244.60271313306686</v>
      </c>
      <c r="D56" s="39">
        <f t="shared" si="1"/>
        <v>200.48553919386234</v>
      </c>
      <c r="E56" s="39">
        <f t="shared" si="2"/>
        <v>288.71988707227138</v>
      </c>
    </row>
    <row r="57" spans="1:5" x14ac:dyDescent="0.6">
      <c r="A57" s="2">
        <v>45139</v>
      </c>
      <c r="C57" s="39">
        <f t="shared" si="0"/>
        <v>243.16041495812263</v>
      </c>
      <c r="D57" s="39">
        <f t="shared" si="1"/>
        <v>199.04103583280155</v>
      </c>
      <c r="E57" s="39">
        <f t="shared" si="2"/>
        <v>287.27979408344373</v>
      </c>
    </row>
    <row r="58" spans="1:5" x14ac:dyDescent="0.6">
      <c r="A58" s="2">
        <v>45170</v>
      </c>
      <c r="C58" s="39">
        <f t="shared" si="0"/>
        <v>152.66137117359472</v>
      </c>
      <c r="D58" s="39">
        <f t="shared" si="1"/>
        <v>108.53932392043356</v>
      </c>
      <c r="E58" s="39">
        <f t="shared" si="2"/>
        <v>196.78341842675587</v>
      </c>
    </row>
    <row r="59" spans="1:5" x14ac:dyDescent="0.6">
      <c r="A59" s="2">
        <v>45200</v>
      </c>
      <c r="C59" s="39">
        <f t="shared" si="0"/>
        <v>72.7320175948703</v>
      </c>
      <c r="D59" s="39">
        <f t="shared" si="1"/>
        <v>28.606795259322041</v>
      </c>
      <c r="E59" s="39">
        <f t="shared" si="2"/>
        <v>116.85723993041856</v>
      </c>
    </row>
    <row r="60" spans="1:5" x14ac:dyDescent="0.6">
      <c r="A60" s="2">
        <v>45231</v>
      </c>
      <c r="C60" s="39">
        <f t="shared" si="0"/>
        <v>32.162892104592657</v>
      </c>
      <c r="D60" s="39">
        <f t="shared" si="1"/>
        <v>-11.96605625154195</v>
      </c>
      <c r="E60" s="39">
        <f t="shared" si="2"/>
        <v>76.291840460727258</v>
      </c>
    </row>
    <row r="61" spans="1:5" x14ac:dyDescent="0.6">
      <c r="A61" s="2">
        <v>45261</v>
      </c>
      <c r="C61" s="39">
        <f t="shared" si="0"/>
        <v>24.730071695094779</v>
      </c>
      <c r="D61" s="39">
        <f t="shared" si="1"/>
        <v>-20.909573144524835</v>
      </c>
      <c r="E61" s="39">
        <f t="shared" si="2"/>
        <v>70.369716534714399</v>
      </c>
    </row>
    <row r="62" spans="1:5" x14ac:dyDescent="0.6">
      <c r="A62" s="2">
        <v>45292</v>
      </c>
      <c r="C62" s="39">
        <f t="shared" si="0"/>
        <v>22.34760559930929</v>
      </c>
      <c r="D62" s="39">
        <f t="shared" si="1"/>
        <v>-23.296835263030665</v>
      </c>
      <c r="E62" s="39">
        <f t="shared" si="2"/>
        <v>67.992046461649238</v>
      </c>
    </row>
    <row r="63" spans="1:5" x14ac:dyDescent="0.6">
      <c r="A63" s="2">
        <v>45323</v>
      </c>
      <c r="C63" s="39">
        <f t="shared" si="0"/>
        <v>25.901028655297011</v>
      </c>
      <c r="D63" s="39">
        <f t="shared" si="1"/>
        <v>-19.748868402324462</v>
      </c>
      <c r="E63" s="39">
        <f t="shared" si="2"/>
        <v>71.550925712918485</v>
      </c>
    </row>
    <row r="64" spans="1:5" x14ac:dyDescent="0.6">
      <c r="A64" s="2">
        <v>45352</v>
      </c>
      <c r="C64" s="39">
        <f t="shared" si="0"/>
        <v>37.443943825731225</v>
      </c>
      <c r="D64" s="39">
        <f t="shared" si="1"/>
        <v>-8.2121119812963528</v>
      </c>
      <c r="E64" s="39">
        <f t="shared" si="2"/>
        <v>83.099999632758795</v>
      </c>
    </row>
    <row r="65" spans="1:5" x14ac:dyDescent="0.6">
      <c r="A65" s="2">
        <v>45383</v>
      </c>
      <c r="C65" s="39">
        <f t="shared" si="0"/>
        <v>53.584314810770806</v>
      </c>
      <c r="D65" s="39">
        <f t="shared" si="1"/>
        <v>7.9213553726767358</v>
      </c>
      <c r="E65" s="39">
        <f t="shared" si="2"/>
        <v>99.247274248864869</v>
      </c>
    </row>
    <row r="66" spans="1:5" x14ac:dyDescent="0.6">
      <c r="A66" s="2">
        <v>45413</v>
      </c>
      <c r="C66" s="39">
        <f t="shared" si="0"/>
        <v>121.96478346465463</v>
      </c>
      <c r="D66" s="39">
        <f t="shared" si="1"/>
        <v>76.294133246996324</v>
      </c>
      <c r="E66" s="39">
        <f t="shared" si="2"/>
        <v>167.63543368231294</v>
      </c>
    </row>
    <row r="67" spans="1:5" x14ac:dyDescent="0.6">
      <c r="A67" s="2">
        <v>45444</v>
      </c>
      <c r="C67" s="39">
        <f t="shared" si="0"/>
        <v>184.1131398727901</v>
      </c>
      <c r="D67" s="39">
        <f t="shared" si="1"/>
        <v>138.43396952797252</v>
      </c>
      <c r="E67" s="39">
        <f t="shared" si="2"/>
        <v>229.79231021760768</v>
      </c>
    </row>
    <row r="68" spans="1:5" x14ac:dyDescent="0.6">
      <c r="A68" s="2">
        <v>45474</v>
      </c>
      <c r="C68" s="39">
        <f t="shared" si="0"/>
        <v>249.84533730379155</v>
      </c>
      <c r="D68" s="39">
        <f t="shared" si="1"/>
        <v>204.15677536027044</v>
      </c>
      <c r="E68" s="39">
        <f t="shared" si="2"/>
        <v>295.53389924731266</v>
      </c>
    </row>
    <row r="69" spans="1:5" x14ac:dyDescent="0.6">
      <c r="A69" s="2">
        <v>45505</v>
      </c>
      <c r="C69" s="39">
        <f t="shared" si="0"/>
        <v>248.4030391288473</v>
      </c>
      <c r="D69" s="39">
        <f t="shared" si="1"/>
        <v>202.70417207404563</v>
      </c>
      <c r="E69" s="39">
        <f t="shared" si="2"/>
        <v>294.10190618364896</v>
      </c>
    </row>
    <row r="70" spans="1:5" x14ac:dyDescent="0.6">
      <c r="A70" s="2">
        <v>45536</v>
      </c>
      <c r="C70" s="39">
        <f t="shared" si="0"/>
        <v>157.90399534431938</v>
      </c>
      <c r="D70" s="39">
        <f t="shared" si="1"/>
        <v>112.1938677156667</v>
      </c>
      <c r="E70" s="39">
        <f t="shared" si="2"/>
        <v>203.61412297297207</v>
      </c>
    </row>
    <row r="71" spans="1:5" x14ac:dyDescent="0.6">
      <c r="A71" s="2">
        <v>45566</v>
      </c>
      <c r="C71" s="39">
        <f t="shared" si="0"/>
        <v>77.974641765594967</v>
      </c>
      <c r="D71" s="39">
        <f t="shared" si="1"/>
        <v>32.252256250037696</v>
      </c>
      <c r="E71" s="39">
        <f t="shared" si="2"/>
        <v>123.69702728115223</v>
      </c>
    </row>
    <row r="72" spans="1:5" x14ac:dyDescent="0.6">
      <c r="A72" s="2">
        <v>45597</v>
      </c>
      <c r="C72" s="39">
        <f t="shared" si="0"/>
        <v>37.405516275317325</v>
      </c>
      <c r="D72" s="39">
        <f t="shared" si="1"/>
        <v>-8.3301661823594273</v>
      </c>
      <c r="E72" s="39">
        <f t="shared" si="2"/>
        <v>83.14119873299407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9662-11BD-4F39-A094-8D4895205C08}">
  <dimension ref="A1:E72"/>
  <sheetViews>
    <sheetView workbookViewId="0">
      <selection activeCell="C50" sqref="C50"/>
    </sheetView>
  </sheetViews>
  <sheetFormatPr defaultRowHeight="13" x14ac:dyDescent="0.6"/>
  <cols>
    <col min="3" max="3" width="15.1796875" customWidth="1"/>
    <col min="4" max="5" width="23.36328125" customWidth="1"/>
  </cols>
  <sheetData>
    <row r="1" spans="1:5" x14ac:dyDescent="0.6">
      <c r="A1" t="s">
        <v>21</v>
      </c>
      <c r="B1" t="s">
        <v>22</v>
      </c>
      <c r="C1" t="s">
        <v>87</v>
      </c>
      <c r="D1" t="s">
        <v>88</v>
      </c>
      <c r="E1" t="s">
        <v>89</v>
      </c>
    </row>
    <row r="2" spans="1:5" x14ac:dyDescent="0.6">
      <c r="A2" s="2">
        <v>43466</v>
      </c>
      <c r="B2" s="1">
        <v>325.20000000000005</v>
      </c>
    </row>
    <row r="3" spans="1:5" x14ac:dyDescent="0.6">
      <c r="A3" s="2">
        <v>43497</v>
      </c>
      <c r="B3" s="1">
        <v>239.50000000000003</v>
      </c>
    </row>
    <row r="4" spans="1:5" x14ac:dyDescent="0.6">
      <c r="A4" s="2">
        <v>43525</v>
      </c>
      <c r="B4" s="1">
        <v>212.19999999999996</v>
      </c>
    </row>
    <row r="5" spans="1:5" x14ac:dyDescent="0.6">
      <c r="A5" s="2">
        <v>43556</v>
      </c>
      <c r="B5" s="1">
        <v>204.19999999999996</v>
      </c>
    </row>
    <row r="6" spans="1:5" x14ac:dyDescent="0.6">
      <c r="A6" s="2">
        <v>43586</v>
      </c>
      <c r="B6" s="1">
        <v>124.09999999999994</v>
      </c>
    </row>
    <row r="7" spans="1:5" x14ac:dyDescent="0.6">
      <c r="A7" s="2">
        <v>43617</v>
      </c>
      <c r="B7" s="1">
        <v>61.4</v>
      </c>
    </row>
    <row r="8" spans="1:5" x14ac:dyDescent="0.6">
      <c r="A8" s="2">
        <v>43647</v>
      </c>
      <c r="B8" s="1">
        <v>16.899999999999999</v>
      </c>
    </row>
    <row r="9" spans="1:5" x14ac:dyDescent="0.6">
      <c r="A9" s="2">
        <v>43678</v>
      </c>
      <c r="B9" s="1">
        <v>21.7</v>
      </c>
    </row>
    <row r="10" spans="1:5" x14ac:dyDescent="0.6">
      <c r="A10" s="2">
        <v>43709</v>
      </c>
      <c r="B10" s="1">
        <v>68</v>
      </c>
    </row>
    <row r="11" spans="1:5" x14ac:dyDescent="0.6">
      <c r="A11" s="2">
        <v>43739</v>
      </c>
      <c r="B11" s="1">
        <v>191.5</v>
      </c>
    </row>
    <row r="12" spans="1:5" x14ac:dyDescent="0.6">
      <c r="A12" s="2">
        <v>43770</v>
      </c>
      <c r="B12" s="1">
        <v>280.2</v>
      </c>
    </row>
    <row r="13" spans="1:5" x14ac:dyDescent="0.6">
      <c r="A13" s="2">
        <v>43800</v>
      </c>
      <c r="B13" s="1">
        <v>307.2</v>
      </c>
    </row>
    <row r="14" spans="1:5" x14ac:dyDescent="0.6">
      <c r="A14" s="2">
        <v>43831</v>
      </c>
      <c r="B14" s="1">
        <v>272.3</v>
      </c>
    </row>
    <row r="15" spans="1:5" x14ac:dyDescent="0.6">
      <c r="A15" s="2">
        <v>43862</v>
      </c>
      <c r="B15" s="1">
        <v>270</v>
      </c>
    </row>
    <row r="16" spans="1:5" x14ac:dyDescent="0.6">
      <c r="A16" s="2">
        <v>43891</v>
      </c>
      <c r="B16" s="1">
        <v>278.8</v>
      </c>
    </row>
    <row r="17" spans="1:2" x14ac:dyDescent="0.6">
      <c r="A17" s="2">
        <v>43922</v>
      </c>
      <c r="B17" s="1">
        <v>176.8</v>
      </c>
    </row>
    <row r="18" spans="1:2" x14ac:dyDescent="0.6">
      <c r="A18" s="2">
        <v>43952</v>
      </c>
      <c r="B18" s="1">
        <v>116.7</v>
      </c>
    </row>
    <row r="19" spans="1:2" x14ac:dyDescent="0.6">
      <c r="A19" s="2">
        <v>43983</v>
      </c>
      <c r="B19" s="1">
        <v>65.099999999999994</v>
      </c>
    </row>
    <row r="20" spans="1:2" x14ac:dyDescent="0.6">
      <c r="A20" s="2">
        <v>44013</v>
      </c>
      <c r="B20" s="1">
        <v>36.6</v>
      </c>
    </row>
    <row r="21" spans="1:2" x14ac:dyDescent="0.6">
      <c r="A21" s="2">
        <v>44044</v>
      </c>
      <c r="B21" s="1">
        <v>26.7</v>
      </c>
    </row>
    <row r="22" spans="1:2" x14ac:dyDescent="0.6">
      <c r="A22" s="2">
        <v>44075</v>
      </c>
      <c r="B22" s="1">
        <v>77.099999999999994</v>
      </c>
    </row>
    <row r="23" spans="1:2" x14ac:dyDescent="0.6">
      <c r="A23" s="2">
        <v>44105</v>
      </c>
      <c r="B23" s="1">
        <v>163.5</v>
      </c>
    </row>
    <row r="24" spans="1:2" x14ac:dyDescent="0.6">
      <c r="A24" s="2">
        <v>44136</v>
      </c>
      <c r="B24" s="1">
        <v>215.2</v>
      </c>
    </row>
    <row r="25" spans="1:2" x14ac:dyDescent="0.6">
      <c r="A25" s="2">
        <v>44166</v>
      </c>
      <c r="B25" s="1">
        <v>330.4</v>
      </c>
    </row>
    <row r="26" spans="1:2" x14ac:dyDescent="0.6">
      <c r="A26" s="2">
        <v>44197</v>
      </c>
      <c r="B26" s="1">
        <v>390.6</v>
      </c>
    </row>
    <row r="27" spans="1:2" x14ac:dyDescent="0.6">
      <c r="A27" s="2">
        <v>44228</v>
      </c>
      <c r="B27" s="1">
        <v>298.5</v>
      </c>
    </row>
    <row r="28" spans="1:2" x14ac:dyDescent="0.6">
      <c r="A28" s="2">
        <v>44256</v>
      </c>
      <c r="B28" s="1">
        <v>252.1</v>
      </c>
    </row>
    <row r="29" spans="1:2" x14ac:dyDescent="0.6">
      <c r="A29" s="2">
        <v>44287</v>
      </c>
      <c r="B29" s="1">
        <v>279.7</v>
      </c>
    </row>
    <row r="30" spans="1:2" x14ac:dyDescent="0.6">
      <c r="A30" s="2">
        <v>44317</v>
      </c>
      <c r="B30" s="1">
        <v>173.1</v>
      </c>
    </row>
    <row r="31" spans="1:2" x14ac:dyDescent="0.6">
      <c r="A31" s="2">
        <v>44348</v>
      </c>
      <c r="B31" s="1">
        <v>45.4</v>
      </c>
    </row>
    <row r="32" spans="1:2" x14ac:dyDescent="0.6">
      <c r="A32" s="2">
        <v>44378</v>
      </c>
      <c r="B32" s="1">
        <v>15.4</v>
      </c>
    </row>
    <row r="33" spans="1:5" x14ac:dyDescent="0.6">
      <c r="A33" s="2">
        <v>44409</v>
      </c>
      <c r="B33" s="1">
        <v>25.3</v>
      </c>
    </row>
    <row r="34" spans="1:5" x14ac:dyDescent="0.6">
      <c r="A34" s="2">
        <v>44440</v>
      </c>
      <c r="B34" s="1">
        <v>40.9</v>
      </c>
    </row>
    <row r="35" spans="1:5" x14ac:dyDescent="0.6">
      <c r="A35" s="2">
        <v>44470</v>
      </c>
      <c r="B35" s="1">
        <v>109.5</v>
      </c>
    </row>
    <row r="36" spans="1:5" x14ac:dyDescent="0.6">
      <c r="A36" s="2">
        <v>44501</v>
      </c>
      <c r="B36" s="1">
        <v>221.1</v>
      </c>
    </row>
    <row r="37" spans="1:5" x14ac:dyDescent="0.6">
      <c r="A37" s="2">
        <v>44531</v>
      </c>
      <c r="B37" s="1">
        <v>298.89999999999998</v>
      </c>
    </row>
    <row r="38" spans="1:5" x14ac:dyDescent="0.6">
      <c r="A38" s="2">
        <v>44562</v>
      </c>
      <c r="B38" s="1">
        <v>341.3</v>
      </c>
    </row>
    <row r="39" spans="1:5" x14ac:dyDescent="0.6">
      <c r="A39" s="2">
        <v>44593</v>
      </c>
      <c r="B39" s="1">
        <v>249.3</v>
      </c>
    </row>
    <row r="40" spans="1:5" x14ac:dyDescent="0.6">
      <c r="A40" s="2">
        <v>44621</v>
      </c>
      <c r="B40" s="1">
        <v>254.4</v>
      </c>
    </row>
    <row r="41" spans="1:5" x14ac:dyDescent="0.6">
      <c r="A41" s="2">
        <v>44652</v>
      </c>
      <c r="B41" s="1">
        <v>199.6</v>
      </c>
    </row>
    <row r="42" spans="1:5" x14ac:dyDescent="0.6">
      <c r="A42" s="2">
        <v>44682</v>
      </c>
      <c r="B42" s="1">
        <v>93.9</v>
      </c>
    </row>
    <row r="43" spans="1:5" x14ac:dyDescent="0.6">
      <c r="A43" s="2">
        <v>44713</v>
      </c>
      <c r="B43" s="1">
        <v>54</v>
      </c>
    </row>
    <row r="44" spans="1:5" x14ac:dyDescent="0.6">
      <c r="A44" s="2">
        <v>44743</v>
      </c>
      <c r="B44" s="1">
        <v>17.8</v>
      </c>
    </row>
    <row r="45" spans="1:5" x14ac:dyDescent="0.6">
      <c r="A45" s="2">
        <v>44774</v>
      </c>
      <c r="B45" s="1">
        <v>16.8</v>
      </c>
    </row>
    <row r="46" spans="1:5" x14ac:dyDescent="0.6">
      <c r="A46" s="2">
        <v>44805</v>
      </c>
      <c r="B46" s="1">
        <v>71.5</v>
      </c>
    </row>
    <row r="47" spans="1:5" x14ac:dyDescent="0.6">
      <c r="A47" s="2">
        <v>44835</v>
      </c>
      <c r="B47" s="1">
        <v>101.8</v>
      </c>
    </row>
    <row r="48" spans="1:5" x14ac:dyDescent="0.6">
      <c r="A48" s="2">
        <v>44866</v>
      </c>
      <c r="B48" s="1">
        <v>198.2</v>
      </c>
      <c r="C48" s="1">
        <v>198.2</v>
      </c>
      <c r="D48" s="40">
        <v>198.2</v>
      </c>
      <c r="E48" s="40">
        <v>198.2</v>
      </c>
    </row>
    <row r="49" spans="1:5" x14ac:dyDescent="0.6">
      <c r="A49" s="2">
        <v>44896</v>
      </c>
      <c r="C49" s="1"/>
      <c r="D49" s="40">
        <f t="shared" ref="D49:D72" si="0">C49-_xlfn.FORECAST.ETS.CONFINT(A49,$B$2:$B$48,$A$2:$A$48,0.95,1,1)</f>
        <v>-57.37647304840074</v>
      </c>
      <c r="E49" s="40">
        <f t="shared" ref="E49:E72" si="1">C49+_xlfn.FORECAST.ETS.CONFINT(A49,$B$2:$B$48,$A$2:$A$48,0.95,1,1)</f>
        <v>57.37647304840074</v>
      </c>
    </row>
    <row r="50" spans="1:5" x14ac:dyDescent="0.6">
      <c r="A50" s="2">
        <v>44927</v>
      </c>
      <c r="C50" s="1">
        <f t="shared" ref="C50:C72" si="2">_xlfn.FORECAST.ETS(A50,$B$2:$B$48,$A$2:$A$48,1,1)</f>
        <v>320.63467003802884</v>
      </c>
      <c r="D50" s="40">
        <f t="shared" si="0"/>
        <v>263.25793879608034</v>
      </c>
      <c r="E50" s="40">
        <f t="shared" si="1"/>
        <v>378.01140127997735</v>
      </c>
    </row>
    <row r="51" spans="1:5" x14ac:dyDescent="0.6">
      <c r="A51" s="2">
        <v>44958</v>
      </c>
      <c r="C51" s="1">
        <f t="shared" si="2"/>
        <v>263.91882235681271</v>
      </c>
      <c r="D51" s="40">
        <f t="shared" si="0"/>
        <v>206.54163210698135</v>
      </c>
      <c r="E51" s="40">
        <f t="shared" si="1"/>
        <v>321.29601260664407</v>
      </c>
    </row>
    <row r="52" spans="1:5" x14ac:dyDescent="0.6">
      <c r="A52" s="2">
        <v>44986</v>
      </c>
      <c r="C52" s="1">
        <f t="shared" si="2"/>
        <v>247.28066901874107</v>
      </c>
      <c r="D52" s="40">
        <f t="shared" si="0"/>
        <v>189.90276157644382</v>
      </c>
      <c r="E52" s="40">
        <f t="shared" si="1"/>
        <v>304.65857646103831</v>
      </c>
    </row>
    <row r="53" spans="1:5" x14ac:dyDescent="0.6">
      <c r="A53" s="2">
        <v>45017</v>
      </c>
      <c r="C53" s="1">
        <f t="shared" si="2"/>
        <v>212.82759823431374</v>
      </c>
      <c r="D53" s="40">
        <f t="shared" si="0"/>
        <v>155.4486580506142</v>
      </c>
      <c r="E53" s="40">
        <f t="shared" si="1"/>
        <v>270.20653841801328</v>
      </c>
    </row>
    <row r="54" spans="1:5" x14ac:dyDescent="0.6">
      <c r="A54" s="2">
        <v>45047</v>
      </c>
      <c r="C54" s="1">
        <f t="shared" si="2"/>
        <v>109.573506579862</v>
      </c>
      <c r="D54" s="40">
        <f t="shared" si="0"/>
        <v>52.193160750232444</v>
      </c>
      <c r="E54" s="40">
        <f t="shared" si="1"/>
        <v>166.95385240949156</v>
      </c>
    </row>
    <row r="55" spans="1:5" x14ac:dyDescent="0.6">
      <c r="A55" s="2">
        <v>45078</v>
      </c>
      <c r="C55" s="1">
        <f t="shared" si="2"/>
        <v>50.345132278983854</v>
      </c>
      <c r="D55" s="40">
        <f t="shared" si="0"/>
        <v>-7.0370494444927516</v>
      </c>
      <c r="E55" s="40">
        <f t="shared" si="1"/>
        <v>107.72731400246046</v>
      </c>
    </row>
    <row r="56" spans="1:5" x14ac:dyDescent="0.6">
      <c r="A56" s="2">
        <v>45108</v>
      </c>
      <c r="C56" s="1">
        <f t="shared" si="2"/>
        <v>12.902854324081886</v>
      </c>
      <c r="D56" s="40">
        <f t="shared" si="0"/>
        <v>-44.48165086833491</v>
      </c>
      <c r="E56" s="40">
        <f t="shared" si="1"/>
        <v>70.287359516498682</v>
      </c>
    </row>
    <row r="57" spans="1:5" x14ac:dyDescent="0.6">
      <c r="A57" s="2">
        <v>45139</v>
      </c>
      <c r="C57" s="1">
        <f t="shared" si="2"/>
        <v>11.202225924048918</v>
      </c>
      <c r="D57" s="40">
        <f t="shared" si="0"/>
        <v>-46.185147618782402</v>
      </c>
      <c r="E57" s="40">
        <f t="shared" si="1"/>
        <v>68.58959946688023</v>
      </c>
    </row>
    <row r="58" spans="1:5" x14ac:dyDescent="0.6">
      <c r="A58" s="2">
        <v>45170</v>
      </c>
      <c r="C58" s="1">
        <f t="shared" si="2"/>
        <v>56.442411803237533</v>
      </c>
      <c r="D58" s="40">
        <f t="shared" si="0"/>
        <v>-0.94843225191862501</v>
      </c>
      <c r="E58" s="40">
        <f t="shared" si="1"/>
        <v>113.8332558583937</v>
      </c>
    </row>
    <row r="59" spans="1:5" x14ac:dyDescent="0.6">
      <c r="A59" s="2">
        <v>45200</v>
      </c>
      <c r="C59" s="1">
        <f t="shared" si="2"/>
        <v>146.50921332139256</v>
      </c>
      <c r="D59" s="40">
        <f t="shared" si="0"/>
        <v>89.114239343227752</v>
      </c>
      <c r="E59" s="40">
        <f t="shared" si="1"/>
        <v>203.90418729955738</v>
      </c>
    </row>
    <row r="60" spans="1:5" x14ac:dyDescent="0.6">
      <c r="A60" s="2">
        <v>45231</v>
      </c>
      <c r="C60" s="1">
        <f t="shared" si="2"/>
        <v>223.85321225566361</v>
      </c>
      <c r="D60" s="40">
        <f t="shared" si="0"/>
        <v>166.45339173297671</v>
      </c>
      <c r="E60" s="40">
        <f t="shared" si="1"/>
        <v>281.25303277835053</v>
      </c>
    </row>
    <row r="61" spans="1:5" x14ac:dyDescent="0.6">
      <c r="A61" s="2">
        <v>45261</v>
      </c>
      <c r="C61" s="1">
        <f t="shared" si="2"/>
        <v>300.69089475321834</v>
      </c>
      <c r="D61" s="40">
        <f t="shared" si="0"/>
        <v>242.7396628360506</v>
      </c>
      <c r="E61" s="40">
        <f t="shared" si="1"/>
        <v>358.64212667038612</v>
      </c>
    </row>
    <row r="62" spans="1:5" x14ac:dyDescent="0.6">
      <c r="A62" s="2">
        <v>45292</v>
      </c>
      <c r="C62" s="1">
        <f t="shared" si="2"/>
        <v>317.83217044605419</v>
      </c>
      <c r="D62" s="40">
        <f t="shared" si="0"/>
        <v>259.87454804709148</v>
      </c>
      <c r="E62" s="40">
        <f t="shared" si="1"/>
        <v>375.7897928450169</v>
      </c>
    </row>
    <row r="63" spans="1:5" x14ac:dyDescent="0.6">
      <c r="A63" s="2">
        <v>45323</v>
      </c>
      <c r="C63" s="1">
        <f t="shared" si="2"/>
        <v>261.11632276483806</v>
      </c>
      <c r="D63" s="40">
        <f t="shared" si="0"/>
        <v>203.15143027452484</v>
      </c>
      <c r="E63" s="40">
        <f t="shared" si="1"/>
        <v>319.08121525515128</v>
      </c>
    </row>
    <row r="64" spans="1:5" x14ac:dyDescent="0.6">
      <c r="A64" s="2">
        <v>45352</v>
      </c>
      <c r="C64" s="1">
        <f t="shared" si="2"/>
        <v>244.47816942676644</v>
      </c>
      <c r="D64" s="40">
        <f t="shared" si="0"/>
        <v>186.50507078045328</v>
      </c>
      <c r="E64" s="40">
        <f t="shared" si="1"/>
        <v>302.45126807307963</v>
      </c>
    </row>
    <row r="65" spans="1:5" x14ac:dyDescent="0.6">
      <c r="A65" s="2">
        <v>45383</v>
      </c>
      <c r="C65" s="1">
        <f t="shared" si="2"/>
        <v>210.02509864233915</v>
      </c>
      <c r="D65" s="40">
        <f t="shared" si="0"/>
        <v>152.04280139581027</v>
      </c>
      <c r="E65" s="40">
        <f t="shared" si="1"/>
        <v>268.00739588886802</v>
      </c>
    </row>
    <row r="66" spans="1:5" x14ac:dyDescent="0.6">
      <c r="A66" s="2">
        <v>45413</v>
      </c>
      <c r="C66" s="1">
        <f t="shared" si="2"/>
        <v>106.77100698788738</v>
      </c>
      <c r="D66" s="40">
        <f t="shared" si="0"/>
        <v>48.77846240220898</v>
      </c>
      <c r="E66" s="40">
        <f t="shared" si="1"/>
        <v>164.76355157356576</v>
      </c>
    </row>
    <row r="67" spans="1:5" x14ac:dyDescent="0.6">
      <c r="A67" s="2">
        <v>45444</v>
      </c>
      <c r="C67" s="1">
        <f t="shared" si="2"/>
        <v>47.542632687009231</v>
      </c>
      <c r="D67" s="40">
        <f t="shared" si="0"/>
        <v>-10.461264176785072</v>
      </c>
      <c r="E67" s="40">
        <f t="shared" si="1"/>
        <v>105.54652955080354</v>
      </c>
    </row>
    <row r="68" spans="1:5" x14ac:dyDescent="0.6">
      <c r="A68" s="2">
        <v>45474</v>
      </c>
      <c r="C68" s="1">
        <f t="shared" si="2"/>
        <v>10.100354732107263</v>
      </c>
      <c r="D68" s="40">
        <f t="shared" si="0"/>
        <v>-47.916055443768968</v>
      </c>
      <c r="E68" s="40">
        <f t="shared" si="1"/>
        <v>68.116764907983494</v>
      </c>
    </row>
    <row r="69" spans="1:5" x14ac:dyDescent="0.6">
      <c r="A69" s="2">
        <v>45505</v>
      </c>
      <c r="C69" s="1">
        <f t="shared" si="2"/>
        <v>8.3997263320742945</v>
      </c>
      <c r="D69" s="40">
        <f t="shared" si="0"/>
        <v>-49.630414168967917</v>
      </c>
      <c r="E69" s="40">
        <f t="shared" si="1"/>
        <v>66.429866833116506</v>
      </c>
    </row>
    <row r="70" spans="1:5" x14ac:dyDescent="0.6">
      <c r="A70" s="2">
        <v>45536</v>
      </c>
      <c r="C70" s="1">
        <f t="shared" si="2"/>
        <v>53.63991221126291</v>
      </c>
      <c r="D70" s="40">
        <f t="shared" si="0"/>
        <v>-4.4052314799242254</v>
      </c>
      <c r="E70" s="40">
        <f t="shared" si="1"/>
        <v>111.68505590245005</v>
      </c>
    </row>
    <row r="71" spans="1:5" x14ac:dyDescent="0.6">
      <c r="A71" s="2">
        <v>45566</v>
      </c>
      <c r="C71" s="1">
        <f t="shared" si="2"/>
        <v>143.70671372941794</v>
      </c>
      <c r="D71" s="40">
        <f t="shared" si="0"/>
        <v>85.645238270259824</v>
      </c>
      <c r="E71" s="40">
        <f t="shared" si="1"/>
        <v>201.76818918857606</v>
      </c>
    </row>
    <row r="72" spans="1:5" x14ac:dyDescent="0.6">
      <c r="A72" s="2">
        <v>45597</v>
      </c>
      <c r="C72" s="1">
        <f t="shared" si="2"/>
        <v>221.05071266368898</v>
      </c>
      <c r="D72" s="40">
        <f t="shared" si="0"/>
        <v>162.9715212972315</v>
      </c>
      <c r="E72" s="40">
        <f t="shared" si="1"/>
        <v>279.12990403014646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3"/>
  <sheetViews>
    <sheetView topLeftCell="B1" workbookViewId="0">
      <selection activeCell="E55" sqref="E55"/>
    </sheetView>
  </sheetViews>
  <sheetFormatPr defaultRowHeight="13" x14ac:dyDescent="0.6"/>
  <cols>
    <col min="1" max="1" width="7.26953125" bestFit="1" customWidth="1"/>
    <col min="2" max="2" width="11.26953125" bestFit="1" customWidth="1"/>
    <col min="3" max="3" width="9" bestFit="1" customWidth="1"/>
    <col min="4" max="4" width="10.54296875" bestFit="1" customWidth="1"/>
    <col min="5" max="5" width="15.26953125" bestFit="1" customWidth="1"/>
    <col min="6" max="6" width="9.1328125" bestFit="1" customWidth="1"/>
    <col min="7" max="7" width="11.7265625" bestFit="1" customWidth="1"/>
    <col min="8" max="8" width="9.1328125" bestFit="1" customWidth="1"/>
    <col min="9" max="9" width="11.7265625" bestFit="1" customWidth="1"/>
    <col min="10" max="10" width="7.7265625" bestFit="1" customWidth="1"/>
    <col min="11" max="11" width="11.7265625" bestFit="1" customWidth="1"/>
    <col min="12" max="12" width="9.1328125" bestFit="1" customWidth="1"/>
    <col min="13" max="13" width="11.7265625" bestFit="1" customWidth="1"/>
    <col min="14" max="14" width="9.1328125" bestFit="1" customWidth="1"/>
    <col min="15" max="15" width="13.26953125" bestFit="1" customWidth="1"/>
    <col min="16" max="16" width="9.1328125" bestFit="1" customWidth="1"/>
    <col min="17" max="17" width="12.7265625" bestFit="1" customWidth="1"/>
    <col min="18" max="18" width="9.1328125" bestFit="1" customWidth="1"/>
    <col min="19" max="19" width="12.7265625" bestFit="1" customWidth="1"/>
    <col min="20" max="20" width="9.1328125" bestFit="1" customWidth="1"/>
    <col min="21" max="21" width="12.7265625" bestFit="1" customWidth="1"/>
    <col min="22" max="22" width="9.1328125" bestFit="1" customWidth="1"/>
    <col min="23" max="23" width="12.7265625" bestFit="1" customWidth="1"/>
    <col min="24" max="24" width="9.1328125" bestFit="1" customWidth="1"/>
    <col min="25" max="25" width="12.7265625" bestFit="1" customWidth="1"/>
    <col min="26" max="26" width="9.1328125" bestFit="1" customWidth="1"/>
  </cols>
  <sheetData>
    <row r="1" spans="1:26" ht="14.75" x14ac:dyDescent="0.6">
      <c r="B1" s="88" t="s">
        <v>47</v>
      </c>
      <c r="C1" s="89"/>
      <c r="D1" s="89"/>
    </row>
    <row r="2" spans="1:26" ht="14.75" x14ac:dyDescent="0.6">
      <c r="A2" s="17" t="s">
        <v>21</v>
      </c>
      <c r="B2" s="17" t="s">
        <v>24</v>
      </c>
      <c r="C2" s="17" t="s">
        <v>25</v>
      </c>
      <c r="D2" s="17" t="s">
        <v>26</v>
      </c>
      <c r="E2" s="17" t="s">
        <v>27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75" x14ac:dyDescent="0.6">
      <c r="A3" s="18">
        <v>43466</v>
      </c>
      <c r="B3" s="21">
        <v>31093.5</v>
      </c>
      <c r="C3" s="21">
        <v>114965.08591261266</v>
      </c>
      <c r="D3" s="21">
        <v>77165.407177706438</v>
      </c>
      <c r="E3" s="21">
        <f t="shared" ref="E3:E50" si="0">SUM(B3:D3)</f>
        <v>223223.9930903191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75" x14ac:dyDescent="0.6">
      <c r="A4" s="18">
        <v>43497</v>
      </c>
      <c r="B4" s="21">
        <v>15765.66</v>
      </c>
      <c r="C4" s="21">
        <v>114859.0705657052</v>
      </c>
      <c r="D4" s="21">
        <v>55126.972882634815</v>
      </c>
      <c r="E4" s="21">
        <f t="shared" si="0"/>
        <v>185751.70344834001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75" x14ac:dyDescent="0.6">
      <c r="A5" s="18">
        <v>43525</v>
      </c>
      <c r="B5" s="21">
        <v>16493</v>
      </c>
      <c r="C5" s="21">
        <v>119655.90645344468</v>
      </c>
      <c r="D5" s="21">
        <v>59965.900112220683</v>
      </c>
      <c r="E5" s="21">
        <f t="shared" si="0"/>
        <v>196114.80656566535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75" x14ac:dyDescent="0.6">
      <c r="A6" s="18">
        <v>43556</v>
      </c>
      <c r="B6" s="21">
        <v>24382.679700000001</v>
      </c>
      <c r="C6" s="21">
        <v>156446.3118734314</v>
      </c>
      <c r="D6" s="21">
        <v>81519.855170677911</v>
      </c>
      <c r="E6" s="21">
        <f t="shared" si="0"/>
        <v>262348.84674410929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75" x14ac:dyDescent="0.6">
      <c r="A7" s="18">
        <v>43586</v>
      </c>
      <c r="B7" s="21">
        <v>29568.166666666664</v>
      </c>
      <c r="C7" s="21">
        <v>135140.64620316951</v>
      </c>
      <c r="D7" s="21">
        <v>61176.563876166103</v>
      </c>
      <c r="E7" s="21">
        <f t="shared" si="0"/>
        <v>225885.37674600226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75" x14ac:dyDescent="0.6">
      <c r="A8" s="18">
        <v>43617</v>
      </c>
      <c r="B8" s="21">
        <v>20619.510000000002</v>
      </c>
      <c r="C8" s="21">
        <v>95242.93427250706</v>
      </c>
      <c r="D8" s="21">
        <v>76825.257302426835</v>
      </c>
      <c r="E8" s="21">
        <f t="shared" si="0"/>
        <v>192687.70157493389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75" x14ac:dyDescent="0.6">
      <c r="A9" s="18">
        <v>43647</v>
      </c>
      <c r="B9" s="21">
        <v>21637.5</v>
      </c>
      <c r="C9" s="21">
        <v>141536.17677767971</v>
      </c>
      <c r="D9" s="21">
        <v>54897.57663529522</v>
      </c>
      <c r="E9" s="21">
        <f t="shared" si="0"/>
        <v>218071.25341297494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75" x14ac:dyDescent="0.6">
      <c r="A10" s="18">
        <v>43678</v>
      </c>
      <c r="B10" s="21">
        <v>5390.6999999999989</v>
      </c>
      <c r="C10" s="21">
        <v>93376.364120845101</v>
      </c>
      <c r="D10" s="21">
        <v>48068.310433804902</v>
      </c>
      <c r="E10" s="21">
        <f t="shared" si="0"/>
        <v>146835.37455464998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75" x14ac:dyDescent="0.6">
      <c r="A11" s="18">
        <v>43709</v>
      </c>
      <c r="B11" s="21">
        <v>24569.619699999999</v>
      </c>
      <c r="C11" s="21">
        <v>127014.49778142167</v>
      </c>
      <c r="D11" s="21">
        <v>73292.602000170446</v>
      </c>
      <c r="E11" s="21">
        <f t="shared" si="0"/>
        <v>224876.71948159212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75" x14ac:dyDescent="0.6">
      <c r="A12" s="18">
        <v>43739</v>
      </c>
      <c r="B12" s="21">
        <v>9215.2000000000007</v>
      </c>
      <c r="C12" s="21">
        <v>131254.79463746393</v>
      </c>
      <c r="D12" s="21">
        <v>65297.99040273454</v>
      </c>
      <c r="E12" s="21">
        <f t="shared" si="0"/>
        <v>205767.98504019849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75" x14ac:dyDescent="0.6">
      <c r="A13" s="18">
        <v>43770</v>
      </c>
      <c r="B13" s="21">
        <v>20100.2</v>
      </c>
      <c r="C13" s="21">
        <v>97039.366300021939</v>
      </c>
      <c r="D13" s="21">
        <v>55182.100258919876</v>
      </c>
      <c r="E13" s="21">
        <f t="shared" si="0"/>
        <v>172321.66655894183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75" x14ac:dyDescent="0.6">
      <c r="A14" s="18">
        <v>43800</v>
      </c>
      <c r="B14" s="21">
        <v>21154</v>
      </c>
      <c r="C14" s="21">
        <v>60011.895663658303</v>
      </c>
      <c r="D14" s="21">
        <v>47685.975391905609</v>
      </c>
      <c r="E14" s="21">
        <f t="shared" si="0"/>
        <v>128851.87105556391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75" x14ac:dyDescent="0.6">
      <c r="A15" s="18">
        <v>43831</v>
      </c>
      <c r="B15" s="21">
        <v>23492.7696</v>
      </c>
      <c r="C15" s="21">
        <v>85809.176955315808</v>
      </c>
      <c r="D15" s="21">
        <v>80606.323169664422</v>
      </c>
      <c r="E15" s="21">
        <f t="shared" si="0"/>
        <v>189908.26972498023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75" x14ac:dyDescent="0.6">
      <c r="A16" s="18">
        <v>43862</v>
      </c>
      <c r="B16" s="21">
        <v>38633.892399999997</v>
      </c>
      <c r="C16" s="21">
        <v>92900.65084976879</v>
      </c>
      <c r="D16" s="21">
        <v>49822.257773634294</v>
      </c>
      <c r="E16" s="21">
        <f t="shared" si="0"/>
        <v>181356.80102340307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75" x14ac:dyDescent="0.6">
      <c r="A17" s="18">
        <v>43891</v>
      </c>
      <c r="B17" s="21">
        <v>7413.2674249999982</v>
      </c>
      <c r="C17" s="21">
        <v>96497.310316713163</v>
      </c>
      <c r="D17" s="21">
        <v>36515.489955091296</v>
      </c>
      <c r="E17" s="21">
        <f t="shared" si="0"/>
        <v>140426.06769680447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75" x14ac:dyDescent="0.6">
      <c r="A18" s="18">
        <v>43922</v>
      </c>
      <c r="B18" s="21">
        <v>1541.5</v>
      </c>
      <c r="C18" s="21">
        <v>33049.556693856459</v>
      </c>
      <c r="D18" s="21">
        <v>18545.121515600695</v>
      </c>
      <c r="E18" s="21">
        <f t="shared" si="0"/>
        <v>53136.178209457154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75" x14ac:dyDescent="0.6">
      <c r="A19" s="18">
        <v>43952</v>
      </c>
      <c r="B19" s="21">
        <v>4057</v>
      </c>
      <c r="C19" s="21">
        <v>34716.45261784755</v>
      </c>
      <c r="D19" s="21">
        <v>29869.215720815035</v>
      </c>
      <c r="E19" s="21">
        <f t="shared" si="0"/>
        <v>68642.668338662581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75" x14ac:dyDescent="0.6">
      <c r="A20" s="18">
        <v>43983</v>
      </c>
      <c r="B20" s="21">
        <v>8759.5</v>
      </c>
      <c r="C20" s="21">
        <v>45614.724443524079</v>
      </c>
      <c r="D20" s="21">
        <v>31994.544731990602</v>
      </c>
      <c r="E20" s="21">
        <f t="shared" si="0"/>
        <v>86368.769175514681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75" x14ac:dyDescent="0.6">
      <c r="A21" s="18">
        <v>44013</v>
      </c>
      <c r="B21" s="21">
        <v>23530.812099999999</v>
      </c>
      <c r="C21" s="21">
        <v>63748.70246878553</v>
      </c>
      <c r="D21" s="21">
        <v>36444.280696572918</v>
      </c>
      <c r="E21" s="21">
        <f t="shared" si="0"/>
        <v>123723.79526535844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75" x14ac:dyDescent="0.6">
      <c r="A22" s="18">
        <v>44044</v>
      </c>
      <c r="B22" s="21">
        <v>9944.5298999999977</v>
      </c>
      <c r="C22" s="21">
        <v>64088.00881465774</v>
      </c>
      <c r="D22" s="21">
        <v>32992.203641859829</v>
      </c>
      <c r="E22" s="21">
        <f t="shared" si="0"/>
        <v>107024.74235651757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75" x14ac:dyDescent="0.6">
      <c r="A23" s="18">
        <v>44075</v>
      </c>
      <c r="B23" s="21">
        <v>22802.5</v>
      </c>
      <c r="C23" s="21">
        <v>52873.446373496205</v>
      </c>
      <c r="D23" s="21">
        <v>49229.873405359889</v>
      </c>
      <c r="E23" s="21">
        <f t="shared" si="0"/>
        <v>124905.81977885609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75" x14ac:dyDescent="0.6">
      <c r="A24" s="18">
        <v>44105</v>
      </c>
      <c r="B24" s="21">
        <v>12990.7</v>
      </c>
      <c r="C24" s="21">
        <v>77666.664434064631</v>
      </c>
      <c r="D24" s="21">
        <v>72053.381055488804</v>
      </c>
      <c r="E24" s="21">
        <f t="shared" si="0"/>
        <v>162710.74548955343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75" x14ac:dyDescent="0.6">
      <c r="A25" s="18">
        <v>44136</v>
      </c>
      <c r="B25" s="21">
        <v>9195.0771999999997</v>
      </c>
      <c r="C25" s="21">
        <v>89557.792923422589</v>
      </c>
      <c r="D25" s="21">
        <v>46618.388941240511</v>
      </c>
      <c r="E25" s="21">
        <f t="shared" si="0"/>
        <v>145371.25906466309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75" x14ac:dyDescent="0.6">
      <c r="A26" s="18">
        <v>44166</v>
      </c>
      <c r="B26" s="21">
        <v>28385.8848</v>
      </c>
      <c r="C26" s="21">
        <v>47021.60560451448</v>
      </c>
      <c r="D26" s="21">
        <v>30669.169453105267</v>
      </c>
      <c r="E26" s="21">
        <f t="shared" si="0"/>
        <v>106076.65985761974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75" x14ac:dyDescent="0.6">
      <c r="A27" s="18">
        <v>44197</v>
      </c>
      <c r="B27" s="21">
        <v>14703</v>
      </c>
      <c r="C27" s="21">
        <v>54111.72401341868</v>
      </c>
      <c r="D27" s="21">
        <v>26196.920640779357</v>
      </c>
      <c r="E27" s="21">
        <f t="shared" si="0"/>
        <v>95011.64465419804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75" x14ac:dyDescent="0.6">
      <c r="A28" s="18">
        <v>44228</v>
      </c>
      <c r="B28" s="21">
        <v>9580.0771999999997</v>
      </c>
      <c r="C28" s="21">
        <v>64472.479049620844</v>
      </c>
      <c r="D28" s="21">
        <v>38229.397740982386</v>
      </c>
      <c r="E28" s="21">
        <f t="shared" si="0"/>
        <v>112281.95399060323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75" x14ac:dyDescent="0.6">
      <c r="A29" s="18">
        <v>44256</v>
      </c>
      <c r="B29" s="21">
        <v>40427.699999999997</v>
      </c>
      <c r="C29" s="21">
        <v>73851.164376340224</v>
      </c>
      <c r="D29" s="21">
        <v>37914.075691515471</v>
      </c>
      <c r="E29" s="21">
        <f t="shared" si="0"/>
        <v>152192.9400678557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75" x14ac:dyDescent="0.6">
      <c r="A30" s="18">
        <v>44287</v>
      </c>
      <c r="B30" s="21">
        <v>15944.5</v>
      </c>
      <c r="C30" s="21">
        <v>43217.331552780059</v>
      </c>
      <c r="D30" s="21">
        <v>23141.622043052164</v>
      </c>
      <c r="E30" s="21">
        <f t="shared" si="0"/>
        <v>82303.453595832223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75" x14ac:dyDescent="0.6">
      <c r="A31" s="18">
        <v>44317</v>
      </c>
      <c r="B31" s="21">
        <v>14261.500550000001</v>
      </c>
      <c r="C31" s="21">
        <v>65060.976267772945</v>
      </c>
      <c r="D31" s="21">
        <v>25428.621820954748</v>
      </c>
      <c r="E31" s="21">
        <f t="shared" si="0"/>
        <v>104751.09863872769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75" x14ac:dyDescent="0.6">
      <c r="A32" s="18">
        <v>44348</v>
      </c>
      <c r="B32" s="21">
        <v>12750.11969999999</v>
      </c>
      <c r="C32" s="21">
        <v>64564.822084226769</v>
      </c>
      <c r="D32" s="21">
        <v>23752.524521001305</v>
      </c>
      <c r="E32" s="21">
        <f t="shared" si="0"/>
        <v>101067.46630522807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75" x14ac:dyDescent="0.6">
      <c r="A33" s="18">
        <v>44378</v>
      </c>
      <c r="B33" s="21">
        <v>11167.5</v>
      </c>
      <c r="C33" s="21">
        <v>70580.745537901879</v>
      </c>
      <c r="D33" s="21">
        <v>20736.735413466682</v>
      </c>
      <c r="E33" s="21">
        <f t="shared" si="0"/>
        <v>102484.98095136856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75" x14ac:dyDescent="0.6">
      <c r="A34" s="18">
        <v>44409</v>
      </c>
      <c r="B34" s="21">
        <v>18648.5</v>
      </c>
      <c r="C34" s="21">
        <v>71149.719708163218</v>
      </c>
      <c r="D34" s="21">
        <v>24770.251638178433</v>
      </c>
      <c r="E34" s="21">
        <f t="shared" si="0"/>
        <v>114568.47134634166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75" x14ac:dyDescent="0.6">
      <c r="A35" s="18">
        <v>44440</v>
      </c>
      <c r="B35" s="21">
        <v>18067.166666666661</v>
      </c>
      <c r="C35" s="21">
        <v>64140.409081867816</v>
      </c>
      <c r="D35" s="21">
        <v>26817.85230160736</v>
      </c>
      <c r="E35" s="21">
        <f t="shared" si="0"/>
        <v>109025.42805014184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75" x14ac:dyDescent="0.6">
      <c r="A36" s="18">
        <v>44470</v>
      </c>
      <c r="B36" s="21">
        <v>20147.5</v>
      </c>
      <c r="C36" s="21">
        <v>117834.4769736733</v>
      </c>
      <c r="D36" s="21">
        <v>63933.027800341297</v>
      </c>
      <c r="E36" s="21">
        <f t="shared" si="0"/>
        <v>201915.00477401458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75" x14ac:dyDescent="0.6">
      <c r="A37" s="18">
        <v>44501</v>
      </c>
      <c r="B37" s="21">
        <v>34287.092400000001</v>
      </c>
      <c r="C37" s="21">
        <v>99115.188445714142</v>
      </c>
      <c r="D37" s="21">
        <v>29113.94886747943</v>
      </c>
      <c r="E37" s="21">
        <f t="shared" si="0"/>
        <v>162516.22971319358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75" x14ac:dyDescent="0.6">
      <c r="A38" s="18">
        <v>44531</v>
      </c>
      <c r="B38" s="21">
        <v>10630</v>
      </c>
      <c r="C38" s="21">
        <v>77667.14435714281</v>
      </c>
      <c r="D38" s="21">
        <v>17158.628185327601</v>
      </c>
      <c r="E38" s="21">
        <f t="shared" si="0"/>
        <v>105455.77254247041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75" x14ac:dyDescent="0.6">
      <c r="A39" s="18">
        <v>44562</v>
      </c>
      <c r="B39" s="21">
        <v>8696</v>
      </c>
      <c r="C39" s="21">
        <v>48033.328856214132</v>
      </c>
      <c r="D39" s="21">
        <v>23432.394739383246</v>
      </c>
      <c r="E39" s="21">
        <f t="shared" si="0"/>
        <v>80161.723595597374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75" x14ac:dyDescent="0.6">
      <c r="A40" s="18">
        <v>44593</v>
      </c>
      <c r="B40" s="21">
        <v>21798.7</v>
      </c>
      <c r="C40" s="21">
        <v>53475.29974096379</v>
      </c>
      <c r="D40" s="21">
        <v>18348.333015282922</v>
      </c>
      <c r="E40" s="21">
        <f t="shared" si="0"/>
        <v>93622.332756246702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75" x14ac:dyDescent="0.6">
      <c r="A41" s="18">
        <v>44621</v>
      </c>
      <c r="B41" s="21">
        <v>9910</v>
      </c>
      <c r="C41" s="21">
        <v>73623.061427265275</v>
      </c>
      <c r="D41" s="21">
        <v>33526.321061131755</v>
      </c>
      <c r="E41" s="21">
        <f t="shared" si="0"/>
        <v>117059.38248839704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75" x14ac:dyDescent="0.6">
      <c r="A42" s="18">
        <v>44652</v>
      </c>
      <c r="B42" s="21">
        <v>22038.3848</v>
      </c>
      <c r="C42" s="21">
        <v>77235.565200603058</v>
      </c>
      <c r="D42" s="21">
        <v>24591.006832176696</v>
      </c>
      <c r="E42" s="21">
        <f t="shared" si="0"/>
        <v>123864.95683277975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75" x14ac:dyDescent="0.6">
      <c r="A43" s="18">
        <v>44682</v>
      </c>
      <c r="B43" s="21">
        <v>4011.6923999999999</v>
      </c>
      <c r="C43" s="21">
        <v>58495.805002789653</v>
      </c>
      <c r="D43" s="21">
        <v>24300.290220798401</v>
      </c>
      <c r="E43" s="21">
        <f t="shared" si="0"/>
        <v>86807.787623588054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75" x14ac:dyDescent="0.6">
      <c r="A44" s="18">
        <v>44713</v>
      </c>
      <c r="B44" s="20">
        <v>12314</v>
      </c>
      <c r="C44" s="20">
        <v>48270.534939758989</v>
      </c>
      <c r="D44" s="20">
        <v>19152.929803670308</v>
      </c>
      <c r="E44" s="21">
        <f t="shared" si="0"/>
        <v>79737.4647434293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75" x14ac:dyDescent="0.6">
      <c r="A45" s="18">
        <v>44743</v>
      </c>
      <c r="B45" s="20">
        <v>13475.1</v>
      </c>
      <c r="C45" s="20">
        <v>55956.053707075655</v>
      </c>
      <c r="D45" s="20">
        <v>16522.948346766803</v>
      </c>
      <c r="E45" s="21">
        <f t="shared" si="0"/>
        <v>85954.102053842464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75" x14ac:dyDescent="0.6">
      <c r="A46" s="18">
        <v>44774</v>
      </c>
      <c r="B46" s="21">
        <v>11295</v>
      </c>
      <c r="C46" s="21">
        <v>35358.502068805763</v>
      </c>
      <c r="D46" s="21">
        <v>22015.830739977489</v>
      </c>
      <c r="E46" s="21">
        <f t="shared" si="0"/>
        <v>68669.332808783249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75" x14ac:dyDescent="0.6">
      <c r="A47" s="18">
        <v>44805</v>
      </c>
      <c r="B47" s="21">
        <v>5373.4</v>
      </c>
      <c r="C47" s="21">
        <v>54642.010341731046</v>
      </c>
      <c r="D47" s="21">
        <v>28505.469421200909</v>
      </c>
      <c r="E47" s="21">
        <f t="shared" si="0"/>
        <v>88520.87976293196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75" x14ac:dyDescent="0.6">
      <c r="A48" s="18">
        <v>44835</v>
      </c>
      <c r="B48" s="21">
        <v>19512</v>
      </c>
      <c r="C48" s="21">
        <v>74660.974871485843</v>
      </c>
      <c r="D48" s="21">
        <v>22977.947903306867</v>
      </c>
      <c r="E48" s="21">
        <f t="shared" si="0"/>
        <v>117150.92277479271</v>
      </c>
    </row>
    <row r="49" spans="1:5" ht="14.75" x14ac:dyDescent="0.6">
      <c r="A49" s="18">
        <v>44866</v>
      </c>
      <c r="B49" s="21">
        <v>5237</v>
      </c>
      <c r="C49" s="21">
        <v>78828.440689303359</v>
      </c>
      <c r="D49" s="21">
        <v>22502.792915901653</v>
      </c>
      <c r="E49" s="21">
        <f t="shared" si="0"/>
        <v>106568.23360520501</v>
      </c>
    </row>
    <row r="50" spans="1:5" ht="14.75" x14ac:dyDescent="0.6">
      <c r="A50" s="18">
        <v>44896</v>
      </c>
      <c r="B50" s="21"/>
      <c r="C50" s="21"/>
      <c r="D50" s="21"/>
      <c r="E50" s="21">
        <f t="shared" si="0"/>
        <v>0</v>
      </c>
    </row>
    <row r="51" spans="1:5" ht="14.75" x14ac:dyDescent="0.6">
      <c r="A51" s="18">
        <v>44927</v>
      </c>
      <c r="B51" s="21">
        <v>19500</v>
      </c>
      <c r="C51" s="21">
        <v>75750</v>
      </c>
      <c r="D51" s="21">
        <v>51750</v>
      </c>
      <c r="E51" s="21">
        <f t="shared" ref="E51:E61" si="1">SUM(B51:D51)</f>
        <v>147000</v>
      </c>
    </row>
    <row r="52" spans="1:5" ht="14.75" x14ac:dyDescent="0.6">
      <c r="A52" s="18">
        <v>44958</v>
      </c>
      <c r="B52" s="21">
        <v>21500</v>
      </c>
      <c r="C52" s="21">
        <v>81500</v>
      </c>
      <c r="D52" s="21">
        <v>40500</v>
      </c>
      <c r="E52" s="21">
        <f t="shared" si="1"/>
        <v>143500</v>
      </c>
    </row>
    <row r="53" spans="1:5" ht="14.75" x14ac:dyDescent="0.6">
      <c r="A53" s="18">
        <v>44986</v>
      </c>
      <c r="B53" s="21">
        <v>18500</v>
      </c>
      <c r="C53" s="21">
        <v>91000</v>
      </c>
      <c r="D53" s="21">
        <v>42000</v>
      </c>
      <c r="E53" s="21">
        <f t="shared" si="1"/>
        <v>151500</v>
      </c>
    </row>
    <row r="54" spans="1:5" ht="14.75" x14ac:dyDescent="0.6">
      <c r="A54" s="18">
        <v>45017</v>
      </c>
      <c r="B54" s="21">
        <v>16000</v>
      </c>
      <c r="C54" s="21">
        <v>77500</v>
      </c>
      <c r="D54" s="21">
        <v>37000</v>
      </c>
      <c r="E54" s="21">
        <f t="shared" si="1"/>
        <v>130500</v>
      </c>
    </row>
    <row r="55" spans="1:5" ht="14.75" x14ac:dyDescent="0.6">
      <c r="A55" s="18">
        <v>45047</v>
      </c>
      <c r="B55" s="21">
        <v>13000</v>
      </c>
      <c r="C55" s="21">
        <v>73500</v>
      </c>
      <c r="D55" s="21">
        <v>35000</v>
      </c>
      <c r="E55" s="21">
        <f t="shared" si="1"/>
        <v>121500</v>
      </c>
    </row>
    <row r="56" spans="1:5" ht="14.75" x14ac:dyDescent="0.6">
      <c r="A56" s="18">
        <v>45078</v>
      </c>
      <c r="B56" s="21">
        <v>13500</v>
      </c>
      <c r="C56" s="21">
        <v>63500</v>
      </c>
      <c r="D56" s="21">
        <v>38000</v>
      </c>
      <c r="E56" s="21">
        <f t="shared" si="1"/>
        <v>115000</v>
      </c>
    </row>
    <row r="57" spans="1:5" ht="14.75" x14ac:dyDescent="0.6">
      <c r="A57" s="18">
        <v>45108</v>
      </c>
      <c r="B57" s="21">
        <v>17500</v>
      </c>
      <c r="C57" s="21">
        <v>83000</v>
      </c>
      <c r="D57" s="21">
        <v>32250</v>
      </c>
      <c r="E57" s="21">
        <f t="shared" si="1"/>
        <v>132750</v>
      </c>
    </row>
    <row r="58" spans="1:5" ht="14.75" x14ac:dyDescent="0.6">
      <c r="A58" s="18">
        <v>45139</v>
      </c>
      <c r="B58" s="21">
        <v>11250</v>
      </c>
      <c r="C58" s="21">
        <v>66000</v>
      </c>
      <c r="D58" s="21">
        <v>32000</v>
      </c>
      <c r="E58" s="21">
        <f t="shared" si="1"/>
        <v>109250</v>
      </c>
    </row>
    <row r="59" spans="1:5" ht="14.75" x14ac:dyDescent="0.6">
      <c r="A59" s="18">
        <v>45170</v>
      </c>
      <c r="B59" s="21">
        <v>21750</v>
      </c>
      <c r="C59" s="21">
        <v>81500</v>
      </c>
      <c r="D59" s="21">
        <v>49750</v>
      </c>
      <c r="E59" s="21">
        <f t="shared" si="1"/>
        <v>153000</v>
      </c>
    </row>
    <row r="60" spans="1:5" ht="14.75" x14ac:dyDescent="0.6">
      <c r="A60" s="18">
        <v>45200</v>
      </c>
      <c r="B60" s="21">
        <v>14000</v>
      </c>
      <c r="C60" s="21">
        <v>109000</v>
      </c>
      <c r="D60" s="21">
        <v>67000</v>
      </c>
      <c r="E60" s="21">
        <f t="shared" si="1"/>
        <v>190000</v>
      </c>
    </row>
    <row r="61" spans="1:5" ht="14.75" x14ac:dyDescent="0.6">
      <c r="A61" s="18">
        <v>45231</v>
      </c>
      <c r="B61" s="21">
        <v>21000</v>
      </c>
      <c r="C61" s="21">
        <v>95250</v>
      </c>
      <c r="D61" s="21">
        <v>43750</v>
      </c>
      <c r="E61" s="21">
        <f t="shared" si="1"/>
        <v>160000</v>
      </c>
    </row>
    <row r="62" spans="1:5" ht="14.75" x14ac:dyDescent="0.6">
      <c r="A62" s="18">
        <v>45261</v>
      </c>
      <c r="B62" s="21">
        <v>20000</v>
      </c>
      <c r="C62" s="21">
        <v>61500</v>
      </c>
      <c r="D62" s="21">
        <v>31750</v>
      </c>
      <c r="E62" s="21">
        <f>SUM(B62:D62)</f>
        <v>113250</v>
      </c>
    </row>
    <row r="63" spans="1:5" x14ac:dyDescent="0.6">
      <c r="B63" s="10"/>
      <c r="C63" s="10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Assessment</vt:lpstr>
      <vt:lpstr>Q1</vt:lpstr>
      <vt:lpstr>Q2</vt:lpstr>
      <vt:lpstr>Q3</vt:lpstr>
      <vt:lpstr>Q4</vt:lpstr>
      <vt:lpstr>Bonus</vt:lpstr>
      <vt:lpstr>Sheet6</vt:lpstr>
      <vt:lpstr>Sheet7</vt:lpstr>
      <vt:lpstr>Production Data</vt:lpstr>
      <vt:lpstr>Energy Data</vt:lpstr>
      <vt:lpstr>Heating &amp; Cooling Degree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 Entry</dc:title>
  <dc:creator>Crystal Decisions</dc:creator>
  <dc:description>Powered by Crystal</dc:description>
  <cp:lastModifiedBy>User</cp:lastModifiedBy>
  <dcterms:created xsi:type="dcterms:W3CDTF">2022-10-03T22:23:09Z</dcterms:created>
  <dcterms:modified xsi:type="dcterms:W3CDTF">2023-06-27T21:50:14Z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01734361CD07C3C85B968AA4B2781C480C131A4BF1DCCE0484255B1E26629C81B599F92CB329C8178B5D86603A450B547A3A56BCA5F352EA310CEC1BA4B5D63E10CDEC28FAA1750BCAC94F4022A6DC8086055F48032F9E82DA373A1C6C4B543D997BFBF428C5DDFB49659177AEE328955FEED382554E9DAC6363A4F474C4FCE</vt:lpwstr>
  </property>
  <property fmtid="{D5CDD505-2E9C-101B-9397-08002B2CF9AE}" pid="3" name="Business Objects Context Information1">
    <vt:lpwstr>822BEAB25729D41E77D48D4FEC421B42ADBD69393AA94EFAF4BAAE6A244B26C6B777692A2EA643B8CBED6E73F54E5DE2E54ED7B4299AD862122361604012ECFDCE8F0039F2F45C68B435461C93B5C501966094E8E26B99993269AEFF224FF67F6D60E3C085511CF837F59F5C22A1C081DEADD6FFA8A5A5D4BB6495E846168AE</vt:lpwstr>
  </property>
  <property fmtid="{D5CDD505-2E9C-101B-9397-08002B2CF9AE}" pid="4" name="Business Objects Context Information2">
    <vt:lpwstr>F0F441A3A1A5FC0E32548D4AADCF4BBF072EB32023F7035E96332E7802798FD44FE4B1A85753ED76C9E0DC38D069865F008FB5FCFCFBBB73B97E45A7E5E9EA5EA15DF18C93CA09E62DB608609EE6EE71FDB89B3D6E45891FEF2F67A1521B4937A931DD716E4BA4810DB698804B54370BEDBC6653228D6DA05A253EFD8C95F1D</vt:lpwstr>
  </property>
  <property fmtid="{D5CDD505-2E9C-101B-9397-08002B2CF9AE}" pid="5" name="Business Objects Context Information3">
    <vt:lpwstr>4EA0968A7E362B0F4E83E6B2D64FA8A5F1E9C937D1C184D971A6E2B3B5F63329E2C18F3C4D08BB39E5BAF03E03237B72746721A3AFA4A40F2ECDFFDABA31E5DAD3281C6C97A5A78C2388557E940F2E2549044F9F0C988023EFC080C6B36238FE7FA03C1437EDAF2738F052EF2C21E9D4A93A8F23F3271653B63C935DD14AEE9</vt:lpwstr>
  </property>
  <property fmtid="{D5CDD505-2E9C-101B-9397-08002B2CF9AE}" pid="6" name="Business Objects Context Information4">
    <vt:lpwstr>B60CA5C3EAF563F8D81F5D23392F581D2B908398982B635A2AC920918B699A0908155F024B145323C39FE2BE3CE8EAFFAA37F8EE9917F6AD6304BC3B85D1BE2737F11C1F2E592DD59433C65E40C58C48A72C47A1EDE516746C4D0B1D24368E7D9B65FE429B9ECC1563CDB4E8A5951F4B6B6A76C095F6858285D7FE61FEC2F52</vt:lpwstr>
  </property>
  <property fmtid="{D5CDD505-2E9C-101B-9397-08002B2CF9AE}" pid="7" name="Business Objects Context Information5">
    <vt:lpwstr>DE7D497CB120F021E80D45DFA8BABD35BB89210B2A8D2312E120FDC526FB703A2A583D2D450BE3AEB50F39F34E83F2E1D73233E3F6DD18BCD9E7C1E90A6B71B6EE16CAFF47462876345A5AE11447A2AE896DF86F5D4506776938E991041D312867348234FDD7447042AB099A21C524FC63DCD10A01231D2E8B88E7D2B2E0661</vt:lpwstr>
  </property>
  <property fmtid="{D5CDD505-2E9C-101B-9397-08002B2CF9AE}" pid="8" name="Business Objects Context Information6">
    <vt:lpwstr>1635D09F8A9A1E118208BC949D7A84863067DBCC761F74F90953586AAA591304AD14F7299EC8507C1C275BA2520BF0F96AD260FB18697569ABD3648450108CC93C06121B7BBA29E2E6CF8C82D60919025DA9170B6A2A456F220D5D0738D289DAE1A41E4D344D5180A59425F29C9AEAA9D8437E5AED5651EA065EF2C9C4905FB</vt:lpwstr>
  </property>
  <property fmtid="{D5CDD505-2E9C-101B-9397-08002B2CF9AE}" pid="9" name="Business Objects Context Information7">
    <vt:lpwstr>631776D41CD19DB6C32B298155C240B8F6403E3C69A262B5E62939B15997174F01779263B</vt:lpwstr>
  </property>
</Properties>
</file>