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E:\docs\school\research\publications\papers\2018\ijrr\supplementary material\"/>
    </mc:Choice>
  </mc:AlternateContent>
  <xr:revisionPtr revIDLastSave="0" documentId="8_{C700C4EC-837A-4C47-BC7F-C741A1E5D586}" xr6:coauthVersionLast="34" xr6:coauthVersionMax="34" xr10:uidLastSave="{00000000-0000-0000-0000-000000000000}"/>
  <bookViews>
    <workbookView xWindow="0" yWindow="0" windowWidth="5100" windowHeight="1530" tabRatio="917" xr2:uid="{00000000-000D-0000-FFFF-FFFF00000000}"/>
  </bookViews>
  <sheets>
    <sheet name="Journal Summary" sheetId="12" r:id="rId1"/>
    <sheet name="Cataloging" sheetId="1" r:id="rId2"/>
    <sheet name="Exp1_2_summary" sheetId="13" r:id="rId3"/>
    <sheet name="Exp3A_Re-Enactment_Anom_Explan" sheetId="2" r:id="rId4"/>
    <sheet name="Exp3-SuccRate-Perfect" sheetId="3" r:id="rId5"/>
    <sheet name="Exp3-SuccRate-Imperfect" sheetId="4" r:id="rId6"/>
    <sheet name="Exp3B_ AD_AC_raw data" sheetId="5" r:id="rId7"/>
    <sheet name="Exp4" sheetId="6" r:id="rId8"/>
    <sheet name="Exp4_AD_AC_Adap_raw_data" sheetId="7" r:id="rId9"/>
    <sheet name="Exp5" sheetId="8" r:id="rId10"/>
    <sheet name="Exp5_AC_success_raw_data" sheetId="9" r:id="rId11"/>
    <sheet name="Exp6" sheetId="10" r:id="rId12"/>
    <sheet name="Exp6 raw data" sheetId="11" r:id="rId13"/>
    <sheet name="Exp. 7 - Reactivity" sheetId="14" r:id="rId14"/>
  </sheets>
  <definedNames>
    <definedName name="_xlnm._FilterDatabase" localSheetId="1">Cataloging!$C:$C</definedName>
    <definedName name="_FilterDatabase_0" localSheetId="1">Cataloging!$C:$C</definedName>
    <definedName name="_xlcn.WorksheetConnection_Exp1B_AD_AC_rawdataR16T21">'Exp3B_ AD_AC_raw data'!$S$5:$U$10</definedName>
    <definedName name="_xlnm.Print_Area" localSheetId="12">'Exp6 raw data'!$H$2:$M$7</definedName>
  </definedNames>
  <calcPr calcId="179017" iterateDelta="1E-4"/>
</workbook>
</file>

<file path=xl/calcChain.xml><?xml version="1.0" encoding="utf-8"?>
<calcChain xmlns="http://schemas.openxmlformats.org/spreadsheetml/2006/main">
  <c r="D155" i="12" l="1"/>
  <c r="C147" i="12"/>
  <c r="D148" i="12"/>
  <c r="E148" i="12"/>
  <c r="F148" i="12"/>
  <c r="G148" i="12"/>
  <c r="H148" i="12"/>
  <c r="C149" i="12"/>
  <c r="D149" i="12"/>
  <c r="E149" i="12"/>
  <c r="F149" i="12"/>
  <c r="G149" i="12"/>
  <c r="H149" i="12"/>
  <c r="C150" i="12"/>
  <c r="D150" i="12"/>
  <c r="E150" i="12"/>
  <c r="F150" i="12"/>
  <c r="G150" i="12"/>
  <c r="H150" i="12"/>
  <c r="C151" i="12"/>
  <c r="D151" i="12"/>
  <c r="E151" i="12"/>
  <c r="F151" i="12"/>
  <c r="G151" i="12"/>
  <c r="H151" i="12"/>
  <c r="C152" i="12"/>
  <c r="D152" i="12"/>
  <c r="E152" i="12"/>
  <c r="F152" i="12"/>
  <c r="G152" i="12"/>
  <c r="H152" i="12"/>
  <c r="C153" i="12"/>
  <c r="D153" i="12"/>
  <c r="E153" i="12"/>
  <c r="F153" i="12"/>
  <c r="G153" i="12"/>
  <c r="H153" i="12"/>
  <c r="B146" i="12"/>
  <c r="D45" i="4" l="1"/>
  <c r="E45" i="4"/>
  <c r="F45" i="4"/>
  <c r="G45" i="4"/>
  <c r="H45" i="4"/>
  <c r="D127" i="12"/>
  <c r="B26" i="4"/>
  <c r="B35" i="4"/>
  <c r="B43" i="4"/>
  <c r="D46" i="4"/>
  <c r="E46" i="4"/>
  <c r="F46" i="4"/>
  <c r="G46" i="4"/>
  <c r="H46" i="4"/>
  <c r="D128" i="12"/>
  <c r="D129" i="12"/>
  <c r="B38" i="6"/>
  <c r="E127" i="12"/>
  <c r="E38" i="6"/>
  <c r="E128" i="12"/>
  <c r="E129" i="12"/>
  <c r="F127" i="12"/>
  <c r="F128" i="12"/>
  <c r="F129" i="12"/>
  <c r="D26" i="10"/>
  <c r="G127" i="12"/>
  <c r="D27" i="10"/>
  <c r="G128" i="12"/>
  <c r="G129" i="12"/>
  <c r="H127" i="12"/>
  <c r="H128" i="12"/>
  <c r="H129" i="12"/>
  <c r="I129" i="12"/>
  <c r="D53" i="3"/>
  <c r="E53" i="3"/>
  <c r="F53" i="3"/>
  <c r="G53" i="3"/>
  <c r="I53" i="3"/>
  <c r="D124" i="12"/>
  <c r="B24" i="3"/>
  <c r="B34" i="3"/>
  <c r="B43" i="3"/>
  <c r="B51" i="3"/>
  <c r="D54" i="3"/>
  <c r="E54" i="3"/>
  <c r="F54" i="3"/>
  <c r="G54" i="3"/>
  <c r="I54" i="3"/>
  <c r="D125" i="12"/>
  <c r="D126" i="12"/>
  <c r="B23" i="6"/>
  <c r="E124" i="12"/>
  <c r="E23" i="6"/>
  <c r="E125" i="12"/>
  <c r="E126" i="12"/>
  <c r="F124" i="12"/>
  <c r="F125" i="12"/>
  <c r="F126" i="12"/>
  <c r="C26" i="10"/>
  <c r="G124" i="12"/>
  <c r="C27" i="10"/>
  <c r="G125" i="12"/>
  <c r="G126" i="12"/>
  <c r="H124" i="12"/>
  <c r="H125" i="12"/>
  <c r="H126" i="12"/>
  <c r="I126" i="12"/>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S3" i="9"/>
  <c r="S61" i="12"/>
  <c r="S4" i="9"/>
  <c r="S62" i="12"/>
  <c r="S5" i="9"/>
  <c r="S63" i="12"/>
  <c r="S6" i="9"/>
  <c r="S64" i="12"/>
  <c r="S7" i="9"/>
  <c r="S65" i="12"/>
  <c r="S66" i="12"/>
  <c r="T6" i="9"/>
  <c r="T64" i="12"/>
  <c r="AA63" i="12"/>
  <c r="T3" i="9"/>
  <c r="T61" i="12"/>
  <c r="T4" i="9"/>
  <c r="T62" i="12"/>
  <c r="T5" i="9"/>
  <c r="T63" i="12"/>
  <c r="T7" i="9"/>
  <c r="T65" i="12"/>
  <c r="T66" i="12"/>
  <c r="AA64" i="12"/>
  <c r="Q3" i="9"/>
  <c r="Q61" i="12"/>
  <c r="Q4" i="9"/>
  <c r="Q62" i="12"/>
  <c r="Q5" i="9"/>
  <c r="Q63" i="12"/>
  <c r="Q6" i="9"/>
  <c r="Q64" i="12"/>
  <c r="P6" i="9"/>
  <c r="P64" i="12"/>
  <c r="R6" i="9"/>
  <c r="R64" i="12"/>
  <c r="W63" i="12"/>
  <c r="Q7" i="9"/>
  <c r="Q65" i="12"/>
  <c r="Q66" i="12"/>
  <c r="R3" i="9"/>
  <c r="R61" i="12"/>
  <c r="R4" i="9"/>
  <c r="R62" i="12"/>
  <c r="R5" i="9"/>
  <c r="R63" i="12"/>
  <c r="R7" i="9"/>
  <c r="R65" i="12"/>
  <c r="R66" i="12"/>
  <c r="Y63" i="12"/>
  <c r="P3" i="9"/>
  <c r="P61" i="12"/>
  <c r="P4" i="9"/>
  <c r="P62" i="12"/>
  <c r="P5" i="9"/>
  <c r="P63" i="12"/>
  <c r="P7" i="9"/>
  <c r="P65" i="12"/>
  <c r="P66" i="12"/>
  <c r="X64" i="12"/>
  <c r="D34" i="3"/>
  <c r="N16" i="3"/>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I6" i="5"/>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L17" i="7"/>
  <c r="E4" i="13"/>
  <c r="I7" i="5"/>
  <c r="L18" i="7"/>
  <c r="E5" i="13"/>
  <c r="O4" i="13"/>
  <c r="J11" i="11"/>
  <c r="J12" i="11"/>
  <c r="J13" i="11"/>
  <c r="J14" i="11"/>
  <c r="J15" i="11"/>
  <c r="J16" i="11"/>
  <c r="J17" i="11"/>
  <c r="J18" i="11"/>
  <c r="J19" i="11"/>
  <c r="J20" i="11"/>
  <c r="U3" i="11"/>
  <c r="E8" i="13"/>
  <c r="O7" i="13"/>
  <c r="U4" i="11"/>
  <c r="E9" i="13"/>
  <c r="O8" i="13"/>
  <c r="O9" i="13"/>
  <c r="O87" i="12"/>
  <c r="C5" i="5"/>
  <c r="I16" i="7"/>
  <c r="B3" i="13"/>
  <c r="J16" i="7"/>
  <c r="C3" i="13"/>
  <c r="H3" i="13"/>
  <c r="C6" i="5"/>
  <c r="I17" i="7"/>
  <c r="B4" i="13"/>
  <c r="D6" i="5"/>
  <c r="J17" i="7"/>
  <c r="C4" i="13"/>
  <c r="H4" i="13"/>
  <c r="C7" i="5"/>
  <c r="I18" i="7"/>
  <c r="B5" i="13"/>
  <c r="D7" i="5"/>
  <c r="J18" i="7"/>
  <c r="C5" i="13"/>
  <c r="H5" i="13"/>
  <c r="C8" i="5"/>
  <c r="I19" i="7"/>
  <c r="B6" i="13"/>
  <c r="D8" i="5"/>
  <c r="J19" i="7"/>
  <c r="C6" i="13"/>
  <c r="H6" i="13"/>
  <c r="C9" i="5"/>
  <c r="I20" i="7"/>
  <c r="B7" i="13"/>
  <c r="D9" i="5"/>
  <c r="J20" i="7"/>
  <c r="C7" i="13"/>
  <c r="H7" i="13"/>
  <c r="R3" i="11"/>
  <c r="B8" i="13"/>
  <c r="S3" i="11"/>
  <c r="C8" i="13"/>
  <c r="H8" i="13"/>
  <c r="R4" i="11"/>
  <c r="B9" i="13"/>
  <c r="S4" i="11"/>
  <c r="C9" i="13"/>
  <c r="H9" i="13"/>
  <c r="H10" i="13"/>
  <c r="Q9" i="13"/>
  <c r="J6" i="5"/>
  <c r="M17" i="7"/>
  <c r="F4" i="13"/>
  <c r="J7" i="5"/>
  <c r="M18" i="7"/>
  <c r="F5" i="13"/>
  <c r="P4" i="13"/>
  <c r="V3" i="11"/>
  <c r="F8" i="13"/>
  <c r="P7" i="13"/>
  <c r="V4" i="11"/>
  <c r="F9" i="13"/>
  <c r="P8" i="13"/>
  <c r="P9" i="13"/>
  <c r="P87" i="12"/>
  <c r="E6" i="5"/>
  <c r="K17" i="7"/>
  <c r="D4" i="13"/>
  <c r="K18" i="7"/>
  <c r="D5" i="13"/>
  <c r="N4" i="13"/>
  <c r="T3" i="11"/>
  <c r="D8" i="13"/>
  <c r="N7" i="13"/>
  <c r="T4" i="11"/>
  <c r="D9" i="13"/>
  <c r="N8" i="13"/>
  <c r="N9" i="13"/>
  <c r="N87" i="12"/>
  <c r="M4" i="13"/>
  <c r="M7" i="13"/>
  <c r="M8" i="13"/>
  <c r="M9" i="13"/>
  <c r="M87" i="12"/>
  <c r="L4" i="13"/>
  <c r="L7" i="13"/>
  <c r="L8" i="13"/>
  <c r="L9" i="13"/>
  <c r="L87" i="12"/>
  <c r="I9" i="5"/>
  <c r="L20" i="7"/>
  <c r="E7" i="13"/>
  <c r="J9" i="5"/>
  <c r="M20" i="7"/>
  <c r="F7" i="13"/>
  <c r="I7" i="13"/>
  <c r="R6" i="13"/>
  <c r="I8" i="13"/>
  <c r="R7" i="13"/>
  <c r="I9" i="13"/>
  <c r="R8" i="13"/>
  <c r="I5" i="5"/>
  <c r="L16" i="7"/>
  <c r="E3" i="13"/>
  <c r="J5" i="5"/>
  <c r="M16" i="7"/>
  <c r="F3" i="13"/>
  <c r="I3" i="13"/>
  <c r="I4" i="13"/>
  <c r="I5" i="13"/>
  <c r="I8" i="5"/>
  <c r="L19" i="7"/>
  <c r="E6" i="13"/>
  <c r="J8" i="5"/>
  <c r="M19" i="7"/>
  <c r="F6" i="13"/>
  <c r="I6" i="13"/>
  <c r="I10" i="13"/>
  <c r="R9" i="13"/>
  <c r="Q7" i="13"/>
  <c r="Q8" i="13"/>
  <c r="Q6" i="13"/>
  <c r="M86" i="12"/>
  <c r="X8" i="13"/>
  <c r="W86" i="12"/>
  <c r="X7" i="13"/>
  <c r="W85" i="12"/>
  <c r="H88" i="12"/>
  <c r="I81" i="12"/>
  <c r="I82" i="12"/>
  <c r="I83" i="12"/>
  <c r="I84" i="12"/>
  <c r="I85" i="12"/>
  <c r="I86" i="12"/>
  <c r="I80" i="12"/>
  <c r="G88" i="12"/>
  <c r="X5" i="13"/>
  <c r="X6" i="13"/>
  <c r="W84" i="12"/>
  <c r="X9" i="13"/>
  <c r="W87" i="12"/>
  <c r="X3" i="13"/>
  <c r="B21" i="7"/>
  <c r="C21" i="7"/>
  <c r="D21" i="7"/>
  <c r="E21" i="7"/>
  <c r="F21" i="7"/>
  <c r="W38" i="12"/>
  <c r="B17" i="7"/>
  <c r="W34" i="12"/>
  <c r="B18" i="7"/>
  <c r="W35" i="12"/>
  <c r="B19" i="7"/>
  <c r="W36" i="12"/>
  <c r="B20" i="7"/>
  <c r="W37" i="12"/>
  <c r="D18" i="7"/>
  <c r="C18" i="7"/>
  <c r="E18" i="7"/>
  <c r="F18" i="7"/>
  <c r="Y35" i="12"/>
  <c r="Z35" i="12"/>
  <c r="AA35" i="12"/>
  <c r="Y38" i="12"/>
  <c r="Z38" i="12"/>
  <c r="AA38" i="12"/>
  <c r="X38" i="12"/>
  <c r="X35" i="12"/>
  <c r="C17" i="7"/>
  <c r="X34" i="12"/>
  <c r="D17" i="7"/>
  <c r="Y34" i="12"/>
  <c r="E17" i="7"/>
  <c r="Z34" i="12"/>
  <c r="F17" i="7"/>
  <c r="AA34" i="12"/>
  <c r="V35" i="12"/>
  <c r="V36" i="12"/>
  <c r="V37" i="12"/>
  <c r="V38" i="12"/>
  <c r="AA33" i="12"/>
  <c r="X33" i="12"/>
  <c r="Y33" i="12"/>
  <c r="Z33" i="12"/>
  <c r="S80" i="12"/>
  <c r="T80" i="12"/>
  <c r="U80" i="12"/>
  <c r="V80" i="12"/>
  <c r="W80" i="12"/>
  <c r="V81" i="12"/>
  <c r="W81" i="12"/>
  <c r="V82" i="12"/>
  <c r="V83" i="12"/>
  <c r="W83" i="12"/>
  <c r="V84" i="12"/>
  <c r="V85" i="12"/>
  <c r="V86" i="12"/>
  <c r="V87" i="12"/>
  <c r="R81" i="12"/>
  <c r="R82" i="12"/>
  <c r="R83" i="12"/>
  <c r="R84" i="12"/>
  <c r="R85" i="12"/>
  <c r="R86" i="12"/>
  <c r="R87" i="12"/>
  <c r="K81" i="12"/>
  <c r="L81" i="12"/>
  <c r="M81" i="12"/>
  <c r="N81" i="12"/>
  <c r="O81" i="12"/>
  <c r="K82" i="12"/>
  <c r="K83" i="12"/>
  <c r="L83" i="12"/>
  <c r="M83" i="12"/>
  <c r="N83" i="12"/>
  <c r="O83" i="12"/>
  <c r="K84" i="12"/>
  <c r="L84" i="12"/>
  <c r="M84" i="12"/>
  <c r="N84" i="12"/>
  <c r="O84" i="12"/>
  <c r="K85" i="12"/>
  <c r="L85" i="12"/>
  <c r="M85" i="12"/>
  <c r="N85" i="12"/>
  <c r="O85" i="12"/>
  <c r="K86" i="12"/>
  <c r="L86" i="12"/>
  <c r="N86" i="12"/>
  <c r="O86" i="12"/>
  <c r="K87" i="12"/>
  <c r="L80" i="12"/>
  <c r="M80" i="12"/>
  <c r="N80" i="12"/>
  <c r="O80" i="12"/>
  <c r="K80" i="12"/>
  <c r="V5" i="13"/>
  <c r="U83" i="12"/>
  <c r="V6" i="13"/>
  <c r="U84" i="12"/>
  <c r="V3" i="13"/>
  <c r="U81" i="12"/>
  <c r="U5" i="13"/>
  <c r="T83" i="12"/>
  <c r="U6" i="13"/>
  <c r="T84" i="12"/>
  <c r="U3" i="13"/>
  <c r="T81" i="12"/>
  <c r="T5" i="13"/>
  <c r="S83" i="12"/>
  <c r="T6" i="13"/>
  <c r="S84" i="12"/>
  <c r="T3" i="13"/>
  <c r="S81" i="12"/>
  <c r="B5" i="11"/>
  <c r="C5" i="11"/>
  <c r="D5" i="11"/>
  <c r="E5" i="11"/>
  <c r="F5" i="11"/>
  <c r="I5" i="11"/>
  <c r="K5" i="11"/>
  <c r="C4" i="11"/>
  <c r="B4" i="11"/>
  <c r="D4" i="11"/>
  <c r="E4" i="11"/>
  <c r="F4" i="11"/>
  <c r="J4" i="11"/>
  <c r="M7" i="11"/>
  <c r="L7" i="11"/>
  <c r="K7" i="11"/>
  <c r="J7" i="11"/>
  <c r="I7" i="11"/>
  <c r="M6" i="11"/>
  <c r="L6" i="11"/>
  <c r="K6" i="11"/>
  <c r="J6" i="11"/>
  <c r="I6" i="11"/>
  <c r="M5" i="11"/>
  <c r="L5" i="11"/>
  <c r="J5" i="11"/>
  <c r="M4" i="11"/>
  <c r="L4" i="11"/>
  <c r="K4" i="11"/>
  <c r="I4" i="11"/>
  <c r="M3" i="11"/>
  <c r="L3" i="11"/>
  <c r="K3" i="11"/>
  <c r="J3" i="11"/>
  <c r="I3" i="11"/>
  <c r="A88" i="12"/>
  <c r="M82" i="12"/>
  <c r="C85" i="12"/>
  <c r="K16" i="7"/>
  <c r="D3" i="13"/>
  <c r="D83" i="12"/>
  <c r="K19" i="7"/>
  <c r="D6" i="13"/>
  <c r="D84" i="12"/>
  <c r="E9" i="5"/>
  <c r="K20" i="7"/>
  <c r="D7" i="13"/>
  <c r="D87" i="12"/>
  <c r="E83" i="12"/>
  <c r="F82" i="12"/>
  <c r="F85" i="12"/>
  <c r="P84" i="12"/>
  <c r="B86" i="12"/>
  <c r="B87" i="12"/>
  <c r="A80" i="12"/>
  <c r="A82" i="12"/>
  <c r="A83" i="12"/>
  <c r="A84" i="12"/>
  <c r="A85" i="12"/>
  <c r="A86" i="12"/>
  <c r="A87" i="12"/>
  <c r="A81" i="12"/>
  <c r="A90" i="12"/>
  <c r="A93" i="12"/>
  <c r="A94" i="12"/>
  <c r="A95" i="12"/>
  <c r="A96" i="12"/>
  <c r="A92" i="12"/>
  <c r="T7" i="13"/>
  <c r="S85" i="12"/>
  <c r="I91" i="12"/>
  <c r="J91" i="12"/>
  <c r="K91" i="12"/>
  <c r="L91" i="12"/>
  <c r="M91" i="12"/>
  <c r="B15" i="5"/>
  <c r="B5" i="9"/>
  <c r="B3" i="11"/>
  <c r="B14" i="13"/>
  <c r="C15" i="5"/>
  <c r="C5" i="9"/>
  <c r="C3" i="11"/>
  <c r="C14" i="13"/>
  <c r="D15" i="5"/>
  <c r="D5" i="9"/>
  <c r="D3" i="11"/>
  <c r="D14" i="13"/>
  <c r="D92" i="12"/>
  <c r="E15" i="5"/>
  <c r="E5" i="9"/>
  <c r="E3" i="11"/>
  <c r="E14" i="13"/>
  <c r="F15" i="5"/>
  <c r="F5" i="9"/>
  <c r="F3" i="11"/>
  <c r="F14" i="13"/>
  <c r="F92" i="12"/>
  <c r="B16" i="5"/>
  <c r="B6" i="9"/>
  <c r="B15" i="13"/>
  <c r="C16" i="5"/>
  <c r="C6" i="9"/>
  <c r="C15" i="13"/>
  <c r="D16" i="5"/>
  <c r="D6" i="9"/>
  <c r="D15" i="13"/>
  <c r="D93" i="12"/>
  <c r="E16" i="5"/>
  <c r="E6" i="9"/>
  <c r="E15" i="13"/>
  <c r="F16" i="5"/>
  <c r="F6" i="9"/>
  <c r="F15" i="13"/>
  <c r="F93" i="12"/>
  <c r="B17" i="5"/>
  <c r="B7" i="9"/>
  <c r="B16" i="13"/>
  <c r="C17" i="5"/>
  <c r="C19" i="7"/>
  <c r="C7" i="9"/>
  <c r="C16" i="13"/>
  <c r="D17" i="5"/>
  <c r="D19" i="7"/>
  <c r="D7" i="9"/>
  <c r="D16" i="13"/>
  <c r="E17" i="5"/>
  <c r="E19" i="7"/>
  <c r="E7" i="9"/>
  <c r="E16" i="13"/>
  <c r="E94" i="12"/>
  <c r="F17" i="5"/>
  <c r="F19" i="7"/>
  <c r="F7" i="9"/>
  <c r="F16" i="13"/>
  <c r="B18" i="5"/>
  <c r="B8" i="9"/>
  <c r="B6" i="11"/>
  <c r="B17" i="13"/>
  <c r="C18" i="5"/>
  <c r="C20" i="7"/>
  <c r="C8" i="9"/>
  <c r="C6" i="11"/>
  <c r="C17" i="13"/>
  <c r="D18" i="5"/>
  <c r="D20" i="7"/>
  <c r="D8" i="9"/>
  <c r="D6" i="11"/>
  <c r="D17" i="13"/>
  <c r="D95" i="12"/>
  <c r="E18" i="5"/>
  <c r="E20" i="7"/>
  <c r="E8" i="9"/>
  <c r="E6" i="11"/>
  <c r="E17" i="13"/>
  <c r="F18" i="5"/>
  <c r="F20" i="7"/>
  <c r="F8" i="9"/>
  <c r="F6" i="11"/>
  <c r="F17" i="13"/>
  <c r="F95" i="12"/>
  <c r="B19" i="5"/>
  <c r="B9" i="9"/>
  <c r="B7" i="11"/>
  <c r="B18" i="13"/>
  <c r="C19" i="5"/>
  <c r="C9" i="9"/>
  <c r="C7" i="11"/>
  <c r="C18" i="13"/>
  <c r="D19" i="5"/>
  <c r="D9" i="9"/>
  <c r="D7" i="11"/>
  <c r="D18" i="13"/>
  <c r="D96" i="12"/>
  <c r="E19" i="5"/>
  <c r="E9" i="9"/>
  <c r="E7" i="11"/>
  <c r="E18" i="13"/>
  <c r="F19" i="5"/>
  <c r="F9" i="9"/>
  <c r="F7" i="11"/>
  <c r="F18" i="13"/>
  <c r="B92" i="12"/>
  <c r="E92" i="12"/>
  <c r="H92" i="12"/>
  <c r="B93" i="12"/>
  <c r="C93" i="12"/>
  <c r="H93" i="12"/>
  <c r="C94" i="12"/>
  <c r="D94" i="12"/>
  <c r="F94" i="12"/>
  <c r="H94" i="12"/>
  <c r="B95" i="12"/>
  <c r="E95" i="12"/>
  <c r="H95" i="12"/>
  <c r="B96" i="12"/>
  <c r="E96" i="12"/>
  <c r="F96" i="12"/>
  <c r="H96" i="12"/>
  <c r="C80" i="12"/>
  <c r="D80" i="12"/>
  <c r="E80" i="12"/>
  <c r="F80" i="12"/>
  <c r="P80" i="12"/>
  <c r="G80" i="12"/>
  <c r="H80" i="12"/>
  <c r="C81" i="12"/>
  <c r="E81" i="12"/>
  <c r="D82" i="12"/>
  <c r="E82" i="12"/>
  <c r="C83" i="12"/>
  <c r="F83" i="12"/>
  <c r="C84" i="12"/>
  <c r="E84" i="12"/>
  <c r="D85" i="12"/>
  <c r="E85" i="12"/>
  <c r="F86" i="12"/>
  <c r="P85" i="12"/>
  <c r="C87" i="12"/>
  <c r="E87" i="12"/>
  <c r="F87" i="12"/>
  <c r="P86" i="12"/>
  <c r="H90" i="12"/>
  <c r="C91" i="12"/>
  <c r="D91" i="12"/>
  <c r="E91" i="12"/>
  <c r="F91" i="12"/>
  <c r="B82" i="12"/>
  <c r="B83" i="12"/>
  <c r="B84" i="12"/>
  <c r="B91" i="12"/>
  <c r="B80" i="12"/>
  <c r="T60" i="12"/>
  <c r="P59" i="12"/>
  <c r="S59" i="12"/>
  <c r="P60" i="12"/>
  <c r="Q60" i="12"/>
  <c r="R60" i="12"/>
  <c r="S60" i="12"/>
  <c r="O65" i="12"/>
  <c r="O60" i="12"/>
  <c r="O61" i="12"/>
  <c r="O62" i="12"/>
  <c r="O63" i="12"/>
  <c r="O64" i="12"/>
  <c r="O59" i="12"/>
  <c r="H65" i="12"/>
  <c r="I9" i="9"/>
  <c r="I65" i="12"/>
  <c r="J9" i="9"/>
  <c r="J65" i="12"/>
  <c r="K9" i="9"/>
  <c r="K65" i="12"/>
  <c r="L9" i="9"/>
  <c r="L65" i="12"/>
  <c r="M9" i="9"/>
  <c r="M65" i="12"/>
  <c r="I60" i="12"/>
  <c r="J60" i="12"/>
  <c r="K60" i="12"/>
  <c r="L60" i="12"/>
  <c r="M60" i="12"/>
  <c r="I5" i="9"/>
  <c r="I61" i="12"/>
  <c r="J5" i="9"/>
  <c r="J61" i="12"/>
  <c r="K5" i="9"/>
  <c r="K61" i="12"/>
  <c r="L5" i="9"/>
  <c r="L61" i="12"/>
  <c r="M5" i="9"/>
  <c r="M61" i="12"/>
  <c r="I6" i="9"/>
  <c r="I62" i="12"/>
  <c r="J6" i="9"/>
  <c r="J62" i="12"/>
  <c r="K6" i="9"/>
  <c r="K62" i="12"/>
  <c r="L6" i="9"/>
  <c r="L62" i="12"/>
  <c r="M6" i="9"/>
  <c r="M62" i="12"/>
  <c r="I7" i="9"/>
  <c r="I63" i="12"/>
  <c r="J7" i="9"/>
  <c r="J63" i="12"/>
  <c r="K7" i="9"/>
  <c r="K63" i="12"/>
  <c r="L7" i="9"/>
  <c r="L63" i="12"/>
  <c r="M7" i="9"/>
  <c r="M63" i="12"/>
  <c r="I64" i="12"/>
  <c r="J64" i="12"/>
  <c r="K64" i="12"/>
  <c r="L64" i="12"/>
  <c r="M64" i="12"/>
  <c r="H61" i="12"/>
  <c r="H62" i="12"/>
  <c r="H63" i="12"/>
  <c r="H64" i="12"/>
  <c r="H59" i="12"/>
  <c r="B60" i="12"/>
  <c r="C60" i="12"/>
  <c r="D60" i="12"/>
  <c r="E60" i="12"/>
  <c r="A61" i="12"/>
  <c r="B61" i="12"/>
  <c r="C61" i="12"/>
  <c r="D61" i="12"/>
  <c r="E61" i="12"/>
  <c r="A62" i="12"/>
  <c r="B62" i="12"/>
  <c r="C62" i="12"/>
  <c r="D62" i="12"/>
  <c r="E62" i="12"/>
  <c r="A63" i="12"/>
  <c r="B63" i="12"/>
  <c r="C63" i="12"/>
  <c r="D63" i="12"/>
  <c r="E63" i="12"/>
  <c r="A64" i="12"/>
  <c r="B64" i="12"/>
  <c r="C64" i="12"/>
  <c r="D64" i="12"/>
  <c r="E64" i="12"/>
  <c r="A65" i="12"/>
  <c r="B65" i="12"/>
  <c r="C65" i="12"/>
  <c r="D65" i="12"/>
  <c r="E65" i="12"/>
  <c r="A59" i="12"/>
  <c r="U75" i="12"/>
  <c r="S75" i="12"/>
  <c r="T74" i="12"/>
  <c r="N74" i="12"/>
  <c r="O74" i="12"/>
  <c r="P74" i="12"/>
  <c r="K74" i="12"/>
  <c r="I74" i="12"/>
  <c r="J74" i="12"/>
  <c r="N73" i="12"/>
  <c r="O73" i="12"/>
  <c r="P73" i="12"/>
  <c r="K73" i="12"/>
  <c r="I73" i="12"/>
  <c r="J73" i="12"/>
  <c r="AF39" i="12"/>
  <c r="AE39" i="12"/>
  <c r="Q38" i="12"/>
  <c r="AF37" i="12"/>
  <c r="M37" i="12"/>
  <c r="AJ37" i="12"/>
  <c r="AE37" i="12"/>
  <c r="AE34" i="12"/>
  <c r="AE35" i="12"/>
  <c r="AE40" i="12" s="1"/>
  <c r="AE36" i="12"/>
  <c r="R37" i="12"/>
  <c r="S37" i="12"/>
  <c r="T37" i="12"/>
  <c r="O37" i="12"/>
  <c r="N37" i="12"/>
  <c r="AI37" i="12"/>
  <c r="L37" i="12"/>
  <c r="Q37" i="12"/>
  <c r="J37" i="12"/>
  <c r="I37" i="12"/>
  <c r="M36" i="12"/>
  <c r="AF36" i="12"/>
  <c r="AJ36" i="12"/>
  <c r="R36" i="12"/>
  <c r="S36" i="12"/>
  <c r="T36" i="12"/>
  <c r="O36" i="12"/>
  <c r="N36" i="12"/>
  <c r="L36" i="12"/>
  <c r="Q36" i="12"/>
  <c r="J36" i="12"/>
  <c r="I36" i="12"/>
  <c r="M35" i="12"/>
  <c r="AF35" i="12"/>
  <c r="AJ35" i="12"/>
  <c r="R35" i="12"/>
  <c r="S35" i="12"/>
  <c r="T35" i="12"/>
  <c r="O35" i="12"/>
  <c r="N35" i="12"/>
  <c r="N34" i="12"/>
  <c r="N38" i="12"/>
  <c r="L35" i="12"/>
  <c r="Q35" i="12"/>
  <c r="J35" i="12"/>
  <c r="I35" i="12"/>
  <c r="AF34" i="12"/>
  <c r="AF40" i="12"/>
  <c r="V34" i="12"/>
  <c r="R34" i="12"/>
  <c r="S34" i="12"/>
  <c r="O34" i="12"/>
  <c r="O38" i="12"/>
  <c r="M34" i="12"/>
  <c r="M38" i="12"/>
  <c r="J34" i="12"/>
  <c r="I34" i="12"/>
  <c r="I38" i="12"/>
  <c r="W33" i="12"/>
  <c r="V32" i="12"/>
  <c r="S17" i="12"/>
  <c r="S16" i="12"/>
  <c r="S15" i="12"/>
  <c r="S14" i="12"/>
  <c r="S13" i="12"/>
  <c r="X12" i="12"/>
  <c r="W12" i="12"/>
  <c r="V12" i="12"/>
  <c r="U12" i="12"/>
  <c r="T12" i="12"/>
  <c r="S12" i="12"/>
  <c r="A9" i="12"/>
  <c r="G9" i="12"/>
  <c r="S8" i="12"/>
  <c r="L8" i="12"/>
  <c r="G8" i="12"/>
  <c r="A8" i="12"/>
  <c r="S7" i="12"/>
  <c r="L7" i="12"/>
  <c r="G7" i="12"/>
  <c r="A7" i="12"/>
  <c r="S6" i="12"/>
  <c r="L6" i="12"/>
  <c r="G6" i="12"/>
  <c r="A6" i="12"/>
  <c r="S5" i="12"/>
  <c r="L5" i="12"/>
  <c r="G5" i="12"/>
  <c r="A5" i="12"/>
  <c r="X4" i="12"/>
  <c r="W4" i="12"/>
  <c r="V4" i="12"/>
  <c r="U4" i="12"/>
  <c r="T4" i="12"/>
  <c r="S4" i="12"/>
  <c r="P4" i="12"/>
  <c r="O4" i="12"/>
  <c r="N4" i="12"/>
  <c r="M4" i="12"/>
  <c r="O30" i="11"/>
  <c r="N30" i="11"/>
  <c r="M30" i="11"/>
  <c r="L30" i="11"/>
  <c r="K30" i="11"/>
  <c r="J30" i="11"/>
  <c r="O29" i="11"/>
  <c r="N29" i="11"/>
  <c r="M29" i="11"/>
  <c r="L29" i="11"/>
  <c r="K29" i="11"/>
  <c r="J29" i="11"/>
  <c r="O28" i="11"/>
  <c r="N28" i="11"/>
  <c r="M28" i="11"/>
  <c r="L28" i="11"/>
  <c r="K28" i="11"/>
  <c r="J28" i="11"/>
  <c r="O27" i="11"/>
  <c r="N27" i="11"/>
  <c r="M27" i="11"/>
  <c r="L27" i="11"/>
  <c r="K27" i="11"/>
  <c r="J27" i="11"/>
  <c r="O26" i="11"/>
  <c r="N26" i="11"/>
  <c r="M26" i="11"/>
  <c r="L26" i="11"/>
  <c r="K26" i="11"/>
  <c r="J26" i="11"/>
  <c r="O25" i="11"/>
  <c r="N25" i="11"/>
  <c r="M25" i="11"/>
  <c r="L25" i="11"/>
  <c r="K25" i="11"/>
  <c r="J25" i="11"/>
  <c r="O24" i="11"/>
  <c r="N24" i="11"/>
  <c r="M24" i="11"/>
  <c r="L24" i="11"/>
  <c r="K24" i="11"/>
  <c r="J24" i="11"/>
  <c r="O23" i="11"/>
  <c r="N23" i="11"/>
  <c r="M23" i="11"/>
  <c r="L23" i="11"/>
  <c r="K23" i="11"/>
  <c r="J23" i="11"/>
  <c r="O22" i="11"/>
  <c r="N22" i="11"/>
  <c r="M22" i="11"/>
  <c r="L22" i="11"/>
  <c r="K22" i="11"/>
  <c r="J22" i="11"/>
  <c r="O21" i="11"/>
  <c r="N21" i="11"/>
  <c r="M21" i="11"/>
  <c r="L21" i="11"/>
  <c r="K21" i="11"/>
  <c r="J21" i="11"/>
  <c r="O20" i="11"/>
  <c r="N20" i="11"/>
  <c r="M20" i="11"/>
  <c r="L20" i="11"/>
  <c r="K20" i="11"/>
  <c r="O19" i="11"/>
  <c r="N19" i="11"/>
  <c r="M19" i="11"/>
  <c r="L19" i="11"/>
  <c r="K19" i="11"/>
  <c r="O18" i="11"/>
  <c r="N18" i="11"/>
  <c r="M18" i="11"/>
  <c r="L18" i="11"/>
  <c r="K18" i="11"/>
  <c r="O17" i="11"/>
  <c r="N17" i="11"/>
  <c r="M17" i="11"/>
  <c r="L17" i="11"/>
  <c r="K17" i="11"/>
  <c r="O16" i="11"/>
  <c r="N16" i="11"/>
  <c r="M16" i="11"/>
  <c r="L16" i="11"/>
  <c r="K16" i="11"/>
  <c r="O15" i="11"/>
  <c r="N15" i="11"/>
  <c r="M15" i="11"/>
  <c r="L15" i="11"/>
  <c r="K15" i="11"/>
  <c r="O14" i="11"/>
  <c r="N14" i="11"/>
  <c r="M14" i="11"/>
  <c r="L14" i="11"/>
  <c r="K14" i="11"/>
  <c r="O13" i="11"/>
  <c r="N13" i="11"/>
  <c r="M13" i="11"/>
  <c r="L13" i="11"/>
  <c r="K13" i="11"/>
  <c r="O12" i="11"/>
  <c r="N12" i="11"/>
  <c r="M12" i="11"/>
  <c r="L12" i="11"/>
  <c r="K12" i="11"/>
  <c r="O11" i="11"/>
  <c r="N11" i="11"/>
  <c r="M11" i="11"/>
  <c r="L11" i="11"/>
  <c r="K11" i="11"/>
  <c r="O84" i="9"/>
  <c r="N84" i="9"/>
  <c r="M84" i="9"/>
  <c r="L84" i="9"/>
  <c r="K84" i="9"/>
  <c r="O83" i="9"/>
  <c r="N83" i="9"/>
  <c r="M83" i="9"/>
  <c r="L83" i="9"/>
  <c r="K83" i="9"/>
  <c r="O82" i="9"/>
  <c r="N82" i="9"/>
  <c r="M82" i="9"/>
  <c r="L82" i="9"/>
  <c r="K82" i="9"/>
  <c r="O81" i="9"/>
  <c r="N81" i="9"/>
  <c r="M81" i="9"/>
  <c r="L81" i="9"/>
  <c r="K81" i="9"/>
  <c r="O80" i="9"/>
  <c r="N80" i="9"/>
  <c r="M80" i="9"/>
  <c r="L80" i="9"/>
  <c r="K80" i="9"/>
  <c r="O79" i="9"/>
  <c r="N79" i="9"/>
  <c r="M79" i="9"/>
  <c r="L79" i="9"/>
  <c r="K79" i="9"/>
  <c r="O78" i="9"/>
  <c r="N78" i="9"/>
  <c r="M78" i="9"/>
  <c r="L78" i="9"/>
  <c r="K78" i="9"/>
  <c r="O77" i="9"/>
  <c r="N77" i="9"/>
  <c r="M77" i="9"/>
  <c r="L77" i="9"/>
  <c r="K77" i="9"/>
  <c r="O76" i="9"/>
  <c r="N76" i="9"/>
  <c r="M76" i="9"/>
  <c r="L76" i="9"/>
  <c r="K76" i="9"/>
  <c r="O75" i="9"/>
  <c r="N75" i="9"/>
  <c r="M75" i="9"/>
  <c r="L75" i="9"/>
  <c r="K75" i="9"/>
  <c r="O74" i="9"/>
  <c r="N74" i="9"/>
  <c r="M74" i="9"/>
  <c r="L74" i="9"/>
  <c r="K74" i="9"/>
  <c r="O73" i="9"/>
  <c r="N73" i="9"/>
  <c r="M73" i="9"/>
  <c r="L73" i="9"/>
  <c r="K73" i="9"/>
  <c r="O72" i="9"/>
  <c r="N72" i="9"/>
  <c r="M72" i="9"/>
  <c r="L72" i="9"/>
  <c r="K72" i="9"/>
  <c r="O71" i="9"/>
  <c r="N71" i="9"/>
  <c r="M71" i="9"/>
  <c r="L71" i="9"/>
  <c r="K71" i="9"/>
  <c r="O70" i="9"/>
  <c r="N70" i="9"/>
  <c r="M70" i="9"/>
  <c r="L70" i="9"/>
  <c r="K70" i="9"/>
  <c r="O69" i="9"/>
  <c r="N69" i="9"/>
  <c r="M69" i="9"/>
  <c r="L69" i="9"/>
  <c r="K69" i="9"/>
  <c r="O68" i="9"/>
  <c r="N68" i="9"/>
  <c r="M68" i="9"/>
  <c r="L68" i="9"/>
  <c r="K68" i="9"/>
  <c r="O67" i="9"/>
  <c r="N67" i="9"/>
  <c r="M67" i="9"/>
  <c r="L67" i="9"/>
  <c r="K67" i="9"/>
  <c r="O66" i="9"/>
  <c r="N66" i="9"/>
  <c r="M66" i="9"/>
  <c r="L66" i="9"/>
  <c r="K66" i="9"/>
  <c r="O65" i="9"/>
  <c r="N65" i="9"/>
  <c r="M65" i="9"/>
  <c r="L65" i="9"/>
  <c r="K65" i="9"/>
  <c r="O64" i="9"/>
  <c r="N64" i="9"/>
  <c r="M64" i="9"/>
  <c r="L64" i="9"/>
  <c r="K64" i="9"/>
  <c r="O63" i="9"/>
  <c r="N63" i="9"/>
  <c r="M63" i="9"/>
  <c r="L63" i="9"/>
  <c r="K63" i="9"/>
  <c r="O62" i="9"/>
  <c r="N62" i="9"/>
  <c r="M62" i="9"/>
  <c r="L62" i="9"/>
  <c r="K62" i="9"/>
  <c r="O61" i="9"/>
  <c r="N61" i="9"/>
  <c r="M61" i="9"/>
  <c r="L61" i="9"/>
  <c r="K61" i="9"/>
  <c r="O60" i="9"/>
  <c r="N60" i="9"/>
  <c r="M60" i="9"/>
  <c r="L60" i="9"/>
  <c r="K60" i="9"/>
  <c r="O59" i="9"/>
  <c r="N59" i="9"/>
  <c r="M59" i="9"/>
  <c r="L59" i="9"/>
  <c r="K59" i="9"/>
  <c r="O58" i="9"/>
  <c r="N58" i="9"/>
  <c r="M58" i="9"/>
  <c r="L58" i="9"/>
  <c r="K58" i="9"/>
  <c r="O57" i="9"/>
  <c r="N57" i="9"/>
  <c r="M57" i="9"/>
  <c r="L57" i="9"/>
  <c r="K57" i="9"/>
  <c r="O56" i="9"/>
  <c r="N56" i="9"/>
  <c r="M56" i="9"/>
  <c r="L56" i="9"/>
  <c r="K56" i="9"/>
  <c r="O55" i="9"/>
  <c r="N55" i="9"/>
  <c r="M55" i="9"/>
  <c r="L55" i="9"/>
  <c r="K55" i="9"/>
  <c r="O54" i="9"/>
  <c r="N54" i="9"/>
  <c r="M54" i="9"/>
  <c r="L54" i="9"/>
  <c r="K54" i="9"/>
  <c r="O53" i="9"/>
  <c r="N53" i="9"/>
  <c r="M53" i="9"/>
  <c r="L53" i="9"/>
  <c r="K53" i="9"/>
  <c r="O52" i="9"/>
  <c r="N52" i="9"/>
  <c r="M52" i="9"/>
  <c r="L52" i="9"/>
  <c r="K52" i="9"/>
  <c r="O51" i="9"/>
  <c r="N51" i="9"/>
  <c r="M51" i="9"/>
  <c r="L51" i="9"/>
  <c r="K51" i="9"/>
  <c r="O50" i="9"/>
  <c r="N50" i="9"/>
  <c r="M50" i="9"/>
  <c r="L50" i="9"/>
  <c r="K50" i="9"/>
  <c r="O49" i="9"/>
  <c r="N49" i="9"/>
  <c r="M49" i="9"/>
  <c r="L49" i="9"/>
  <c r="K49" i="9"/>
  <c r="O48" i="9"/>
  <c r="N48" i="9"/>
  <c r="M48" i="9"/>
  <c r="L48" i="9"/>
  <c r="K48" i="9"/>
  <c r="O47" i="9"/>
  <c r="N47" i="9"/>
  <c r="M47" i="9"/>
  <c r="L47" i="9"/>
  <c r="K47" i="9"/>
  <c r="O46" i="9"/>
  <c r="N46" i="9"/>
  <c r="M46" i="9"/>
  <c r="L46" i="9"/>
  <c r="K46" i="9"/>
  <c r="O45" i="9"/>
  <c r="N45" i="9"/>
  <c r="M45" i="9"/>
  <c r="L45" i="9"/>
  <c r="K45" i="9"/>
  <c r="O44" i="9"/>
  <c r="N44" i="9"/>
  <c r="M44" i="9"/>
  <c r="L44" i="9"/>
  <c r="K44" i="9"/>
  <c r="O43" i="9"/>
  <c r="N43" i="9"/>
  <c r="M43" i="9"/>
  <c r="L43" i="9"/>
  <c r="K43" i="9"/>
  <c r="O42" i="9"/>
  <c r="N42" i="9"/>
  <c r="M42" i="9"/>
  <c r="L42" i="9"/>
  <c r="K42" i="9"/>
  <c r="O41" i="9"/>
  <c r="N41" i="9"/>
  <c r="M41" i="9"/>
  <c r="L41" i="9"/>
  <c r="K41" i="9"/>
  <c r="O40" i="9"/>
  <c r="N40" i="9"/>
  <c r="M40" i="9"/>
  <c r="L40" i="9"/>
  <c r="K40" i="9"/>
  <c r="O39" i="9"/>
  <c r="N39" i="9"/>
  <c r="M39" i="9"/>
  <c r="L39" i="9"/>
  <c r="K39" i="9"/>
  <c r="O38" i="9"/>
  <c r="N38" i="9"/>
  <c r="M38" i="9"/>
  <c r="L38" i="9"/>
  <c r="K38" i="9"/>
  <c r="O37" i="9"/>
  <c r="N37" i="9"/>
  <c r="M37" i="9"/>
  <c r="L37" i="9"/>
  <c r="K37" i="9"/>
  <c r="O36" i="9"/>
  <c r="N36" i="9"/>
  <c r="M36" i="9"/>
  <c r="L36" i="9"/>
  <c r="K36" i="9"/>
  <c r="O35" i="9"/>
  <c r="N35" i="9"/>
  <c r="M35" i="9"/>
  <c r="L35" i="9"/>
  <c r="K35" i="9"/>
  <c r="O34" i="9"/>
  <c r="N34" i="9"/>
  <c r="M34" i="9"/>
  <c r="L34" i="9"/>
  <c r="K34" i="9"/>
  <c r="O33" i="9"/>
  <c r="N33" i="9"/>
  <c r="M33" i="9"/>
  <c r="L33" i="9"/>
  <c r="K33" i="9"/>
  <c r="O32" i="9"/>
  <c r="N32" i="9"/>
  <c r="M32" i="9"/>
  <c r="L32" i="9"/>
  <c r="K32" i="9"/>
  <c r="O31" i="9"/>
  <c r="N31" i="9"/>
  <c r="M31" i="9"/>
  <c r="L31" i="9"/>
  <c r="K31" i="9"/>
  <c r="O30" i="9"/>
  <c r="N30" i="9"/>
  <c r="M30" i="9"/>
  <c r="L30" i="9"/>
  <c r="K30" i="9"/>
  <c r="O29" i="9"/>
  <c r="N29" i="9"/>
  <c r="M29" i="9"/>
  <c r="L29" i="9"/>
  <c r="K29" i="9"/>
  <c r="O28" i="9"/>
  <c r="N28" i="9"/>
  <c r="M28" i="9"/>
  <c r="L28" i="9"/>
  <c r="K28" i="9"/>
  <c r="O27" i="9"/>
  <c r="N27" i="9"/>
  <c r="M27" i="9"/>
  <c r="L27" i="9"/>
  <c r="K27" i="9"/>
  <c r="O26" i="9"/>
  <c r="N26" i="9"/>
  <c r="M26" i="9"/>
  <c r="L26" i="9"/>
  <c r="K26" i="9"/>
  <c r="O25" i="9"/>
  <c r="N25" i="9"/>
  <c r="M25" i="9"/>
  <c r="L25" i="9"/>
  <c r="K25" i="9"/>
  <c r="O24" i="9"/>
  <c r="N24" i="9"/>
  <c r="M24" i="9"/>
  <c r="L24" i="9"/>
  <c r="K24" i="9"/>
  <c r="O23" i="9"/>
  <c r="N23" i="9"/>
  <c r="M23" i="9"/>
  <c r="L23" i="9"/>
  <c r="K23" i="9"/>
  <c r="O22" i="9"/>
  <c r="N22" i="9"/>
  <c r="M22" i="9"/>
  <c r="L22" i="9"/>
  <c r="K22" i="9"/>
  <c r="O21" i="9"/>
  <c r="N21" i="9"/>
  <c r="M21" i="9"/>
  <c r="L21" i="9"/>
  <c r="K21" i="9"/>
  <c r="O20" i="9"/>
  <c r="N20" i="9"/>
  <c r="M20" i="9"/>
  <c r="L20" i="9"/>
  <c r="K20" i="9"/>
  <c r="O19" i="9"/>
  <c r="N19" i="9"/>
  <c r="M19" i="9"/>
  <c r="L19" i="9"/>
  <c r="K19" i="9"/>
  <c r="O18" i="9"/>
  <c r="N18" i="9"/>
  <c r="M18" i="9"/>
  <c r="L18" i="9"/>
  <c r="K18" i="9"/>
  <c r="O17" i="9"/>
  <c r="N17" i="9"/>
  <c r="M17" i="9"/>
  <c r="L17" i="9"/>
  <c r="K17" i="9"/>
  <c r="O16" i="9"/>
  <c r="N16" i="9"/>
  <c r="M16" i="9"/>
  <c r="L16" i="9"/>
  <c r="K16" i="9"/>
  <c r="O15" i="9"/>
  <c r="N15" i="9"/>
  <c r="M15" i="9"/>
  <c r="L15" i="9"/>
  <c r="K15" i="9"/>
  <c r="O14" i="9"/>
  <c r="N14" i="9"/>
  <c r="M14" i="9"/>
  <c r="L14" i="9"/>
  <c r="K14" i="9"/>
  <c r="O13" i="9"/>
  <c r="N13" i="9"/>
  <c r="M13" i="9"/>
  <c r="L13" i="9"/>
  <c r="K13" i="9"/>
  <c r="D35" i="8"/>
  <c r="C35" i="8"/>
  <c r="B35" i="8"/>
  <c r="D32" i="8"/>
  <c r="C32" i="8"/>
  <c r="B32" i="8"/>
  <c r="O149" i="7"/>
  <c r="N149" i="7"/>
  <c r="M149" i="7"/>
  <c r="L149" i="7"/>
  <c r="K149" i="7"/>
  <c r="O148" i="7"/>
  <c r="N148" i="7"/>
  <c r="M148" i="7"/>
  <c r="L148" i="7"/>
  <c r="K148" i="7"/>
  <c r="O147" i="7"/>
  <c r="N147" i="7"/>
  <c r="M147" i="7"/>
  <c r="L147" i="7"/>
  <c r="K147" i="7"/>
  <c r="O146" i="7"/>
  <c r="N146" i="7"/>
  <c r="M146" i="7"/>
  <c r="L146" i="7"/>
  <c r="K146" i="7"/>
  <c r="O145" i="7"/>
  <c r="N145" i="7"/>
  <c r="M145" i="7"/>
  <c r="L145" i="7"/>
  <c r="K145" i="7"/>
  <c r="O144" i="7"/>
  <c r="N144" i="7"/>
  <c r="M144" i="7"/>
  <c r="L144" i="7"/>
  <c r="K144" i="7"/>
  <c r="O143" i="7"/>
  <c r="N143" i="7"/>
  <c r="M143" i="7"/>
  <c r="L143" i="7"/>
  <c r="K143" i="7"/>
  <c r="O142" i="7"/>
  <c r="N142" i="7"/>
  <c r="M142" i="7"/>
  <c r="L142" i="7"/>
  <c r="K142" i="7"/>
  <c r="O141" i="7"/>
  <c r="N141" i="7"/>
  <c r="M141" i="7"/>
  <c r="L141" i="7"/>
  <c r="K141" i="7"/>
  <c r="O140" i="7"/>
  <c r="N140" i="7"/>
  <c r="M140" i="7"/>
  <c r="L140" i="7"/>
  <c r="K140" i="7"/>
  <c r="O139" i="7"/>
  <c r="N139" i="7"/>
  <c r="M139" i="7"/>
  <c r="L139" i="7"/>
  <c r="K139" i="7"/>
  <c r="O138" i="7"/>
  <c r="N138" i="7"/>
  <c r="M138" i="7"/>
  <c r="L138" i="7"/>
  <c r="K138" i="7"/>
  <c r="O137" i="7"/>
  <c r="N137" i="7"/>
  <c r="M137" i="7"/>
  <c r="L137" i="7"/>
  <c r="K137" i="7"/>
  <c r="O136" i="7"/>
  <c r="N136" i="7"/>
  <c r="M136" i="7"/>
  <c r="L136" i="7"/>
  <c r="K136" i="7"/>
  <c r="O135" i="7"/>
  <c r="N135" i="7"/>
  <c r="M135" i="7"/>
  <c r="L135" i="7"/>
  <c r="K135" i="7"/>
  <c r="O134" i="7"/>
  <c r="N134" i="7"/>
  <c r="M134" i="7"/>
  <c r="L134" i="7"/>
  <c r="K134" i="7"/>
  <c r="O133" i="7"/>
  <c r="N133" i="7"/>
  <c r="M133" i="7"/>
  <c r="L133" i="7"/>
  <c r="K133" i="7"/>
  <c r="O132" i="7"/>
  <c r="N132" i="7"/>
  <c r="M132" i="7"/>
  <c r="L132" i="7"/>
  <c r="K132" i="7"/>
  <c r="O131" i="7"/>
  <c r="N131" i="7"/>
  <c r="M131" i="7"/>
  <c r="L131" i="7"/>
  <c r="K131" i="7"/>
  <c r="O130" i="7"/>
  <c r="N130" i="7"/>
  <c r="M130" i="7"/>
  <c r="L130" i="7"/>
  <c r="K130" i="7"/>
  <c r="O129" i="7"/>
  <c r="N129" i="7"/>
  <c r="M129" i="7"/>
  <c r="L129" i="7"/>
  <c r="K129" i="7"/>
  <c r="O128" i="7"/>
  <c r="N128" i="7"/>
  <c r="M128" i="7"/>
  <c r="L128" i="7"/>
  <c r="K128" i="7"/>
  <c r="O127" i="7"/>
  <c r="N127" i="7"/>
  <c r="M127" i="7"/>
  <c r="L127" i="7"/>
  <c r="K127" i="7"/>
  <c r="O126" i="7"/>
  <c r="N126" i="7"/>
  <c r="M126" i="7"/>
  <c r="L126" i="7"/>
  <c r="K126" i="7"/>
  <c r="O125" i="7"/>
  <c r="N125" i="7"/>
  <c r="M125" i="7"/>
  <c r="L125" i="7"/>
  <c r="K125" i="7"/>
  <c r="O124" i="7"/>
  <c r="N124" i="7"/>
  <c r="M124" i="7"/>
  <c r="L124" i="7"/>
  <c r="K124" i="7"/>
  <c r="O123" i="7"/>
  <c r="N123" i="7"/>
  <c r="M123" i="7"/>
  <c r="L123" i="7"/>
  <c r="K123" i="7"/>
  <c r="O122" i="7"/>
  <c r="N122" i="7"/>
  <c r="M122" i="7"/>
  <c r="L122" i="7"/>
  <c r="K122" i="7"/>
  <c r="O121" i="7"/>
  <c r="N121" i="7"/>
  <c r="M121" i="7"/>
  <c r="L121" i="7"/>
  <c r="K121" i="7"/>
  <c r="O120" i="7"/>
  <c r="N120" i="7"/>
  <c r="M120" i="7"/>
  <c r="L120" i="7"/>
  <c r="K120" i="7"/>
  <c r="O119" i="7"/>
  <c r="N119" i="7"/>
  <c r="M119" i="7"/>
  <c r="L119" i="7"/>
  <c r="K119" i="7"/>
  <c r="O118" i="7"/>
  <c r="N118" i="7"/>
  <c r="M118" i="7"/>
  <c r="L118" i="7"/>
  <c r="K118" i="7"/>
  <c r="O117" i="7"/>
  <c r="N117" i="7"/>
  <c r="M117" i="7"/>
  <c r="L117" i="7"/>
  <c r="K117" i="7"/>
  <c r="O116" i="7"/>
  <c r="N116" i="7"/>
  <c r="M116" i="7"/>
  <c r="L116" i="7"/>
  <c r="K116" i="7"/>
  <c r="O115" i="7"/>
  <c r="N115" i="7"/>
  <c r="M115" i="7"/>
  <c r="L115" i="7"/>
  <c r="K115" i="7"/>
  <c r="O114" i="7"/>
  <c r="N114" i="7"/>
  <c r="M114" i="7"/>
  <c r="L114" i="7"/>
  <c r="K114" i="7"/>
  <c r="O113" i="7"/>
  <c r="N113" i="7"/>
  <c r="M113" i="7"/>
  <c r="L113" i="7"/>
  <c r="K113" i="7"/>
  <c r="O112" i="7"/>
  <c r="N112" i="7"/>
  <c r="M112" i="7"/>
  <c r="L112" i="7"/>
  <c r="K112" i="7"/>
  <c r="O111" i="7"/>
  <c r="N111" i="7"/>
  <c r="M111" i="7"/>
  <c r="L111" i="7"/>
  <c r="K111" i="7"/>
  <c r="O110" i="7"/>
  <c r="N110" i="7"/>
  <c r="M110" i="7"/>
  <c r="L110" i="7"/>
  <c r="K110" i="7"/>
  <c r="O109" i="7"/>
  <c r="N109" i="7"/>
  <c r="M109" i="7"/>
  <c r="L109" i="7"/>
  <c r="K109" i="7"/>
  <c r="O108" i="7"/>
  <c r="N108" i="7"/>
  <c r="M108" i="7"/>
  <c r="L108" i="7"/>
  <c r="K108" i="7"/>
  <c r="O107" i="7"/>
  <c r="N107" i="7"/>
  <c r="M107" i="7"/>
  <c r="L107" i="7"/>
  <c r="K107" i="7"/>
  <c r="O106" i="7"/>
  <c r="N106" i="7"/>
  <c r="M106" i="7"/>
  <c r="L106" i="7"/>
  <c r="K106" i="7"/>
  <c r="O105" i="7"/>
  <c r="N105" i="7"/>
  <c r="M105" i="7"/>
  <c r="L105" i="7"/>
  <c r="K105" i="7"/>
  <c r="O104" i="7"/>
  <c r="N104" i="7"/>
  <c r="M104" i="7"/>
  <c r="L104" i="7"/>
  <c r="K104" i="7"/>
  <c r="O103" i="7"/>
  <c r="N103" i="7"/>
  <c r="M103" i="7"/>
  <c r="L103" i="7"/>
  <c r="K103" i="7"/>
  <c r="O102" i="7"/>
  <c r="N102" i="7"/>
  <c r="M102" i="7"/>
  <c r="L102" i="7"/>
  <c r="K102" i="7"/>
  <c r="O101" i="7"/>
  <c r="N101" i="7"/>
  <c r="M101" i="7"/>
  <c r="L101" i="7"/>
  <c r="K101" i="7"/>
  <c r="O100" i="7"/>
  <c r="N100" i="7"/>
  <c r="M100" i="7"/>
  <c r="L100" i="7"/>
  <c r="K100" i="7"/>
  <c r="O99" i="7"/>
  <c r="N99" i="7"/>
  <c r="M99" i="7"/>
  <c r="L99" i="7"/>
  <c r="K99" i="7"/>
  <c r="O98" i="7"/>
  <c r="N98" i="7"/>
  <c r="M98" i="7"/>
  <c r="L98" i="7"/>
  <c r="K98" i="7"/>
  <c r="O97" i="7"/>
  <c r="N97" i="7"/>
  <c r="M97" i="7"/>
  <c r="L97" i="7"/>
  <c r="K97" i="7"/>
  <c r="O96" i="7"/>
  <c r="N96" i="7"/>
  <c r="M96" i="7"/>
  <c r="L96" i="7"/>
  <c r="K96" i="7"/>
  <c r="O95" i="7"/>
  <c r="N95" i="7"/>
  <c r="M95" i="7"/>
  <c r="L95" i="7"/>
  <c r="K95" i="7"/>
  <c r="O94" i="7"/>
  <c r="N94" i="7"/>
  <c r="M94" i="7"/>
  <c r="L94" i="7"/>
  <c r="K94" i="7"/>
  <c r="O93" i="7"/>
  <c r="N93" i="7"/>
  <c r="M93" i="7"/>
  <c r="L93" i="7"/>
  <c r="K93" i="7"/>
  <c r="O92" i="7"/>
  <c r="N92" i="7"/>
  <c r="M92" i="7"/>
  <c r="L92" i="7"/>
  <c r="K92" i="7"/>
  <c r="O91" i="7"/>
  <c r="N91" i="7"/>
  <c r="M91" i="7"/>
  <c r="L91" i="7"/>
  <c r="K91" i="7"/>
  <c r="O90" i="7"/>
  <c r="N90" i="7"/>
  <c r="M90" i="7"/>
  <c r="L90" i="7"/>
  <c r="K90" i="7"/>
  <c r="O89" i="7"/>
  <c r="N89" i="7"/>
  <c r="M89" i="7"/>
  <c r="L89" i="7"/>
  <c r="K89" i="7"/>
  <c r="O88" i="7"/>
  <c r="N88" i="7"/>
  <c r="M88" i="7"/>
  <c r="L88" i="7"/>
  <c r="K88" i="7"/>
  <c r="O87" i="7"/>
  <c r="N87" i="7"/>
  <c r="M87" i="7"/>
  <c r="L87" i="7"/>
  <c r="K87" i="7"/>
  <c r="O86" i="7"/>
  <c r="N86" i="7"/>
  <c r="M86" i="7"/>
  <c r="L86" i="7"/>
  <c r="K86" i="7"/>
  <c r="O85" i="7"/>
  <c r="N85" i="7"/>
  <c r="M85" i="7"/>
  <c r="L85" i="7"/>
  <c r="K85" i="7"/>
  <c r="O84" i="7"/>
  <c r="N84" i="7"/>
  <c r="M84" i="7"/>
  <c r="L84" i="7"/>
  <c r="K84" i="7"/>
  <c r="O83" i="7"/>
  <c r="N83" i="7"/>
  <c r="M83" i="7"/>
  <c r="L83" i="7"/>
  <c r="K83" i="7"/>
  <c r="O82" i="7"/>
  <c r="N82" i="7"/>
  <c r="M82" i="7"/>
  <c r="L82" i="7"/>
  <c r="K82" i="7"/>
  <c r="O81" i="7"/>
  <c r="N81" i="7"/>
  <c r="M81" i="7"/>
  <c r="L81" i="7"/>
  <c r="K81" i="7"/>
  <c r="O80" i="7"/>
  <c r="N80" i="7"/>
  <c r="M80" i="7"/>
  <c r="L80" i="7"/>
  <c r="K80" i="7"/>
  <c r="O79" i="7"/>
  <c r="N79" i="7"/>
  <c r="M79" i="7"/>
  <c r="L79" i="7"/>
  <c r="K79" i="7"/>
  <c r="O78" i="7"/>
  <c r="N78" i="7"/>
  <c r="M78" i="7"/>
  <c r="L78" i="7"/>
  <c r="K78" i="7"/>
  <c r="O77" i="7"/>
  <c r="N77" i="7"/>
  <c r="M77" i="7"/>
  <c r="L77" i="7"/>
  <c r="K77" i="7"/>
  <c r="O76" i="7"/>
  <c r="N76" i="7"/>
  <c r="M76" i="7"/>
  <c r="L76" i="7"/>
  <c r="K76" i="7"/>
  <c r="O75" i="7"/>
  <c r="N75" i="7"/>
  <c r="M75" i="7"/>
  <c r="L75" i="7"/>
  <c r="K75" i="7"/>
  <c r="O74" i="7"/>
  <c r="N74" i="7"/>
  <c r="M74" i="7"/>
  <c r="L74" i="7"/>
  <c r="K74" i="7"/>
  <c r="O73" i="7"/>
  <c r="N73" i="7"/>
  <c r="M73" i="7"/>
  <c r="L73" i="7"/>
  <c r="K73" i="7"/>
  <c r="O72" i="7"/>
  <c r="N72" i="7"/>
  <c r="M72" i="7"/>
  <c r="L72" i="7"/>
  <c r="K72" i="7"/>
  <c r="O71" i="7"/>
  <c r="N71" i="7"/>
  <c r="M71" i="7"/>
  <c r="L71" i="7"/>
  <c r="K71" i="7"/>
  <c r="O70" i="7"/>
  <c r="N70" i="7"/>
  <c r="M70" i="7"/>
  <c r="L70" i="7"/>
  <c r="K70" i="7"/>
  <c r="O69" i="7"/>
  <c r="N69" i="7"/>
  <c r="M69" i="7"/>
  <c r="L69" i="7"/>
  <c r="K69" i="7"/>
  <c r="O68" i="7"/>
  <c r="N68" i="7"/>
  <c r="M68" i="7"/>
  <c r="L68" i="7"/>
  <c r="K68" i="7"/>
  <c r="O67" i="7"/>
  <c r="N67" i="7"/>
  <c r="M67" i="7"/>
  <c r="L67" i="7"/>
  <c r="K67" i="7"/>
  <c r="O66" i="7"/>
  <c r="N66" i="7"/>
  <c r="M66" i="7"/>
  <c r="L66" i="7"/>
  <c r="K66" i="7"/>
  <c r="O65" i="7"/>
  <c r="N65" i="7"/>
  <c r="M65" i="7"/>
  <c r="L65" i="7"/>
  <c r="K65" i="7"/>
  <c r="O64" i="7"/>
  <c r="N64" i="7"/>
  <c r="M64" i="7"/>
  <c r="L64" i="7"/>
  <c r="K64" i="7"/>
  <c r="O63" i="7"/>
  <c r="N63" i="7"/>
  <c r="M63" i="7"/>
  <c r="L63" i="7"/>
  <c r="K63" i="7"/>
  <c r="O62" i="7"/>
  <c r="N62" i="7"/>
  <c r="M62" i="7"/>
  <c r="L62" i="7"/>
  <c r="K62" i="7"/>
  <c r="O61" i="7"/>
  <c r="N61" i="7"/>
  <c r="M61" i="7"/>
  <c r="L61" i="7"/>
  <c r="K61" i="7"/>
  <c r="O60" i="7"/>
  <c r="N60" i="7"/>
  <c r="M60" i="7"/>
  <c r="L60" i="7"/>
  <c r="K60" i="7"/>
  <c r="O59" i="7"/>
  <c r="N59" i="7"/>
  <c r="M59" i="7"/>
  <c r="L59" i="7"/>
  <c r="K59" i="7"/>
  <c r="O58" i="7"/>
  <c r="N58" i="7"/>
  <c r="M58" i="7"/>
  <c r="L58" i="7"/>
  <c r="K58" i="7"/>
  <c r="O57" i="7"/>
  <c r="N57" i="7"/>
  <c r="M57" i="7"/>
  <c r="L57" i="7"/>
  <c r="K57" i="7"/>
  <c r="O56" i="7"/>
  <c r="N56" i="7"/>
  <c r="M56" i="7"/>
  <c r="L56" i="7"/>
  <c r="K56" i="7"/>
  <c r="O55" i="7"/>
  <c r="N55" i="7"/>
  <c r="M55" i="7"/>
  <c r="L55" i="7"/>
  <c r="K55" i="7"/>
  <c r="O54" i="7"/>
  <c r="N54" i="7"/>
  <c r="M54" i="7"/>
  <c r="L54" i="7"/>
  <c r="K54" i="7"/>
  <c r="O53" i="7"/>
  <c r="N53" i="7"/>
  <c r="M53" i="7"/>
  <c r="L53" i="7"/>
  <c r="K53" i="7"/>
  <c r="O52" i="7"/>
  <c r="N52" i="7"/>
  <c r="M52" i="7"/>
  <c r="L52" i="7"/>
  <c r="K52" i="7"/>
  <c r="O51" i="7"/>
  <c r="N51" i="7"/>
  <c r="M51" i="7"/>
  <c r="L51" i="7"/>
  <c r="K51" i="7"/>
  <c r="O50" i="7"/>
  <c r="N50" i="7"/>
  <c r="M50" i="7"/>
  <c r="L50" i="7"/>
  <c r="K50" i="7"/>
  <c r="O49" i="7"/>
  <c r="N49" i="7"/>
  <c r="M49" i="7"/>
  <c r="L49" i="7"/>
  <c r="K49" i="7"/>
  <c r="O48" i="7"/>
  <c r="N48" i="7"/>
  <c r="M48" i="7"/>
  <c r="L48" i="7"/>
  <c r="K48" i="7"/>
  <c r="O47" i="7"/>
  <c r="N47" i="7"/>
  <c r="M47" i="7"/>
  <c r="L47" i="7"/>
  <c r="K47" i="7"/>
  <c r="O46" i="7"/>
  <c r="N46" i="7"/>
  <c r="M46" i="7"/>
  <c r="L46" i="7"/>
  <c r="K46" i="7"/>
  <c r="O45" i="7"/>
  <c r="N45" i="7"/>
  <c r="M45" i="7"/>
  <c r="L45" i="7"/>
  <c r="K45" i="7"/>
  <c r="O44" i="7"/>
  <c r="N44" i="7"/>
  <c r="M44" i="7"/>
  <c r="L44" i="7"/>
  <c r="K44" i="7"/>
  <c r="O43" i="7"/>
  <c r="N43" i="7"/>
  <c r="M43" i="7"/>
  <c r="L43" i="7"/>
  <c r="K43" i="7"/>
  <c r="O42" i="7"/>
  <c r="N42" i="7"/>
  <c r="M42" i="7"/>
  <c r="L42" i="7"/>
  <c r="K42" i="7"/>
  <c r="O41" i="7"/>
  <c r="N41" i="7"/>
  <c r="M41" i="7"/>
  <c r="L41" i="7"/>
  <c r="K41" i="7"/>
  <c r="O40" i="7"/>
  <c r="N40" i="7"/>
  <c r="M40" i="7"/>
  <c r="L40" i="7"/>
  <c r="K40" i="7"/>
  <c r="O39" i="7"/>
  <c r="N39" i="7"/>
  <c r="M39" i="7"/>
  <c r="L39" i="7"/>
  <c r="K39" i="7"/>
  <c r="O38" i="7"/>
  <c r="N38" i="7"/>
  <c r="M38" i="7"/>
  <c r="L38" i="7"/>
  <c r="K38" i="7"/>
  <c r="O37" i="7"/>
  <c r="N37" i="7"/>
  <c r="M37" i="7"/>
  <c r="L37" i="7"/>
  <c r="K37" i="7"/>
  <c r="O36" i="7"/>
  <c r="N36" i="7"/>
  <c r="M36" i="7"/>
  <c r="L36" i="7"/>
  <c r="K36" i="7"/>
  <c r="O35" i="7"/>
  <c r="N35" i="7"/>
  <c r="M35" i="7"/>
  <c r="L35" i="7"/>
  <c r="K35" i="7"/>
  <c r="O34" i="7"/>
  <c r="N34" i="7"/>
  <c r="M34" i="7"/>
  <c r="L34" i="7"/>
  <c r="K34" i="7"/>
  <c r="O33" i="7"/>
  <c r="N33" i="7"/>
  <c r="M33" i="7"/>
  <c r="L33" i="7"/>
  <c r="K33" i="7"/>
  <c r="O32" i="7"/>
  <c r="N32" i="7"/>
  <c r="M32" i="7"/>
  <c r="L32" i="7"/>
  <c r="K32" i="7"/>
  <c r="O31" i="7"/>
  <c r="N31" i="7"/>
  <c r="M31" i="7"/>
  <c r="L31" i="7"/>
  <c r="K31" i="7"/>
  <c r="O30" i="7"/>
  <c r="N30" i="7"/>
  <c r="M30" i="7"/>
  <c r="L30" i="7"/>
  <c r="K30" i="7"/>
  <c r="O29" i="7"/>
  <c r="N29" i="7"/>
  <c r="M29" i="7"/>
  <c r="L29" i="7"/>
  <c r="K29" i="7"/>
  <c r="O28" i="7"/>
  <c r="N28" i="7"/>
  <c r="M28" i="7"/>
  <c r="L28" i="7"/>
  <c r="K28" i="7"/>
  <c r="O27" i="7"/>
  <c r="N27" i="7"/>
  <c r="M27" i="7"/>
  <c r="L27" i="7"/>
  <c r="K27" i="7"/>
  <c r="O26" i="7"/>
  <c r="N26" i="7"/>
  <c r="M26" i="7"/>
  <c r="L26" i="7"/>
  <c r="K26" i="7"/>
  <c r="C45" i="6"/>
  <c r="B45" i="6"/>
  <c r="C44" i="6"/>
  <c r="B44" i="6"/>
  <c r="C43" i="6"/>
  <c r="C42" i="6"/>
  <c r="C46" i="6"/>
  <c r="B43" i="6"/>
  <c r="B42" i="6"/>
  <c r="B46" i="6"/>
  <c r="O597" i="5"/>
  <c r="N597" i="5"/>
  <c r="M597" i="5"/>
  <c r="L597" i="5"/>
  <c r="K597" i="5"/>
  <c r="O596" i="5"/>
  <c r="N596" i="5"/>
  <c r="M596" i="5"/>
  <c r="L596" i="5"/>
  <c r="K596" i="5"/>
  <c r="O595" i="5"/>
  <c r="N595" i="5"/>
  <c r="M595" i="5"/>
  <c r="L595" i="5"/>
  <c r="K595" i="5"/>
  <c r="O594" i="5"/>
  <c r="N594" i="5"/>
  <c r="M594" i="5"/>
  <c r="L594" i="5"/>
  <c r="K594" i="5"/>
  <c r="O593" i="5"/>
  <c r="N593" i="5"/>
  <c r="M593" i="5"/>
  <c r="L593" i="5"/>
  <c r="K593" i="5"/>
  <c r="O592" i="5"/>
  <c r="N592" i="5"/>
  <c r="M592" i="5"/>
  <c r="L592" i="5"/>
  <c r="K592" i="5"/>
  <c r="O591" i="5"/>
  <c r="N591" i="5"/>
  <c r="M591" i="5"/>
  <c r="L591" i="5"/>
  <c r="K591" i="5"/>
  <c r="O590" i="5"/>
  <c r="N590" i="5"/>
  <c r="M590" i="5"/>
  <c r="L590" i="5"/>
  <c r="K590" i="5"/>
  <c r="O589" i="5"/>
  <c r="N589" i="5"/>
  <c r="M589" i="5"/>
  <c r="L589" i="5"/>
  <c r="K589" i="5"/>
  <c r="O588" i="5"/>
  <c r="N588" i="5"/>
  <c r="M588" i="5"/>
  <c r="L588" i="5"/>
  <c r="K588" i="5"/>
  <c r="O587" i="5"/>
  <c r="N587" i="5"/>
  <c r="M587" i="5"/>
  <c r="L587" i="5"/>
  <c r="K587" i="5"/>
  <c r="O586" i="5"/>
  <c r="N586" i="5"/>
  <c r="M586" i="5"/>
  <c r="L586" i="5"/>
  <c r="K586" i="5"/>
  <c r="O585" i="5"/>
  <c r="N585" i="5"/>
  <c r="M585" i="5"/>
  <c r="L585" i="5"/>
  <c r="K585" i="5"/>
  <c r="O584" i="5"/>
  <c r="N584" i="5"/>
  <c r="M584" i="5"/>
  <c r="L584" i="5"/>
  <c r="K584" i="5"/>
  <c r="O583" i="5"/>
  <c r="N583" i="5"/>
  <c r="M583" i="5"/>
  <c r="L583" i="5"/>
  <c r="K583" i="5"/>
  <c r="O582" i="5"/>
  <c r="N582" i="5"/>
  <c r="M582" i="5"/>
  <c r="L582" i="5"/>
  <c r="K582" i="5"/>
  <c r="O581" i="5"/>
  <c r="N581" i="5"/>
  <c r="M581" i="5"/>
  <c r="L581" i="5"/>
  <c r="K581" i="5"/>
  <c r="O580" i="5"/>
  <c r="N580" i="5"/>
  <c r="M580" i="5"/>
  <c r="L580" i="5"/>
  <c r="K580" i="5"/>
  <c r="O579" i="5"/>
  <c r="N579" i="5"/>
  <c r="M579" i="5"/>
  <c r="L579" i="5"/>
  <c r="K579" i="5"/>
  <c r="O578" i="5"/>
  <c r="N578" i="5"/>
  <c r="M578" i="5"/>
  <c r="L578" i="5"/>
  <c r="K578" i="5"/>
  <c r="O577" i="5"/>
  <c r="N577" i="5"/>
  <c r="M577" i="5"/>
  <c r="L577" i="5"/>
  <c r="K577" i="5"/>
  <c r="O576" i="5"/>
  <c r="N576" i="5"/>
  <c r="M576" i="5"/>
  <c r="L576" i="5"/>
  <c r="K576" i="5"/>
  <c r="O575" i="5"/>
  <c r="N575" i="5"/>
  <c r="M575" i="5"/>
  <c r="L575" i="5"/>
  <c r="K575" i="5"/>
  <c r="O574" i="5"/>
  <c r="N574" i="5"/>
  <c r="M574" i="5"/>
  <c r="L574" i="5"/>
  <c r="K574" i="5"/>
  <c r="O573" i="5"/>
  <c r="N573" i="5"/>
  <c r="M573" i="5"/>
  <c r="L573" i="5"/>
  <c r="K573" i="5"/>
  <c r="O572" i="5"/>
  <c r="N572" i="5"/>
  <c r="M572" i="5"/>
  <c r="L572" i="5"/>
  <c r="K572" i="5"/>
  <c r="O571" i="5"/>
  <c r="N571" i="5"/>
  <c r="M571" i="5"/>
  <c r="L571" i="5"/>
  <c r="K571" i="5"/>
  <c r="O570" i="5"/>
  <c r="N570" i="5"/>
  <c r="M570" i="5"/>
  <c r="L570" i="5"/>
  <c r="K570" i="5"/>
  <c r="O569" i="5"/>
  <c r="N569" i="5"/>
  <c r="M569" i="5"/>
  <c r="L569" i="5"/>
  <c r="K569" i="5"/>
  <c r="O568" i="5"/>
  <c r="N568" i="5"/>
  <c r="M568" i="5"/>
  <c r="L568" i="5"/>
  <c r="K568" i="5"/>
  <c r="O567" i="5"/>
  <c r="N567" i="5"/>
  <c r="M567" i="5"/>
  <c r="L567" i="5"/>
  <c r="K567" i="5"/>
  <c r="O566" i="5"/>
  <c r="N566" i="5"/>
  <c r="M566" i="5"/>
  <c r="L566" i="5"/>
  <c r="K566" i="5"/>
  <c r="O565" i="5"/>
  <c r="N565" i="5"/>
  <c r="M565" i="5"/>
  <c r="L565" i="5"/>
  <c r="K565" i="5"/>
  <c r="O564" i="5"/>
  <c r="N564" i="5"/>
  <c r="M564" i="5"/>
  <c r="L564" i="5"/>
  <c r="K564" i="5"/>
  <c r="O563" i="5"/>
  <c r="N563" i="5"/>
  <c r="M563" i="5"/>
  <c r="L563" i="5"/>
  <c r="K563" i="5"/>
  <c r="O562" i="5"/>
  <c r="N562" i="5"/>
  <c r="M562" i="5"/>
  <c r="L562" i="5"/>
  <c r="K562" i="5"/>
  <c r="O561" i="5"/>
  <c r="N561" i="5"/>
  <c r="M561" i="5"/>
  <c r="L561" i="5"/>
  <c r="K561" i="5"/>
  <c r="O560" i="5"/>
  <c r="N560" i="5"/>
  <c r="M560" i="5"/>
  <c r="L560" i="5"/>
  <c r="K560" i="5"/>
  <c r="O559" i="5"/>
  <c r="N559" i="5"/>
  <c r="M559" i="5"/>
  <c r="L559" i="5"/>
  <c r="K559" i="5"/>
  <c r="O558" i="5"/>
  <c r="N558" i="5"/>
  <c r="M558" i="5"/>
  <c r="L558" i="5"/>
  <c r="K558" i="5"/>
  <c r="O557" i="5"/>
  <c r="N557" i="5"/>
  <c r="M557" i="5"/>
  <c r="L557" i="5"/>
  <c r="K557" i="5"/>
  <c r="O556" i="5"/>
  <c r="N556" i="5"/>
  <c r="M556" i="5"/>
  <c r="L556" i="5"/>
  <c r="K556" i="5"/>
  <c r="O555" i="5"/>
  <c r="N555" i="5"/>
  <c r="M555" i="5"/>
  <c r="L555" i="5"/>
  <c r="K555" i="5"/>
  <c r="O554" i="5"/>
  <c r="N554" i="5"/>
  <c r="M554" i="5"/>
  <c r="L554" i="5"/>
  <c r="K554" i="5"/>
  <c r="O553" i="5"/>
  <c r="N553" i="5"/>
  <c r="M553" i="5"/>
  <c r="L553" i="5"/>
  <c r="K553" i="5"/>
  <c r="O552" i="5"/>
  <c r="N552" i="5"/>
  <c r="M552" i="5"/>
  <c r="L552" i="5"/>
  <c r="K552" i="5"/>
  <c r="O551" i="5"/>
  <c r="N551" i="5"/>
  <c r="M551" i="5"/>
  <c r="L551" i="5"/>
  <c r="K551" i="5"/>
  <c r="O550" i="5"/>
  <c r="N550" i="5"/>
  <c r="M550" i="5"/>
  <c r="L550" i="5"/>
  <c r="K550" i="5"/>
  <c r="O549" i="5"/>
  <c r="N549" i="5"/>
  <c r="M549" i="5"/>
  <c r="L549" i="5"/>
  <c r="K549" i="5"/>
  <c r="O548" i="5"/>
  <c r="N548" i="5"/>
  <c r="M548" i="5"/>
  <c r="L548" i="5"/>
  <c r="K548" i="5"/>
  <c r="O547" i="5"/>
  <c r="N547" i="5"/>
  <c r="M547" i="5"/>
  <c r="L547" i="5"/>
  <c r="K547" i="5"/>
  <c r="O546" i="5"/>
  <c r="N546" i="5"/>
  <c r="M546" i="5"/>
  <c r="L546" i="5"/>
  <c r="K546" i="5"/>
  <c r="O545" i="5"/>
  <c r="N545" i="5"/>
  <c r="M545" i="5"/>
  <c r="L545" i="5"/>
  <c r="K545" i="5"/>
  <c r="O544" i="5"/>
  <c r="N544" i="5"/>
  <c r="M544" i="5"/>
  <c r="L544" i="5"/>
  <c r="K544" i="5"/>
  <c r="O543" i="5"/>
  <c r="N543" i="5"/>
  <c r="M543" i="5"/>
  <c r="L543" i="5"/>
  <c r="K543" i="5"/>
  <c r="O542" i="5"/>
  <c r="N542" i="5"/>
  <c r="M542" i="5"/>
  <c r="L542" i="5"/>
  <c r="K542" i="5"/>
  <c r="O541" i="5"/>
  <c r="N541" i="5"/>
  <c r="M541" i="5"/>
  <c r="L541" i="5"/>
  <c r="K541" i="5"/>
  <c r="O540" i="5"/>
  <c r="N540" i="5"/>
  <c r="M540" i="5"/>
  <c r="L540" i="5"/>
  <c r="K540" i="5"/>
  <c r="O539" i="5"/>
  <c r="N539" i="5"/>
  <c r="M539" i="5"/>
  <c r="L539" i="5"/>
  <c r="K539" i="5"/>
  <c r="O538" i="5"/>
  <c r="N538" i="5"/>
  <c r="M538" i="5"/>
  <c r="L538" i="5"/>
  <c r="K538" i="5"/>
  <c r="O537" i="5"/>
  <c r="N537" i="5"/>
  <c r="M537" i="5"/>
  <c r="L537" i="5"/>
  <c r="K537" i="5"/>
  <c r="O536" i="5"/>
  <c r="N536" i="5"/>
  <c r="M536" i="5"/>
  <c r="L536" i="5"/>
  <c r="K536" i="5"/>
  <c r="O535" i="5"/>
  <c r="N535" i="5"/>
  <c r="M535" i="5"/>
  <c r="L535" i="5"/>
  <c r="K535" i="5"/>
  <c r="O534" i="5"/>
  <c r="N534" i="5"/>
  <c r="M534" i="5"/>
  <c r="L534" i="5"/>
  <c r="K534" i="5"/>
  <c r="O533" i="5"/>
  <c r="N533" i="5"/>
  <c r="M533" i="5"/>
  <c r="L533" i="5"/>
  <c r="K533" i="5"/>
  <c r="O532" i="5"/>
  <c r="N532" i="5"/>
  <c r="M532" i="5"/>
  <c r="L532" i="5"/>
  <c r="K532" i="5"/>
  <c r="O531" i="5"/>
  <c r="N531" i="5"/>
  <c r="M531" i="5"/>
  <c r="L531" i="5"/>
  <c r="K531" i="5"/>
  <c r="O530" i="5"/>
  <c r="N530" i="5"/>
  <c r="M530" i="5"/>
  <c r="L530" i="5"/>
  <c r="K530" i="5"/>
  <c r="O529" i="5"/>
  <c r="N529" i="5"/>
  <c r="M529" i="5"/>
  <c r="L529" i="5"/>
  <c r="K529" i="5"/>
  <c r="O528" i="5"/>
  <c r="N528" i="5"/>
  <c r="M528" i="5"/>
  <c r="L528" i="5"/>
  <c r="K528" i="5"/>
  <c r="O527" i="5"/>
  <c r="N527" i="5"/>
  <c r="M527" i="5"/>
  <c r="L527" i="5"/>
  <c r="K527" i="5"/>
  <c r="O526" i="5"/>
  <c r="N526" i="5"/>
  <c r="M526" i="5"/>
  <c r="L526" i="5"/>
  <c r="K526" i="5"/>
  <c r="O525" i="5"/>
  <c r="N525" i="5"/>
  <c r="M525" i="5"/>
  <c r="L525" i="5"/>
  <c r="K525" i="5"/>
  <c r="O524" i="5"/>
  <c r="N524" i="5"/>
  <c r="M524" i="5"/>
  <c r="L524" i="5"/>
  <c r="K524" i="5"/>
  <c r="O523" i="5"/>
  <c r="N523" i="5"/>
  <c r="M523" i="5"/>
  <c r="L523" i="5"/>
  <c r="K523" i="5"/>
  <c r="O522" i="5"/>
  <c r="N522" i="5"/>
  <c r="M522" i="5"/>
  <c r="L522" i="5"/>
  <c r="K522" i="5"/>
  <c r="O521" i="5"/>
  <c r="N521" i="5"/>
  <c r="M521" i="5"/>
  <c r="L521" i="5"/>
  <c r="K521" i="5"/>
  <c r="O520" i="5"/>
  <c r="N520" i="5"/>
  <c r="M520" i="5"/>
  <c r="L520" i="5"/>
  <c r="K520" i="5"/>
  <c r="O519" i="5"/>
  <c r="N519" i="5"/>
  <c r="M519" i="5"/>
  <c r="L519" i="5"/>
  <c r="K519" i="5"/>
  <c r="O518" i="5"/>
  <c r="N518" i="5"/>
  <c r="M518" i="5"/>
  <c r="L518" i="5"/>
  <c r="K518" i="5"/>
  <c r="O517" i="5"/>
  <c r="N517" i="5"/>
  <c r="M517" i="5"/>
  <c r="L517" i="5"/>
  <c r="K517" i="5"/>
  <c r="O516" i="5"/>
  <c r="N516" i="5"/>
  <c r="M516" i="5"/>
  <c r="L516" i="5"/>
  <c r="K516" i="5"/>
  <c r="O515" i="5"/>
  <c r="N515" i="5"/>
  <c r="M515" i="5"/>
  <c r="L515" i="5"/>
  <c r="K515" i="5"/>
  <c r="O514" i="5"/>
  <c r="N514" i="5"/>
  <c r="M514" i="5"/>
  <c r="L514" i="5"/>
  <c r="K514" i="5"/>
  <c r="O513" i="5"/>
  <c r="N513" i="5"/>
  <c r="M513" i="5"/>
  <c r="L513" i="5"/>
  <c r="K513" i="5"/>
  <c r="O512" i="5"/>
  <c r="N512" i="5"/>
  <c r="M512" i="5"/>
  <c r="L512" i="5"/>
  <c r="K512" i="5"/>
  <c r="O511" i="5"/>
  <c r="N511" i="5"/>
  <c r="M511" i="5"/>
  <c r="L511" i="5"/>
  <c r="K511" i="5"/>
  <c r="O510" i="5"/>
  <c r="N510" i="5"/>
  <c r="M510" i="5"/>
  <c r="L510" i="5"/>
  <c r="K510" i="5"/>
  <c r="O509" i="5"/>
  <c r="N509" i="5"/>
  <c r="M509" i="5"/>
  <c r="L509" i="5"/>
  <c r="K509" i="5"/>
  <c r="O508" i="5"/>
  <c r="N508" i="5"/>
  <c r="M508" i="5"/>
  <c r="L508" i="5"/>
  <c r="K508" i="5"/>
  <c r="O507" i="5"/>
  <c r="N507" i="5"/>
  <c r="M507" i="5"/>
  <c r="L507" i="5"/>
  <c r="K507" i="5"/>
  <c r="O506" i="5"/>
  <c r="N506" i="5"/>
  <c r="M506" i="5"/>
  <c r="L506" i="5"/>
  <c r="K506" i="5"/>
  <c r="O505" i="5"/>
  <c r="N505" i="5"/>
  <c r="M505" i="5"/>
  <c r="L505" i="5"/>
  <c r="K505" i="5"/>
  <c r="O504" i="5"/>
  <c r="N504" i="5"/>
  <c r="M504" i="5"/>
  <c r="L504" i="5"/>
  <c r="K504" i="5"/>
  <c r="O503" i="5"/>
  <c r="N503" i="5"/>
  <c r="M503" i="5"/>
  <c r="L503" i="5"/>
  <c r="K503" i="5"/>
  <c r="O502" i="5"/>
  <c r="N502" i="5"/>
  <c r="M502" i="5"/>
  <c r="L502" i="5"/>
  <c r="K502" i="5"/>
  <c r="O501" i="5"/>
  <c r="N501" i="5"/>
  <c r="M501" i="5"/>
  <c r="L501" i="5"/>
  <c r="K501" i="5"/>
  <c r="O500" i="5"/>
  <c r="N500" i="5"/>
  <c r="M500" i="5"/>
  <c r="L500" i="5"/>
  <c r="K500" i="5"/>
  <c r="O499" i="5"/>
  <c r="N499" i="5"/>
  <c r="M499" i="5"/>
  <c r="L499" i="5"/>
  <c r="K499" i="5"/>
  <c r="O498" i="5"/>
  <c r="N498" i="5"/>
  <c r="M498" i="5"/>
  <c r="L498" i="5"/>
  <c r="K498" i="5"/>
  <c r="O497" i="5"/>
  <c r="N497" i="5"/>
  <c r="M497" i="5"/>
  <c r="L497" i="5"/>
  <c r="K497" i="5"/>
  <c r="O496" i="5"/>
  <c r="N496" i="5"/>
  <c r="M496" i="5"/>
  <c r="L496" i="5"/>
  <c r="K496" i="5"/>
  <c r="O495" i="5"/>
  <c r="N495" i="5"/>
  <c r="M495" i="5"/>
  <c r="L495" i="5"/>
  <c r="K495" i="5"/>
  <c r="O494" i="5"/>
  <c r="N494" i="5"/>
  <c r="M494" i="5"/>
  <c r="L494" i="5"/>
  <c r="K494" i="5"/>
  <c r="O493" i="5"/>
  <c r="N493" i="5"/>
  <c r="M493" i="5"/>
  <c r="L493" i="5"/>
  <c r="K493" i="5"/>
  <c r="O492" i="5"/>
  <c r="N492" i="5"/>
  <c r="M492" i="5"/>
  <c r="L492" i="5"/>
  <c r="K492" i="5"/>
  <c r="O491" i="5"/>
  <c r="N491" i="5"/>
  <c r="M491" i="5"/>
  <c r="L491" i="5"/>
  <c r="K491" i="5"/>
  <c r="O490" i="5"/>
  <c r="N490" i="5"/>
  <c r="M490" i="5"/>
  <c r="L490" i="5"/>
  <c r="K490" i="5"/>
  <c r="O489" i="5"/>
  <c r="N489" i="5"/>
  <c r="M489" i="5"/>
  <c r="L489" i="5"/>
  <c r="K489" i="5"/>
  <c r="O488" i="5"/>
  <c r="N488" i="5"/>
  <c r="M488" i="5"/>
  <c r="L488" i="5"/>
  <c r="K488" i="5"/>
  <c r="O487" i="5"/>
  <c r="N487" i="5"/>
  <c r="M487" i="5"/>
  <c r="L487" i="5"/>
  <c r="K487" i="5"/>
  <c r="O486" i="5"/>
  <c r="N486" i="5"/>
  <c r="M486" i="5"/>
  <c r="L486" i="5"/>
  <c r="K486" i="5"/>
  <c r="O485" i="5"/>
  <c r="N485" i="5"/>
  <c r="M485" i="5"/>
  <c r="L485" i="5"/>
  <c r="K485" i="5"/>
  <c r="O484" i="5"/>
  <c r="N484" i="5"/>
  <c r="M484" i="5"/>
  <c r="L484" i="5"/>
  <c r="K484" i="5"/>
  <c r="O483" i="5"/>
  <c r="N483" i="5"/>
  <c r="M483" i="5"/>
  <c r="L483" i="5"/>
  <c r="K483" i="5"/>
  <c r="O482" i="5"/>
  <c r="N482" i="5"/>
  <c r="M482" i="5"/>
  <c r="L482" i="5"/>
  <c r="K482" i="5"/>
  <c r="O481" i="5"/>
  <c r="N481" i="5"/>
  <c r="M481" i="5"/>
  <c r="L481" i="5"/>
  <c r="K481" i="5"/>
  <c r="O480" i="5"/>
  <c r="N480" i="5"/>
  <c r="M480" i="5"/>
  <c r="L480" i="5"/>
  <c r="K480" i="5"/>
  <c r="O479" i="5"/>
  <c r="N479" i="5"/>
  <c r="M479" i="5"/>
  <c r="L479" i="5"/>
  <c r="K479" i="5"/>
  <c r="O478" i="5"/>
  <c r="N478" i="5"/>
  <c r="M478" i="5"/>
  <c r="L478" i="5"/>
  <c r="K478" i="5"/>
  <c r="O477" i="5"/>
  <c r="N477" i="5"/>
  <c r="M477" i="5"/>
  <c r="L477" i="5"/>
  <c r="K477" i="5"/>
  <c r="O476" i="5"/>
  <c r="N476" i="5"/>
  <c r="M476" i="5"/>
  <c r="L476" i="5"/>
  <c r="K476" i="5"/>
  <c r="O475" i="5"/>
  <c r="N475" i="5"/>
  <c r="M475" i="5"/>
  <c r="L475" i="5"/>
  <c r="K475" i="5"/>
  <c r="O474" i="5"/>
  <c r="N474" i="5"/>
  <c r="M474" i="5"/>
  <c r="L474" i="5"/>
  <c r="K474" i="5"/>
  <c r="O473" i="5"/>
  <c r="N473" i="5"/>
  <c r="M473" i="5"/>
  <c r="L473" i="5"/>
  <c r="K473" i="5"/>
  <c r="O472" i="5"/>
  <c r="N472" i="5"/>
  <c r="M472" i="5"/>
  <c r="L472" i="5"/>
  <c r="K472" i="5"/>
  <c r="O471" i="5"/>
  <c r="N471" i="5"/>
  <c r="M471" i="5"/>
  <c r="L471" i="5"/>
  <c r="K471" i="5"/>
  <c r="O470" i="5"/>
  <c r="N470" i="5"/>
  <c r="M470" i="5"/>
  <c r="L470" i="5"/>
  <c r="K470" i="5"/>
  <c r="O469" i="5"/>
  <c r="N469" i="5"/>
  <c r="M469" i="5"/>
  <c r="L469" i="5"/>
  <c r="K469" i="5"/>
  <c r="O468" i="5"/>
  <c r="N468" i="5"/>
  <c r="M468" i="5"/>
  <c r="L468" i="5"/>
  <c r="K468" i="5"/>
  <c r="O467" i="5"/>
  <c r="N467" i="5"/>
  <c r="M467" i="5"/>
  <c r="L467" i="5"/>
  <c r="K467" i="5"/>
  <c r="O466" i="5"/>
  <c r="N466" i="5"/>
  <c r="M466" i="5"/>
  <c r="L466" i="5"/>
  <c r="K466" i="5"/>
  <c r="O465" i="5"/>
  <c r="N465" i="5"/>
  <c r="M465" i="5"/>
  <c r="L465" i="5"/>
  <c r="K465" i="5"/>
  <c r="O464" i="5"/>
  <c r="N464" i="5"/>
  <c r="M464" i="5"/>
  <c r="L464" i="5"/>
  <c r="K464" i="5"/>
  <c r="O463" i="5"/>
  <c r="N463" i="5"/>
  <c r="M463" i="5"/>
  <c r="L463" i="5"/>
  <c r="K463" i="5"/>
  <c r="O462" i="5"/>
  <c r="N462" i="5"/>
  <c r="M462" i="5"/>
  <c r="L462" i="5"/>
  <c r="K462" i="5"/>
  <c r="O461" i="5"/>
  <c r="N461" i="5"/>
  <c r="M461" i="5"/>
  <c r="L461" i="5"/>
  <c r="K461" i="5"/>
  <c r="O460" i="5"/>
  <c r="N460" i="5"/>
  <c r="M460" i="5"/>
  <c r="L460" i="5"/>
  <c r="K460" i="5"/>
  <c r="O459" i="5"/>
  <c r="N459" i="5"/>
  <c r="M459" i="5"/>
  <c r="L459" i="5"/>
  <c r="K459" i="5"/>
  <c r="O458" i="5"/>
  <c r="N458" i="5"/>
  <c r="M458" i="5"/>
  <c r="L458" i="5"/>
  <c r="K458" i="5"/>
  <c r="O457" i="5"/>
  <c r="N457" i="5"/>
  <c r="M457" i="5"/>
  <c r="L457" i="5"/>
  <c r="K457" i="5"/>
  <c r="O456" i="5"/>
  <c r="N456" i="5"/>
  <c r="M456" i="5"/>
  <c r="L456" i="5"/>
  <c r="K456" i="5"/>
  <c r="O455" i="5"/>
  <c r="N455" i="5"/>
  <c r="M455" i="5"/>
  <c r="L455" i="5"/>
  <c r="K455" i="5"/>
  <c r="O454" i="5"/>
  <c r="N454" i="5"/>
  <c r="M454" i="5"/>
  <c r="L454" i="5"/>
  <c r="K454" i="5"/>
  <c r="O453" i="5"/>
  <c r="N453" i="5"/>
  <c r="M453" i="5"/>
  <c r="L453" i="5"/>
  <c r="K453" i="5"/>
  <c r="O452" i="5"/>
  <c r="N452" i="5"/>
  <c r="M452" i="5"/>
  <c r="L452" i="5"/>
  <c r="K452" i="5"/>
  <c r="O451" i="5"/>
  <c r="N451" i="5"/>
  <c r="M451" i="5"/>
  <c r="L451" i="5"/>
  <c r="K451" i="5"/>
  <c r="O450" i="5"/>
  <c r="N450" i="5"/>
  <c r="M450" i="5"/>
  <c r="L450" i="5"/>
  <c r="K450" i="5"/>
  <c r="O449" i="5"/>
  <c r="N449" i="5"/>
  <c r="M449" i="5"/>
  <c r="L449" i="5"/>
  <c r="K449" i="5"/>
  <c r="O448" i="5"/>
  <c r="N448" i="5"/>
  <c r="M448" i="5"/>
  <c r="L448" i="5"/>
  <c r="K448" i="5"/>
  <c r="O447" i="5"/>
  <c r="N447" i="5"/>
  <c r="M447" i="5"/>
  <c r="L447" i="5"/>
  <c r="K447" i="5"/>
  <c r="O446" i="5"/>
  <c r="N446" i="5"/>
  <c r="M446" i="5"/>
  <c r="L446" i="5"/>
  <c r="K446" i="5"/>
  <c r="O445" i="5"/>
  <c r="N445" i="5"/>
  <c r="M445" i="5"/>
  <c r="L445" i="5"/>
  <c r="K445" i="5"/>
  <c r="O444" i="5"/>
  <c r="N444" i="5"/>
  <c r="M444" i="5"/>
  <c r="L444" i="5"/>
  <c r="K444" i="5"/>
  <c r="O443" i="5"/>
  <c r="N443" i="5"/>
  <c r="M443" i="5"/>
  <c r="L443" i="5"/>
  <c r="K443" i="5"/>
  <c r="O442" i="5"/>
  <c r="N442" i="5"/>
  <c r="M442" i="5"/>
  <c r="L442" i="5"/>
  <c r="K442" i="5"/>
  <c r="O441" i="5"/>
  <c r="N441" i="5"/>
  <c r="M441" i="5"/>
  <c r="L441" i="5"/>
  <c r="K441" i="5"/>
  <c r="O440" i="5"/>
  <c r="N440" i="5"/>
  <c r="M440" i="5"/>
  <c r="L440" i="5"/>
  <c r="K440" i="5"/>
  <c r="O439" i="5"/>
  <c r="N439" i="5"/>
  <c r="M439" i="5"/>
  <c r="L439" i="5"/>
  <c r="K439" i="5"/>
  <c r="O438" i="5"/>
  <c r="N438" i="5"/>
  <c r="M438" i="5"/>
  <c r="L438" i="5"/>
  <c r="K438" i="5"/>
  <c r="O437" i="5"/>
  <c r="N437" i="5"/>
  <c r="M437" i="5"/>
  <c r="L437" i="5"/>
  <c r="K437" i="5"/>
  <c r="O436" i="5"/>
  <c r="N436" i="5"/>
  <c r="M436" i="5"/>
  <c r="L436" i="5"/>
  <c r="K436" i="5"/>
  <c r="O435" i="5"/>
  <c r="N435" i="5"/>
  <c r="M435" i="5"/>
  <c r="L435" i="5"/>
  <c r="K435" i="5"/>
  <c r="O434" i="5"/>
  <c r="N434" i="5"/>
  <c r="M434" i="5"/>
  <c r="L434" i="5"/>
  <c r="K434" i="5"/>
  <c r="O433" i="5"/>
  <c r="N433" i="5"/>
  <c r="M433" i="5"/>
  <c r="L433" i="5"/>
  <c r="K433" i="5"/>
  <c r="O432" i="5"/>
  <c r="N432" i="5"/>
  <c r="M432" i="5"/>
  <c r="L432" i="5"/>
  <c r="K432" i="5"/>
  <c r="O431" i="5"/>
  <c r="N431" i="5"/>
  <c r="M431" i="5"/>
  <c r="L431" i="5"/>
  <c r="K431" i="5"/>
  <c r="O430" i="5"/>
  <c r="N430" i="5"/>
  <c r="M430" i="5"/>
  <c r="L430" i="5"/>
  <c r="K430" i="5"/>
  <c r="O429" i="5"/>
  <c r="N429" i="5"/>
  <c r="M429" i="5"/>
  <c r="L429" i="5"/>
  <c r="K429" i="5"/>
  <c r="O428" i="5"/>
  <c r="N428" i="5"/>
  <c r="M428" i="5"/>
  <c r="L428" i="5"/>
  <c r="K428" i="5"/>
  <c r="O427" i="5"/>
  <c r="N427" i="5"/>
  <c r="M427" i="5"/>
  <c r="L427" i="5"/>
  <c r="K427" i="5"/>
  <c r="O426" i="5"/>
  <c r="N426" i="5"/>
  <c r="M426" i="5"/>
  <c r="L426" i="5"/>
  <c r="K426" i="5"/>
  <c r="O425" i="5"/>
  <c r="N425" i="5"/>
  <c r="M425" i="5"/>
  <c r="L425" i="5"/>
  <c r="K425" i="5"/>
  <c r="O424" i="5"/>
  <c r="N424" i="5"/>
  <c r="M424" i="5"/>
  <c r="L424" i="5"/>
  <c r="K424" i="5"/>
  <c r="O423" i="5"/>
  <c r="N423" i="5"/>
  <c r="M423" i="5"/>
  <c r="L423" i="5"/>
  <c r="K423" i="5"/>
  <c r="O422" i="5"/>
  <c r="N422" i="5"/>
  <c r="M422" i="5"/>
  <c r="L422" i="5"/>
  <c r="K422" i="5"/>
  <c r="O421" i="5"/>
  <c r="N421" i="5"/>
  <c r="M421" i="5"/>
  <c r="L421" i="5"/>
  <c r="K421" i="5"/>
  <c r="O420" i="5"/>
  <c r="N420" i="5"/>
  <c r="M420" i="5"/>
  <c r="L420" i="5"/>
  <c r="K420" i="5"/>
  <c r="O419" i="5"/>
  <c r="N419" i="5"/>
  <c r="M419" i="5"/>
  <c r="L419" i="5"/>
  <c r="K419" i="5"/>
  <c r="O418" i="5"/>
  <c r="N418" i="5"/>
  <c r="M418" i="5"/>
  <c r="L418" i="5"/>
  <c r="K418" i="5"/>
  <c r="O417" i="5"/>
  <c r="N417" i="5"/>
  <c r="M417" i="5"/>
  <c r="L417" i="5"/>
  <c r="K417" i="5"/>
  <c r="O416" i="5"/>
  <c r="N416" i="5"/>
  <c r="M416" i="5"/>
  <c r="L416" i="5"/>
  <c r="K416" i="5"/>
  <c r="O415" i="5"/>
  <c r="N415" i="5"/>
  <c r="M415" i="5"/>
  <c r="L415" i="5"/>
  <c r="K415" i="5"/>
  <c r="O414" i="5"/>
  <c r="N414" i="5"/>
  <c r="M414" i="5"/>
  <c r="L414" i="5"/>
  <c r="K414" i="5"/>
  <c r="O413" i="5"/>
  <c r="N413" i="5"/>
  <c r="M413" i="5"/>
  <c r="L413" i="5"/>
  <c r="K413" i="5"/>
  <c r="O412" i="5"/>
  <c r="N412" i="5"/>
  <c r="M412" i="5"/>
  <c r="L412" i="5"/>
  <c r="K412" i="5"/>
  <c r="O411" i="5"/>
  <c r="N411" i="5"/>
  <c r="M411" i="5"/>
  <c r="L411" i="5"/>
  <c r="K411" i="5"/>
  <c r="O410" i="5"/>
  <c r="N410" i="5"/>
  <c r="M410" i="5"/>
  <c r="L410" i="5"/>
  <c r="K410" i="5"/>
  <c r="O409" i="5"/>
  <c r="N409" i="5"/>
  <c r="M409" i="5"/>
  <c r="L409" i="5"/>
  <c r="K409" i="5"/>
  <c r="O408" i="5"/>
  <c r="N408" i="5"/>
  <c r="M408" i="5"/>
  <c r="L408" i="5"/>
  <c r="K408" i="5"/>
  <c r="O407" i="5"/>
  <c r="N407" i="5"/>
  <c r="M407" i="5"/>
  <c r="L407" i="5"/>
  <c r="K407" i="5"/>
  <c r="O406" i="5"/>
  <c r="N406" i="5"/>
  <c r="M406" i="5"/>
  <c r="L406" i="5"/>
  <c r="K406" i="5"/>
  <c r="O405" i="5"/>
  <c r="N405" i="5"/>
  <c r="M405" i="5"/>
  <c r="L405" i="5"/>
  <c r="K405" i="5"/>
  <c r="O404" i="5"/>
  <c r="N404" i="5"/>
  <c r="M404" i="5"/>
  <c r="L404" i="5"/>
  <c r="K404" i="5"/>
  <c r="O403" i="5"/>
  <c r="N403" i="5"/>
  <c r="M403" i="5"/>
  <c r="L403" i="5"/>
  <c r="K403" i="5"/>
  <c r="O402" i="5"/>
  <c r="N402" i="5"/>
  <c r="M402" i="5"/>
  <c r="L402" i="5"/>
  <c r="K402" i="5"/>
  <c r="O401" i="5"/>
  <c r="N401" i="5"/>
  <c r="M401" i="5"/>
  <c r="L401" i="5"/>
  <c r="K401" i="5"/>
  <c r="O400" i="5"/>
  <c r="N400" i="5"/>
  <c r="M400" i="5"/>
  <c r="L400" i="5"/>
  <c r="K400" i="5"/>
  <c r="O399" i="5"/>
  <c r="N399" i="5"/>
  <c r="M399" i="5"/>
  <c r="L399" i="5"/>
  <c r="K399" i="5"/>
  <c r="O398" i="5"/>
  <c r="N398" i="5"/>
  <c r="M398" i="5"/>
  <c r="L398" i="5"/>
  <c r="K398" i="5"/>
  <c r="O397" i="5"/>
  <c r="N397" i="5"/>
  <c r="M397" i="5"/>
  <c r="L397" i="5"/>
  <c r="K397" i="5"/>
  <c r="O396" i="5"/>
  <c r="N396" i="5"/>
  <c r="M396" i="5"/>
  <c r="L396" i="5"/>
  <c r="K396" i="5"/>
  <c r="O395" i="5"/>
  <c r="N395" i="5"/>
  <c r="M395" i="5"/>
  <c r="L395" i="5"/>
  <c r="K395" i="5"/>
  <c r="O394" i="5"/>
  <c r="N394" i="5"/>
  <c r="M394" i="5"/>
  <c r="L394" i="5"/>
  <c r="K394" i="5"/>
  <c r="O393" i="5"/>
  <c r="N393" i="5"/>
  <c r="M393" i="5"/>
  <c r="L393" i="5"/>
  <c r="K393" i="5"/>
  <c r="O392" i="5"/>
  <c r="N392" i="5"/>
  <c r="M392" i="5"/>
  <c r="L392" i="5"/>
  <c r="K392" i="5"/>
  <c r="O391" i="5"/>
  <c r="N391" i="5"/>
  <c r="M391" i="5"/>
  <c r="L391" i="5"/>
  <c r="K391" i="5"/>
  <c r="O390" i="5"/>
  <c r="N390" i="5"/>
  <c r="M390" i="5"/>
  <c r="L390" i="5"/>
  <c r="K390" i="5"/>
  <c r="O389" i="5"/>
  <c r="N389" i="5"/>
  <c r="M389" i="5"/>
  <c r="L389" i="5"/>
  <c r="K389" i="5"/>
  <c r="O388" i="5"/>
  <c r="N388" i="5"/>
  <c r="M388" i="5"/>
  <c r="L388" i="5"/>
  <c r="K388" i="5"/>
  <c r="O387" i="5"/>
  <c r="N387" i="5"/>
  <c r="M387" i="5"/>
  <c r="L387" i="5"/>
  <c r="K387" i="5"/>
  <c r="O386" i="5"/>
  <c r="N386" i="5"/>
  <c r="M386" i="5"/>
  <c r="L386" i="5"/>
  <c r="K386" i="5"/>
  <c r="O385" i="5"/>
  <c r="N385" i="5"/>
  <c r="M385" i="5"/>
  <c r="L385" i="5"/>
  <c r="K385" i="5"/>
  <c r="O384" i="5"/>
  <c r="N384" i="5"/>
  <c r="M384" i="5"/>
  <c r="L384" i="5"/>
  <c r="K384" i="5"/>
  <c r="O383" i="5"/>
  <c r="N383" i="5"/>
  <c r="M383" i="5"/>
  <c r="L383" i="5"/>
  <c r="K383" i="5"/>
  <c r="O382" i="5"/>
  <c r="N382" i="5"/>
  <c r="M382" i="5"/>
  <c r="L382" i="5"/>
  <c r="K382" i="5"/>
  <c r="O381" i="5"/>
  <c r="N381" i="5"/>
  <c r="M381" i="5"/>
  <c r="L381" i="5"/>
  <c r="K381" i="5"/>
  <c r="O380" i="5"/>
  <c r="N380" i="5"/>
  <c r="M380" i="5"/>
  <c r="L380" i="5"/>
  <c r="K380" i="5"/>
  <c r="O379" i="5"/>
  <c r="N379" i="5"/>
  <c r="M379" i="5"/>
  <c r="L379" i="5"/>
  <c r="K379" i="5"/>
  <c r="O378" i="5"/>
  <c r="N378" i="5"/>
  <c r="M378" i="5"/>
  <c r="L378" i="5"/>
  <c r="K378" i="5"/>
  <c r="O377" i="5"/>
  <c r="N377" i="5"/>
  <c r="M377" i="5"/>
  <c r="L377" i="5"/>
  <c r="K377" i="5"/>
  <c r="O376" i="5"/>
  <c r="N376" i="5"/>
  <c r="M376" i="5"/>
  <c r="L376" i="5"/>
  <c r="K376" i="5"/>
  <c r="O375" i="5"/>
  <c r="N375" i="5"/>
  <c r="M375" i="5"/>
  <c r="L375" i="5"/>
  <c r="K375" i="5"/>
  <c r="O374" i="5"/>
  <c r="N374" i="5"/>
  <c r="M374" i="5"/>
  <c r="L374" i="5"/>
  <c r="K374" i="5"/>
  <c r="O373" i="5"/>
  <c r="N373" i="5"/>
  <c r="M373" i="5"/>
  <c r="L373" i="5"/>
  <c r="K373" i="5"/>
  <c r="O372" i="5"/>
  <c r="N372" i="5"/>
  <c r="M372" i="5"/>
  <c r="L372" i="5"/>
  <c r="K372" i="5"/>
  <c r="O371" i="5"/>
  <c r="N371" i="5"/>
  <c r="M371" i="5"/>
  <c r="L371" i="5"/>
  <c r="K371" i="5"/>
  <c r="O370" i="5"/>
  <c r="N370" i="5"/>
  <c r="M370" i="5"/>
  <c r="L370" i="5"/>
  <c r="K370" i="5"/>
  <c r="O369" i="5"/>
  <c r="N369" i="5"/>
  <c r="M369" i="5"/>
  <c r="L369" i="5"/>
  <c r="K369" i="5"/>
  <c r="O368" i="5"/>
  <c r="N368" i="5"/>
  <c r="M368" i="5"/>
  <c r="L368" i="5"/>
  <c r="K368" i="5"/>
  <c r="O367" i="5"/>
  <c r="N367" i="5"/>
  <c r="M367" i="5"/>
  <c r="L367" i="5"/>
  <c r="K367" i="5"/>
  <c r="O366" i="5"/>
  <c r="N366" i="5"/>
  <c r="M366" i="5"/>
  <c r="L366" i="5"/>
  <c r="K366" i="5"/>
  <c r="O365" i="5"/>
  <c r="N365" i="5"/>
  <c r="M365" i="5"/>
  <c r="L365" i="5"/>
  <c r="K365" i="5"/>
  <c r="O364" i="5"/>
  <c r="N364" i="5"/>
  <c r="M364" i="5"/>
  <c r="L364" i="5"/>
  <c r="K364" i="5"/>
  <c r="O363" i="5"/>
  <c r="N363" i="5"/>
  <c r="M363" i="5"/>
  <c r="L363" i="5"/>
  <c r="K363" i="5"/>
  <c r="O362" i="5"/>
  <c r="N362" i="5"/>
  <c r="M362" i="5"/>
  <c r="L362" i="5"/>
  <c r="K362" i="5"/>
  <c r="O361" i="5"/>
  <c r="N361" i="5"/>
  <c r="M361" i="5"/>
  <c r="L361" i="5"/>
  <c r="K361" i="5"/>
  <c r="O360" i="5"/>
  <c r="N360" i="5"/>
  <c r="M360" i="5"/>
  <c r="L360" i="5"/>
  <c r="K360" i="5"/>
  <c r="O359" i="5"/>
  <c r="N359" i="5"/>
  <c r="M359" i="5"/>
  <c r="L359" i="5"/>
  <c r="K359" i="5"/>
  <c r="O358" i="5"/>
  <c r="N358" i="5"/>
  <c r="M358" i="5"/>
  <c r="L358" i="5"/>
  <c r="K358" i="5"/>
  <c r="O357" i="5"/>
  <c r="N357" i="5"/>
  <c r="M357" i="5"/>
  <c r="L357" i="5"/>
  <c r="K357" i="5"/>
  <c r="O356" i="5"/>
  <c r="N356" i="5"/>
  <c r="M356" i="5"/>
  <c r="L356" i="5"/>
  <c r="K356" i="5"/>
  <c r="O355" i="5"/>
  <c r="N355" i="5"/>
  <c r="M355" i="5"/>
  <c r="L355" i="5"/>
  <c r="K355" i="5"/>
  <c r="O354" i="5"/>
  <c r="N354" i="5"/>
  <c r="M354" i="5"/>
  <c r="L354" i="5"/>
  <c r="K354" i="5"/>
  <c r="O353" i="5"/>
  <c r="N353" i="5"/>
  <c r="M353" i="5"/>
  <c r="L353" i="5"/>
  <c r="K353" i="5"/>
  <c r="O352" i="5"/>
  <c r="N352" i="5"/>
  <c r="M352" i="5"/>
  <c r="L352" i="5"/>
  <c r="K352" i="5"/>
  <c r="O351" i="5"/>
  <c r="N351" i="5"/>
  <c r="M351" i="5"/>
  <c r="L351" i="5"/>
  <c r="K351" i="5"/>
  <c r="O350" i="5"/>
  <c r="N350" i="5"/>
  <c r="M350" i="5"/>
  <c r="L350" i="5"/>
  <c r="K350" i="5"/>
  <c r="O349" i="5"/>
  <c r="N349" i="5"/>
  <c r="M349" i="5"/>
  <c r="L349" i="5"/>
  <c r="K349" i="5"/>
  <c r="O348" i="5"/>
  <c r="N348" i="5"/>
  <c r="M348" i="5"/>
  <c r="L348" i="5"/>
  <c r="K348" i="5"/>
  <c r="O347" i="5"/>
  <c r="N347" i="5"/>
  <c r="M347" i="5"/>
  <c r="L347" i="5"/>
  <c r="K347" i="5"/>
  <c r="O346" i="5"/>
  <c r="N346" i="5"/>
  <c r="M346" i="5"/>
  <c r="L346" i="5"/>
  <c r="K346" i="5"/>
  <c r="O345" i="5"/>
  <c r="N345" i="5"/>
  <c r="M345" i="5"/>
  <c r="L345" i="5"/>
  <c r="K345" i="5"/>
  <c r="O344" i="5"/>
  <c r="N344" i="5"/>
  <c r="M344" i="5"/>
  <c r="L344" i="5"/>
  <c r="K344" i="5"/>
  <c r="O343" i="5"/>
  <c r="N343" i="5"/>
  <c r="M343" i="5"/>
  <c r="L343" i="5"/>
  <c r="K343" i="5"/>
  <c r="O342" i="5"/>
  <c r="N342" i="5"/>
  <c r="M342" i="5"/>
  <c r="L342" i="5"/>
  <c r="K342" i="5"/>
  <c r="O341" i="5"/>
  <c r="N341" i="5"/>
  <c r="M341" i="5"/>
  <c r="L341" i="5"/>
  <c r="K341" i="5"/>
  <c r="O340" i="5"/>
  <c r="N340" i="5"/>
  <c r="M340" i="5"/>
  <c r="L340" i="5"/>
  <c r="K340" i="5"/>
  <c r="O339" i="5"/>
  <c r="N339" i="5"/>
  <c r="M339" i="5"/>
  <c r="L339" i="5"/>
  <c r="K339" i="5"/>
  <c r="O338" i="5"/>
  <c r="N338" i="5"/>
  <c r="M338" i="5"/>
  <c r="L338" i="5"/>
  <c r="K338" i="5"/>
  <c r="O337" i="5"/>
  <c r="N337" i="5"/>
  <c r="M337" i="5"/>
  <c r="L337" i="5"/>
  <c r="K337" i="5"/>
  <c r="O336" i="5"/>
  <c r="N336" i="5"/>
  <c r="M336" i="5"/>
  <c r="L336" i="5"/>
  <c r="K336" i="5"/>
  <c r="O335" i="5"/>
  <c r="N335" i="5"/>
  <c r="M335" i="5"/>
  <c r="L335" i="5"/>
  <c r="K335" i="5"/>
  <c r="O334" i="5"/>
  <c r="N334" i="5"/>
  <c r="M334" i="5"/>
  <c r="L334" i="5"/>
  <c r="K334" i="5"/>
  <c r="O333" i="5"/>
  <c r="N333" i="5"/>
  <c r="M333" i="5"/>
  <c r="L333" i="5"/>
  <c r="K333" i="5"/>
  <c r="O332" i="5"/>
  <c r="N332" i="5"/>
  <c r="M332" i="5"/>
  <c r="L332" i="5"/>
  <c r="K332" i="5"/>
  <c r="O331" i="5"/>
  <c r="N331" i="5"/>
  <c r="M331" i="5"/>
  <c r="L331" i="5"/>
  <c r="K331" i="5"/>
  <c r="O330" i="5"/>
  <c r="N330" i="5"/>
  <c r="M330" i="5"/>
  <c r="L330" i="5"/>
  <c r="K330" i="5"/>
  <c r="O329" i="5"/>
  <c r="N329" i="5"/>
  <c r="M329" i="5"/>
  <c r="L329" i="5"/>
  <c r="K329" i="5"/>
  <c r="O328" i="5"/>
  <c r="N328" i="5"/>
  <c r="M328" i="5"/>
  <c r="L328" i="5"/>
  <c r="K328" i="5"/>
  <c r="O327" i="5"/>
  <c r="N327" i="5"/>
  <c r="M327" i="5"/>
  <c r="L327" i="5"/>
  <c r="K327" i="5"/>
  <c r="O326" i="5"/>
  <c r="N326" i="5"/>
  <c r="M326" i="5"/>
  <c r="L326" i="5"/>
  <c r="K326" i="5"/>
  <c r="O325" i="5"/>
  <c r="N325" i="5"/>
  <c r="M325" i="5"/>
  <c r="L325" i="5"/>
  <c r="K325" i="5"/>
  <c r="O324" i="5"/>
  <c r="N324" i="5"/>
  <c r="M324" i="5"/>
  <c r="L324" i="5"/>
  <c r="K324" i="5"/>
  <c r="O323" i="5"/>
  <c r="N323" i="5"/>
  <c r="M323" i="5"/>
  <c r="L323" i="5"/>
  <c r="K323" i="5"/>
  <c r="O322" i="5"/>
  <c r="N322" i="5"/>
  <c r="M322" i="5"/>
  <c r="L322" i="5"/>
  <c r="K322" i="5"/>
  <c r="O321" i="5"/>
  <c r="N321" i="5"/>
  <c r="M321" i="5"/>
  <c r="L321" i="5"/>
  <c r="K321" i="5"/>
  <c r="O320" i="5"/>
  <c r="N320" i="5"/>
  <c r="M320" i="5"/>
  <c r="L320" i="5"/>
  <c r="K320" i="5"/>
  <c r="O319" i="5"/>
  <c r="N319" i="5"/>
  <c r="M319" i="5"/>
  <c r="L319" i="5"/>
  <c r="K319" i="5"/>
  <c r="O318" i="5"/>
  <c r="N318" i="5"/>
  <c r="M318" i="5"/>
  <c r="L318" i="5"/>
  <c r="K318" i="5"/>
  <c r="O317" i="5"/>
  <c r="N317" i="5"/>
  <c r="M317" i="5"/>
  <c r="L317" i="5"/>
  <c r="K317" i="5"/>
  <c r="O316" i="5"/>
  <c r="N316" i="5"/>
  <c r="M316" i="5"/>
  <c r="L316" i="5"/>
  <c r="K316" i="5"/>
  <c r="O315" i="5"/>
  <c r="N315" i="5"/>
  <c r="M315" i="5"/>
  <c r="L315" i="5"/>
  <c r="K315" i="5"/>
  <c r="O314" i="5"/>
  <c r="N314" i="5"/>
  <c r="M314" i="5"/>
  <c r="L314" i="5"/>
  <c r="K314" i="5"/>
  <c r="O313" i="5"/>
  <c r="N313" i="5"/>
  <c r="M313" i="5"/>
  <c r="L313" i="5"/>
  <c r="K313" i="5"/>
  <c r="O312" i="5"/>
  <c r="N312" i="5"/>
  <c r="M312" i="5"/>
  <c r="L312" i="5"/>
  <c r="K312" i="5"/>
  <c r="O311" i="5"/>
  <c r="N311" i="5"/>
  <c r="M311" i="5"/>
  <c r="L311" i="5"/>
  <c r="K311" i="5"/>
  <c r="O310" i="5"/>
  <c r="N310" i="5"/>
  <c r="M310" i="5"/>
  <c r="L310" i="5"/>
  <c r="K310" i="5"/>
  <c r="O309" i="5"/>
  <c r="N309" i="5"/>
  <c r="M309" i="5"/>
  <c r="L309" i="5"/>
  <c r="K309" i="5"/>
  <c r="O308" i="5"/>
  <c r="N308" i="5"/>
  <c r="M308" i="5"/>
  <c r="L308" i="5"/>
  <c r="K308" i="5"/>
  <c r="O307" i="5"/>
  <c r="N307" i="5"/>
  <c r="M307" i="5"/>
  <c r="L307" i="5"/>
  <c r="K307" i="5"/>
  <c r="O306" i="5"/>
  <c r="N306" i="5"/>
  <c r="M306" i="5"/>
  <c r="L306" i="5"/>
  <c r="K306" i="5"/>
  <c r="O305" i="5"/>
  <c r="N305" i="5"/>
  <c r="M305" i="5"/>
  <c r="L305" i="5"/>
  <c r="K305" i="5"/>
  <c r="O304" i="5"/>
  <c r="N304" i="5"/>
  <c r="M304" i="5"/>
  <c r="L304" i="5"/>
  <c r="K304" i="5"/>
  <c r="O303" i="5"/>
  <c r="N303" i="5"/>
  <c r="M303" i="5"/>
  <c r="L303" i="5"/>
  <c r="K303" i="5"/>
  <c r="O302" i="5"/>
  <c r="N302" i="5"/>
  <c r="M302" i="5"/>
  <c r="L302" i="5"/>
  <c r="K302" i="5"/>
  <c r="O301" i="5"/>
  <c r="N301" i="5"/>
  <c r="M301" i="5"/>
  <c r="L301" i="5"/>
  <c r="K301" i="5"/>
  <c r="O300" i="5"/>
  <c r="N300" i="5"/>
  <c r="M300" i="5"/>
  <c r="L300" i="5"/>
  <c r="K300" i="5"/>
  <c r="O299" i="5"/>
  <c r="N299" i="5"/>
  <c r="M299" i="5"/>
  <c r="L299" i="5"/>
  <c r="K299" i="5"/>
  <c r="O298" i="5"/>
  <c r="N298" i="5"/>
  <c r="M298" i="5"/>
  <c r="L298" i="5"/>
  <c r="K298" i="5"/>
  <c r="O297" i="5"/>
  <c r="N297" i="5"/>
  <c r="M297" i="5"/>
  <c r="L297" i="5"/>
  <c r="K297" i="5"/>
  <c r="O296" i="5"/>
  <c r="N296" i="5"/>
  <c r="M296" i="5"/>
  <c r="L296" i="5"/>
  <c r="K296" i="5"/>
  <c r="O295" i="5"/>
  <c r="N295" i="5"/>
  <c r="M295" i="5"/>
  <c r="L295" i="5"/>
  <c r="K295" i="5"/>
  <c r="O294" i="5"/>
  <c r="N294" i="5"/>
  <c r="M294" i="5"/>
  <c r="L294" i="5"/>
  <c r="K294" i="5"/>
  <c r="O293" i="5"/>
  <c r="N293" i="5"/>
  <c r="M293" i="5"/>
  <c r="L293" i="5"/>
  <c r="K293" i="5"/>
  <c r="O292" i="5"/>
  <c r="N292" i="5"/>
  <c r="M292" i="5"/>
  <c r="L292" i="5"/>
  <c r="K292" i="5"/>
  <c r="O291" i="5"/>
  <c r="N291" i="5"/>
  <c r="M291" i="5"/>
  <c r="L291" i="5"/>
  <c r="K291" i="5"/>
  <c r="O290" i="5"/>
  <c r="N290" i="5"/>
  <c r="M290" i="5"/>
  <c r="L290" i="5"/>
  <c r="K290" i="5"/>
  <c r="O289" i="5"/>
  <c r="N289" i="5"/>
  <c r="M289" i="5"/>
  <c r="L289" i="5"/>
  <c r="K289" i="5"/>
  <c r="O288" i="5"/>
  <c r="N288" i="5"/>
  <c r="M288" i="5"/>
  <c r="L288" i="5"/>
  <c r="K288" i="5"/>
  <c r="O287" i="5"/>
  <c r="N287" i="5"/>
  <c r="M287" i="5"/>
  <c r="L287" i="5"/>
  <c r="K287" i="5"/>
  <c r="O286" i="5"/>
  <c r="N286" i="5"/>
  <c r="M286" i="5"/>
  <c r="L286" i="5"/>
  <c r="K286" i="5"/>
  <c r="O285" i="5"/>
  <c r="N285" i="5"/>
  <c r="M285" i="5"/>
  <c r="L285" i="5"/>
  <c r="K285" i="5"/>
  <c r="O284" i="5"/>
  <c r="N284" i="5"/>
  <c r="M284" i="5"/>
  <c r="L284" i="5"/>
  <c r="K284" i="5"/>
  <c r="O283" i="5"/>
  <c r="N283" i="5"/>
  <c r="M283" i="5"/>
  <c r="L283" i="5"/>
  <c r="K283" i="5"/>
  <c r="O282" i="5"/>
  <c r="N282" i="5"/>
  <c r="M282" i="5"/>
  <c r="L282" i="5"/>
  <c r="K282" i="5"/>
  <c r="O281" i="5"/>
  <c r="N281" i="5"/>
  <c r="M281" i="5"/>
  <c r="L281" i="5"/>
  <c r="K281" i="5"/>
  <c r="O280" i="5"/>
  <c r="N280" i="5"/>
  <c r="M280" i="5"/>
  <c r="L280" i="5"/>
  <c r="K280" i="5"/>
  <c r="O279" i="5"/>
  <c r="N279" i="5"/>
  <c r="M279" i="5"/>
  <c r="L279" i="5"/>
  <c r="K279" i="5"/>
  <c r="O278" i="5"/>
  <c r="N278" i="5"/>
  <c r="M278" i="5"/>
  <c r="L278" i="5"/>
  <c r="K278" i="5"/>
  <c r="O277" i="5"/>
  <c r="N277" i="5"/>
  <c r="M277" i="5"/>
  <c r="L277" i="5"/>
  <c r="K277" i="5"/>
  <c r="O276" i="5"/>
  <c r="N276" i="5"/>
  <c r="M276" i="5"/>
  <c r="L276" i="5"/>
  <c r="K276" i="5"/>
  <c r="O275" i="5"/>
  <c r="N275" i="5"/>
  <c r="M275" i="5"/>
  <c r="L275" i="5"/>
  <c r="K275" i="5"/>
  <c r="O274" i="5"/>
  <c r="N274" i="5"/>
  <c r="M274" i="5"/>
  <c r="L274" i="5"/>
  <c r="K274" i="5"/>
  <c r="O273" i="5"/>
  <c r="N273" i="5"/>
  <c r="M273" i="5"/>
  <c r="L273" i="5"/>
  <c r="K273" i="5"/>
  <c r="O272" i="5"/>
  <c r="N272" i="5"/>
  <c r="M272" i="5"/>
  <c r="L272" i="5"/>
  <c r="K272" i="5"/>
  <c r="O271" i="5"/>
  <c r="N271" i="5"/>
  <c r="M271" i="5"/>
  <c r="L271" i="5"/>
  <c r="K271" i="5"/>
  <c r="O270" i="5"/>
  <c r="N270" i="5"/>
  <c r="M270" i="5"/>
  <c r="L270" i="5"/>
  <c r="K270" i="5"/>
  <c r="O269" i="5"/>
  <c r="N269" i="5"/>
  <c r="M269" i="5"/>
  <c r="L269" i="5"/>
  <c r="K269" i="5"/>
  <c r="O268" i="5"/>
  <c r="N268" i="5"/>
  <c r="M268" i="5"/>
  <c r="L268" i="5"/>
  <c r="K268" i="5"/>
  <c r="O267" i="5"/>
  <c r="N267" i="5"/>
  <c r="M267" i="5"/>
  <c r="L267" i="5"/>
  <c r="K267" i="5"/>
  <c r="O266" i="5"/>
  <c r="N266" i="5"/>
  <c r="M266" i="5"/>
  <c r="L266" i="5"/>
  <c r="K266" i="5"/>
  <c r="O265" i="5"/>
  <c r="N265" i="5"/>
  <c r="M265" i="5"/>
  <c r="L265" i="5"/>
  <c r="K265" i="5"/>
  <c r="O264" i="5"/>
  <c r="N264" i="5"/>
  <c r="M264" i="5"/>
  <c r="L264" i="5"/>
  <c r="K264" i="5"/>
  <c r="O263" i="5"/>
  <c r="N263" i="5"/>
  <c r="M263" i="5"/>
  <c r="L263" i="5"/>
  <c r="K263" i="5"/>
  <c r="O262" i="5"/>
  <c r="N262" i="5"/>
  <c r="M262" i="5"/>
  <c r="L262" i="5"/>
  <c r="K262" i="5"/>
  <c r="O261" i="5"/>
  <c r="N261" i="5"/>
  <c r="M261" i="5"/>
  <c r="L261" i="5"/>
  <c r="K261" i="5"/>
  <c r="O260" i="5"/>
  <c r="N260" i="5"/>
  <c r="M260" i="5"/>
  <c r="L260" i="5"/>
  <c r="K260" i="5"/>
  <c r="O259" i="5"/>
  <c r="N259" i="5"/>
  <c r="M259" i="5"/>
  <c r="L259" i="5"/>
  <c r="K259" i="5"/>
  <c r="O258" i="5"/>
  <c r="N258" i="5"/>
  <c r="M258" i="5"/>
  <c r="L258" i="5"/>
  <c r="K258" i="5"/>
  <c r="O257" i="5"/>
  <c r="N257" i="5"/>
  <c r="M257" i="5"/>
  <c r="L257" i="5"/>
  <c r="K257" i="5"/>
  <c r="O256" i="5"/>
  <c r="N256" i="5"/>
  <c r="M256" i="5"/>
  <c r="L256" i="5"/>
  <c r="K256" i="5"/>
  <c r="O255" i="5"/>
  <c r="N255" i="5"/>
  <c r="M255" i="5"/>
  <c r="L255" i="5"/>
  <c r="K255" i="5"/>
  <c r="O254" i="5"/>
  <c r="N254" i="5"/>
  <c r="M254" i="5"/>
  <c r="L254" i="5"/>
  <c r="K254" i="5"/>
  <c r="O253" i="5"/>
  <c r="N253" i="5"/>
  <c r="M253" i="5"/>
  <c r="L253" i="5"/>
  <c r="K253" i="5"/>
  <c r="O252" i="5"/>
  <c r="N252" i="5"/>
  <c r="M252" i="5"/>
  <c r="L252" i="5"/>
  <c r="K252" i="5"/>
  <c r="O251" i="5"/>
  <c r="N251" i="5"/>
  <c r="M251" i="5"/>
  <c r="L251" i="5"/>
  <c r="K251" i="5"/>
  <c r="O250" i="5"/>
  <c r="N250" i="5"/>
  <c r="M250" i="5"/>
  <c r="L250" i="5"/>
  <c r="K250" i="5"/>
  <c r="O249" i="5"/>
  <c r="N249" i="5"/>
  <c r="M249" i="5"/>
  <c r="L249" i="5"/>
  <c r="K249" i="5"/>
  <c r="O248" i="5"/>
  <c r="N248" i="5"/>
  <c r="M248" i="5"/>
  <c r="L248" i="5"/>
  <c r="K248" i="5"/>
  <c r="O247" i="5"/>
  <c r="N247" i="5"/>
  <c r="M247" i="5"/>
  <c r="L247" i="5"/>
  <c r="K247" i="5"/>
  <c r="O246" i="5"/>
  <c r="N246" i="5"/>
  <c r="M246" i="5"/>
  <c r="L246" i="5"/>
  <c r="K246" i="5"/>
  <c r="O245" i="5"/>
  <c r="N245" i="5"/>
  <c r="M245" i="5"/>
  <c r="L245" i="5"/>
  <c r="K245" i="5"/>
  <c r="O244" i="5"/>
  <c r="N244" i="5"/>
  <c r="M244" i="5"/>
  <c r="L244" i="5"/>
  <c r="K244" i="5"/>
  <c r="O243" i="5"/>
  <c r="N243" i="5"/>
  <c r="M243" i="5"/>
  <c r="L243" i="5"/>
  <c r="K243" i="5"/>
  <c r="O242" i="5"/>
  <c r="N242" i="5"/>
  <c r="M242" i="5"/>
  <c r="L242" i="5"/>
  <c r="K242" i="5"/>
  <c r="O241" i="5"/>
  <c r="N241" i="5"/>
  <c r="M241" i="5"/>
  <c r="L241" i="5"/>
  <c r="K241" i="5"/>
  <c r="O240" i="5"/>
  <c r="N240" i="5"/>
  <c r="M240" i="5"/>
  <c r="L240" i="5"/>
  <c r="K240" i="5"/>
  <c r="O239" i="5"/>
  <c r="N239" i="5"/>
  <c r="M239" i="5"/>
  <c r="L239" i="5"/>
  <c r="K239" i="5"/>
  <c r="O238" i="5"/>
  <c r="N238" i="5"/>
  <c r="M238" i="5"/>
  <c r="L238" i="5"/>
  <c r="K238" i="5"/>
  <c r="O237" i="5"/>
  <c r="N237" i="5"/>
  <c r="M237" i="5"/>
  <c r="L237" i="5"/>
  <c r="K237" i="5"/>
  <c r="O236" i="5"/>
  <c r="N236" i="5"/>
  <c r="M236" i="5"/>
  <c r="L236" i="5"/>
  <c r="K236" i="5"/>
  <c r="O235" i="5"/>
  <c r="N235" i="5"/>
  <c r="M235" i="5"/>
  <c r="L235" i="5"/>
  <c r="K235" i="5"/>
  <c r="O234" i="5"/>
  <c r="N234" i="5"/>
  <c r="M234" i="5"/>
  <c r="L234" i="5"/>
  <c r="K234" i="5"/>
  <c r="O233" i="5"/>
  <c r="N233" i="5"/>
  <c r="M233" i="5"/>
  <c r="L233" i="5"/>
  <c r="K233" i="5"/>
  <c r="O232" i="5"/>
  <c r="N232" i="5"/>
  <c r="M232" i="5"/>
  <c r="L232" i="5"/>
  <c r="K232" i="5"/>
  <c r="O231" i="5"/>
  <c r="N231" i="5"/>
  <c r="M231" i="5"/>
  <c r="L231" i="5"/>
  <c r="K231" i="5"/>
  <c r="O230" i="5"/>
  <c r="N230" i="5"/>
  <c r="M230" i="5"/>
  <c r="L230" i="5"/>
  <c r="K230" i="5"/>
  <c r="O229" i="5"/>
  <c r="N229" i="5"/>
  <c r="M229" i="5"/>
  <c r="L229" i="5"/>
  <c r="K229" i="5"/>
  <c r="O228" i="5"/>
  <c r="N228" i="5"/>
  <c r="M228" i="5"/>
  <c r="L228" i="5"/>
  <c r="K228" i="5"/>
  <c r="O227" i="5"/>
  <c r="N227" i="5"/>
  <c r="M227" i="5"/>
  <c r="L227" i="5"/>
  <c r="K227" i="5"/>
  <c r="O226" i="5"/>
  <c r="N226" i="5"/>
  <c r="M226" i="5"/>
  <c r="L226" i="5"/>
  <c r="K226" i="5"/>
  <c r="O225" i="5"/>
  <c r="N225" i="5"/>
  <c r="M225" i="5"/>
  <c r="L225" i="5"/>
  <c r="K225" i="5"/>
  <c r="O224" i="5"/>
  <c r="N224" i="5"/>
  <c r="M224" i="5"/>
  <c r="L224" i="5"/>
  <c r="K224" i="5"/>
  <c r="O223" i="5"/>
  <c r="N223" i="5"/>
  <c r="M223" i="5"/>
  <c r="L223" i="5"/>
  <c r="K223" i="5"/>
  <c r="O222" i="5"/>
  <c r="N222" i="5"/>
  <c r="M222" i="5"/>
  <c r="L222" i="5"/>
  <c r="K222" i="5"/>
  <c r="O221" i="5"/>
  <c r="N221" i="5"/>
  <c r="M221" i="5"/>
  <c r="L221" i="5"/>
  <c r="K221" i="5"/>
  <c r="O220" i="5"/>
  <c r="N220" i="5"/>
  <c r="M220" i="5"/>
  <c r="L220" i="5"/>
  <c r="K220" i="5"/>
  <c r="O219" i="5"/>
  <c r="N219" i="5"/>
  <c r="M219" i="5"/>
  <c r="L219" i="5"/>
  <c r="K219" i="5"/>
  <c r="O218" i="5"/>
  <c r="N218" i="5"/>
  <c r="M218" i="5"/>
  <c r="L218" i="5"/>
  <c r="K218" i="5"/>
  <c r="O217" i="5"/>
  <c r="N217" i="5"/>
  <c r="M217" i="5"/>
  <c r="L217" i="5"/>
  <c r="K217" i="5"/>
  <c r="O216" i="5"/>
  <c r="N216" i="5"/>
  <c r="M216" i="5"/>
  <c r="L216" i="5"/>
  <c r="K216" i="5"/>
  <c r="O215" i="5"/>
  <c r="N215" i="5"/>
  <c r="M215" i="5"/>
  <c r="L215" i="5"/>
  <c r="K215" i="5"/>
  <c r="O214" i="5"/>
  <c r="N214" i="5"/>
  <c r="M214" i="5"/>
  <c r="L214" i="5"/>
  <c r="K214" i="5"/>
  <c r="O213" i="5"/>
  <c r="N213" i="5"/>
  <c r="M213" i="5"/>
  <c r="L213" i="5"/>
  <c r="K213" i="5"/>
  <c r="O212" i="5"/>
  <c r="N212" i="5"/>
  <c r="M212" i="5"/>
  <c r="L212" i="5"/>
  <c r="K212" i="5"/>
  <c r="O211" i="5"/>
  <c r="N211" i="5"/>
  <c r="M211" i="5"/>
  <c r="L211" i="5"/>
  <c r="K211" i="5"/>
  <c r="O210" i="5"/>
  <c r="N210" i="5"/>
  <c r="M210" i="5"/>
  <c r="L210" i="5"/>
  <c r="K210" i="5"/>
  <c r="O209" i="5"/>
  <c r="N209" i="5"/>
  <c r="M209" i="5"/>
  <c r="L209" i="5"/>
  <c r="K209" i="5"/>
  <c r="O208" i="5"/>
  <c r="N208" i="5"/>
  <c r="M208" i="5"/>
  <c r="L208" i="5"/>
  <c r="K208" i="5"/>
  <c r="O207" i="5"/>
  <c r="N207" i="5"/>
  <c r="M207" i="5"/>
  <c r="L207" i="5"/>
  <c r="K207" i="5"/>
  <c r="O206" i="5"/>
  <c r="N206" i="5"/>
  <c r="M206" i="5"/>
  <c r="L206" i="5"/>
  <c r="K206" i="5"/>
  <c r="O205" i="5"/>
  <c r="N205" i="5"/>
  <c r="M205" i="5"/>
  <c r="L205" i="5"/>
  <c r="K205" i="5"/>
  <c r="O204" i="5"/>
  <c r="N204" i="5"/>
  <c r="M204" i="5"/>
  <c r="L204" i="5"/>
  <c r="K204" i="5"/>
  <c r="O203" i="5"/>
  <c r="N203" i="5"/>
  <c r="M203" i="5"/>
  <c r="L203" i="5"/>
  <c r="K203" i="5"/>
  <c r="O202" i="5"/>
  <c r="N202" i="5"/>
  <c r="M202" i="5"/>
  <c r="L202" i="5"/>
  <c r="K202" i="5"/>
  <c r="O201" i="5"/>
  <c r="N201" i="5"/>
  <c r="M201" i="5"/>
  <c r="L201" i="5"/>
  <c r="K201" i="5"/>
  <c r="O200" i="5"/>
  <c r="N200" i="5"/>
  <c r="M200" i="5"/>
  <c r="L200" i="5"/>
  <c r="K200" i="5"/>
  <c r="O199" i="5"/>
  <c r="N199" i="5"/>
  <c r="M199" i="5"/>
  <c r="L199" i="5"/>
  <c r="K199" i="5"/>
  <c r="O198" i="5"/>
  <c r="N198" i="5"/>
  <c r="M198" i="5"/>
  <c r="L198" i="5"/>
  <c r="K198" i="5"/>
  <c r="O197" i="5"/>
  <c r="N197" i="5"/>
  <c r="M197" i="5"/>
  <c r="L197" i="5"/>
  <c r="K197" i="5"/>
  <c r="O196" i="5"/>
  <c r="N196" i="5"/>
  <c r="M196" i="5"/>
  <c r="L196" i="5"/>
  <c r="K196" i="5"/>
  <c r="O195" i="5"/>
  <c r="N195" i="5"/>
  <c r="M195" i="5"/>
  <c r="L195" i="5"/>
  <c r="K195" i="5"/>
  <c r="O194" i="5"/>
  <c r="N194" i="5"/>
  <c r="M194" i="5"/>
  <c r="L194" i="5"/>
  <c r="K194" i="5"/>
  <c r="O193" i="5"/>
  <c r="N193" i="5"/>
  <c r="M193" i="5"/>
  <c r="L193" i="5"/>
  <c r="K193" i="5"/>
  <c r="O192" i="5"/>
  <c r="N192" i="5"/>
  <c r="M192" i="5"/>
  <c r="L192" i="5"/>
  <c r="K192" i="5"/>
  <c r="O191" i="5"/>
  <c r="N191" i="5"/>
  <c r="M191" i="5"/>
  <c r="L191" i="5"/>
  <c r="K191" i="5"/>
  <c r="O190" i="5"/>
  <c r="N190" i="5"/>
  <c r="M190" i="5"/>
  <c r="L190" i="5"/>
  <c r="K190" i="5"/>
  <c r="O189" i="5"/>
  <c r="N189" i="5"/>
  <c r="M189" i="5"/>
  <c r="L189" i="5"/>
  <c r="K189" i="5"/>
  <c r="O188" i="5"/>
  <c r="N188" i="5"/>
  <c r="M188" i="5"/>
  <c r="L188" i="5"/>
  <c r="K188" i="5"/>
  <c r="O187" i="5"/>
  <c r="N187" i="5"/>
  <c r="M187" i="5"/>
  <c r="L187" i="5"/>
  <c r="K187" i="5"/>
  <c r="O186" i="5"/>
  <c r="N186" i="5"/>
  <c r="M186" i="5"/>
  <c r="L186" i="5"/>
  <c r="K186" i="5"/>
  <c r="O185" i="5"/>
  <c r="N185" i="5"/>
  <c r="M185" i="5"/>
  <c r="L185" i="5"/>
  <c r="K185" i="5"/>
  <c r="O184" i="5"/>
  <c r="N184" i="5"/>
  <c r="M184" i="5"/>
  <c r="L184" i="5"/>
  <c r="K184" i="5"/>
  <c r="O183" i="5"/>
  <c r="N183" i="5"/>
  <c r="M183" i="5"/>
  <c r="L183" i="5"/>
  <c r="K183" i="5"/>
  <c r="O182" i="5"/>
  <c r="N182" i="5"/>
  <c r="M182" i="5"/>
  <c r="L182" i="5"/>
  <c r="K182" i="5"/>
  <c r="O181" i="5"/>
  <c r="N181" i="5"/>
  <c r="M181" i="5"/>
  <c r="L181" i="5"/>
  <c r="K181" i="5"/>
  <c r="O180" i="5"/>
  <c r="N180" i="5"/>
  <c r="M180" i="5"/>
  <c r="L180" i="5"/>
  <c r="K180" i="5"/>
  <c r="O179" i="5"/>
  <c r="N179" i="5"/>
  <c r="M179" i="5"/>
  <c r="L179" i="5"/>
  <c r="K179" i="5"/>
  <c r="O178" i="5"/>
  <c r="N178" i="5"/>
  <c r="M178" i="5"/>
  <c r="L178" i="5"/>
  <c r="K178" i="5"/>
  <c r="O177" i="5"/>
  <c r="N177" i="5"/>
  <c r="M177" i="5"/>
  <c r="L177" i="5"/>
  <c r="K177" i="5"/>
  <c r="O176" i="5"/>
  <c r="N176" i="5"/>
  <c r="M176" i="5"/>
  <c r="L176" i="5"/>
  <c r="K176" i="5"/>
  <c r="O175" i="5"/>
  <c r="N175" i="5"/>
  <c r="M175" i="5"/>
  <c r="L175" i="5"/>
  <c r="K175" i="5"/>
  <c r="O174" i="5"/>
  <c r="N174" i="5"/>
  <c r="M174" i="5"/>
  <c r="L174" i="5"/>
  <c r="K174" i="5"/>
  <c r="O173" i="5"/>
  <c r="N173" i="5"/>
  <c r="M173" i="5"/>
  <c r="L173" i="5"/>
  <c r="K173" i="5"/>
  <c r="O172" i="5"/>
  <c r="N172" i="5"/>
  <c r="M172" i="5"/>
  <c r="L172" i="5"/>
  <c r="K172" i="5"/>
  <c r="O171" i="5"/>
  <c r="N171" i="5"/>
  <c r="M171" i="5"/>
  <c r="L171" i="5"/>
  <c r="K171" i="5"/>
  <c r="O170" i="5"/>
  <c r="N170" i="5"/>
  <c r="M170" i="5"/>
  <c r="L170" i="5"/>
  <c r="K170" i="5"/>
  <c r="O169" i="5"/>
  <c r="N169" i="5"/>
  <c r="M169" i="5"/>
  <c r="L169" i="5"/>
  <c r="K169" i="5"/>
  <c r="O168" i="5"/>
  <c r="N168" i="5"/>
  <c r="M168" i="5"/>
  <c r="L168" i="5"/>
  <c r="K168" i="5"/>
  <c r="O167" i="5"/>
  <c r="N167" i="5"/>
  <c r="M167" i="5"/>
  <c r="L167" i="5"/>
  <c r="K167" i="5"/>
  <c r="O166" i="5"/>
  <c r="N166" i="5"/>
  <c r="M166" i="5"/>
  <c r="L166" i="5"/>
  <c r="K166" i="5"/>
  <c r="O165" i="5"/>
  <c r="N165" i="5"/>
  <c r="M165" i="5"/>
  <c r="L165" i="5"/>
  <c r="K165" i="5"/>
  <c r="O164" i="5"/>
  <c r="N164" i="5"/>
  <c r="M164" i="5"/>
  <c r="L164" i="5"/>
  <c r="K164" i="5"/>
  <c r="O163" i="5"/>
  <c r="N163" i="5"/>
  <c r="M163" i="5"/>
  <c r="L163" i="5"/>
  <c r="K163" i="5"/>
  <c r="O162" i="5"/>
  <c r="N162" i="5"/>
  <c r="M162" i="5"/>
  <c r="L162" i="5"/>
  <c r="K162" i="5"/>
  <c r="O161" i="5"/>
  <c r="N161" i="5"/>
  <c r="M161" i="5"/>
  <c r="L161" i="5"/>
  <c r="K161" i="5"/>
  <c r="O160" i="5"/>
  <c r="N160" i="5"/>
  <c r="M160" i="5"/>
  <c r="L160" i="5"/>
  <c r="K160" i="5"/>
  <c r="O159" i="5"/>
  <c r="N159" i="5"/>
  <c r="M159" i="5"/>
  <c r="L159" i="5"/>
  <c r="K159" i="5"/>
  <c r="O158" i="5"/>
  <c r="N158" i="5"/>
  <c r="M158" i="5"/>
  <c r="L158" i="5"/>
  <c r="K158" i="5"/>
  <c r="O157" i="5"/>
  <c r="N157" i="5"/>
  <c r="M157" i="5"/>
  <c r="L157" i="5"/>
  <c r="K157" i="5"/>
  <c r="O156" i="5"/>
  <c r="N156" i="5"/>
  <c r="M156" i="5"/>
  <c r="L156" i="5"/>
  <c r="K156" i="5"/>
  <c r="O155" i="5"/>
  <c r="N155" i="5"/>
  <c r="M155" i="5"/>
  <c r="L155" i="5"/>
  <c r="K155" i="5"/>
  <c r="O154" i="5"/>
  <c r="N154" i="5"/>
  <c r="M154" i="5"/>
  <c r="L154" i="5"/>
  <c r="K154" i="5"/>
  <c r="O153" i="5"/>
  <c r="N153" i="5"/>
  <c r="M153" i="5"/>
  <c r="L153" i="5"/>
  <c r="K153" i="5"/>
  <c r="O152" i="5"/>
  <c r="N152" i="5"/>
  <c r="M152" i="5"/>
  <c r="L152" i="5"/>
  <c r="K152" i="5"/>
  <c r="O151" i="5"/>
  <c r="N151" i="5"/>
  <c r="M151" i="5"/>
  <c r="L151" i="5"/>
  <c r="K151" i="5"/>
  <c r="O150" i="5"/>
  <c r="N150" i="5"/>
  <c r="M150" i="5"/>
  <c r="L150" i="5"/>
  <c r="K150" i="5"/>
  <c r="O149" i="5"/>
  <c r="N149" i="5"/>
  <c r="M149" i="5"/>
  <c r="L149" i="5"/>
  <c r="K149" i="5"/>
  <c r="O148" i="5"/>
  <c r="N148" i="5"/>
  <c r="M148" i="5"/>
  <c r="L148" i="5"/>
  <c r="K148" i="5"/>
  <c r="O147" i="5"/>
  <c r="N147" i="5"/>
  <c r="M147" i="5"/>
  <c r="L147" i="5"/>
  <c r="K147" i="5"/>
  <c r="O146" i="5"/>
  <c r="N146" i="5"/>
  <c r="M146" i="5"/>
  <c r="L146" i="5"/>
  <c r="K146" i="5"/>
  <c r="O145" i="5"/>
  <c r="N145" i="5"/>
  <c r="M145" i="5"/>
  <c r="L145" i="5"/>
  <c r="K145" i="5"/>
  <c r="O144" i="5"/>
  <c r="N144" i="5"/>
  <c r="M144" i="5"/>
  <c r="L144" i="5"/>
  <c r="K144" i="5"/>
  <c r="O143" i="5"/>
  <c r="N143" i="5"/>
  <c r="M143" i="5"/>
  <c r="L143" i="5"/>
  <c r="K143" i="5"/>
  <c r="O142" i="5"/>
  <c r="N142" i="5"/>
  <c r="M142" i="5"/>
  <c r="L142" i="5"/>
  <c r="K142" i="5"/>
  <c r="O141" i="5"/>
  <c r="N141" i="5"/>
  <c r="M141" i="5"/>
  <c r="L141" i="5"/>
  <c r="K141" i="5"/>
  <c r="O140" i="5"/>
  <c r="N140" i="5"/>
  <c r="M140" i="5"/>
  <c r="L140" i="5"/>
  <c r="K140" i="5"/>
  <c r="O139" i="5"/>
  <c r="N139" i="5"/>
  <c r="M139" i="5"/>
  <c r="L139" i="5"/>
  <c r="K139" i="5"/>
  <c r="O138" i="5"/>
  <c r="N138" i="5"/>
  <c r="M138" i="5"/>
  <c r="L138" i="5"/>
  <c r="K138" i="5"/>
  <c r="O137" i="5"/>
  <c r="N137" i="5"/>
  <c r="M137" i="5"/>
  <c r="L137" i="5"/>
  <c r="K137" i="5"/>
  <c r="O136" i="5"/>
  <c r="N136" i="5"/>
  <c r="M136" i="5"/>
  <c r="L136" i="5"/>
  <c r="K136" i="5"/>
  <c r="O135" i="5"/>
  <c r="N135" i="5"/>
  <c r="M135" i="5"/>
  <c r="L135" i="5"/>
  <c r="K135" i="5"/>
  <c r="O134" i="5"/>
  <c r="N134" i="5"/>
  <c r="M134" i="5"/>
  <c r="L134" i="5"/>
  <c r="K134" i="5"/>
  <c r="O133" i="5"/>
  <c r="N133" i="5"/>
  <c r="M133" i="5"/>
  <c r="L133" i="5"/>
  <c r="K133" i="5"/>
  <c r="O132" i="5"/>
  <c r="N132" i="5"/>
  <c r="M132" i="5"/>
  <c r="L132" i="5"/>
  <c r="K132" i="5"/>
  <c r="O131" i="5"/>
  <c r="N131" i="5"/>
  <c r="M131" i="5"/>
  <c r="L131" i="5"/>
  <c r="K131" i="5"/>
  <c r="O130" i="5"/>
  <c r="N130" i="5"/>
  <c r="M130" i="5"/>
  <c r="L130" i="5"/>
  <c r="K130" i="5"/>
  <c r="O129" i="5"/>
  <c r="N129" i="5"/>
  <c r="M129" i="5"/>
  <c r="L129" i="5"/>
  <c r="K129" i="5"/>
  <c r="O128" i="5"/>
  <c r="N128" i="5"/>
  <c r="M128" i="5"/>
  <c r="L128" i="5"/>
  <c r="K128" i="5"/>
  <c r="O127" i="5"/>
  <c r="N127" i="5"/>
  <c r="M127" i="5"/>
  <c r="L127" i="5"/>
  <c r="K127" i="5"/>
  <c r="O126" i="5"/>
  <c r="N126" i="5"/>
  <c r="M126" i="5"/>
  <c r="L126" i="5"/>
  <c r="K126" i="5"/>
  <c r="O125" i="5"/>
  <c r="N125" i="5"/>
  <c r="M125" i="5"/>
  <c r="L125" i="5"/>
  <c r="K125" i="5"/>
  <c r="O124" i="5"/>
  <c r="N124" i="5"/>
  <c r="M124" i="5"/>
  <c r="L124" i="5"/>
  <c r="K124" i="5"/>
  <c r="O123" i="5"/>
  <c r="N123" i="5"/>
  <c r="M123" i="5"/>
  <c r="L123" i="5"/>
  <c r="K123" i="5"/>
  <c r="O122" i="5"/>
  <c r="N122" i="5"/>
  <c r="M122" i="5"/>
  <c r="L122" i="5"/>
  <c r="K122" i="5"/>
  <c r="O121" i="5"/>
  <c r="N121" i="5"/>
  <c r="M121" i="5"/>
  <c r="L121" i="5"/>
  <c r="K121" i="5"/>
  <c r="O120" i="5"/>
  <c r="N120" i="5"/>
  <c r="M120" i="5"/>
  <c r="L120" i="5"/>
  <c r="K120" i="5"/>
  <c r="O119" i="5"/>
  <c r="N119" i="5"/>
  <c r="M119" i="5"/>
  <c r="L119" i="5"/>
  <c r="K119" i="5"/>
  <c r="O118" i="5"/>
  <c r="N118" i="5"/>
  <c r="M118" i="5"/>
  <c r="L118" i="5"/>
  <c r="K118" i="5"/>
  <c r="O117" i="5"/>
  <c r="N117" i="5"/>
  <c r="M117" i="5"/>
  <c r="L117" i="5"/>
  <c r="K117" i="5"/>
  <c r="O116" i="5"/>
  <c r="N116" i="5"/>
  <c r="M116" i="5"/>
  <c r="L116" i="5"/>
  <c r="K116" i="5"/>
  <c r="O115" i="5"/>
  <c r="N115" i="5"/>
  <c r="M115" i="5"/>
  <c r="L115" i="5"/>
  <c r="K115" i="5"/>
  <c r="O114" i="5"/>
  <c r="N114" i="5"/>
  <c r="M114" i="5"/>
  <c r="L114" i="5"/>
  <c r="K114" i="5"/>
  <c r="O113" i="5"/>
  <c r="N113" i="5"/>
  <c r="M113" i="5"/>
  <c r="L113" i="5"/>
  <c r="K113" i="5"/>
  <c r="O112" i="5"/>
  <c r="N112" i="5"/>
  <c r="M112" i="5"/>
  <c r="L112" i="5"/>
  <c r="K112" i="5"/>
  <c r="O111" i="5"/>
  <c r="N111" i="5"/>
  <c r="M111" i="5"/>
  <c r="L111" i="5"/>
  <c r="K111" i="5"/>
  <c r="O110" i="5"/>
  <c r="N110" i="5"/>
  <c r="M110" i="5"/>
  <c r="L110" i="5"/>
  <c r="K110" i="5"/>
  <c r="O109" i="5"/>
  <c r="N109" i="5"/>
  <c r="M109" i="5"/>
  <c r="L109" i="5"/>
  <c r="K109" i="5"/>
  <c r="O108" i="5"/>
  <c r="N108" i="5"/>
  <c r="M108" i="5"/>
  <c r="L108" i="5"/>
  <c r="K108" i="5"/>
  <c r="O107" i="5"/>
  <c r="N107" i="5"/>
  <c r="M107" i="5"/>
  <c r="L107" i="5"/>
  <c r="K107" i="5"/>
  <c r="O106" i="5"/>
  <c r="N106" i="5"/>
  <c r="M106" i="5"/>
  <c r="L106" i="5"/>
  <c r="K106" i="5"/>
  <c r="O105" i="5"/>
  <c r="N105" i="5"/>
  <c r="M105" i="5"/>
  <c r="L105" i="5"/>
  <c r="K105" i="5"/>
  <c r="O104" i="5"/>
  <c r="N104" i="5"/>
  <c r="M104" i="5"/>
  <c r="L104" i="5"/>
  <c r="K104" i="5"/>
  <c r="O103" i="5"/>
  <c r="N103" i="5"/>
  <c r="M103" i="5"/>
  <c r="L103" i="5"/>
  <c r="K103" i="5"/>
  <c r="O102" i="5"/>
  <c r="N102" i="5"/>
  <c r="M102" i="5"/>
  <c r="L102" i="5"/>
  <c r="K102" i="5"/>
  <c r="O101" i="5"/>
  <c r="N101" i="5"/>
  <c r="M101" i="5"/>
  <c r="L101" i="5"/>
  <c r="K101" i="5"/>
  <c r="O100" i="5"/>
  <c r="N100" i="5"/>
  <c r="M100" i="5"/>
  <c r="L100" i="5"/>
  <c r="K100" i="5"/>
  <c r="O99" i="5"/>
  <c r="N99" i="5"/>
  <c r="M99" i="5"/>
  <c r="L99" i="5"/>
  <c r="K99" i="5"/>
  <c r="O98" i="5"/>
  <c r="N98" i="5"/>
  <c r="M98" i="5"/>
  <c r="L98" i="5"/>
  <c r="K98" i="5"/>
  <c r="O97" i="5"/>
  <c r="N97" i="5"/>
  <c r="M97" i="5"/>
  <c r="L97" i="5"/>
  <c r="K97" i="5"/>
  <c r="O96" i="5"/>
  <c r="N96" i="5"/>
  <c r="M96" i="5"/>
  <c r="L96" i="5"/>
  <c r="K96" i="5"/>
  <c r="O95" i="5"/>
  <c r="N95" i="5"/>
  <c r="M95" i="5"/>
  <c r="L95" i="5"/>
  <c r="K95" i="5"/>
  <c r="O94" i="5"/>
  <c r="N94" i="5"/>
  <c r="M94" i="5"/>
  <c r="L94" i="5"/>
  <c r="K94" i="5"/>
  <c r="O93" i="5"/>
  <c r="N93" i="5"/>
  <c r="M93" i="5"/>
  <c r="L93" i="5"/>
  <c r="K93" i="5"/>
  <c r="O92" i="5"/>
  <c r="N92" i="5"/>
  <c r="M92" i="5"/>
  <c r="L92" i="5"/>
  <c r="K92" i="5"/>
  <c r="O91" i="5"/>
  <c r="N91" i="5"/>
  <c r="M91" i="5"/>
  <c r="L91" i="5"/>
  <c r="K91" i="5"/>
  <c r="O90" i="5"/>
  <c r="N90" i="5"/>
  <c r="M90" i="5"/>
  <c r="L90" i="5"/>
  <c r="K90" i="5"/>
  <c r="O89" i="5"/>
  <c r="N89" i="5"/>
  <c r="M89" i="5"/>
  <c r="L89" i="5"/>
  <c r="K89" i="5"/>
  <c r="O88" i="5"/>
  <c r="N88" i="5"/>
  <c r="M88" i="5"/>
  <c r="L88" i="5"/>
  <c r="K88" i="5"/>
  <c r="O87" i="5"/>
  <c r="N87" i="5"/>
  <c r="M87" i="5"/>
  <c r="L87" i="5"/>
  <c r="K87" i="5"/>
  <c r="O86" i="5"/>
  <c r="N86" i="5"/>
  <c r="M86" i="5"/>
  <c r="L86" i="5"/>
  <c r="K86" i="5"/>
  <c r="O85" i="5"/>
  <c r="N85" i="5"/>
  <c r="M85" i="5"/>
  <c r="L85" i="5"/>
  <c r="K85" i="5"/>
  <c r="O84" i="5"/>
  <c r="N84" i="5"/>
  <c r="M84" i="5"/>
  <c r="L84" i="5"/>
  <c r="K84" i="5"/>
  <c r="O83" i="5"/>
  <c r="N83" i="5"/>
  <c r="M83" i="5"/>
  <c r="L83" i="5"/>
  <c r="K83" i="5"/>
  <c r="O82" i="5"/>
  <c r="N82" i="5"/>
  <c r="M82" i="5"/>
  <c r="L82" i="5"/>
  <c r="K82" i="5"/>
  <c r="O81" i="5"/>
  <c r="N81" i="5"/>
  <c r="M81" i="5"/>
  <c r="L81" i="5"/>
  <c r="K81" i="5"/>
  <c r="O80" i="5"/>
  <c r="N80" i="5"/>
  <c r="M80" i="5"/>
  <c r="L80" i="5"/>
  <c r="K80" i="5"/>
  <c r="O79" i="5"/>
  <c r="N79" i="5"/>
  <c r="M79" i="5"/>
  <c r="L79" i="5"/>
  <c r="K79" i="5"/>
  <c r="O78" i="5"/>
  <c r="N78" i="5"/>
  <c r="M78" i="5"/>
  <c r="L78" i="5"/>
  <c r="K78" i="5"/>
  <c r="O77" i="5"/>
  <c r="N77" i="5"/>
  <c r="M77" i="5"/>
  <c r="L77" i="5"/>
  <c r="K77" i="5"/>
  <c r="O76" i="5"/>
  <c r="N76" i="5"/>
  <c r="M76" i="5"/>
  <c r="L76" i="5"/>
  <c r="K76" i="5"/>
  <c r="O75" i="5"/>
  <c r="N75" i="5"/>
  <c r="M75" i="5"/>
  <c r="L75" i="5"/>
  <c r="K75" i="5"/>
  <c r="O74" i="5"/>
  <c r="N74" i="5"/>
  <c r="M74" i="5"/>
  <c r="L74" i="5"/>
  <c r="K74" i="5"/>
  <c r="O73" i="5"/>
  <c r="N73" i="5"/>
  <c r="M73" i="5"/>
  <c r="L73" i="5"/>
  <c r="K73" i="5"/>
  <c r="O72" i="5"/>
  <c r="N72" i="5"/>
  <c r="M72" i="5"/>
  <c r="L72" i="5"/>
  <c r="K72" i="5"/>
  <c r="O71" i="5"/>
  <c r="N71" i="5"/>
  <c r="M71" i="5"/>
  <c r="L71" i="5"/>
  <c r="K71" i="5"/>
  <c r="O70" i="5"/>
  <c r="N70" i="5"/>
  <c r="M70" i="5"/>
  <c r="L70" i="5"/>
  <c r="K70" i="5"/>
  <c r="O69" i="5"/>
  <c r="N69" i="5"/>
  <c r="M69" i="5"/>
  <c r="L69" i="5"/>
  <c r="K69" i="5"/>
  <c r="O68" i="5"/>
  <c r="N68" i="5"/>
  <c r="M68" i="5"/>
  <c r="L68" i="5"/>
  <c r="K68" i="5"/>
  <c r="O67" i="5"/>
  <c r="N67" i="5"/>
  <c r="M67" i="5"/>
  <c r="L67" i="5"/>
  <c r="K67" i="5"/>
  <c r="O66" i="5"/>
  <c r="N66" i="5"/>
  <c r="M66" i="5"/>
  <c r="L66" i="5"/>
  <c r="K66" i="5"/>
  <c r="O65" i="5"/>
  <c r="N65" i="5"/>
  <c r="M65" i="5"/>
  <c r="L65" i="5"/>
  <c r="K65" i="5"/>
  <c r="O64" i="5"/>
  <c r="N64" i="5"/>
  <c r="M64" i="5"/>
  <c r="L64" i="5"/>
  <c r="K64" i="5"/>
  <c r="O63" i="5"/>
  <c r="N63" i="5"/>
  <c r="M63" i="5"/>
  <c r="L63" i="5"/>
  <c r="K63" i="5"/>
  <c r="O62" i="5"/>
  <c r="N62" i="5"/>
  <c r="M62" i="5"/>
  <c r="L62" i="5"/>
  <c r="K62" i="5"/>
  <c r="O61" i="5"/>
  <c r="N61" i="5"/>
  <c r="M61" i="5"/>
  <c r="L61" i="5"/>
  <c r="K61" i="5"/>
  <c r="O60" i="5"/>
  <c r="N60" i="5"/>
  <c r="M60" i="5"/>
  <c r="L60" i="5"/>
  <c r="K60" i="5"/>
  <c r="O59" i="5"/>
  <c r="N59" i="5"/>
  <c r="M59" i="5"/>
  <c r="L59" i="5"/>
  <c r="K59" i="5"/>
  <c r="O58" i="5"/>
  <c r="N58" i="5"/>
  <c r="M58" i="5"/>
  <c r="L58" i="5"/>
  <c r="K58" i="5"/>
  <c r="O57" i="5"/>
  <c r="N57" i="5"/>
  <c r="M57" i="5"/>
  <c r="L57" i="5"/>
  <c r="K57" i="5"/>
  <c r="O56" i="5"/>
  <c r="N56" i="5"/>
  <c r="M56" i="5"/>
  <c r="L56" i="5"/>
  <c r="K56" i="5"/>
  <c r="O55" i="5"/>
  <c r="N55" i="5"/>
  <c r="M55" i="5"/>
  <c r="L55" i="5"/>
  <c r="K55" i="5"/>
  <c r="O54" i="5"/>
  <c r="N54" i="5"/>
  <c r="M54" i="5"/>
  <c r="L54" i="5"/>
  <c r="K54" i="5"/>
  <c r="O53" i="5"/>
  <c r="N53" i="5"/>
  <c r="M53" i="5"/>
  <c r="L53" i="5"/>
  <c r="K53" i="5"/>
  <c r="O52" i="5"/>
  <c r="N52" i="5"/>
  <c r="M52" i="5"/>
  <c r="L52" i="5"/>
  <c r="K52" i="5"/>
  <c r="O51" i="5"/>
  <c r="N51" i="5"/>
  <c r="M51" i="5"/>
  <c r="L51" i="5"/>
  <c r="K51" i="5"/>
  <c r="O50" i="5"/>
  <c r="N50" i="5"/>
  <c r="M50" i="5"/>
  <c r="L50" i="5"/>
  <c r="K50" i="5"/>
  <c r="O49" i="5"/>
  <c r="N49" i="5"/>
  <c r="M49" i="5"/>
  <c r="L49" i="5"/>
  <c r="K49" i="5"/>
  <c r="O48" i="5"/>
  <c r="N48" i="5"/>
  <c r="M48" i="5"/>
  <c r="L48" i="5"/>
  <c r="K48" i="5"/>
  <c r="O47" i="5"/>
  <c r="N47" i="5"/>
  <c r="M47" i="5"/>
  <c r="L47" i="5"/>
  <c r="K47" i="5"/>
  <c r="O46" i="5"/>
  <c r="N46" i="5"/>
  <c r="M46" i="5"/>
  <c r="L46" i="5"/>
  <c r="K46" i="5"/>
  <c r="O45" i="5"/>
  <c r="N45" i="5"/>
  <c r="M45" i="5"/>
  <c r="L45" i="5"/>
  <c r="K45" i="5"/>
  <c r="O44" i="5"/>
  <c r="N44" i="5"/>
  <c r="M44" i="5"/>
  <c r="L44" i="5"/>
  <c r="K44" i="5"/>
  <c r="O43" i="5"/>
  <c r="N43" i="5"/>
  <c r="M43" i="5"/>
  <c r="L43" i="5"/>
  <c r="K43" i="5"/>
  <c r="O42" i="5"/>
  <c r="N42" i="5"/>
  <c r="M42" i="5"/>
  <c r="L42" i="5"/>
  <c r="K42" i="5"/>
  <c r="O41" i="5"/>
  <c r="N41" i="5"/>
  <c r="M41" i="5"/>
  <c r="L41" i="5"/>
  <c r="K41" i="5"/>
  <c r="O40" i="5"/>
  <c r="N40" i="5"/>
  <c r="M40" i="5"/>
  <c r="L40" i="5"/>
  <c r="K40" i="5"/>
  <c r="O39" i="5"/>
  <c r="N39" i="5"/>
  <c r="M39" i="5"/>
  <c r="L39" i="5"/>
  <c r="K39" i="5"/>
  <c r="O38" i="5"/>
  <c r="N38" i="5"/>
  <c r="M38" i="5"/>
  <c r="L38" i="5"/>
  <c r="K38" i="5"/>
  <c r="O37" i="5"/>
  <c r="N37" i="5"/>
  <c r="M37" i="5"/>
  <c r="L37" i="5"/>
  <c r="K37" i="5"/>
  <c r="O36" i="5"/>
  <c r="N36" i="5"/>
  <c r="M36" i="5"/>
  <c r="L36" i="5"/>
  <c r="K36" i="5"/>
  <c r="O35" i="5"/>
  <c r="N35" i="5"/>
  <c r="M35" i="5"/>
  <c r="L35" i="5"/>
  <c r="K35" i="5"/>
  <c r="O34" i="5"/>
  <c r="N34" i="5"/>
  <c r="M34" i="5"/>
  <c r="L34" i="5"/>
  <c r="K34" i="5"/>
  <c r="O33" i="5"/>
  <c r="N33" i="5"/>
  <c r="M33" i="5"/>
  <c r="L33" i="5"/>
  <c r="K33" i="5"/>
  <c r="O32" i="5"/>
  <c r="N32" i="5"/>
  <c r="M32" i="5"/>
  <c r="L32" i="5"/>
  <c r="K32" i="5"/>
  <c r="O31" i="5"/>
  <c r="N31" i="5"/>
  <c r="M31" i="5"/>
  <c r="L31" i="5"/>
  <c r="K31" i="5"/>
  <c r="O30" i="5"/>
  <c r="N30" i="5"/>
  <c r="M30" i="5"/>
  <c r="L30" i="5"/>
  <c r="K30" i="5"/>
  <c r="O29" i="5"/>
  <c r="N29" i="5"/>
  <c r="M29" i="5"/>
  <c r="L29" i="5"/>
  <c r="K29" i="5"/>
  <c r="O28" i="5"/>
  <c r="N28" i="5"/>
  <c r="M28" i="5"/>
  <c r="L28" i="5"/>
  <c r="K28" i="5"/>
  <c r="O27" i="5"/>
  <c r="N27" i="5"/>
  <c r="M27" i="5"/>
  <c r="L27" i="5"/>
  <c r="K27" i="5"/>
  <c r="O26" i="5"/>
  <c r="N26" i="5"/>
  <c r="M26" i="5"/>
  <c r="L26" i="5"/>
  <c r="K26" i="5"/>
  <c r="O25" i="5"/>
  <c r="N25" i="5"/>
  <c r="M25" i="5"/>
  <c r="L25" i="5"/>
  <c r="K25" i="5"/>
  <c r="O24" i="5"/>
  <c r="N24" i="5"/>
  <c r="M24" i="5"/>
  <c r="L24" i="5"/>
  <c r="K24" i="5"/>
  <c r="O23" i="5"/>
  <c r="N23" i="5"/>
  <c r="M23" i="5"/>
  <c r="L23" i="5"/>
  <c r="K23" i="5"/>
  <c r="P18" i="5"/>
  <c r="N8" i="12"/>
  <c r="O18" i="5"/>
  <c r="M8" i="12"/>
  <c r="R17" i="5"/>
  <c r="P7" i="12"/>
  <c r="R16" i="5"/>
  <c r="P6" i="12"/>
  <c r="Q16" i="5"/>
  <c r="O6" i="12"/>
  <c r="O16" i="5"/>
  <c r="M6" i="12"/>
  <c r="R15" i="5"/>
  <c r="P5" i="12"/>
  <c r="Q15" i="5"/>
  <c r="O5" i="12"/>
  <c r="M9" i="5"/>
  <c r="L9" i="5"/>
  <c r="V8" i="5"/>
  <c r="R8" i="5"/>
  <c r="P8" i="5"/>
  <c r="M8" i="5"/>
  <c r="Z8" i="5"/>
  <c r="J8" i="12"/>
  <c r="G8" i="5"/>
  <c r="T8" i="5"/>
  <c r="C8" i="12"/>
  <c r="W7" i="5"/>
  <c r="V7" i="5"/>
  <c r="R7" i="5"/>
  <c r="Q7" i="5"/>
  <c r="L7" i="5"/>
  <c r="Y7" i="5"/>
  <c r="I7" i="12"/>
  <c r="F7" i="5"/>
  <c r="S7" i="5"/>
  <c r="B7" i="12"/>
  <c r="D35" i="4"/>
  <c r="F35" i="4"/>
  <c r="H35" i="4"/>
  <c r="R10" i="4"/>
  <c r="X15" i="12"/>
  <c r="AB7" i="12"/>
  <c r="H7" i="5"/>
  <c r="U7" i="5"/>
  <c r="D7" i="12"/>
  <c r="W6" i="5"/>
  <c r="Q6" i="5"/>
  <c r="P6" i="5"/>
  <c r="K6" i="5"/>
  <c r="X6" i="5"/>
  <c r="H6" i="12"/>
  <c r="M6" i="5"/>
  <c r="Z6" i="5"/>
  <c r="J6" i="12"/>
  <c r="H6" i="5"/>
  <c r="U6" i="5"/>
  <c r="D6" i="12"/>
  <c r="W5" i="5"/>
  <c r="V5" i="5"/>
  <c r="AC5" i="5"/>
  <c r="R5" i="5"/>
  <c r="Q5" i="5"/>
  <c r="P5" i="5"/>
  <c r="AB5" i="5"/>
  <c r="D43" i="4"/>
  <c r="H43" i="4"/>
  <c r="R11" i="4"/>
  <c r="X16" i="12"/>
  <c r="F8" i="5"/>
  <c r="S8" i="5"/>
  <c r="B8" i="12"/>
  <c r="AB8" i="12"/>
  <c r="P10" i="4"/>
  <c r="V15" i="12"/>
  <c r="E26" i="4"/>
  <c r="O9" i="4"/>
  <c r="U14" i="12"/>
  <c r="G26" i="4"/>
  <c r="Q9" i="4"/>
  <c r="W14" i="12"/>
  <c r="H16" i="4"/>
  <c r="N11" i="4"/>
  <c r="T16" i="12"/>
  <c r="N8" i="4"/>
  <c r="R8" i="4"/>
  <c r="X13" i="12"/>
  <c r="T13" i="12"/>
  <c r="G51" i="3"/>
  <c r="E51" i="3"/>
  <c r="D51" i="3"/>
  <c r="N18" i="3"/>
  <c r="F51" i="3"/>
  <c r="F43" i="3"/>
  <c r="D43" i="3"/>
  <c r="N17" i="3"/>
  <c r="F34" i="3"/>
  <c r="F52" i="3"/>
  <c r="E34" i="3"/>
  <c r="D24" i="3"/>
  <c r="N15" i="3"/>
  <c r="P17" i="3"/>
  <c r="V7" i="12"/>
  <c r="N11" i="3"/>
  <c r="O11" i="3"/>
  <c r="O10" i="3"/>
  <c r="O9" i="3"/>
  <c r="N8" i="3"/>
  <c r="O8" i="3"/>
  <c r="N7" i="3"/>
  <c r="O7" i="3"/>
  <c r="N6" i="3"/>
  <c r="O6" i="3"/>
  <c r="J38" i="12"/>
  <c r="AI36" i="12"/>
  <c r="E52" i="3"/>
  <c r="O16" i="3"/>
  <c r="T8" i="12"/>
  <c r="R18" i="3"/>
  <c r="X8" i="12"/>
  <c r="T5" i="12"/>
  <c r="R15" i="3"/>
  <c r="T7" i="12"/>
  <c r="R17" i="3"/>
  <c r="X7" i="12"/>
  <c r="N10" i="4"/>
  <c r="T15" i="12"/>
  <c r="G5" i="5"/>
  <c r="M5" i="5"/>
  <c r="L5" i="5"/>
  <c r="G34" i="3"/>
  <c r="D52" i="3"/>
  <c r="F26" i="4"/>
  <c r="P9" i="4"/>
  <c r="V14" i="12"/>
  <c r="F5" i="5"/>
  <c r="P16" i="3"/>
  <c r="V6" i="12"/>
  <c r="D26" i="4"/>
  <c r="H5" i="5"/>
  <c r="K5" i="5"/>
  <c r="R6" i="5"/>
  <c r="AB6" i="5"/>
  <c r="P7" i="5"/>
  <c r="AB7" i="5"/>
  <c r="Q8" i="5"/>
  <c r="AB8" i="5"/>
  <c r="AB9" i="5"/>
  <c r="V6" i="5"/>
  <c r="AC6" i="5"/>
  <c r="K7" i="5"/>
  <c r="X7" i="5"/>
  <c r="H7" i="12"/>
  <c r="M7" i="5"/>
  <c r="Z7" i="5"/>
  <c r="J7" i="12"/>
  <c r="AC7" i="5"/>
  <c r="F6" i="5"/>
  <c r="S6" i="5"/>
  <c r="B6" i="12"/>
  <c r="L6" i="5"/>
  <c r="Y6" i="5"/>
  <c r="I6" i="12"/>
  <c r="G7" i="5"/>
  <c r="T7" i="5"/>
  <c r="C7" i="12"/>
  <c r="H8" i="5"/>
  <c r="U8" i="5"/>
  <c r="D8" i="12"/>
  <c r="K8" i="5"/>
  <c r="X8" i="5"/>
  <c r="H8" i="12"/>
  <c r="AA8" i="12"/>
  <c r="H9" i="5"/>
  <c r="K9" i="5"/>
  <c r="Q17" i="5"/>
  <c r="O7" i="12"/>
  <c r="Q18" i="5"/>
  <c r="O8" i="12"/>
  <c r="R38" i="12"/>
  <c r="G6" i="5"/>
  <c r="T6" i="5"/>
  <c r="C6" i="12"/>
  <c r="L8" i="5"/>
  <c r="Y8" i="5"/>
  <c r="I8" i="12"/>
  <c r="W8" i="5"/>
  <c r="AC8" i="5"/>
  <c r="F9" i="5"/>
  <c r="O15" i="5"/>
  <c r="M5" i="12"/>
  <c r="O17" i="5"/>
  <c r="M7" i="12"/>
  <c r="R18" i="5"/>
  <c r="P8" i="12"/>
  <c r="G9" i="5"/>
  <c r="P15" i="5"/>
  <c r="N5" i="12"/>
  <c r="P16" i="5"/>
  <c r="N6" i="12"/>
  <c r="P17" i="5"/>
  <c r="N7" i="12"/>
  <c r="AC9" i="5"/>
  <c r="H10" i="5"/>
  <c r="U5" i="5"/>
  <c r="M10" i="5"/>
  <c r="Z5" i="5"/>
  <c r="H26" i="4"/>
  <c r="D44" i="4"/>
  <c r="N9" i="4"/>
  <c r="T14" i="12"/>
  <c r="F10" i="5"/>
  <c r="S5" i="5"/>
  <c r="Q16" i="3"/>
  <c r="W6" i="12"/>
  <c r="G52" i="3"/>
  <c r="U6" i="12"/>
  <c r="R16" i="3"/>
  <c r="X6" i="12"/>
  <c r="AA6" i="12"/>
  <c r="K10" i="5"/>
  <c r="X5" i="5"/>
  <c r="L10" i="5"/>
  <c r="Y5" i="5"/>
  <c r="G10" i="5"/>
  <c r="T5" i="5"/>
  <c r="X5" i="12"/>
  <c r="X10" i="5"/>
  <c r="H9" i="12"/>
  <c r="H5" i="12"/>
  <c r="S10" i="5"/>
  <c r="B9" i="12"/>
  <c r="B5" i="12"/>
  <c r="Z10" i="5"/>
  <c r="J9" i="12"/>
  <c r="J5" i="12"/>
  <c r="D5" i="12"/>
  <c r="U10" i="5"/>
  <c r="D9" i="12"/>
  <c r="I5" i="12"/>
  <c r="Y10" i="5"/>
  <c r="I9" i="12"/>
  <c r="C5" i="12"/>
  <c r="T10" i="5"/>
  <c r="C9" i="12"/>
  <c r="R9" i="4"/>
  <c r="H44" i="4"/>
  <c r="X14" i="12"/>
  <c r="AB6" i="12"/>
  <c r="R12" i="4"/>
  <c r="X17" i="12"/>
  <c r="AB5" i="12"/>
  <c r="AA5" i="12"/>
  <c r="S38" i="12"/>
  <c r="T34" i="12"/>
  <c r="T38" i="12"/>
  <c r="P82" i="12"/>
  <c r="AJ34" i="12"/>
  <c r="Y64" i="12"/>
  <c r="AA62" i="12"/>
  <c r="AA65" i="12"/>
  <c r="W62" i="12"/>
  <c r="Y62" i="12"/>
  <c r="AI34" i="12"/>
  <c r="AF38" i="12"/>
  <c r="X63" i="12"/>
  <c r="R19" i="3"/>
  <c r="X9" i="12"/>
  <c r="H81" i="12"/>
  <c r="L14" i="13"/>
  <c r="L92" i="12"/>
  <c r="L17" i="13"/>
  <c r="L95" i="12"/>
  <c r="J16" i="13"/>
  <c r="J94" i="12"/>
  <c r="E10" i="13"/>
  <c r="K15" i="13"/>
  <c r="K93" i="12"/>
  <c r="M15" i="13"/>
  <c r="M93" i="12"/>
  <c r="I87" i="12"/>
  <c r="C95" i="12"/>
  <c r="M18" i="13"/>
  <c r="M96" i="12"/>
  <c r="K18" i="13"/>
  <c r="K96" i="12"/>
  <c r="T8" i="13"/>
  <c r="S86" i="12"/>
  <c r="AJ38" i="12"/>
  <c r="I16" i="13"/>
  <c r="I94" i="12"/>
  <c r="F81" i="12"/>
  <c r="P81" i="12"/>
  <c r="E93" i="12"/>
  <c r="C92" i="12"/>
  <c r="L16" i="13"/>
  <c r="L94" i="12"/>
  <c r="V8" i="13"/>
  <c r="U86" i="12"/>
  <c r="H84" i="12"/>
  <c r="L82" i="12"/>
  <c r="O82" i="12"/>
  <c r="V7" i="13"/>
  <c r="U85" i="12"/>
  <c r="G82" i="12"/>
  <c r="B85" i="12"/>
  <c r="E86" i="12"/>
  <c r="F84" i="12"/>
  <c r="P83" i="12"/>
  <c r="C82" i="12"/>
  <c r="G85" i="12"/>
  <c r="N82" i="12"/>
  <c r="G86" i="12"/>
  <c r="I15" i="13"/>
  <c r="I93" i="12"/>
  <c r="L15" i="13"/>
  <c r="L93" i="12"/>
  <c r="B10" i="13"/>
  <c r="C10" i="13"/>
  <c r="C88" i="12"/>
  <c r="G83" i="12"/>
  <c r="B81" i="12"/>
  <c r="I18" i="13"/>
  <c r="I96" i="12"/>
  <c r="L18" i="13"/>
  <c r="L96" i="12"/>
  <c r="K16" i="13"/>
  <c r="K94" i="12"/>
  <c r="J15" i="13"/>
  <c r="J93" i="12"/>
  <c r="K14" i="13"/>
  <c r="K92" i="12"/>
  <c r="I14" i="13"/>
  <c r="I92" i="12"/>
  <c r="J14" i="13"/>
  <c r="J92" i="12"/>
  <c r="M14" i="13"/>
  <c r="M92" i="12"/>
  <c r="G87" i="12"/>
  <c r="U8" i="13"/>
  <c r="T86" i="12"/>
  <c r="D10" i="13"/>
  <c r="D88" i="12"/>
  <c r="D81" i="12"/>
  <c r="C86" i="12"/>
  <c r="C96" i="12"/>
  <c r="B94" i="12"/>
  <c r="J18" i="13"/>
  <c r="J96" i="12"/>
  <c r="K17" i="13"/>
  <c r="K95" i="12"/>
  <c r="I17" i="13"/>
  <c r="I95" i="12"/>
  <c r="J17" i="13"/>
  <c r="J95" i="12"/>
  <c r="M17" i="13"/>
  <c r="M95" i="12"/>
  <c r="M16" i="13"/>
  <c r="M94" i="12"/>
  <c r="U7" i="13"/>
  <c r="T85" i="12"/>
  <c r="G84" i="12"/>
  <c r="F10" i="13"/>
  <c r="H83" i="12"/>
  <c r="E88" i="12"/>
  <c r="H85" i="12"/>
  <c r="D86" i="12"/>
  <c r="AJ39" i="12"/>
  <c r="AJ40" i="12"/>
  <c r="H87" i="12"/>
  <c r="H86" i="12"/>
  <c r="T4" i="13"/>
  <c r="S82" i="12"/>
  <c r="V4" i="13"/>
  <c r="U82" i="12"/>
  <c r="U4" i="13"/>
  <c r="T82" i="12"/>
  <c r="X4" i="13"/>
  <c r="W82" i="12"/>
  <c r="H82" i="12"/>
  <c r="R4" i="13"/>
  <c r="Q4" i="13"/>
  <c r="G81" i="12"/>
  <c r="F88" i="12"/>
  <c r="B88" i="12"/>
  <c r="V9" i="13"/>
  <c r="U87" i="12"/>
  <c r="U9" i="13"/>
  <c r="T87" i="12"/>
  <c r="T9" i="13"/>
  <c r="S87" i="12"/>
  <c r="I88" i="12"/>
  <c r="Y65" i="12"/>
  <c r="AA7" i="12"/>
  <c r="AA9" i="12"/>
  <c r="AB9" i="12"/>
  <c r="X62" i="12"/>
  <c r="X65" i="12"/>
  <c r="W64" i="12"/>
  <c r="W65" i="12"/>
  <c r="AI35" i="12" l="1"/>
  <c r="AE38" i="12"/>
  <c r="AI40" i="12" l="1"/>
  <c r="AI38" i="12"/>
  <c r="AI3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7" authorId="0" shapeId="0" xr:uid="{00000000-0006-0000-0100-000001000000}">
      <text>
        <r>
          <rPr>
            <sz val="11"/>
            <color rgb="FF000000"/>
            <rFont val="Calibri"/>
            <family val="2"/>
            <charset val="1"/>
          </rPr>
          <t>@shuangqi, not clear about this note</t>
        </r>
      </text>
    </comment>
    <comment ref="A28" authorId="0" shapeId="0" xr:uid="{00000000-0006-0000-0100-000002000000}">
      <text>
        <r>
          <rPr>
            <sz val="11"/>
            <color rgb="FF000000"/>
            <rFont val="Calibri"/>
            <family val="2"/>
            <charset val="1"/>
          </rPr>
          <t>Even if the robot cannot physically accomplish that, we must still report the policy from the human user.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11" authorId="0" shapeId="0" xr:uid="{00000000-0006-0000-0200-000001000000}">
      <text>
        <r>
          <rPr>
            <sz val="11"/>
            <color rgb="FF000000"/>
            <rFont val="Calibri"/>
            <family val="2"/>
            <charset val="1"/>
          </rPr>
          <t>Fill weight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400-000001000000}">
      <text>
        <r>
          <rPr>
            <b/>
            <sz val="9"/>
            <color rgb="FF000000"/>
            <rFont val="Tahoma"/>
            <family val="2"/>
            <charset val="1"/>
          </rPr>
          <t xml:space="preserve">These manipulation errors were originally given FP/FN flags. Upon further examination, these labels have been removed and simply recognized these fatalities as manipulation errors not attributed to errors of the classification system. 
node3 experiment_at_2018y06m06d16H34M47S FP challenging picking pose leads to cables choking the gripper
node3 experiment_at_2018y06m06d16H36M23S FP challenging picking pose leads to cables choking the gripper
node3 experiment_at_2018y06m06d16H44M27S FN  HC with minor force
node3 experiment_at_2018y06m06d16H51M54S FN HC with minor force
node4/5 experiment_at_2018y06m06d16H48M23S FN HC with minor force
node4/5 experiment_at_2018y06m06d20H46M35S FN HC with minor force
node7 experiment_at_2018y06m09d21H05M11S FN too heavy obj cause electricity problem, which makes the tactile sensor stop working 
node7 experiment_at_2018y06m09d21H08M14S FN too heavy obj cause electricity problem, which makes the tactile sensor stop working 
node7 experiment_at_2018y06m09d21H16M05S FN too heavy obj cause electricity problem, which makes the tactile sensor stop working 
node7 experiment_at_2018y06m09d21H18M44S FN too heavy obj cause electricity problem, which makes the tactile sensor stop working 
node7 experiment_at_2018y06m09d21H28M03S FN too heavy obj cause electricity problem, which makes the tactile sensor stop working 
</t>
        </r>
        <r>
          <rPr>
            <sz val="9"/>
            <color rgb="FF000000"/>
            <rFont val="Tahoma"/>
            <family val="2"/>
            <charset val="1"/>
          </rPr>
          <t xml:space="preserve">
</t>
        </r>
      </text>
    </comment>
    <comment ref="F5" authorId="0" shapeId="0" xr:uid="{00000000-0006-0000-0400-000002000000}">
      <text>
        <r>
          <rPr>
            <b/>
            <sz val="9"/>
            <color rgb="FF000000"/>
            <rFont val="Tahoma"/>
            <family val="2"/>
            <charset val="1"/>
          </rPr>
          <t>Tool Collisions occurred here. Immediately as a re-renactment is called upon, another anomaly detection is triggered...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Guest User</author>
    <author/>
  </authors>
  <commentList>
    <comment ref="B12" authorId="0" shapeId="0" xr:uid="{86707C4E-C0DF-4A0B-94CA-849A2B1DBBD1}">
      <text>
        <r>
          <rPr>
            <sz val="11"/>
            <color rgb="FF000000"/>
            <rFont val="Calibri"/>
            <family val="2"/>
            <charset val="1"/>
          </rPr>
          <t>Vision system provided a tilted picking pose, after 90-degree rotation the gripper failed to enclose the object</t>
        </r>
      </text>
    </comment>
    <comment ref="D12" authorId="0" shapeId="0" xr:uid="{9550CDE7-48B6-4218-8E7E-C7BB2EF430AA}">
      <text>
        <r>
          <rPr>
            <sz val="11"/>
            <color rgb="FF000000"/>
            <rFont val="Calibri"/>
            <family val="2"/>
            <charset val="1"/>
          </rPr>
          <t>low DMP planning rate</t>
        </r>
      </text>
    </comment>
    <comment ref="B13" authorId="0" shapeId="0" xr:uid="{2736F48B-D106-48F0-8692-CF77DDD50992}">
      <text>
        <r>
          <rPr>
            <sz val="11"/>
            <color rgb="FF000000"/>
            <rFont val="Calibri"/>
            <family val="2"/>
            <charset val="1"/>
          </rPr>
          <t xml:space="preserve"> The box was moved by wall collision thus place node failed</t>
        </r>
      </text>
    </comment>
    <comment ref="D17" authorId="0" shapeId="0" xr:uid="{A1A94267-B5ED-4273-B582-730731917FD3}">
      <text>
        <r>
          <rPr>
            <sz val="11"/>
            <color rgb="FF000000"/>
            <rFont val="Calibri"/>
            <family val="2"/>
            <charset val="1"/>
          </rPr>
          <t>low DMP planning rate</t>
        </r>
      </text>
    </comment>
    <comment ref="E17" authorId="0" shapeId="0" xr:uid="{266AF3F5-F9DA-409A-B040-30C827A2310C}">
      <text>
        <r>
          <rPr>
            <sz val="11"/>
            <color rgb="FF000000"/>
            <rFont val="Calibri"/>
            <family val="2"/>
            <charset val="1"/>
          </rPr>
          <t>- low dmp plann rate
- low dmp plann rate</t>
        </r>
      </text>
    </comment>
    <comment ref="B21" authorId="1" shapeId="0" xr:uid="{00000000-0006-0000-0500-000001000000}">
      <text>
        <r>
          <rPr>
            <sz val="11"/>
            <color rgb="FF000000"/>
            <rFont val="Calibri"/>
            <family val="2"/>
            <charset val="1"/>
          </rPr>
          <t xml:space="preserve">Failure cause:
3 hitting object when rotating during adaptation of node 2
</t>
        </r>
      </text>
    </comment>
    <comment ref="D21" authorId="0" shapeId="0" xr:uid="{339E6604-B121-41E2-9EA3-0D426AAABE29}">
      <text>
        <r>
          <rPr>
            <sz val="11"/>
            <color rgb="FF000000"/>
            <rFont val="Calibri"/>
            <family val="2"/>
            <charset val="1"/>
          </rPr>
          <t>Low dmp planning rate</t>
        </r>
      </text>
    </comment>
    <comment ref="E21" authorId="1" shapeId="0" xr:uid="{00000000-0006-0000-0500-000002000000}">
      <text>
        <r>
          <rPr>
            <sz val="11"/>
            <color rgb="FF000000"/>
            <rFont val="Calibri"/>
            <family val="2"/>
            <charset val="1"/>
          </rPr>
          <t xml:space="preserve">Failure cause:
1 DMP planning low success rate 
1 hitting box again during adaptation of node 4
</t>
        </r>
      </text>
    </comment>
    <comment ref="C27" authorId="1" shapeId="0" xr:uid="{00000000-0006-0000-0500-000003000000}">
      <text>
        <r>
          <rPr>
            <sz val="11"/>
            <color rgb="FF000000"/>
            <rFont val="Calibri"/>
            <family val="2"/>
            <charset val="1"/>
          </rPr>
          <t xml:space="preserve">moved another obj during adaptation
</t>
        </r>
      </text>
    </comment>
    <comment ref="B28" authorId="1" shapeId="0" xr:uid="{00000000-0006-0000-0500-000004000000}">
      <text>
        <r>
          <rPr>
            <sz val="11"/>
            <color rgb="FF000000"/>
            <rFont val="Calibri"/>
            <family val="2"/>
            <charset val="1"/>
          </rPr>
          <t>3 misclassifications of WC to be TC</t>
        </r>
      </text>
    </comment>
    <comment ref="B32" authorId="1" shapeId="0" xr:uid="{00000000-0006-0000-0500-000005000000}">
      <text>
        <r>
          <rPr>
            <sz val="11"/>
            <color rgb="FF000000"/>
            <rFont val="Calibri"/>
            <family val="2"/>
            <charset val="1"/>
          </rPr>
          <t>1 due to hitting the obj while descending; 1 due to FP in node 7</t>
        </r>
      </text>
    </comment>
    <comment ref="C32" authorId="1" shapeId="0" xr:uid="{00000000-0006-0000-0500-000006000000}">
      <text>
        <r>
          <rPr>
            <sz val="11"/>
            <color rgb="FF000000"/>
            <rFont val="Calibri"/>
            <family val="2"/>
            <charset val="1"/>
          </rPr>
          <t xml:space="preserve">hit the obj while descending
</t>
        </r>
      </text>
    </comment>
    <comment ref="D32" authorId="1" shapeId="0" xr:uid="{00000000-0006-0000-0500-000007000000}">
      <text>
        <r>
          <rPr>
            <sz val="11"/>
            <color rgb="FF000000"/>
            <rFont val="Calibri"/>
            <family val="2"/>
            <charset val="1"/>
          </rPr>
          <t xml:space="preserve">hit the obj while descending
</t>
        </r>
      </text>
    </comment>
    <comment ref="E32" authorId="1" shapeId="0" xr:uid="{00000000-0006-0000-0500-000008000000}">
      <text>
        <r>
          <rPr>
            <sz val="11"/>
            <color rgb="FF000000"/>
            <rFont val="Calibri"/>
            <family val="2"/>
            <charset val="1"/>
          </rPr>
          <t xml:space="preserve">1 misclassification of WC to be TC, 1 misclassification of WC to be HC.
</t>
        </r>
      </text>
    </comment>
    <comment ref="B36" authorId="1" shapeId="0" xr:uid="{00000000-0006-0000-0500-000009000000}">
      <text>
        <r>
          <rPr>
            <sz val="11"/>
            <color rgb="FF000000"/>
            <rFont val="Calibri"/>
            <family val="2"/>
            <charset val="1"/>
          </rPr>
          <t>The adaptation is NOT demonstrated on this obj, and it failed to generalise for this obj.</t>
        </r>
      </text>
    </comment>
    <comment ref="C36" authorId="1" shapeId="0" xr:uid="{00000000-0006-0000-0500-00000A000000}">
      <text>
        <r>
          <rPr>
            <sz val="11"/>
            <color rgb="FF000000"/>
            <rFont val="Calibri"/>
            <family val="2"/>
            <charset val="1"/>
          </rPr>
          <t>FN in node 8</t>
        </r>
      </text>
    </comment>
    <comment ref="D36" authorId="1" shapeId="0" xr:uid="{00000000-0006-0000-0500-00000B000000}">
      <text>
        <r>
          <rPr>
            <sz val="11"/>
            <color rgb="FF000000"/>
            <rFont val="Calibri"/>
            <family val="2"/>
            <charset val="1"/>
          </rPr>
          <t>1 misclassification of TC to be FP</t>
        </r>
      </text>
    </comment>
    <comment ref="E36" authorId="1" shapeId="0" xr:uid="{00000000-0006-0000-0500-00000C000000}">
      <text>
        <r>
          <rPr>
            <sz val="11"/>
            <color rgb="FF000000"/>
            <rFont val="Calibri"/>
            <family val="2"/>
            <charset val="1"/>
          </rPr>
          <t xml:space="preserve">1 misclassification of TC to be FP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Guest User</author>
  </authors>
  <commentList>
    <comment ref="H15" authorId="0" shapeId="0" xr:uid="{00000000-0006-0000-0700-000001000000}">
      <text>
        <r>
          <rPr>
            <sz val="11"/>
            <color rgb="FF000000"/>
            <rFont val="Calibri"/>
            <family val="2"/>
            <charset val="1"/>
          </rPr>
          <t xml:space="preserve"> 1. S experiment_at_2018y04m10d19H33M28S
2. S experiment_at_2018y04m10d19H36M56S
3. S experiment_at_2018y04m10d19H42M25S
4. S experiment_at_2018y04m10d20H11M39S
5. S experiment_at_2018y04m10d20H14M49S
6. S experiment_at_2018y04m10d20H21M25S
7. S experiment_at_2018y04m10d20H23M51S
8. S experiment_at_2018y04m10d20H26M08S
9. F experiment_at_2018y04m10d20H30M02S: object slipped after node3WC 10. S experiment_at_2018y04m10d20H32M20S
</t>
        </r>
      </text>
    </comment>
    <comment ref="G16" authorId="0" shapeId="0" xr:uid="{00000000-0006-0000-0700-000002000000}">
      <text>
        <r>
          <rPr>
            <sz val="11"/>
            <color rgb="FF000000"/>
            <rFont val="Calibri"/>
            <family val="2"/>
            <charset val="1"/>
          </rPr>
          <t xml:space="preserve"> 1. S experiment_at_2018y04m10d20H40M57S
2. S experiment_at_2018y04m10d20H47M31S
3. S experiment_at_2018y04m10d20H49M30S
4. S experiment_at_2018y04m10d20H54M34S
5. S experiment_at_2018y04m10d20H57M17S
6. S experiment_at_2018y04m10d20H59M27S
7. S experiment_at_2018y04m10d21H01M24S
8. F experiment_at_2018y04m10d21H04M58S: node3WC moved the box 9. S experiment_at_2018y04m10d21H07M27S
10. S experiment_at_2018y04m10d21H09M25S
</t>
        </r>
      </text>
    </comment>
    <comment ref="H20" authorId="1" shapeId="0" xr:uid="{830FF0B9-542E-43D7-8807-B89258BE4F39}">
      <text>
        <r>
          <rPr>
            <sz val="11"/>
            <color rgb="FF000000"/>
            <rFont val="Calibri"/>
            <family val="2"/>
            <charset val="1"/>
          </rPr>
          <t xml:space="preserve">- Misclassification of HC to be OS, then baxter tried to go to pre-pick pose. But the pre-pick pose was too high to reach because the object was gripped in robot's hand which was already high above the desk.
- Misclassification of WC to be TC, then TC again, then TC again. We aborted the task because AC has failed 3 times.
</t>
        </r>
      </text>
    </comment>
    <comment ref="G21" authorId="0" shapeId="0" xr:uid="{00000000-0006-0000-0700-000004000000}">
      <text>
        <r>
          <rPr>
            <sz val="11"/>
            <color rgb="FF000000"/>
            <rFont val="Calibri"/>
            <family val="2"/>
            <charset val="1"/>
          </rPr>
          <t>- Misclassification of OS to be HC, then NO in node 7. Since we don't have reenactment statistics of NO in node 7, it failed to recover.
- Misclassification of OS to be HC, then WC, then adaptation was initiated.
- Misclassification of OS to be HC, then WC, then adaptation was initiated.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L15" authorId="0" shapeId="0" xr:uid="{00000000-0006-0000-0900-000001000000}">
      <text>
        <r>
          <rPr>
            <sz val="11"/>
            <color rgb="FF000000"/>
            <rFont val="Calibri"/>
            <family val="2"/>
            <charset val="1"/>
          </rPr>
          <t xml:space="preserve"> 1. S experiment_at_2018y04m12d20H10M04S
2. S experiment_at_2018y04m12d20H17M22S
3. S experiment_at_2018y04m12d20H19M18S
4. S experiment_at_2018y04m12d20H20M48S
5. F experiment_at_2018y04m12d20H22M36S: when approaching horizontally, the robot hit and
moved the target object
6. S experiment_at_2018y04m12d20H24M32S
7. S experiment_at_2018y04m12d20H26M23S
8. S experiment_at_2018y04m12d20H28M13S
9. S experiment_at_2018y04m12d20H29M53S
10. F experiment_at_2018y04m12d20H31M32S: when approaching horizontally, the robot hit and
moved the target object
</t>
        </r>
      </text>
    </comment>
    <comment ref="M16" authorId="0" shapeId="0" xr:uid="{00000000-0006-0000-0900-000002000000}">
      <text>
        <r>
          <rPr>
            <sz val="11"/>
            <color rgb="FF000000"/>
            <rFont val="Calibri"/>
            <family val="2"/>
            <charset val="1"/>
          </rPr>
          <t xml:space="preserve">1. S experiment_at_2018y04m12d20H42M31S 2. S experiment_at_2018y04m12d20H44M22S 3. S experiment_at_2018y04m12d20H45M58S 4. S experiment_at_2018y04m12d20H47M30S 5. S experiment_at_2018y04m12d20H50M07S 6. S experiment_at_2018y04m12d20H51M49S 7. S experiment_at_2018y04m12d20H53M27S 8. S experiment_at_2018y04m12d20H55M07S 9. S experiment_at_2018y04m12d20H56M43S 10. S experiment_at_2018y04m12d20H58M23S
</t>
        </r>
      </text>
    </comment>
    <comment ref="L22" authorId="0" shapeId="0" xr:uid="{00000000-0006-0000-0900-000003000000}">
      <text>
        <r>
          <rPr>
            <sz val="11"/>
            <color rgb="FF000000"/>
            <rFont val="Calibri"/>
            <family val="2"/>
            <charset val="1"/>
          </rPr>
          <t xml:space="preserve">Gripper hit the object during adaptation
</t>
        </r>
      </text>
    </comment>
    <comment ref="M23" authorId="0" shapeId="0" xr:uid="{00000000-0006-0000-0900-000004000000}">
      <text>
        <r>
          <rPr>
            <sz val="11"/>
            <color rgb="FF000000"/>
            <rFont val="Calibri"/>
            <family val="2"/>
            <charset val="1"/>
          </rPr>
          <t>- Knocked down the object during re-pick
- AD FN during OS of node 1001
- Misclassification of OS to HC, then TC, then TC again. We aborted the task since AC has failed 3 times.</t>
        </r>
      </text>
    </comment>
  </commentList>
</comments>
</file>

<file path=xl/sharedStrings.xml><?xml version="1.0" encoding="utf-8"?>
<sst xmlns="http://schemas.openxmlformats.org/spreadsheetml/2006/main" count="5373" uniqueCount="917">
  <si>
    <t>Labels</t>
  </si>
  <si>
    <t>Nodes:</t>
  </si>
  <si>
    <t>Anomalies</t>
  </si>
  <si>
    <t>Node 0</t>
  </si>
  <si>
    <t>Home</t>
  </si>
  <si>
    <t>Human Collision</t>
  </si>
  <si>
    <t>HC</t>
  </si>
  <si>
    <t>Node 1</t>
  </si>
  <si>
    <t>move_to_pre_pick</t>
  </si>
  <si>
    <t>Tool Collision</t>
  </si>
  <si>
    <t>TC</t>
  </si>
  <si>
    <t>Node 2</t>
  </si>
  <si>
    <t>pick</t>
  </si>
  <si>
    <t>Object Slip</t>
  </si>
  <si>
    <t>OS</t>
  </si>
  <si>
    <t>Node 3</t>
  </si>
  <si>
    <t>move_to_pre_place</t>
  </si>
  <si>
    <t>No Object</t>
  </si>
  <si>
    <t>NO</t>
  </si>
  <si>
    <t>Node 4</t>
  </si>
  <si>
    <t>place</t>
  </si>
  <si>
    <t>Anomaly Labeling for Kitting Experiment</t>
  </si>
  <si>
    <t>User name:Tony</t>
  </si>
  <si>
    <t>Trial Label</t>
  </si>
  <si>
    <t>Outcome</t>
  </si>
  <si>
    <t>Node
Occurrence</t>
  </si>
  <si>
    <t>experiment_at_2018y03m20d14H36M32S</t>
  </si>
  <si>
    <t>experiment_at_2018y03m20d14H50M21S</t>
  </si>
  <si>
    <t>TC,OS</t>
  </si>
  <si>
    <t>experiment_at_2018y03m20d14H54M46S</t>
  </si>
  <si>
    <t>experiment_at_2018y03m20d14H59M41S</t>
  </si>
  <si>
    <t>experiment_at_2018y03m20d15H07M07S</t>
  </si>
  <si>
    <t>experiment_at_2018y03m20d15H16M50S</t>
  </si>
  <si>
    <t>experiment_at_2018y03m20d15H20M36S</t>
  </si>
  <si>
    <t>experiment_at_2018y03m20d15H24M50S</t>
  </si>
  <si>
    <t>experiment_at_2018y03m20d15H28M11S</t>
  </si>
  <si>
    <t>experiment_at_2018y03m20d15H31M29S</t>
  </si>
  <si>
    <t>SU</t>
  </si>
  <si>
    <t>experiment_at_2018y03m20d15H35M04S</t>
  </si>
  <si>
    <t>experiment_at_2018y03m20d15H38M59S</t>
  </si>
  <si>
    <t>experiment_at_2018y03m20d15H42M27S</t>
  </si>
  <si>
    <t>experiment_at_2018y03m20d15H54M40S</t>
  </si>
  <si>
    <t>experiment_at_2018y03m20d15H58M14S</t>
  </si>
  <si>
    <t>experiment_at_2018y03m20d16H04M12S</t>
  </si>
  <si>
    <t>experiment_at_2018y03m20d16H09M15S</t>
  </si>
  <si>
    <t>experiment_at_2018y03m20d16H13M38S</t>
  </si>
  <si>
    <t>experiment_at_2018y03m20d16H20M32S</t>
  </si>
  <si>
    <t>experiment_at_2018y03m20d16H23M01S</t>
  </si>
  <si>
    <t>experiment_at_2018y03m20d16H25M21S</t>
  </si>
  <si>
    <t>experiment_at_2018y03m20d16H27M48S</t>
  </si>
  <si>
    <t>experiment_at_2018y03m20d17H04M05S</t>
  </si>
  <si>
    <t>experiment_at_2018y03m20d17H06M51S</t>
  </si>
  <si>
    <t>experiment_at_2018y03m20d17H10M13S</t>
  </si>
  <si>
    <t>experiment_at_2018y03m20d17H12M33S</t>
  </si>
  <si>
    <t>experiment_at_2018y03m20d17H15M21S</t>
  </si>
  <si>
    <t>experiment_at_2018y03m20d17H21M13S</t>
  </si>
  <si>
    <t>experiment_at_2018y03m20d17H27M10S</t>
  </si>
  <si>
    <t>experiment_at_2018y03m20d17H29M25S</t>
  </si>
  <si>
    <t>experiment_at_2018y03m20d18H18M24S</t>
  </si>
  <si>
    <t>experiment_at_2018y03m20d18H23M01S</t>
  </si>
  <si>
    <t>experiment_at_2018y03m20d18H24M56S</t>
  </si>
  <si>
    <t>experiment_at_2018y03m20d18H26M34S</t>
  </si>
  <si>
    <t>experiment_at_2018y03m20d18H29M19S</t>
  </si>
  <si>
    <t>experiment_at_2018y03m20d18H31M54S</t>
  </si>
  <si>
    <t>experiment_at_2018y03m20d18H34M54S</t>
  </si>
  <si>
    <t>experiment_at_2018y03m20d18H59M24S</t>
  </si>
  <si>
    <t>experiment_at_2018y03m20d19H05M44S</t>
  </si>
  <si>
    <t>experiment_at_2018y03m20d19H07M40S</t>
  </si>
  <si>
    <t>experiment_at_2018y03m20d19H11M33S</t>
  </si>
  <si>
    <t>experiment_at_2018y03m20d19H13M12S</t>
  </si>
  <si>
    <t>No</t>
  </si>
  <si>
    <t>experiment_at_2018y03m20d19H14M52S</t>
  </si>
  <si>
    <t>experiment_at_2018y03m20d19H16M23S</t>
  </si>
  <si>
    <t>experiment_at_2018y03m20d19H19M25S</t>
  </si>
  <si>
    <t>experiment_at_2018y03m20d19H21M16S</t>
  </si>
  <si>
    <t>experiment_at_2018y03m20d19H22M54S</t>
  </si>
  <si>
    <t>experiment_at_2018y03m20d19H24M36S</t>
  </si>
  <si>
    <t>experiment_at_2018y03m20d19H26M33S</t>
  </si>
  <si>
    <t>experiment_at_2018y03m20d19H38M26S</t>
  </si>
  <si>
    <t>experiment_at_2018y03m20d19H41M19S</t>
  </si>
  <si>
    <t>experiment_at_2018y03m20d19H47M52S</t>
  </si>
  <si>
    <t>experiment_at_2018y03m20d19H50M18S</t>
  </si>
  <si>
    <t>experiment_at_2018y03m20d19H51M56S</t>
  </si>
  <si>
    <t>experiment_at_2018y03m20d19H53M40S</t>
  </si>
  <si>
    <t>experiment_at_2018y03m20d19H58M11S</t>
  </si>
  <si>
    <t>experiment_at_2018y03m20d19H59M55S</t>
  </si>
  <si>
    <t>AD &amp; AC Count Summary by Node</t>
  </si>
  <si>
    <t>SUM</t>
  </si>
  <si>
    <t>AD</t>
  </si>
  <si>
    <t>AC</t>
  </si>
  <si>
    <t>impl node</t>
  </si>
  <si>
    <t>AD TP</t>
  </si>
  <si>
    <t>AD FP</t>
  </si>
  <si>
    <t>AD FN</t>
  </si>
  <si>
    <t>AC TP</t>
  </si>
  <si>
    <t>AC FP</t>
  </si>
  <si>
    <t>AC FN</t>
  </si>
  <si>
    <t>abst node</t>
  </si>
  <si>
    <t>Accuracy</t>
  </si>
  <si>
    <t>Precision</t>
  </si>
  <si>
    <t>Recall</t>
  </si>
  <si>
    <t>node</t>
  </si>
  <si>
    <t>AOA</t>
  </si>
  <si>
    <t>ROA</t>
  </si>
  <si>
    <t>Total</t>
  </si>
  <si>
    <t>AC Confusion Matrix</t>
  </si>
  <si>
    <t>WC</t>
  </si>
  <si>
    <t>Re-enactment Selection from Human Users</t>
  </si>
  <si>
    <t>Output and explanation of Re-enactment recoveries with perfect classification</t>
  </si>
  <si>
    <t>Node</t>
  </si>
  <si>
    <t>Action</t>
  </si>
  <si>
    <t>Anomaly</t>
  </si>
  <si>
    <t>Acronym</t>
  </si>
  <si>
    <t>Trials</t>
  </si>
  <si>
    <t>Anomaly Type</t>
  </si>
  <si>
    <t>Happened Nodes</t>
  </si>
  <si>
    <t>Reasons</t>
  </si>
  <si>
    <t>Tony</t>
  </si>
  <si>
    <t>J.H</t>
  </si>
  <si>
    <t>X.R.Z</t>
  </si>
  <si>
    <t>X.C</t>
  </si>
  <si>
    <t>Liu</t>
  </si>
  <si>
    <t>Move-to-pick</t>
  </si>
  <si>
    <t>Node2</t>
  </si>
  <si>
    <t>Human hit the object when gripper going down but the object didit fall down</t>
  </si>
  <si>
    <t>Pick</t>
  </si>
  <si>
    <t>PrepicktoPreplace</t>
  </si>
  <si>
    <t>Place</t>
  </si>
  <si>
    <t>Anomaly_type</t>
  </si>
  <si>
    <t>Happend node</t>
  </si>
  <si>
    <t>Re-enactment nodes</t>
  </si>
  <si>
    <t>Node1</t>
  </si>
  <si>
    <t>Node1: 25</t>
  </si>
  <si>
    <t>Human hit the object when gripper going up , but the object didit fall down</t>
  </si>
  <si>
    <t>Noed3</t>
  </si>
  <si>
    <t>Node3</t>
  </si>
  <si>
    <t>Node2: 25</t>
  </si>
  <si>
    <t>Human hit the object when gripper going up but the object didit fall down</t>
  </si>
  <si>
    <t>Node3: 25</t>
  </si>
  <si>
    <t>Node4: 25</t>
  </si>
  <si>
    <t>Node2: 24    Node1: 1 </t>
  </si>
  <si>
    <t>Human hit the object when gripper going up, but the object didit fall down</t>
  </si>
  <si>
    <t>Node2: 20    Node1: 5</t>
  </si>
  <si>
    <t>experiment_at_2018y03m20d20H03M32S</t>
  </si>
  <si>
    <t>Compensation matrix make object's Z axis too high</t>
  </si>
  <si>
    <t>Each type of anomaly will do 5 trials and ask 5 voluteers to help  us vote for reactment options</t>
  </si>
  <si>
    <t>In the previous setup, recorded video was not clear, a new procedures for taking anomaly video is selected:</t>
  </si>
  <si>
    <t>For human collision, because all the volunteers voted for doing the same node, so let's keep it 25 for each re-enactment </t>
  </si>
  <si>
    <t>Compensation matrix make object's Z axis too high </t>
  </si>
  <si>
    <t>For No_object, there was a volunteer voted for the policy that go to previous node, and the rest of people choose to do the same node</t>
  </si>
  <si>
    <t>Object didn't grabed by gripper</t>
  </si>
  <si>
    <t>For object slip, in node2, because we have more than 12 trials so I need randomly pick 5 trials and ask volunteers do votes again</t>
  </si>
  <si>
    <t>For object slip, node3, all the volunteers voted for the policy that go to pick, so I will keep it 25</t>
  </si>
  <si>
    <t>Object'size is smaller than gripper size</t>
  </si>
  <si>
    <t>For tool collision, In node2, all volunteers voted for the policy that go to previous node, So I will keep it 25</t>
  </si>
  <si>
    <t>For node3, because usually, when tool collision happend, object slip was followed. There was once that object slip didn't follow. that's way we just have 5 votes here</t>
  </si>
  <si>
    <t>Objet slip when running back to prepick</t>
  </si>
  <si>
    <t>We cannot do re-enactment in node3 when tool collision happens</t>
  </si>
  <si>
    <t>Objet slip when running to prepick</t>
  </si>
  <si>
    <t>OS/TC</t>
  </si>
  <si>
    <t>Object hit the wall of container and falls down</t>
  </si>
  <si>
    <t>Success</t>
  </si>
  <si>
    <t>gripper hit object and it rotate</t>
  </si>
  <si>
    <t>gripper hit object and it rotate </t>
  </si>
  <si>
    <t>gripper hit object and stopped</t>
  </si>
  <si>
    <t>gripper hit object and stopped </t>
  </si>
  <si>
    <t>hit wall of container but didn't drop out</t>
  </si>
  <si>
    <t>Success Rate as a function of Perfect Classification</t>
  </si>
  <si>
    <t>Summary of Experimental Results</t>
  </si>
  <si>
    <t>Node Labels</t>
  </si>
  <si>
    <t>Anomaly Labels</t>
  </si>
  <si>
    <t>Name</t>
  </si>
  <si>
    <t>Shape</t>
  </si>
  <si>
    <t>Weight</t>
  </si>
  <si>
    <t>Notes</t>
  </si>
  <si>
    <t>Volume</t>
  </si>
  <si>
    <t>Node 1: move_to_pre_pick</t>
  </si>
  <si>
    <t>human collision</t>
  </si>
  <si>
    <t>(cm3)</t>
  </si>
  <si>
    <t>(m3)</t>
  </si>
  <si>
    <t>Node 2: pick</t>
  </si>
  <si>
    <t>tool collision</t>
  </si>
  <si>
    <t>Objects</t>
  </si>
  <si>
    <t>Obj 1</t>
  </si>
  <si>
    <t>Pen stand box(8)</t>
  </si>
  <si>
    <t>cube</t>
  </si>
  <si>
    <t>186.9g</t>
  </si>
  <si>
    <t>7.3x7.3x11.3</t>
  </si>
  <si>
    <t>Node 3: move-to-place</t>
  </si>
  <si>
    <t>no object</t>
  </si>
  <si>
    <t>Obj 2</t>
  </si>
  <si>
    <t>weight box(blue)</t>
  </si>
  <si>
    <t>30.8g</t>
  </si>
  <si>
    <t>6.5x3.5x11</t>
  </si>
  <si>
    <t>Node 4: place</t>
  </si>
  <si>
    <t>object slip</t>
  </si>
  <si>
    <t>Obj 3</t>
  </si>
  <si>
    <t>pen stand </t>
  </si>
  <si>
    <t>368.4g</t>
  </si>
  <si>
    <t>7x7x10.9</t>
  </si>
  <si>
    <t>Obj 4</t>
  </si>
  <si>
    <t>bottled drink green</t>
  </si>
  <si>
    <t>bottle</t>
  </si>
  <si>
    <t>1055g</t>
  </si>
  <si>
    <t>1L</t>
  </si>
  <si>
    <t>Obj 5</t>
  </si>
  <si>
    <t>bottled  drink yellow</t>
  </si>
  <si>
    <t>767.1g</t>
  </si>
  <si>
    <t>Obj 6</t>
  </si>
  <si>
    <t>Ink bottle</t>
  </si>
  <si>
    <t>119.1g</t>
  </si>
  <si>
    <t>8x8x5</t>
  </si>
  <si>
    <t>*This experiment considers errors that occurred from manipulation system. Otherwise there would be a perfect score</t>
  </si>
  <si>
    <t>Experiment 1 - w/ Perfect Classification</t>
  </si>
  <si>
    <t>Success Rate with Perfect System</t>
  </si>
  <si>
    <t>Num of Trials per object:</t>
  </si>
  <si>
    <t>Average</t>
  </si>
  <si>
    <t>Anomaly Categories</t>
  </si>
  <si>
    <t>Node 1: Pre-pick</t>
  </si>
  <si>
    <t>Comments</t>
  </si>
  <si>
    <t>Node 2: Pick</t>
  </si>
  <si>
    <t>Node 3: Move-to-box</t>
  </si>
  <si>
    <t>the reason why the success rate of  object slip is not very high is because camera cannot get accurate pose from alvar maker</t>
  </si>
  <si>
    <t>Obj6</t>
  </si>
  <si>
    <t>Subtotal</t>
  </si>
  <si>
    <t>Node 4: Place</t>
  </si>
  <si>
    <t>In place node, only human collision make sense when we only keep anamaly data in this one</t>
  </si>
  <si>
    <t>Sub-Total</t>
  </si>
  <si>
    <t>successCounts</t>
  </si>
  <si>
    <t>totalCounts</t>
  </si>
  <si>
    <t>This experiment considers the combined output of the classification system and the recovery system. What we found was that sometimes even when the classification was incorrect, the recovery still was able to happen correctly. This was due to the fact that downstream another anomaly would be triggered and classified correctly, thus calling the correct enactment for it.</t>
  </si>
  <si>
    <t>Experiment 1B - sHDP-VAR-Classification</t>
  </si>
  <si>
    <t>Success Rate of Recovery considering the Classification System</t>
  </si>
  <si>
    <t>Manip Sys Error</t>
  </si>
  <si>
    <t>False-Positive</t>
  </si>
  <si>
    <t>1.Human_collision.Under the circumstances of Re-enactment,the gripper touched the object when re-grabbing the object,leading failure</t>
  </si>
  <si>
    <t>2.Tool_collision.The object fall down while the gripper re-grabbed,causing the latest position can't be gotten in the Vis system.</t>
  </si>
  <si>
    <t>3.Object_slip.In this anomaly error,there are 3 reasons leading to failure.A:False_Positive.B:The gripper touched the object when re-grabbing the object.C.Classification error.It is impossible to execute Re-enactment.</t>
  </si>
  <si>
    <t>4.No_object.There are 3 reasons leading to failure.A:False_Positive.B:The gripper touched the object when re-grabbing the object.C.Classification error.It is impossible to execute Re-enactment.</t>
  </si>
  <si>
    <t>1.Human_collision.Under the circumstances of Re-enactment,2 reasons leading to failure.A:Within the Re-enactment,the system occurs false-positive.B:Classification.It is impossible to execute Re-enactment.</t>
  </si>
  <si>
    <t>2.Object_slip.A:The gripper touched the object when re-grabbing the object.    B:Classification.It is impossible to execute Re-enactment.</t>
  </si>
  <si>
    <t>Micro</t>
  </si>
  <si>
    <t>Macro</t>
  </si>
  <si>
    <t>Summary of Classification System on a Per-Node-Basis (implementation level)</t>
  </si>
  <si>
    <t>Summary of Classification System on a Per-Node-Basis for Anomaly Identification and Classification (conceptual level)</t>
  </si>
  <si>
    <t>node 
(impl level)</t>
  </si>
  <si>
    <t>Manipulation 
Errors</t>
  </si>
  <si>
    <t>node 
(abstract)</t>
  </si>
  <si>
    <t>Trial Sums</t>
  </si>
  <si>
    <t>TP</t>
  </si>
  <si>
    <t>FP</t>
  </si>
  <si>
    <t>FN</t>
  </si>
  <si>
    <t>Confusion Matrix for Anomaly Classes in Re-Enactment</t>
  </si>
  <si>
    <t>Confusion Matrix for Anomaly Classes in Re-Enactment (Percentage)</t>
  </si>
  <si>
    <t>Raw Data</t>
  </si>
  <si>
    <t>exp class</t>
  </si>
  <si>
    <t>exp name</t>
  </si>
  <si>
    <t>node (impl level)</t>
  </si>
  <si>
    <t>AD result</t>
  </si>
  <si>
    <t>anomaly type</t>
  </si>
  <si>
    <t>AC predict</t>
  </si>
  <si>
    <t>RbRe result</t>
  </si>
  <si>
    <t>RbA result</t>
  </si>
  <si>
    <t>comment</t>
  </si>
  <si>
    <t>AC result</t>
  </si>
  <si>
    <t>AC is TP</t>
  </si>
  <si>
    <t>AC is FP</t>
  </si>
  <si>
    <t>AD is TP</t>
  </si>
  <si>
    <t>AD is FP</t>
  </si>
  <si>
    <t>AD is FN</t>
  </si>
  <si>
    <t>exp1 node3 HC</t>
  </si>
  <si>
    <t>experiment_at_2018y06m06d15H51M03S</t>
  </si>
  <si>
    <t>obj8 starts here</t>
  </si>
  <si>
    <t>experiment_at_2018y06m06d15H56M15S</t>
  </si>
  <si>
    <t>experiment_at_2018y06m06d15H58M51S</t>
  </si>
  <si>
    <t>N/A</t>
  </si>
  <si>
    <t>experiment_at_2018y06m06d16H00M44S</t>
  </si>
  <si>
    <t>experiment_at_2018y06m06d16H03M00S</t>
  </si>
  <si>
    <t>experiment_at_2018y06m06d16H04M27S</t>
  </si>
  <si>
    <t>experiment_at_2018y06m06d16H08M18S</t>
  </si>
  <si>
    <t>experiment_at_2018y06m06d16H09M44S</t>
  </si>
  <si>
    <t>experiment_at_2018y06m06d16H11M11S</t>
  </si>
  <si>
    <t>experiment_at_2018y06m06d16H13M36S</t>
  </si>
  <si>
    <t>experiment_at_2018y06m06d16H20M11S</t>
  </si>
  <si>
    <t>obj2 starts here</t>
  </si>
  <si>
    <t>experiment_at_2018y06m06d16H21M14S</t>
  </si>
  <si>
    <t>experiment_at_2018y06m06d16H22M06S</t>
  </si>
  <si>
    <t>experiment_at_2018y06m06d16H23M04S</t>
  </si>
  <si>
    <t>experiment_at_2018y06m06d16H23M57S</t>
  </si>
  <si>
    <t>experiment_at_2018y06m06d16H24M44S</t>
  </si>
  <si>
    <t>experiment_at_2018y06m06d16H26M17S</t>
  </si>
  <si>
    <t>experiment_at_2018y06m06d16H27M28S</t>
  </si>
  <si>
    <t>experiment_at_2018y06m06d16H28M26S</t>
  </si>
  <si>
    <t>experiment_at_2018y06m06d16H29M37S</t>
  </si>
  <si>
    <t>experiment_at_2018y06m06d16H32M08S</t>
  </si>
  <si>
    <t>obj0 starts here</t>
  </si>
  <si>
    <t>experiment_at_2018y06m06d16H33M02S</t>
  </si>
  <si>
    <t>experiment_at_2018y06m06d16H34M47S</t>
  </si>
  <si>
    <t>challenging picking pose leads to cables choking the gripper</t>
  </si>
  <si>
    <t>experiment_at_2018y06m06d16H36M23S</t>
  </si>
  <si>
    <t>experiment_at_2018y06m06d16H38M44S</t>
  </si>
  <si>
    <t>experiment_at_2018y06m06d16H39M31S</t>
  </si>
  <si>
    <t>experiment_at_2018y06m06d16H41M09S</t>
  </si>
  <si>
    <t>experiment_at_2018y06m06d16H41M56S</t>
  </si>
  <si>
    <t>experiment_at_2018y06m06d16H42M48S</t>
  </si>
  <si>
    <t>experiment_at_2018y06m06d16H44M27S</t>
  </si>
  <si>
    <t>HC with minor force</t>
  </si>
  <si>
    <t>experiment_at_2018y06m06d16H45M50S</t>
  </si>
  <si>
    <t>obj24 starts here</t>
  </si>
  <si>
    <t>experiment_at_2018y06m06d16H47M26S</t>
  </si>
  <si>
    <t>experiment_at_2018y06m06d16H48M23S</t>
  </si>
  <si>
    <t>experiment_at_2018y06m06d16H51M54S</t>
  </si>
  <si>
    <t>experiment_at_2018y06m06d16H53M17S</t>
  </si>
  <si>
    <t>experiment_at_2018y06m06d16H54M44S</t>
  </si>
  <si>
    <t>experiment_at_2018y06m06d16H55M53S</t>
  </si>
  <si>
    <t>experiment_at_2018y06m06d16H56M46S</t>
  </si>
  <si>
    <t>experiment_at_2018y06m06d16H57M37S</t>
  </si>
  <si>
    <t>experiment_at_2018y06m06d16H59M07S</t>
  </si>
  <si>
    <t>experiment_at_2018y06m06d17H00M02S</t>
  </si>
  <si>
    <t>experiment_at_2018y06m06d17H01M39S</t>
  </si>
  <si>
    <t>obj20 starts here</t>
  </si>
  <si>
    <t>experiment_at_2018y06m06d17H03M49S</t>
  </si>
  <si>
    <t>experiment_at_2018y06m06d17H04M41S</t>
  </si>
  <si>
    <t>experiment_at_2018y06m06d17H05M38S</t>
  </si>
  <si>
    <t>experiment_at_2018y06m06d17H06M32S</t>
  </si>
  <si>
    <t>experiment_at_2018y06m06d17H07M21S</t>
  </si>
  <si>
    <t>experiment_at_2018y06m06d17H08M21S</t>
  </si>
  <si>
    <t>experiment_at_2018y06m06d17H09M16S</t>
  </si>
  <si>
    <t>experiment_at_2018y06m06d17H10M05S</t>
  </si>
  <si>
    <t>experiment_at_2018y06m06d17H10M52S</t>
  </si>
  <si>
    <t>experiment_at_2018y06m06d17H12M09S</t>
  </si>
  <si>
    <t>obj13 starts here</t>
  </si>
  <si>
    <t>experiment_at_2018y06m06d17H13M03S</t>
  </si>
  <si>
    <t>experiment_at_2018y06m06d17H14M05S</t>
  </si>
  <si>
    <t>experiment_at_2018y06m06d17H14M59S</t>
  </si>
  <si>
    <t>experiment_at_2018y06m06d17H16M18S</t>
  </si>
  <si>
    <t>experiment_at_2018y06m06d17H18M12S</t>
  </si>
  <si>
    <t>experiment_at_2018y06m06d17H19M57S</t>
  </si>
  <si>
    <t>experiment_at_2018y06m06d17H20M43S</t>
  </si>
  <si>
    <t>experiment_at_2018y06m06d17H21M23S</t>
  </si>
  <si>
    <t>experiment_at_2018y06m06d17H22M06S</t>
  </si>
  <si>
    <t>experiment_at_2018y06m06d17H23M36S</t>
  </si>
  <si>
    <t>experiment_at_2018y06m06d17H24M35S</t>
  </si>
  <si>
    <t>exp1 node4 TC</t>
  </si>
  <si>
    <t>experiment_at_2018y06m06d20H08M10S</t>
  </si>
  <si>
    <t>exp1 node4/5 HC</t>
  </si>
  <si>
    <t>experiment_at_2018y06m06d20H39M56S</t>
  </si>
  <si>
    <t>experiment_at_2018y06m06d20H41M32S</t>
  </si>
  <si>
    <t>experiment_at_2018y06m06d20H42M49S</t>
  </si>
  <si>
    <t>experiment_at_2018y06m06d20H43M53S</t>
  </si>
  <si>
    <t>experiment_at_2018y06m06d20H45M24S</t>
  </si>
  <si>
    <t>experiment_at_2018y06m06d20H46M35S</t>
  </si>
  <si>
    <t>experiment_at_2018y06m06d20H47M34S</t>
  </si>
  <si>
    <t>experiment_at_2018y06m06d20H48M35S</t>
  </si>
  <si>
    <t>experiment_at_2018y06m06d20H49M36S</t>
  </si>
  <si>
    <t>experiment_at_2018y06m06d20H50M55S</t>
  </si>
  <si>
    <t>experiment_at_2018y06m06d20H52M22S</t>
  </si>
  <si>
    <t>experiment_at_2018y06m06d20H53M45S</t>
  </si>
  <si>
    <t>experiment_at_2018y06m06d20H55M38S</t>
  </si>
  <si>
    <t>experiment_at_2018y06m06d20H57M47S</t>
  </si>
  <si>
    <t>obj18 starts here</t>
  </si>
  <si>
    <t>experiment_at_2018y06m06d21H00M43S</t>
  </si>
  <si>
    <t>experiment_at_2018y06m06d21H02M12S</t>
  </si>
  <si>
    <t>experiment_at_2018y06m06d21H03M27S</t>
  </si>
  <si>
    <t>experiment_at_2018y06m06d21H07M48S</t>
  </si>
  <si>
    <t>experiment_at_2018y06m06d21H09M09S</t>
  </si>
  <si>
    <t>experiment_at_2018y06m06d21H10M07S</t>
  </si>
  <si>
    <t>experiment_at_2018y06m06d21H12M23S</t>
  </si>
  <si>
    <t>experiment_at_2018y06m06d21H13M32S</t>
  </si>
  <si>
    <t>experiment_at_2018y06m06d21H14M41S</t>
  </si>
  <si>
    <t>experiment_at_2018y06m06d21H18M21S</t>
  </si>
  <si>
    <t>experiment_at_2018y06m06d21H19M53S</t>
  </si>
  <si>
    <t>experiment_at_2018y06m06d21H17M14S</t>
  </si>
  <si>
    <t>experiment_at_2018y06m06d21H21M27S</t>
  </si>
  <si>
    <t>experiment_at_2018y06m06d21H22M32S</t>
  </si>
  <si>
    <t>experiment_at_2018y06m06d21H23M34S</t>
  </si>
  <si>
    <t>experiment_at_2018y06m06d21H24M32S</t>
  </si>
  <si>
    <t>experiment_at_2018y06m06d21H25M34S</t>
  </si>
  <si>
    <t>experiment_at_2018y06m06d21H28M17S</t>
  </si>
  <si>
    <t>experiment_at_2018y06m06d21H29M20S</t>
  </si>
  <si>
    <t>experiment_at_2018y06m06d21H30M18S</t>
  </si>
  <si>
    <t>experiment_at_2018y06m06d21H31M32S</t>
  </si>
  <si>
    <t>experiment_at_2018y06m06d21H36M59S</t>
  </si>
  <si>
    <t>experiment_at_2018y06m06d21H38M04S</t>
  </si>
  <si>
    <t>experiment_at_2018y06m06d21H39M04S</t>
  </si>
  <si>
    <t>experiment_at_2018y06m06d21H40M32S</t>
  </si>
  <si>
    <t>experiment_at_2018y06m06d21H48M02S</t>
  </si>
  <si>
    <t>experiment_at_2018y06m06d21H49M02S</t>
  </si>
  <si>
    <t>experiment_at_2018y06m06d21H50M12S</t>
  </si>
  <si>
    <t>experiment_at_2018y06m06d21H52M31S</t>
  </si>
  <si>
    <t>experiment_at_2018y06m06d21H53M33S</t>
  </si>
  <si>
    <t>experiment_at_2018y06m06d21H54M27S</t>
  </si>
  <si>
    <t>experiment_at_2018y06m06d21H55M23S</t>
  </si>
  <si>
    <t>experiment_at_2018y06m06d21H56M20S</t>
  </si>
  <si>
    <t>experiment_at_2018y06m06d21H57M42S</t>
  </si>
  <si>
    <t>experiment_at_2018y06m06d21H59M18S</t>
  </si>
  <si>
    <t>experiment_at_2018y06m06d22H02M33S</t>
  </si>
  <si>
    <t>experiment_at_2018y06m06d22H04M03S</t>
  </si>
  <si>
    <t>experiment_at_2018y06m06d22H05M01S</t>
  </si>
  <si>
    <t>experiment_at_2018y06m06d22H05M53S</t>
  </si>
  <si>
    <t>experiment_at_2018y06m06d22H06M57S</t>
  </si>
  <si>
    <t>experiment_at_2018y06m06d22H08M10S</t>
  </si>
  <si>
    <t>experiment_at_2018y06m06d22H09M06S</t>
  </si>
  <si>
    <t>experiment_at_2018y06m06d22H11M57S</t>
  </si>
  <si>
    <t>experiment_at_2018y06m06d22H13M16S</t>
  </si>
  <si>
    <t>experiment_at_2018y06m06d22H14M42S</t>
  </si>
  <si>
    <t>experiment_at_2018y06m06d22H20M10S</t>
  </si>
  <si>
    <t>experiment_at_2018y06m06d22H21M14S</t>
  </si>
  <si>
    <t>experiment_at_2018y06m06d22H22M24S</t>
  </si>
  <si>
    <t>experiment_at_2018y06m06d22H23M40S</t>
  </si>
  <si>
    <t>experiment_at_2018y06m06d22H25M52S</t>
  </si>
  <si>
    <t>experiment_at_2018y06m06d22H26M50S</t>
  </si>
  <si>
    <t>experiment_at_2018y06m06d22H28M00S</t>
  </si>
  <si>
    <t>experiment_at_2018y06m06d22H29M08S</t>
  </si>
  <si>
    <t>experiment_at_2018y06m06d22H30M26S</t>
  </si>
  <si>
    <t>exp1 node5 OS</t>
  </si>
  <si>
    <t>experiment_at_2018y06m07d15H23M47S</t>
  </si>
  <si>
    <t>experiment_at_2018y06m07d15H26M27S</t>
  </si>
  <si>
    <t>experiment_at_2018y06m07d15H28M35S</t>
  </si>
  <si>
    <t>experiment_at_2018y06m07d15H30M36S</t>
  </si>
  <si>
    <t>experiment_at_2018y06m07d15H32M40S</t>
  </si>
  <si>
    <t>experiment_at_2018y06m07d15H33M42S</t>
  </si>
  <si>
    <t>experiment_at_2018y06m07d15H34M43S</t>
  </si>
  <si>
    <t>experiment_at_2018y06m07d15H36M22S</t>
  </si>
  <si>
    <t>experiment_at_2018y06m07d15H37M20S</t>
  </si>
  <si>
    <t>experiment_at_2018y06m07d15H40M24S</t>
  </si>
  <si>
    <t>experiment_at_2018y06m07d15H45M38S</t>
  </si>
  <si>
    <t>experiment_at_2018y06m07d15H46M42S</t>
  </si>
  <si>
    <t>experiment_at_2018y06m07d15H47M47S</t>
  </si>
  <si>
    <t>experiment_at_2018y06m07d15H48M52S</t>
  </si>
  <si>
    <t>experiment_at_2018y06m07d15H49M51S</t>
  </si>
  <si>
    <t>experiment_at_2018y06m07d15H50M54S</t>
  </si>
  <si>
    <t>experiment_at_2018y06m07d15H53M38S</t>
  </si>
  <si>
    <t>experiment_at_2018y06m07d15H55M34S</t>
  </si>
  <si>
    <t>experiment_at_2018y06m07d15H56M20S</t>
  </si>
  <si>
    <t>experiment_at_2018y06m07d15H57M40S</t>
  </si>
  <si>
    <t>experiment_at_2018y06m07d16H01M57S</t>
  </si>
  <si>
    <t>experiment_at_2018y06m07d16H25M17S</t>
  </si>
  <si>
    <t>experiment_at_2018y06m07d16H27M11S</t>
  </si>
  <si>
    <t>experiment_at_2018y06m07d16H28M13S</t>
  </si>
  <si>
    <t>experiment_at_2018y06m07d16H29M54S</t>
  </si>
  <si>
    <t>experiment_at_2018y06m07d16H31M22S</t>
  </si>
  <si>
    <t>experiment_at_2018y06m07d16H33M01S</t>
  </si>
  <si>
    <t>experiment_at_2018y06m07d16H34M03S</t>
  </si>
  <si>
    <t>experiment_at_2018y06m07d16H36M26S</t>
  </si>
  <si>
    <t>experiment_at_2018y06m07d16H38M03S</t>
  </si>
  <si>
    <t>experiment_at_2018y06m07d16H41M16S</t>
  </si>
  <si>
    <t>experiment_at_2018y06m07d16H42M21S</t>
  </si>
  <si>
    <t>experiment_at_2018y06m07d16H46M43S</t>
  </si>
  <si>
    <t>experiment_at_2018y06m07d16H48M03S</t>
  </si>
  <si>
    <t>experiment_at_2018y06m07d16H49M12S</t>
  </si>
  <si>
    <t>experiment_at_2018y06m07d16H50M15S</t>
  </si>
  <si>
    <t>experiment_at_2018y06m07d16H51M58S</t>
  </si>
  <si>
    <t>experiment_at_2018y06m07d16H53M01S</t>
  </si>
  <si>
    <t>experiment_at_2018y06m07d16H54M21S</t>
  </si>
  <si>
    <t>experiment_at_2018y06m07d16H55M28S</t>
  </si>
  <si>
    <t>experiment_at_2018y06m07d16H57M58S</t>
  </si>
  <si>
    <t>experiment_at_2018y06m07d16H59M10S</t>
  </si>
  <si>
    <t>experiment_at_2018y06m07d17H03M13S</t>
  </si>
  <si>
    <t>experiment_at_2018y06m07d17H04M38S</t>
  </si>
  <si>
    <t>experiment_at_2018y06m07d17H05M42S</t>
  </si>
  <si>
    <t>experiment_at_2018y06m07d17H06M47S</t>
  </si>
  <si>
    <t>experiment_at_2018y06m07d17H07M53S</t>
  </si>
  <si>
    <t>experiment_at_2018y06m07d17H10M09S</t>
  </si>
  <si>
    <t>experiment_at_2018y06m07d17H11M20S</t>
  </si>
  <si>
    <t>experiment_at_2018y06m07d17H12M33S</t>
  </si>
  <si>
    <t>experiment_at_2018y06m07d17H14M03S</t>
  </si>
  <si>
    <t>experiment_at_2018y06m07d17H15M06S</t>
  </si>
  <si>
    <t>experiment_at_2018y06m07d17H18M24S</t>
  </si>
  <si>
    <t>experiment_at_2018y06m07d17H19M24S</t>
  </si>
  <si>
    <t>experiment_at_2018y06m07d17H20M32S</t>
  </si>
  <si>
    <t>experiment_at_2018y06m07d17H21M43S</t>
  </si>
  <si>
    <t>experiment_at_2018y06m07d17H25M13S</t>
  </si>
  <si>
    <t>experiment_at_2018y06m07d17H26M53S</t>
  </si>
  <si>
    <t>experiment_at_2018y06m07d17H29M00S</t>
  </si>
  <si>
    <t>experiment_at_2018y06m07d17H33M34S</t>
  </si>
  <si>
    <t>experiment_at_2018y06m07d17H34M59S</t>
  </si>
  <si>
    <t>exp1 node5 NO</t>
  </si>
  <si>
    <t>experiment_at_2018y06m08d14H44M57S</t>
  </si>
  <si>
    <t>experiment_at_2018y06m08d14H49M46S</t>
  </si>
  <si>
    <t>experiment_at_2018y06m08d14H51M33S</t>
  </si>
  <si>
    <t>experiment_at_2018y06m08d14H52M36S</t>
  </si>
  <si>
    <t>experiment_at_2018y06m08d14H53M35S</t>
  </si>
  <si>
    <t>experiment_at_2018y06m08d14H54M41S</t>
  </si>
  <si>
    <t>experiment_at_2018y06m08d14H57M03S</t>
  </si>
  <si>
    <t>experiment_at_2018y06m08d14H58M20S</t>
  </si>
  <si>
    <t>experiment_at_2018y06m08d14H59M48S</t>
  </si>
  <si>
    <t>experiment_at_2018y06m08d15H00M49S</t>
  </si>
  <si>
    <t>experiment_at_2018y06m08d15H02M11S</t>
  </si>
  <si>
    <t>experiment_at_2018y06m08d15H03M14S</t>
  </si>
  <si>
    <t>experiment_at_2018y06m08d15H04M34S</t>
  </si>
  <si>
    <t>experiment_at_2018y06m08d15H05M31S</t>
  </si>
  <si>
    <t>experiment_at_2018y06m08d15H07M08S</t>
  </si>
  <si>
    <t>experiment_at_2018y06m08d15H09M44S</t>
  </si>
  <si>
    <t>experiment_at_2018y06m08d15H41M14S</t>
  </si>
  <si>
    <t>experiment_at_2018y06m08d15H42M31S</t>
  </si>
  <si>
    <t>experiment_at_2018y06m08d15H43M42S</t>
  </si>
  <si>
    <t>experiment_at_2018y06m08d15H44M34S</t>
  </si>
  <si>
    <t>experiment_at_2018y06m08d15H45M31S</t>
  </si>
  <si>
    <t>experiment_at_2018y06m08d15H47M15S</t>
  </si>
  <si>
    <t>experiment_at_2018y06m08d15H50M03S</t>
  </si>
  <si>
    <t>experiment_at_2018y06m08d15H48M37S</t>
  </si>
  <si>
    <t>experiment_at_2018y06m08d15H51M23S</t>
  </si>
  <si>
    <t>experiment_at_2018y06m08d15H52M27S</t>
  </si>
  <si>
    <t>experiment_at_2018y06m08d15H53M33S</t>
  </si>
  <si>
    <t>experiment_at_2018y06m08d15H54M40S</t>
  </si>
  <si>
    <t>experiment_at_2018y06m08d15H55M43S</t>
  </si>
  <si>
    <t>experiment_at_2018y06m08d15H56M49S</t>
  </si>
  <si>
    <t>experiment_at_2018y06m08d15H57M52S</t>
  </si>
  <si>
    <t>experiment_at_2018y06m08d16H01M31S</t>
  </si>
  <si>
    <t>experiment_at_2018y06m08d16H02M48S</t>
  </si>
  <si>
    <t>experiment_at_2018y06m08d16H03M38S</t>
  </si>
  <si>
    <t>experiment_at_2018y06m08d16H05M43S</t>
  </si>
  <si>
    <t>experiment_at_2018y06m08d16H07M30S</t>
  </si>
  <si>
    <t>experiment_at_2018y06m08d16H08M33S</t>
  </si>
  <si>
    <t>experiment_at_2018y06m08d16H09M20S</t>
  </si>
  <si>
    <t>experiment_at_2018y06m08d16H11M03S</t>
  </si>
  <si>
    <t>experiment_at_2018y06m08d16H12M36S</t>
  </si>
  <si>
    <t>experiment_at_2018y06m08d16H13M40S</t>
  </si>
  <si>
    <t>experiment_at_2018y06m08d16H14M43S</t>
  </si>
  <si>
    <t>experiment_at_2018y06m08d16H15M49S</t>
  </si>
  <si>
    <t>experiment_at_2018y06m08d16H17M20S</t>
  </si>
  <si>
    <t>experiment_at_2018y06m08d16H18M22S</t>
  </si>
  <si>
    <t>experiment_at_2018y06m08d16H19M24S</t>
  </si>
  <si>
    <t>experiment_at_2018y06m08d16H20M32S</t>
  </si>
  <si>
    <t>experiment_at_2018y06m08d16H21M36S</t>
  </si>
  <si>
    <t>experiment_at_2018y06m08d16H22M51S</t>
  </si>
  <si>
    <t>experiment_at_2018y06m08d16H23M53S</t>
  </si>
  <si>
    <t>experiment_at_2018y06m08d16H24M55S</t>
  </si>
  <si>
    <t>experiment_at_2018y06m08d16H26M02S</t>
  </si>
  <si>
    <t>experiment_at_2018y06m08d16H27M08S</t>
  </si>
  <si>
    <t>experiment_at_2018y06m08d16H28M47S</t>
  </si>
  <si>
    <t>experiment_at_2018y06m08d16H29M51S</t>
  </si>
  <si>
    <t>experiment_at_2018y06m08d16H32M15S</t>
  </si>
  <si>
    <t>experiment_at_2018y06m08d16H34M53S</t>
  </si>
  <si>
    <t>experiment_at_2018y06m08d16H35M59S</t>
  </si>
  <si>
    <t>experiment_at_2018y06m08d16H37M57S</t>
  </si>
  <si>
    <t>experiment_at_2018y06m08d16H38M58S</t>
  </si>
  <si>
    <t>experiment_at_2018y06m08d16H39M26S</t>
  </si>
  <si>
    <t>experiment_at_2018y06m08d16H42M13S</t>
  </si>
  <si>
    <t>exp1 node7 HC</t>
  </si>
  <si>
    <t>experiment_at_2018y06m09d19H48M04S</t>
  </si>
  <si>
    <t>experiment_at_2018y06m09d19H49M21S</t>
  </si>
  <si>
    <t>experiment_at_2018y06m09d19H50M29S</t>
  </si>
  <si>
    <t>experiment_at_2018y06m09d19H51M30S</t>
  </si>
  <si>
    <t>experiment_at_2018y06m09d19H52M26S</t>
  </si>
  <si>
    <t>experiment_at_2018y06m09d19H53M27S</t>
  </si>
  <si>
    <t>experiment_at_2018y06m09d19H54M28S</t>
  </si>
  <si>
    <t>experiment_at_2018y06m09d19H55M31S</t>
  </si>
  <si>
    <t>experiment_at_2018y06m09d19H56M33S</t>
  </si>
  <si>
    <t>experiment_at_2018y06m09d19H57M36S</t>
  </si>
  <si>
    <t>experiment_at_2018y06m09d20H31M45S</t>
  </si>
  <si>
    <t>experiment_at_2018y06m09d20H33M51S</t>
  </si>
  <si>
    <t>experiment_at_2018y06m09d20H35M55S</t>
  </si>
  <si>
    <t>experiment_at_2018y06m09d20H37M01S</t>
  </si>
  <si>
    <t>experiment_at_2018y06m09d20H38M08S</t>
  </si>
  <si>
    <t>experiment_at_2018y06m09d20H39M06S</t>
  </si>
  <si>
    <t>experiment_at_2018y06m09d20H40M10S</t>
  </si>
  <si>
    <t>experiment_at_2018y06m09d20H41M15S</t>
  </si>
  <si>
    <t>experiment_at_2018y06m09d20H42M10S</t>
  </si>
  <si>
    <t>experiment_at_2018y06m09d20H45M13S</t>
  </si>
  <si>
    <t>experiment_at_2018y06m09d20H46M29S</t>
  </si>
  <si>
    <t>experiment_at_2018y06m09d20H48M35S</t>
  </si>
  <si>
    <t>experiment_at_2018y06m09d20H49M45S</t>
  </si>
  <si>
    <t>experiment_at_2018y06m09d20H50M56S</t>
  </si>
  <si>
    <t>experiment_at_2018y06m09d20H52M01S</t>
  </si>
  <si>
    <t>experiment_at_2018y06m09d20H53M15S</t>
  </si>
  <si>
    <t>experiment_at_2018y06m09d20H54M37S</t>
  </si>
  <si>
    <t>experiment_at_2018y06m09d20H55M51S</t>
  </si>
  <si>
    <t>experiment_at_2018y06m09d20H56M58S</t>
  </si>
  <si>
    <t>experiment_at_2018y06m09d20H58M00S</t>
  </si>
  <si>
    <t>experiment_at_2018y06m09d20H59M20S</t>
  </si>
  <si>
    <t>experiment_at_2018y06m09d21H04M19S</t>
  </si>
  <si>
    <t>experiment_at_2018y06m09d21H05M11S</t>
  </si>
  <si>
    <t>too heavy obj cause electricity problem, which makes the tactile sensor stop working</t>
  </si>
  <si>
    <t>experiment_at_2018y06m09d21H08M14S</t>
  </si>
  <si>
    <t>experiment_at_2018y06m09d21H09M21S</t>
  </si>
  <si>
    <t>experiment_at_2018y06m09d21H14M02S</t>
  </si>
  <si>
    <t>experiment_at_2018y06m09d21H15M09S</t>
  </si>
  <si>
    <t>experiment_at_2018y06m09d21H16M05S</t>
  </si>
  <si>
    <t>experiment_at_2018y06m09d21H18M44S</t>
  </si>
  <si>
    <t>experiment_at_2018y06m09d21H24M27S</t>
  </si>
  <si>
    <t>experiment_at_2018y06m09d21H28M03S</t>
  </si>
  <si>
    <t>experiment_at_2018y06m09d21H48M24S</t>
  </si>
  <si>
    <t>experiment_at_2018y06m09d21H49M25S</t>
  </si>
  <si>
    <t>experiment_at_2018y06m09d21H51M15S</t>
  </si>
  <si>
    <t>experiment_at_2018y06m09d21H52M51S</t>
  </si>
  <si>
    <t>experiment_at_2018y06m09d21H53M54S</t>
  </si>
  <si>
    <t>experiment_at_2018y06m09d21H56M16S</t>
  </si>
  <si>
    <t>experiment_at_2018y06m09d21H57M45S</t>
  </si>
  <si>
    <t>experiment_at_2018y06m09d21H59M05S</t>
  </si>
  <si>
    <t>experiment_at_2018y06m09d22H01M21S</t>
  </si>
  <si>
    <t>experiment_at_2018y06m09d22H02M35S</t>
  </si>
  <si>
    <t>experiment_at_2018y06m09d22H04M31S</t>
  </si>
  <si>
    <t>experiment_at_2018y06m09d22H06M10S</t>
  </si>
  <si>
    <t>experiment_at_2018y06m09d22H07M36S</t>
  </si>
  <si>
    <t>experiment_at_2018y06m09d22H09M33S</t>
  </si>
  <si>
    <t>experiment_at_2018y06m09d22H11M09S</t>
  </si>
  <si>
    <t>experiment_at_2018y06m09d22H14M52S</t>
  </si>
  <si>
    <t>experiment_at_2018y06m09d22H16M05S</t>
  </si>
  <si>
    <t>experiment_at_2018y06m09d22H17M46S</t>
  </si>
  <si>
    <t>experiment_at_2018y06m09d22H19M00S</t>
  </si>
  <si>
    <t>experiment_at_2018y06m09d22H20M46S</t>
  </si>
  <si>
    <t>experiment_at_2018y06m09d22H21M54S</t>
  </si>
  <si>
    <t>experiment_at_2018y06m09d22H23M25S</t>
  </si>
  <si>
    <t>experiment_at_2018y06m09d22H24M34S</t>
  </si>
  <si>
    <t>experiment_at_2018y06m09d22H25M46S</t>
  </si>
  <si>
    <t>exp1 node8 HC</t>
  </si>
  <si>
    <t>experiment_at_2018y06m10d16H06M09S</t>
  </si>
  <si>
    <t>experiment_at_2018y06m10d16H07M16S</t>
  </si>
  <si>
    <t>experiment_at_2018y06m10d16H08M23S</t>
  </si>
  <si>
    <t>experiment_at_2018y06m10d16H09M34S</t>
  </si>
  <si>
    <t>experiment_at_2018y06m10d16H11M13S</t>
  </si>
  <si>
    <t>experiment_at_2018y06m10d16H12M31S</t>
  </si>
  <si>
    <t>experiment_at_2018y06m10d16H16M53S</t>
  </si>
  <si>
    <t>experiment_at_2018y06m10d16H23M05S</t>
  </si>
  <si>
    <t>experiment_at_2018y06m10d16H30M09S</t>
  </si>
  <si>
    <t>experiment_at_2018y06m10d16H40M02S</t>
  </si>
  <si>
    <t>experiment_at_2018y06m10d16H54M29S</t>
  </si>
  <si>
    <t>experiment_at_2018y06m10d17H04M32S</t>
  </si>
  <si>
    <t>experiment_at_2018y06m10d17H08M04S</t>
  </si>
  <si>
    <t>experiment_at_2018y06m10d17H13M38S</t>
  </si>
  <si>
    <t>experiment_at_2018y06m10d17H21M01S</t>
  </si>
  <si>
    <t>exp1 node7 OS</t>
  </si>
  <si>
    <t>experiment_at_2018y06m10d22H33M48S</t>
  </si>
  <si>
    <t>experiment_at_2018y06m13d20H05M32S</t>
  </si>
  <si>
    <t>experiment_at_2018y06m13d20H09M11S</t>
  </si>
  <si>
    <t>experiment_at_2018y06m13d20H09M54S</t>
  </si>
  <si>
    <t>experiment_at_2018y06m13d20H17M02S</t>
  </si>
  <si>
    <t>experiment_at_2018y06m13d20H18M11S</t>
  </si>
  <si>
    <t>experiment_at_2018y06m13d20H19M23S</t>
  </si>
  <si>
    <t>experiment_at_2018y06m13d20H20M36S</t>
  </si>
  <si>
    <t>experiment_at_2018y06m13d20H21M46S</t>
  </si>
  <si>
    <t>experiment_at_2018y06m13d20H22M53S</t>
  </si>
  <si>
    <t>experiment_at_2018y06m13d20H24M40S</t>
  </si>
  <si>
    <t>experiment_at_2018y06m13d20H25M50S</t>
  </si>
  <si>
    <t>experiment_at_2018y06m13d20H27M03S</t>
  </si>
  <si>
    <t>experiment_at_2018y06m13d22H10M03S</t>
  </si>
  <si>
    <t>experiment_at_2018y06m13d22H16M35S</t>
  </si>
  <si>
    <t>experiment_at_2018y06m13d22H21M38S</t>
  </si>
  <si>
    <t>experiment_at_2018y06m13d22H23M57S</t>
  </si>
  <si>
    <t>experiment_at_2018y06m13d22H26M36S</t>
  </si>
  <si>
    <t>experiment_at_2018y06m13d22H38M38S</t>
  </si>
  <si>
    <t>experiment_at_2018y06m13d22H41M52S</t>
  </si>
  <si>
    <t>experiment_at_2018y06m13d22H43M50S</t>
  </si>
  <si>
    <t>experiment_at_2018y06m13d22H50M18S</t>
  </si>
  <si>
    <t>experiment_at_2018y06m13d22H52M05S</t>
  </si>
  <si>
    <t>experiment_at_2018y06m13d22H53M23S</t>
  </si>
  <si>
    <t>experiment_at_2018y06m13d22H56M41S</t>
  </si>
  <si>
    <t>experiment_at_2018y06m13d23H03M08S</t>
  </si>
  <si>
    <t>experiment_at_2018y06m15d18H45M20S</t>
  </si>
  <si>
    <t>experiment_at_2018y06m15d18H53M00S</t>
  </si>
  <si>
    <t>experiment_at_2018y06m15d18H58M52S</t>
  </si>
  <si>
    <t>experiment_at_2018y06m15d19H03M17S</t>
  </si>
  <si>
    <t>obj 24 starts here</t>
  </si>
  <si>
    <t>experiment_at_2018y06m15d19H08M55S</t>
  </si>
  <si>
    <t>obj 20 starts here</t>
  </si>
  <si>
    <t>experiment_at_2018y06m15d19H15M28S</t>
  </si>
  <si>
    <t>Summary of Adaptive Experimental Results</t>
  </si>
  <si>
    <t>wall collision</t>
  </si>
  <si>
    <t>Pen stand box(marketid=8)</t>
  </si>
  <si>
    <t>pen stand(markerid=0)</t>
  </si>
  <si>
    <t>bottled drink green(markerid=24)</t>
  </si>
  <si>
    <t>bottled  drink orange(markerid=20)</t>
  </si>
  <si>
    <t>PERFECT CLASSIFICATION</t>
  </si>
  <si>
    <t>Experiment 4A</t>
  </si>
  <si>
    <t>Anomaly\Obj</t>
  </si>
  <si>
    <t>1</t>
  </si>
  <si>
    <t>3</t>
  </si>
  <si>
    <t>4</t>
  </si>
  <si>
    <t>5</t>
  </si>
  <si>
    <t>Node2, TC</t>
  </si>
  <si>
    <t>4/5 (11101 experiment_at_2018y04m02d19H25M26S)</t>
  </si>
  <si>
    <t>5/5 (11111 experiment_at_2018y04m02d18H04M54S)</t>
  </si>
  <si>
    <t>4/5 (10111 experiment_at_2018y04m02d17H42M55S)</t>
  </si>
  <si>
    <t>5/5 (11111 experiment_at_2018y04m02d17H35M11S)</t>
  </si>
  <si>
    <t>Node3, WC</t>
  </si>
  <si>
    <t>4/5 (11110 experiment_at_2018y04m02d20H10M57S, experiment_at_2018y04m02d20H26M09S, experiment_at_2018y04m02d20H27M40S, experiment_at_2018y04m02d20H29M17S, experiment_at_2018y04m02d20H32M00S)</t>
  </si>
  <si>
    <t>5/5 (11111 experiment_at_2018y04m02d20H08M00S)</t>
  </si>
  <si>
    <t>5/5 (11111 experiment_at_2018y04m02d19H42M22S, experiment_at_2018y04m02d19H44M27S, experiment_at_2018y04m02d19H48M13S, experiment_at_2018y04m02d19H52M08S, experiment_at_2018y04m02d19H53M41S)</t>
  </si>
  <si>
    <t>5/5 (11111 experiment_at_2018y04m02d19H55M26S, experiment_at_2018y04m02d19H56M56S, experiment_at_2018y04m02d19H58M27S, experiment_at_2018y04m02d20H00M00S,experiment_at_2018y04m02d20H01M32S)</t>
  </si>
  <si>
    <t>Experiment 4B</t>
  </si>
  <si>
    <t>Node2TC+Node3WC</t>
  </si>
  <si>
    <t>5/5 (11111 experiment_at_2018y04m02d22H08M04S)</t>
  </si>
  <si>
    <t>5/5 (11111 experiment_at_2018y04m02d22H01M42S)</t>
  </si>
  <si>
    <t>4/5 (11110 experiment_at_2018y04m02d21H43M51S)</t>
  </si>
  <si>
    <t>3/5 (10101 experiment_at_2018y04m02d21H52M38S)</t>
  </si>
  <si>
    <t>Experiment 4C</t>
  </si>
  <si>
    <t>Node2TC+Node3WC+Node4TC</t>
  </si>
  <si>
    <t>2/5 (01010 experiment_at_2018y04m08d20H23M57S, experiment_at_2018y04m08d20H33M10S, experiment_at_2018y04m08d20H34M27S, experiment_at_2018y04m08d20H36M50S, experiment_at_2018y04m08d20H38M16S)</t>
  </si>
  <si>
    <t>5/5 (11111 experiment_at_2018y04m08d20H44M01S, experiment_at_2018y04m08d20H45M55S, experiment_at_2018y04m08d20H47M44S, experiment_at_2018y04m08d20H50M26S, experiment_at_2018y04m08d20H53M19S)</t>
  </si>
  <si>
    <t>4/5 (11101 experiment_at_2018y04m08d19H54M45S, experiment_at_2018y04m08d19H57M07S, experiment_at_2018y04m08d20H00M23S, experiment_at_2018y04m08d20H02M07S, experiment_at_2018y04m08d20H04M12S)</t>
  </si>
  <si>
    <t>3/5 (01110 experiment_at_2018y04m08d20H06M28S, experiment_at_2018y04m08d20H08M40S, experiment_at_2018y04m08d20H10M44S, experiment_at_2018y04m08d20H12M42S, experiment_at_2018y04m08d20H14M38S)</t>
  </si>
  <si>
    <t>Total Counts</t>
  </si>
  <si>
    <t>IMPERFECT_CLASSIFICATION</t>
  </si>
  <si>
    <t>5/5</t>
  </si>
  <si>
    <t>4/5</t>
  </si>
  <si>
    <t>2/5</t>
  </si>
  <si>
    <t>3/5</t>
  </si>
  <si>
    <t>0/5</t>
  </si>
  <si>
    <t>Finally summary for Experiment 2a,b,c using the three classification systems</t>
  </si>
  <si>
    <t>SUCCESS RATE</t>
  </si>
  <si>
    <t>Perfect</t>
  </si>
  <si>
    <t>Imperfect</t>
  </si>
  <si>
    <t>Abbreviations</t>
  </si>
  <si>
    <t>Full Names</t>
  </si>
  <si>
    <t>true positive</t>
  </si>
  <si>
    <t>false positive</t>
  </si>
  <si>
    <t>TN</t>
  </si>
  <si>
    <t>true negative</t>
  </si>
  <si>
    <t>false negatve</t>
  </si>
  <si>
    <t>anomaly detection</t>
  </si>
  <si>
    <t>anomaly classification</t>
  </si>
  <si>
    <t>RbA</t>
  </si>
  <si>
    <t>recovery by adaptation</t>
  </si>
  <si>
    <t>RbRe</t>
  </si>
  <si>
    <t>recovery by re-enactment</t>
  </si>
  <si>
    <t>Counts</t>
  </si>
  <si>
    <t>Anomaly Classification Confusion Matrix</t>
  </si>
  <si>
    <t>exp2 node4 TC</t>
  </si>
  <si>
    <t>experiment_at_2018y06m14d16H53M33S</t>
  </si>
  <si>
    <t>experiment_at_2018y06m14d17H01M05S</t>
  </si>
  <si>
    <t>experiment_at_2018y06m14d17H02M35S</t>
  </si>
  <si>
    <t>experiment_at_2018y06m14d17H03M33S</t>
  </si>
  <si>
    <t>experiment_at_2018y06m14d17H04M25S</t>
  </si>
  <si>
    <t>experiment_at_2018y06m14d17H05M22S</t>
  </si>
  <si>
    <t>experiment_at_2018y06m14d17H06M23S</t>
  </si>
  <si>
    <t>experiment_at_2018y06m14d17H07M19S</t>
  </si>
  <si>
    <t>experiment_at_2018y06m14d17H08M16S</t>
  </si>
  <si>
    <t>experiment_at_2018y06m14d17H09M13S</t>
  </si>
  <si>
    <t>experiment_at_2018y06m14d17H10M17S</t>
  </si>
  <si>
    <t>obj 8 starts here</t>
  </si>
  <si>
    <t>experiment_at_2018y06m14d17H11M10S</t>
  </si>
  <si>
    <t>experiment_at_2018y06m14d17H13M24S</t>
  </si>
  <si>
    <t>experiment_at_2018y06m14d17H14M19S</t>
  </si>
  <si>
    <t>experiment_at_2018y06m14d17H15M16S</t>
  </si>
  <si>
    <t>experiment_at_2018y06m14d17H17M43S</t>
  </si>
  <si>
    <t>obj 0 starts here, moved another obj during adaptation</t>
  </si>
  <si>
    <t>experiment_at_2018y06m14d19H29M15S</t>
  </si>
  <si>
    <t>experiment_at_2018y06m14d19H30M21S</t>
  </si>
  <si>
    <t>experiment_at_2018y06m14d19H31M34S</t>
  </si>
  <si>
    <t>experiment_at_2018y06m14d19H32M53S</t>
  </si>
  <si>
    <t>exp2 node7 WC</t>
  </si>
  <si>
    <t>experiment_at_2018y06m14d20H04M32S</t>
  </si>
  <si>
    <t>experiment_at_2018y06m14d20H05M48S</t>
  </si>
  <si>
    <t>experiment_at_2018y06m14d20H06M56S</t>
  </si>
  <si>
    <t>experiment_at_2018y06m14d20H08M28S</t>
  </si>
  <si>
    <t>experiment_at_2018y06m14d20H02M48S</t>
  </si>
  <si>
    <t>experiment_at_2018y06m14d20H09M48S</t>
  </si>
  <si>
    <t>experiment_at_2018y06m14d20H12M30S</t>
  </si>
  <si>
    <t>experiment_at_2018y06m14d20H14M19S</t>
  </si>
  <si>
    <t>experiment_at_2018y06m14d20H15M47S</t>
  </si>
  <si>
    <t>experiment_at_2018y06m14d20H18M01S</t>
  </si>
  <si>
    <t>obj 0 starts here</t>
  </si>
  <si>
    <t>experiment_at_2018y06m14d20H19M07S</t>
  </si>
  <si>
    <t>experiment_at_2018y06m14d20H27M22S</t>
  </si>
  <si>
    <t>experiment_at_2018y06m14d20H28M57S</t>
  </si>
  <si>
    <t>experiment_at_2018y06m14d20H34M11S</t>
  </si>
  <si>
    <t>exp2 node4 TC+node7WC</t>
  </si>
  <si>
    <t>experiment_at_2018y06m14d20H39M32S</t>
  </si>
  <si>
    <t>experiment_at_2018y06m14d20H41M19S</t>
  </si>
  <si>
    <t>experiment_at_2018y06m14d20H43M56S</t>
  </si>
  <si>
    <t>experiment_at_2018y06m14d20H47M30S</t>
  </si>
  <si>
    <t>experiment_at_2018y06m14d20H52M48S</t>
  </si>
  <si>
    <t>hit the obj while descending</t>
  </si>
  <si>
    <t>experiment_at_2018y06m14d20H54M35S</t>
  </si>
  <si>
    <t>obj 8 starts here, hit the obj while descending</t>
  </si>
  <si>
    <t>experiment_at_2018y06m14d21H09M18S</t>
  </si>
  <si>
    <t>experiment_at_2018y06m14d21H12M10S</t>
  </si>
  <si>
    <t>experiment_at_2018y06m14d21H22M51S</t>
  </si>
  <si>
    <t>experiment_at_2018y06m14d21H59M42S</t>
  </si>
  <si>
    <t>exp2 node4 TC+node7 WC+node8 TC</t>
  </si>
  <si>
    <t>experiment_at_2018y06m15d10H25M08S</t>
  </si>
  <si>
    <t>experiment_at_2018y06m15d10H26M47S</t>
  </si>
  <si>
    <t>experiment_at_2018y06m15d10H28M23S</t>
  </si>
  <si>
    <t>experiment_at_2018y06m15d10H29M58S</t>
  </si>
  <si>
    <t>experiment_at_2018y06m15d10H31M38S</t>
  </si>
  <si>
    <t>experiment_at_2018y06m15d10H33M22S</t>
  </si>
  <si>
    <t>experiment_at_2018y06m15d10H35M00S</t>
  </si>
  <si>
    <t>experiment_at_2018y06m15d10H36M39S</t>
  </si>
  <si>
    <t>experiment_at_2018y06m15d10H38M03S</t>
  </si>
  <si>
    <t>experiment_at_2018y06m15d10H39M58S</t>
  </si>
  <si>
    <t>experiment_at_2018y06m15d10H50M16S</t>
  </si>
  <si>
    <t>experiment_at_2018y06m15d10H51M56S</t>
  </si>
  <si>
    <t>experiment_at_2018y06m15d10H53M36S</t>
  </si>
  <si>
    <t>experiment_at_2018y06m15d10H56M41S</t>
  </si>
  <si>
    <t>experiment_at_2018y06m15d10H58M43S</t>
  </si>
  <si>
    <t>experiment_at_2018y06m15d11H00M45S</t>
  </si>
  <si>
    <t>experiment_at_2018y06m15d11H01M50S</t>
  </si>
  <si>
    <t>Recovery Success Rate based on Classification Modality</t>
  </si>
  <si>
    <t>RE</t>
  </si>
  <si>
    <t>reenactment</t>
  </si>
  <si>
    <t>adaptation</t>
  </si>
  <si>
    <t>Perfect Classification</t>
  </si>
  <si>
    <t>Events \ Objects (repeat each one 10 times)</t>
  </si>
  <si>
    <t>node2TC+RE, node3HC(no slip)+RE, node3WC+AD, node4TC+AD</t>
  </si>
  <si>
    <t>x</t>
  </si>
  <si>
    <t>9/10 </t>
  </si>
  <si>
    <t>node2TC+RE, node3HC(slip)+RE, node3WC+AD, node4TC+AD</t>
  </si>
  <si>
    <t>9/10</t>
  </si>
  <si>
    <t>Imperfect Classification</t>
  </si>
  <si>
    <t>8/10</t>
  </si>
  <si>
    <t>7/10</t>
  </si>
  <si>
    <t>perfect</t>
  </si>
  <si>
    <t>imperfect</t>
  </si>
  <si>
    <t>total Counts</t>
  </si>
  <si>
    <t>Miclassification as a function of Node</t>
  </si>
  <si>
    <t>Total Classifications p/ trial</t>
  </si>
  <si>
    <t>No. of Trials</t>
  </si>
  <si>
    <t>IMPERFECT CLASSIFICATION (NO SLIP)</t>
  </si>
  <si>
    <t>Correct classifications</t>
  </si>
  <si>
    <t>Missclassifications</t>
  </si>
  <si>
    <t>IMPERFECT CLASSIFICATION (SLIP)</t>
  </si>
  <si>
    <t>Summary of AD/AC Counts and Confusion Matrix</t>
  </si>
  <si>
    <t>Confusion Matrix for Anomaly Classification</t>
  </si>
  <si>
    <t>Confusion Matrix for Anomaly Classification (%)</t>
  </si>
  <si>
    <t>experiment_at_2018y06m15d13H10M32S</t>
  </si>
  <si>
    <t>experiment_at_2018y06m15d13H13M20S</t>
  </si>
  <si>
    <t>experiment_at_2018y06m15d13H15M51S</t>
  </si>
  <si>
    <t>experiment_at_2018y06m15d13H17M39S</t>
  </si>
  <si>
    <t>experiment_at_2018y06m15d13H19M50S</t>
  </si>
  <si>
    <t>experiment_at_2018y06m15d13H21M37S</t>
  </si>
  <si>
    <t>experiment_at_2018y06m15d13H23M49S</t>
  </si>
  <si>
    <t>experiment_at_2018y06m15d13H25M50S</t>
  </si>
  <si>
    <t>experiment_at_2018y06m15d13H27M57S</t>
  </si>
  <si>
    <t>experiment_at_2018y06m15d13H29M33S</t>
  </si>
  <si>
    <t>experiment_at_2018y06m15d13H45M52S</t>
  </si>
  <si>
    <t>experiment_at_2018y06m15d14H06M12S</t>
  </si>
  <si>
    <t>experiment_at_2018y06m15d14H09M03S</t>
  </si>
  <si>
    <t>experiment_at_2018y06m15d14H11M46S</t>
  </si>
  <si>
    <t>experiment_at_2018y06m15d14H14M03S</t>
  </si>
  <si>
    <t>fp in node3</t>
  </si>
  <si>
    <t>experiment_at_2018y06m15d14H16M24S</t>
  </si>
  <si>
    <t>experiment_at_2018y06m15d14H18M42S</t>
  </si>
  <si>
    <t>experiment_at_2018y06m15d14H20M50S</t>
  </si>
  <si>
    <t>experiment_at_2018y06m15d14H23M20S</t>
  </si>
  <si>
    <t>experiment_at_2018y06m15d14H25M57S</t>
  </si>
  <si>
    <t>Success Rate of Recoveries over Recoviers for Re-Enactments/Adaptations under Different Classification Modalities</t>
  </si>
  <si>
    <t>Exp 4a</t>
  </si>
  <si>
    <t>node2TC+AD(rotate 90)+TC+AD(approach horizontally instead of vertically)</t>
  </si>
  <si>
    <t>Exp 4b</t>
  </si>
  <si>
    <t>node3WC+AD+HC(slip)+RE</t>
  </si>
  <si>
    <t>10/10</t>
  </si>
  <si>
    <t>IMPERFECT CLASSIFICATION</t>
  </si>
  <si>
    <t>Confusion Matrix</t>
  </si>
  <si>
    <t>exp4 node4TC+AD+TC</t>
  </si>
  <si>
    <t>experiment_at_2018y06m15d15H48M58S</t>
  </si>
  <si>
    <t>experiment_at_2018y06m15d15H53M00S</t>
  </si>
  <si>
    <t>experiment_at_2018y06m15d15H58M04S</t>
  </si>
  <si>
    <t>experiment_at_2018y06m15d15H59M10S</t>
  </si>
  <si>
    <t>experiment_at_2018y06m15d16H00M42S</t>
  </si>
  <si>
    <t>experiment_at_2018y06m15d16H01M46S</t>
  </si>
  <si>
    <t>experiment_at_2018y06m15d16H03M09S</t>
  </si>
  <si>
    <t>experiment_at_2018y06m15d16H04M49S</t>
  </si>
  <si>
    <t>experiment_at_2018y06m15d16H06M10S</t>
  </si>
  <si>
    <t>experiment_at_2018y06m15d16H07M19S</t>
  </si>
  <si>
    <t>exp4 node7WC+AD+OS</t>
  </si>
  <si>
    <t>experiment_at_2018y06m15d18H27M03S</t>
  </si>
  <si>
    <t>experiment_at_2018y06m15d18H27M40S</t>
  </si>
  <si>
    <t>experiment_at_2018y06m15d18H29M20S</t>
  </si>
  <si>
    <t>FP in node 3</t>
  </si>
  <si>
    <t>experiment_at_2018y06m15d18H31M46S</t>
  </si>
  <si>
    <t>experiment_at_2018y06m15d18H34M29S</t>
  </si>
  <si>
    <t>experiment_at_2018y06m15d18H35M58S</t>
  </si>
  <si>
    <t>experiment_at_2018y06m15d18H38M30S</t>
  </si>
  <si>
    <t>experiment_at_2018y06m15d18H33M12S</t>
  </si>
  <si>
    <t>Experiment 3</t>
  </si>
  <si>
    <t>Anomaly Identification</t>
  </si>
  <si>
    <t>Anomaly Classification</t>
  </si>
  <si>
    <t>Recovery Success Rate with Perfect Clasification</t>
  </si>
  <si>
    <t>Total Success Rate of Independent Systems (AD*AC*Rec)</t>
  </si>
  <si>
    <t>Total Success Rate of Combined Systems (AD*Combined)</t>
  </si>
  <si>
    <t>Recovery Success Rate with Classification System</t>
  </si>
  <si>
    <t>Experiment 4</t>
  </si>
  <si>
    <t>Overall System Success Rate</t>
  </si>
  <si>
    <t>AD-Sum</t>
  </si>
  <si>
    <t>AC-Sum</t>
  </si>
  <si>
    <t>Exp 4a.1 (Node2, TC)</t>
  </si>
  <si>
    <t>Exp 4a.2</t>
  </si>
  <si>
    <t>Exp 4a.1</t>
  </si>
  <si>
    <t>Exp 4a.2 (Node3, WC)</t>
  </si>
  <si>
    <t>Exp 4b (Node2TC+Node3WC)</t>
  </si>
  <si>
    <t>Exp 4c</t>
  </si>
  <si>
    <t>Exp 4c (Node2TC+Node3WC+Node4TC)</t>
  </si>
  <si>
    <t>sum</t>
  </si>
  <si>
    <t>Exp 4c w/out trial-set</t>
  </si>
  <si>
    <t>Average w/out obj in 4c</t>
  </si>
  <si>
    <t>Experiment 5</t>
  </si>
  <si>
    <t xml:space="preserve">AC </t>
  </si>
  <si>
    <t>nodes</t>
  </si>
  <si>
    <t>Experiment 6</t>
  </si>
  <si>
    <t>Summary - Experiments 1 and 2</t>
  </si>
  <si>
    <t>Sum</t>
  </si>
  <si>
    <t xml:space="preserve">AD  </t>
  </si>
  <si>
    <t xml:space="preserve">AC  </t>
  </si>
  <si>
    <t>Overall Success Rate Summary</t>
  </si>
  <si>
    <t>Exp3</t>
  </si>
  <si>
    <t>Exp4</t>
  </si>
  <si>
    <t>Exp5</t>
  </si>
  <si>
    <t>Exp6</t>
  </si>
  <si>
    <t>success_counts</t>
  </si>
  <si>
    <t>total_counts</t>
  </si>
  <si>
    <t>percentage</t>
  </si>
  <si>
    <t>window_size_config_arg</t>
  </si>
  <si>
    <t>secs_before</t>
  </si>
  <si>
    <t>secs_after</t>
  </si>
  <si>
    <t>scheme_no</t>
  </si>
  <si>
    <t>accuracy</t>
  </si>
  <si>
    <t>Classification: Training trials</t>
  </si>
  <si>
    <t>HDP-HMM model info</t>
  </si>
  <si>
    <t>"model_config": {
                "alloModel": "HDPHMM", 
                "varMethod": "memoVB", 
                "K": 10, 
                "n_iteration": 1000, 
                "ECovMat": "covdata", 
                "obsModel":"AutoRegGauss"
},  
The same parameters configuration</t>
  </si>
  <si>
    <t>wall_collision</t>
  </si>
  <si>
    <t>Experiment 7</t>
  </si>
  <si>
    <t>Time after anomaly (secs)</t>
  </si>
  <si>
    <t>Time
before
anomaly
(secs)</t>
  </si>
  <si>
    <t>Anomaly Classification Accuracy as a Function of Pre/Post Anomaly Identification Time Window Duration</t>
  </si>
  <si>
    <t>Total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</si>
</sst>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rgb="FF000000"/>
      <name val="Calibri"/>
      <family val="2"/>
      <charset val="1"/>
    </font>
    <font>
      <b/>
      <sz val="11"/>
      <color rgb="FFC65911"/>
      <name val="Calibri"/>
      <family val="2"/>
      <charset val="1"/>
    </font>
    <font>
      <b/>
      <sz val="11"/>
      <color rgb="FF000000"/>
      <name val="Calibri"/>
      <family val="2"/>
      <charset val="1"/>
    </font>
    <font>
      <b/>
      <sz val="14"/>
      <color rgb="FF000000"/>
      <name val="Calibri"/>
      <family val="2"/>
      <charset val="1"/>
    </font>
    <font>
      <sz val="14"/>
      <color rgb="FF000000"/>
      <name val="Times New Roman"/>
      <family val="1"/>
      <charset val="1"/>
    </font>
    <font>
      <sz val="11"/>
      <color rgb="FFC65911"/>
      <name val="Calibri"/>
      <family val="2"/>
      <charset val="1"/>
    </font>
    <font>
      <i/>
      <sz val="11"/>
      <color rgb="FF000000"/>
      <name val="Calibri"/>
      <family val="2"/>
      <charset val="1"/>
    </font>
    <font>
      <sz val="11"/>
      <color rgb="FFFF0000"/>
      <name val="Calibri"/>
      <family val="2"/>
      <charset val="1"/>
    </font>
    <font>
      <sz val="11"/>
      <color rgb="FFC55A11"/>
      <name val="Calibri"/>
      <family val="2"/>
      <charset val="1"/>
    </font>
    <font>
      <b/>
      <sz val="11"/>
      <color rgb="FF0070C0"/>
      <name val="Calibri"/>
      <family val="2"/>
      <charset val="1"/>
    </font>
    <font>
      <sz val="11"/>
      <color rgb="FFC00000"/>
      <name val="Calibri"/>
      <family val="2"/>
      <charset val="1"/>
    </font>
    <font>
      <sz val="11"/>
      <color rgb="FF0070C0"/>
      <name val="Calibri"/>
      <family val="2"/>
      <charset val="1"/>
    </font>
    <font>
      <b/>
      <sz val="9"/>
      <color rgb="FF000000"/>
      <name val="Tahoma"/>
      <family val="2"/>
      <charset val="1"/>
    </font>
    <font>
      <sz val="9"/>
      <color rgb="FF000000"/>
      <name val="Tahoma"/>
      <family val="2"/>
      <charset val="1"/>
    </font>
    <font>
      <b/>
      <sz val="11"/>
      <color rgb="FF833C0C"/>
      <name val="Calibri"/>
      <family val="2"/>
      <charset val="1"/>
    </font>
    <font>
      <b/>
      <sz val="11"/>
      <color rgb="FFFFFFFF"/>
      <name val="Calibri"/>
      <family val="2"/>
      <charset val="1"/>
    </font>
    <font>
      <sz val="11"/>
      <color rgb="FF2F5597"/>
      <name val="Calibri"/>
      <family val="2"/>
      <charset val="1"/>
    </font>
    <font>
      <sz val="11"/>
      <name val="Calibri"/>
      <family val="2"/>
      <charset val="1"/>
    </font>
    <font>
      <b/>
      <sz val="11"/>
      <color rgb="FF2F5597"/>
      <name val="Calibri"/>
      <family val="2"/>
      <charset val="1"/>
    </font>
    <font>
      <b/>
      <sz val="11"/>
      <color rgb="FFDD4814"/>
      <name val="Calibri"/>
      <family val="2"/>
      <charset val="1"/>
    </font>
    <font>
      <sz val="11"/>
      <color rgb="FF000000"/>
      <name val="Calibri"/>
      <family val="2"/>
      <charset val="1"/>
    </font>
    <font>
      <b/>
      <sz val="11"/>
      <color theme="5" tint="-0.249977111117893"/>
      <name val="Calibri"/>
      <family val="2"/>
    </font>
    <font>
      <b/>
      <sz val="11"/>
      <color theme="5" tint="-0.249977111117893"/>
      <name val="Calibri"/>
      <family val="2"/>
      <charset val="1"/>
    </font>
    <font>
      <sz val="14"/>
      <color rgb="FF000000"/>
      <name val="Calibri"/>
      <family val="2"/>
    </font>
    <font>
      <sz val="11"/>
      <color theme="8" tint="-0.249977111117893"/>
      <name val="Calibri"/>
      <family val="2"/>
      <charset val="1"/>
    </font>
    <font>
      <b/>
      <sz val="14"/>
      <color rgb="FF0070C0"/>
      <name val="Calibri"/>
      <family val="2"/>
      <charset val="1"/>
    </font>
    <font>
      <sz val="11"/>
      <color theme="5" tint="-0.249977111117893"/>
      <name val="Calibri"/>
      <family val="2"/>
      <charset val="1"/>
    </font>
    <font>
      <b/>
      <sz val="11"/>
      <color rgb="FF000000"/>
      <name val="Calibri"/>
      <family val="2"/>
    </font>
    <font>
      <b/>
      <sz val="11"/>
      <color rgb="FF0070C0"/>
      <name val="Calibri"/>
      <family val="2"/>
    </font>
    <font>
      <b/>
      <sz val="11"/>
      <name val="Calibri"/>
      <family val="2"/>
    </font>
    <font>
      <sz val="11"/>
      <name val="Calibri"/>
      <family val="2"/>
    </font>
    <font>
      <b/>
      <sz val="11"/>
      <color rgb="FF000000"/>
      <name val="Times"/>
    </font>
    <font>
      <sz val="11"/>
      <color rgb="FF000000"/>
      <name val="Times"/>
    </font>
  </fonts>
  <fills count="13">
    <fill>
      <patternFill patternType="none"/>
    </fill>
    <fill>
      <patternFill patternType="gray125"/>
    </fill>
    <fill>
      <patternFill patternType="solid">
        <fgColor rgb="FFDDEBF7"/>
        <bgColor rgb="FFDAE3F3"/>
      </patternFill>
    </fill>
    <fill>
      <patternFill patternType="solid">
        <fgColor rgb="FFE7E6E6"/>
        <bgColor rgb="FFE2EFDA"/>
      </patternFill>
    </fill>
    <fill>
      <patternFill patternType="solid">
        <fgColor rgb="FFF2F2F2"/>
        <bgColor rgb="FFE7E6E6"/>
      </patternFill>
    </fill>
    <fill>
      <patternFill patternType="solid">
        <fgColor rgb="FFE2EFDA"/>
        <bgColor rgb="FFE7E6E6"/>
      </patternFill>
    </fill>
    <fill>
      <patternFill patternType="solid">
        <fgColor rgb="FFC6E0B4"/>
        <bgColor rgb="FFD9D9D9"/>
      </patternFill>
    </fill>
    <fill>
      <patternFill patternType="solid">
        <fgColor rgb="FFED7D31"/>
        <bgColor rgb="FFFF9900"/>
      </patternFill>
    </fill>
    <fill>
      <patternFill patternType="solid">
        <fgColor rgb="FF4472C4"/>
        <bgColor rgb="FF2F5597"/>
      </patternFill>
    </fill>
    <fill>
      <patternFill patternType="solid">
        <fgColor rgb="FFDAE3F3"/>
        <bgColor rgb="FFDDEBF7"/>
      </patternFill>
    </fill>
    <fill>
      <patternFill patternType="solid">
        <fgColor rgb="FFFFFFFF"/>
        <bgColor rgb="FFF2F2F2"/>
      </patternFill>
    </fill>
    <fill>
      <patternFill patternType="solid">
        <fgColor theme="0"/>
        <bgColor indexed="64"/>
      </patternFill>
    </fill>
    <fill>
      <patternFill patternType="solid">
        <fgColor theme="8" tint="0.79998168889431442"/>
        <bgColor indexed="64"/>
      </patternFill>
    </fill>
  </fills>
  <borders count="88">
    <border>
      <left/>
      <right/>
      <top/>
      <bottom/>
      <diagonal/>
    </border>
    <border>
      <left/>
      <right/>
      <top/>
      <bottom style="thin">
        <color auto="1"/>
      </bottom>
      <diagonal/>
    </border>
    <border>
      <left style="thick">
        <color auto="1"/>
      </left>
      <right style="thick">
        <color auto="1"/>
      </right>
      <top style="thick">
        <color auto="1"/>
      </top>
      <bottom style="thick">
        <color auto="1"/>
      </bottom>
      <diagonal/>
    </border>
    <border>
      <left style="thick">
        <color auto="1"/>
      </left>
      <right/>
      <top/>
      <bottom/>
      <diagonal/>
    </border>
    <border>
      <left/>
      <right style="thick">
        <color auto="1"/>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style="medium">
        <color auto="1"/>
      </top>
      <bottom style="thick">
        <color auto="1"/>
      </bottom>
      <diagonal/>
    </border>
    <border>
      <left/>
      <right style="thick">
        <color auto="1"/>
      </right>
      <top style="medium">
        <color auto="1"/>
      </top>
      <bottom style="thick">
        <color auto="1"/>
      </bottom>
      <diagonal/>
    </border>
    <border>
      <left style="thick">
        <color auto="1"/>
      </left>
      <right style="thick">
        <color auto="1"/>
      </right>
      <top style="medium">
        <color auto="1"/>
      </top>
      <bottom style="thin">
        <color auto="1"/>
      </bottom>
      <diagonal/>
    </border>
    <border>
      <left style="thick">
        <color auto="1"/>
      </left>
      <right style="medium">
        <color auto="1"/>
      </right>
      <top style="medium">
        <color auto="1"/>
      </top>
      <bottom/>
      <diagonal/>
    </border>
    <border>
      <left/>
      <right style="medium">
        <color auto="1"/>
      </right>
      <top/>
      <bottom style="thick">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top/>
      <bottom style="medium">
        <color auto="1"/>
      </bottom>
      <diagonal/>
    </border>
    <border>
      <left style="thick">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n">
        <color auto="1"/>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bottom/>
      <diagonal/>
    </border>
    <border>
      <left style="thick">
        <color auto="1"/>
      </left>
      <right style="thin">
        <color auto="1"/>
      </right>
      <top/>
      <bottom style="thick">
        <color auto="1"/>
      </bottom>
      <diagonal/>
    </border>
    <border>
      <left/>
      <right/>
      <top/>
      <bottom style="double">
        <color auto="1"/>
      </bottom>
      <diagonal/>
    </border>
    <border>
      <left style="thin">
        <color rgb="FF8FAADC"/>
      </left>
      <right/>
      <top style="thin">
        <color rgb="FF8FAADC"/>
      </top>
      <bottom style="thin">
        <color rgb="FF8FAADC"/>
      </bottom>
      <diagonal/>
    </border>
    <border>
      <left/>
      <right/>
      <top style="thin">
        <color rgb="FF8FAADC"/>
      </top>
      <bottom style="thin">
        <color rgb="FF8FAADC"/>
      </bottom>
      <diagonal/>
    </border>
    <border>
      <left/>
      <right style="thin">
        <color rgb="FF8FAADC"/>
      </right>
      <top style="thin">
        <color rgb="FF8FAADC"/>
      </top>
      <bottom style="thin">
        <color rgb="FF8FAADC"/>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hair">
        <color auto="1"/>
      </left>
      <right style="hair">
        <color auto="1"/>
      </right>
      <top style="hair">
        <color auto="1"/>
      </top>
      <bottom/>
      <diagonal/>
    </border>
    <border>
      <left/>
      <right/>
      <top style="hair">
        <color auto="1"/>
      </top>
      <bottom style="hair">
        <color auto="1"/>
      </bottom>
      <diagonal/>
    </border>
    <border>
      <left/>
      <right style="medium">
        <color auto="1"/>
      </right>
      <top/>
      <bottom style="thin">
        <color auto="1"/>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style="thin">
        <color auto="1"/>
      </right>
      <top/>
      <bottom/>
      <diagonal/>
    </border>
    <border>
      <left style="hair">
        <color auto="1"/>
      </left>
      <right style="thin">
        <color auto="1"/>
      </right>
      <top/>
      <bottom style="hair">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auto="1"/>
      </left>
      <right style="thin">
        <color indexed="64"/>
      </right>
      <top style="hair">
        <color auto="1"/>
      </top>
      <bottom/>
      <diagonal/>
    </border>
    <border>
      <left style="thin">
        <color indexed="64"/>
      </left>
      <right/>
      <top style="hair">
        <color auto="1"/>
      </top>
      <bottom/>
      <diagonal/>
    </border>
    <border>
      <left style="thin">
        <color indexed="64"/>
      </left>
      <right/>
      <top/>
      <bottom style="hair">
        <color auto="1"/>
      </bottom>
      <diagonal/>
    </border>
    <border>
      <left/>
      <right style="thin">
        <color indexed="64"/>
      </right>
      <top style="hair">
        <color auto="1"/>
      </top>
      <bottom/>
      <diagonal/>
    </border>
    <border>
      <left/>
      <right style="thin">
        <color indexed="64"/>
      </right>
      <top/>
      <bottom style="hair">
        <color auto="1"/>
      </bottom>
      <diagonal/>
    </border>
    <border>
      <left style="hair">
        <color auto="1"/>
      </left>
      <right/>
      <top style="hair">
        <color auto="1"/>
      </top>
      <bottom style="thin">
        <color indexed="64"/>
      </bottom>
      <diagonal/>
    </border>
    <border>
      <left style="thin">
        <color indexed="64"/>
      </left>
      <right/>
      <top style="hair">
        <color auto="1"/>
      </top>
      <bottom style="thin">
        <color indexed="64"/>
      </bottom>
      <diagonal/>
    </border>
    <border>
      <left style="hair">
        <color auto="1"/>
      </left>
      <right/>
      <top style="thin">
        <color auto="1"/>
      </top>
      <bottom/>
      <diagonal/>
    </border>
    <border>
      <left/>
      <right style="hair">
        <color auto="1"/>
      </right>
      <top style="thin">
        <color auto="1"/>
      </top>
      <bottom/>
      <diagonal/>
    </border>
    <border>
      <left/>
      <right style="hair">
        <color auto="1"/>
      </right>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bottom style="thin">
        <color indexed="64"/>
      </bottom>
      <diagonal/>
    </border>
    <border>
      <left style="hair">
        <color auto="1"/>
      </left>
      <right style="thin">
        <color indexed="64"/>
      </right>
      <top style="thin">
        <color auto="1"/>
      </top>
      <bottom style="thin">
        <color indexed="64"/>
      </bottom>
      <diagonal/>
    </border>
    <border>
      <left style="hair">
        <color auto="1"/>
      </left>
      <right style="thin">
        <color auto="1"/>
      </right>
      <top style="thin">
        <color auto="1"/>
      </top>
      <bottom/>
      <diagonal/>
    </border>
    <border>
      <left/>
      <right style="hair">
        <color auto="1"/>
      </right>
      <top style="thin">
        <color indexed="64"/>
      </top>
      <bottom style="thin">
        <color indexed="64"/>
      </bottom>
      <diagonal/>
    </border>
    <border>
      <left style="thin">
        <color indexed="64"/>
      </left>
      <right style="hair">
        <color auto="1"/>
      </right>
      <top style="hair">
        <color auto="1"/>
      </top>
      <bottom/>
      <diagonal/>
    </border>
    <border>
      <left style="thin">
        <color indexed="64"/>
      </left>
      <right style="hair">
        <color auto="1"/>
      </right>
      <top style="hair">
        <color auto="1"/>
      </top>
      <bottom style="thin">
        <color auto="1"/>
      </bottom>
      <diagonal/>
    </border>
    <border>
      <left style="hair">
        <color auto="1"/>
      </left>
      <right/>
      <top/>
      <bottom style="thin">
        <color indexed="64"/>
      </bottom>
      <diagonal/>
    </border>
    <border>
      <left/>
      <right/>
      <top style="thin">
        <color indexed="64"/>
      </top>
      <bottom style="double">
        <color indexed="64"/>
      </bottom>
      <diagonal/>
    </border>
    <border>
      <left style="thin">
        <color auto="1"/>
      </left>
      <right/>
      <top style="thin">
        <color indexed="64"/>
      </top>
      <bottom style="double">
        <color indexed="64"/>
      </bottom>
      <diagonal/>
    </border>
  </borders>
  <cellStyleXfs count="2">
    <xf numFmtId="0" fontId="0" fillId="0" borderId="0"/>
    <xf numFmtId="9" fontId="20" fillId="0" borderId="0" applyBorder="0" applyProtection="0"/>
  </cellStyleXfs>
  <cellXfs count="440">
    <xf numFmtId="0" fontId="0" fillId="0" borderId="0" xfId="0"/>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center" vertical="center"/>
    </xf>
    <xf numFmtId="0" fontId="0" fillId="0" borderId="3" xfId="0" applyBorder="1"/>
    <xf numFmtId="0" fontId="0" fillId="0" borderId="4" xfId="0" applyBorder="1"/>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wrapText="1"/>
    </xf>
    <xf numFmtId="0" fontId="0" fillId="0" borderId="4" xfId="0" applyBorder="1" applyAlignment="1">
      <alignment horizontal="center"/>
    </xf>
    <xf numFmtId="0" fontId="0" fillId="0" borderId="0" xfId="0" applyAlignment="1">
      <alignment horizontal="center" vertical="center"/>
    </xf>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1" fillId="0" borderId="0" xfId="0" applyFont="1"/>
    <xf numFmtId="0" fontId="4" fillId="0" borderId="0" xfId="0" applyFont="1"/>
    <xf numFmtId="0" fontId="4" fillId="0" borderId="0" xfId="0" applyFont="1" applyAlignment="1">
      <alignment horizontal="center" vertical="center"/>
    </xf>
    <xf numFmtId="0" fontId="3" fillId="0" borderId="0" xfId="0" applyFont="1"/>
    <xf numFmtId="0" fontId="5" fillId="0" borderId="0" xfId="0" applyFont="1"/>
    <xf numFmtId="0" fontId="0" fillId="2" borderId="0" xfId="0" applyFill="1"/>
    <xf numFmtId="0" fontId="0" fillId="0" borderId="0" xfId="0" applyAlignment="1">
      <alignment horizontal="left" vertical="center"/>
    </xf>
    <xf numFmtId="11" fontId="0" fillId="0" borderId="0" xfId="0" applyNumberFormat="1" applyAlignment="1">
      <alignment horizontal="center" vertical="center"/>
    </xf>
    <xf numFmtId="0" fontId="6" fillId="0" borderId="0" xfId="0" applyFont="1"/>
    <xf numFmtId="0" fontId="0" fillId="0" borderId="12" xfId="0" applyBorder="1"/>
    <xf numFmtId="0" fontId="0" fillId="0" borderId="0" xfId="0" applyAlignment="1">
      <alignment horizontal="right" vertical="center"/>
    </xf>
    <xf numFmtId="9" fontId="0" fillId="0" borderId="0" xfId="0" applyNumberFormat="1" applyAlignment="1">
      <alignment horizontal="center" vertical="center"/>
    </xf>
    <xf numFmtId="10" fontId="0" fillId="0" borderId="0" xfId="1" applyNumberFormat="1" applyFont="1" applyAlignment="1">
      <alignment horizontal="center" vertical="center"/>
    </xf>
    <xf numFmtId="0" fontId="0" fillId="0" borderId="14" xfId="0" applyBorder="1"/>
    <xf numFmtId="0" fontId="0" fillId="0" borderId="15" xfId="0" applyBorder="1"/>
    <xf numFmtId="0" fontId="0" fillId="0" borderId="15" xfId="0" applyBorder="1" applyAlignment="1">
      <alignment horizontal="center"/>
    </xf>
    <xf numFmtId="0" fontId="0" fillId="0" borderId="15" xfId="0" applyBorder="1" applyAlignment="1">
      <alignment horizontal="left"/>
    </xf>
    <xf numFmtId="0" fontId="0" fillId="0" borderId="16" xfId="0" applyBorder="1"/>
    <xf numFmtId="0" fontId="0" fillId="0" borderId="0" xfId="0" applyAlignment="1">
      <alignment horizontal="right"/>
    </xf>
    <xf numFmtId="9" fontId="0" fillId="0" borderId="0" xfId="0" applyNumberFormat="1" applyAlignment="1">
      <alignment horizontal="center"/>
    </xf>
    <xf numFmtId="0" fontId="0" fillId="0" borderId="17" xfId="0" applyBorder="1"/>
    <xf numFmtId="0" fontId="0" fillId="0" borderId="1" xfId="0" applyBorder="1" applyAlignment="1">
      <alignment horizontal="right"/>
    </xf>
    <xf numFmtId="9" fontId="0" fillId="0" borderId="1" xfId="0" applyNumberFormat="1" applyBorder="1" applyAlignment="1">
      <alignment horizontal="center"/>
    </xf>
    <xf numFmtId="10" fontId="0" fillId="0" borderId="1" xfId="1" applyNumberFormat="1" applyFont="1" applyBorder="1" applyAlignment="1">
      <alignment horizontal="center" vertical="center"/>
    </xf>
    <xf numFmtId="10" fontId="0" fillId="0" borderId="0" xfId="1" applyNumberFormat="1" applyFont="1" applyAlignment="1">
      <alignment horizontal="center"/>
    </xf>
    <xf numFmtId="0" fontId="0" fillId="0" borderId="18" xfId="0" applyBorder="1"/>
    <xf numFmtId="0" fontId="0" fillId="0" borderId="1" xfId="0" applyBorder="1"/>
    <xf numFmtId="0" fontId="0" fillId="0" borderId="1" xfId="0" applyBorder="1" applyAlignment="1">
      <alignment horizontal="center"/>
    </xf>
    <xf numFmtId="0" fontId="0" fillId="0" borderId="1" xfId="0" applyBorder="1" applyAlignment="1">
      <alignment horizontal="left" vertical="center"/>
    </xf>
    <xf numFmtId="0" fontId="0" fillId="0" borderId="19" xfId="0" applyBorder="1"/>
    <xf numFmtId="10" fontId="5" fillId="0" borderId="0" xfId="0" applyNumberFormat="1" applyFont="1" applyAlignment="1">
      <alignment horizontal="center"/>
    </xf>
    <xf numFmtId="0" fontId="0" fillId="0" borderId="12" xfId="0" applyBorder="1" applyAlignment="1">
      <alignment horizontal="left" vertical="center"/>
    </xf>
    <xf numFmtId="10" fontId="0" fillId="0" borderId="0" xfId="0" applyNumberFormat="1" applyAlignment="1">
      <alignment horizontal="center"/>
    </xf>
    <xf numFmtId="0" fontId="0" fillId="0" borderId="20" xfId="0" applyBorder="1"/>
    <xf numFmtId="0" fontId="0" fillId="0" borderId="21" xfId="0" applyBorder="1"/>
    <xf numFmtId="0" fontId="0" fillId="0" borderId="21" xfId="0" applyBorder="1" applyAlignment="1">
      <alignment horizontal="center"/>
    </xf>
    <xf numFmtId="0" fontId="0" fillId="0" borderId="21" xfId="0" applyBorder="1" applyAlignment="1">
      <alignment horizontal="left" vertical="center"/>
    </xf>
    <xf numFmtId="0" fontId="0" fillId="0" borderId="22" xfId="0" applyBorder="1"/>
    <xf numFmtId="1" fontId="0" fillId="0" borderId="0" xfId="0" applyNumberFormat="1" applyAlignment="1">
      <alignment horizontal="center"/>
    </xf>
    <xf numFmtId="1" fontId="0" fillId="0" borderId="0" xfId="0" applyNumberFormat="1" applyAlignment="1">
      <alignment horizontal="center" vertical="center"/>
    </xf>
    <xf numFmtId="10" fontId="5" fillId="0" borderId="15" xfId="0" applyNumberFormat="1" applyFont="1" applyBorder="1" applyAlignment="1">
      <alignment horizontal="center"/>
    </xf>
    <xf numFmtId="0" fontId="0" fillId="0" borderId="15" xfId="0" applyBorder="1" applyAlignment="1">
      <alignment horizontal="left" vertical="center"/>
    </xf>
    <xf numFmtId="0" fontId="0" fillId="0" borderId="21" xfId="0" applyBorder="1" applyAlignment="1">
      <alignment horizontal="center" vertical="center"/>
    </xf>
    <xf numFmtId="0" fontId="0" fillId="0" borderId="0" xfId="0" applyAlignment="1">
      <alignment vertical="center"/>
    </xf>
    <xf numFmtId="10" fontId="0" fillId="0" borderId="21" xfId="0" applyNumberFormat="1" applyBorder="1" applyAlignment="1">
      <alignment horizontal="center"/>
    </xf>
    <xf numFmtId="10" fontId="0" fillId="0" borderId="15" xfId="0" applyNumberFormat="1" applyBorder="1" applyAlignment="1">
      <alignment horizontal="center"/>
    </xf>
    <xf numFmtId="0" fontId="0" fillId="0" borderId="17" xfId="0" applyBorder="1" applyAlignment="1">
      <alignment horizontal="right" vertical="center"/>
    </xf>
    <xf numFmtId="0" fontId="0" fillId="0" borderId="12" xfId="0" applyBorder="1" applyAlignment="1">
      <alignment horizontal="center"/>
    </xf>
    <xf numFmtId="0" fontId="0" fillId="5" borderId="20" xfId="0" applyFill="1" applyBorder="1" applyAlignment="1">
      <alignment horizontal="center"/>
    </xf>
    <xf numFmtId="0" fontId="0" fillId="5" borderId="21" xfId="0" applyFill="1" applyBorder="1" applyAlignment="1">
      <alignment horizontal="center"/>
    </xf>
    <xf numFmtId="0" fontId="0" fillId="0" borderId="19" xfId="0" applyBorder="1" applyAlignment="1">
      <alignment horizontal="center" vertical="center"/>
    </xf>
    <xf numFmtId="0" fontId="2" fillId="0" borderId="14" xfId="0" applyFont="1" applyBorder="1"/>
    <xf numFmtId="0" fontId="0" fillId="0" borderId="12" xfId="0" applyBorder="1" applyAlignment="1">
      <alignment horizontal="right"/>
    </xf>
    <xf numFmtId="10" fontId="0" fillId="0" borderId="0" xfId="0" applyNumberFormat="1" applyAlignment="1">
      <alignment horizontal="center" vertical="center"/>
    </xf>
    <xf numFmtId="10" fontId="0" fillId="0" borderId="1" xfId="0" applyNumberFormat="1" applyBorder="1" applyAlignment="1">
      <alignment horizontal="center" vertical="center"/>
    </xf>
    <xf numFmtId="0" fontId="2" fillId="0" borderId="20" xfId="0" applyFont="1" applyBorder="1"/>
    <xf numFmtId="10" fontId="7" fillId="0" borderId="15" xfId="0" applyNumberFormat="1" applyFont="1" applyBorder="1" applyAlignment="1">
      <alignment horizontal="center"/>
    </xf>
    <xf numFmtId="10" fontId="5" fillId="0" borderId="21" xfId="0" applyNumberFormat="1" applyFont="1" applyBorder="1" applyAlignment="1">
      <alignment horizontal="center"/>
    </xf>
    <xf numFmtId="10" fontId="8" fillId="0" borderId="15" xfId="0" applyNumberFormat="1" applyFont="1" applyBorder="1" applyAlignment="1">
      <alignment horizontal="center"/>
    </xf>
    <xf numFmtId="0" fontId="0" fillId="0" borderId="18" xfId="0" applyBorder="1" applyAlignment="1">
      <alignment horizontal="left" vertical="center"/>
    </xf>
    <xf numFmtId="0" fontId="9" fillId="0" borderId="1" xfId="0" applyFont="1" applyBorder="1"/>
    <xf numFmtId="10" fontId="9" fillId="0" borderId="1" xfId="0" applyNumberFormat="1" applyFont="1" applyBorder="1" applyAlignment="1">
      <alignment horizontal="center"/>
    </xf>
    <xf numFmtId="10" fontId="0" fillId="0" borderId="1" xfId="0" applyNumberFormat="1" applyBorder="1" applyAlignment="1">
      <alignment horizontal="center"/>
    </xf>
    <xf numFmtId="0" fontId="1" fillId="0" borderId="0" xfId="0" applyFont="1" applyAlignment="1">
      <alignment horizontal="lef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7" xfId="0" applyBorder="1" applyAlignment="1">
      <alignment horizontal="center" vertical="center"/>
    </xf>
    <xf numFmtId="0" fontId="0" fillId="0" borderId="28" xfId="0" applyBorder="1"/>
    <xf numFmtId="0" fontId="0" fillId="0" borderId="17" xfId="0" applyBorder="1" applyAlignment="1">
      <alignment horizontal="center" vertical="center"/>
    </xf>
    <xf numFmtId="0" fontId="0" fillId="0" borderId="3" xfId="0" applyBorder="1" applyAlignment="1">
      <alignment horizontal="center" vertical="center"/>
    </xf>
    <xf numFmtId="10" fontId="0" fillId="0" borderId="0" xfId="1" applyNumberFormat="1" applyFont="1"/>
    <xf numFmtId="10" fontId="0" fillId="0" borderId="29" xfId="1" applyNumberFormat="1" applyFont="1" applyBorder="1"/>
    <xf numFmtId="10" fontId="10" fillId="0" borderId="0" xfId="1" applyNumberFormat="1" applyFont="1" applyAlignment="1">
      <alignment horizontal="center" vertical="center"/>
    </xf>
    <xf numFmtId="0" fontId="11" fillId="0" borderId="28" xfId="0" applyFont="1" applyBorder="1"/>
    <xf numFmtId="0" fontId="10" fillId="0" borderId="30" xfId="0" applyFont="1" applyBorder="1"/>
    <xf numFmtId="0" fontId="10" fillId="0" borderId="31" xfId="0" applyFont="1"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xf>
    <xf numFmtId="10" fontId="0" fillId="0" borderId="31" xfId="1" applyNumberFormat="1" applyFont="1" applyBorder="1" applyAlignment="1">
      <alignment horizontal="center" vertical="center"/>
    </xf>
    <xf numFmtId="0" fontId="0" fillId="0" borderId="33" xfId="0" applyBorder="1" applyAlignment="1">
      <alignment horizontal="center" vertical="center"/>
    </xf>
    <xf numFmtId="10" fontId="0" fillId="0" borderId="31" xfId="1" applyNumberFormat="1" applyFont="1" applyBorder="1"/>
    <xf numFmtId="10" fontId="0" fillId="0" borderId="34" xfId="1" applyNumberFormat="1" applyFont="1" applyBorder="1"/>
    <xf numFmtId="0" fontId="0" fillId="0" borderId="35" xfId="0" applyBorder="1"/>
    <xf numFmtId="0" fontId="10" fillId="0" borderId="36" xfId="0" applyFont="1" applyBorder="1"/>
    <xf numFmtId="0" fontId="0" fillId="0" borderId="36" xfId="0" applyBorder="1" applyAlignment="1">
      <alignment horizontal="center" vertical="center"/>
    </xf>
    <xf numFmtId="10" fontId="0" fillId="0" borderId="36" xfId="1" applyNumberFormat="1" applyFont="1" applyBorder="1" applyAlignment="1">
      <alignment horizontal="center" vertical="center"/>
    </xf>
    <xf numFmtId="10" fontId="0" fillId="0" borderId="36" xfId="1" applyNumberFormat="1" applyFont="1" applyBorder="1"/>
    <xf numFmtId="10" fontId="0" fillId="0" borderId="37" xfId="1" applyNumberFormat="1" applyFont="1" applyBorder="1"/>
    <xf numFmtId="0" fontId="10" fillId="0" borderId="35" xfId="0" applyFont="1" applyBorder="1"/>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2" fillId="0" borderId="40" xfId="0" applyFont="1" applyBorder="1" applyAlignment="1">
      <alignment horizontal="center" vertical="center"/>
    </xf>
    <xf numFmtId="0" fontId="2" fillId="0" borderId="0" xfId="0" applyFont="1" applyAlignment="1">
      <alignment horizontal="center" vertical="center"/>
    </xf>
    <xf numFmtId="0" fontId="2" fillId="0" borderId="41" xfId="0" applyFont="1" applyBorder="1" applyAlignment="1">
      <alignment horizontal="center" vertical="center"/>
    </xf>
    <xf numFmtId="0" fontId="0" fillId="0" borderId="4" xfId="0" applyBorder="1" applyAlignment="1">
      <alignment horizontal="center" vertical="center"/>
    </xf>
    <xf numFmtId="0" fontId="2" fillId="0" borderId="42" xfId="0" applyFont="1" applyBorder="1" applyAlignment="1">
      <alignment horizontal="center" vertical="center"/>
    </xf>
    <xf numFmtId="0" fontId="0" fillId="0" borderId="10" xfId="0" applyBorder="1" applyAlignment="1">
      <alignment horizontal="center" vertical="center"/>
    </xf>
    <xf numFmtId="0" fontId="1" fillId="0" borderId="1" xfId="0" applyFont="1" applyBorder="1"/>
    <xf numFmtId="0" fontId="0" fillId="0" borderId="43" xfId="0" applyBorder="1"/>
    <xf numFmtId="0" fontId="15" fillId="8" borderId="44" xfId="0" applyFont="1" applyFill="1" applyBorder="1"/>
    <xf numFmtId="49" fontId="15" fillId="8" borderId="45" xfId="0" applyNumberFormat="1" applyFont="1" applyFill="1" applyBorder="1"/>
    <xf numFmtId="49" fontId="15" fillId="8" borderId="46" xfId="0" applyNumberFormat="1" applyFont="1" applyFill="1" applyBorder="1"/>
    <xf numFmtId="0" fontId="0" fillId="9" borderId="44" xfId="0" applyFill="1" applyBorder="1"/>
    <xf numFmtId="49" fontId="0" fillId="9" borderId="45" xfId="0" applyNumberFormat="1" applyFill="1" applyBorder="1"/>
    <xf numFmtId="49" fontId="0" fillId="9" borderId="46" xfId="0" applyNumberFormat="1" applyFill="1" applyBorder="1"/>
    <xf numFmtId="0" fontId="0" fillId="0" borderId="44" xfId="0" applyBorder="1"/>
    <xf numFmtId="49" fontId="0" fillId="0" borderId="45" xfId="0" applyNumberFormat="1" applyBorder="1"/>
    <xf numFmtId="49" fontId="0" fillId="0" borderId="46" xfId="0" applyNumberFormat="1" applyBorder="1"/>
    <xf numFmtId="49" fontId="0" fillId="0" borderId="0" xfId="0" applyNumberFormat="1"/>
    <xf numFmtId="0" fontId="0" fillId="9" borderId="45" xfId="0" applyFill="1" applyBorder="1"/>
    <xf numFmtId="0" fontId="0" fillId="9" borderId="46" xfId="0" applyFill="1" applyBorder="1"/>
    <xf numFmtId="0" fontId="0" fillId="0" borderId="45" xfId="0" applyBorder="1"/>
    <xf numFmtId="0" fontId="0" fillId="0" borderId="46" xfId="0" applyBorder="1"/>
    <xf numFmtId="0" fontId="0" fillId="0" borderId="17" xfId="0" applyBorder="1" applyAlignment="1">
      <alignment horizontal="center"/>
    </xf>
    <xf numFmtId="10" fontId="0" fillId="0" borderId="20" xfId="0" applyNumberFormat="1" applyBorder="1" applyAlignment="1">
      <alignment horizontal="center" vertical="center"/>
    </xf>
    <xf numFmtId="10" fontId="0" fillId="0" borderId="21" xfId="0" applyNumberFormat="1" applyBorder="1" applyAlignment="1">
      <alignment horizontal="center" vertical="center"/>
    </xf>
    <xf numFmtId="10" fontId="0" fillId="0" borderId="17" xfId="0" applyNumberFormat="1" applyBorder="1" applyAlignment="1">
      <alignment horizontal="center" vertical="center"/>
    </xf>
    <xf numFmtId="10" fontId="0" fillId="0" borderId="18" xfId="0" applyNumberFormat="1" applyBorder="1" applyAlignment="1">
      <alignment horizontal="center" vertical="center"/>
    </xf>
    <xf numFmtId="10" fontId="0" fillId="0" borderId="18" xfId="0" applyNumberFormat="1" applyBorder="1" applyAlignment="1">
      <alignment horizontal="center"/>
    </xf>
    <xf numFmtId="0" fontId="1" fillId="0" borderId="47" xfId="0" applyFont="1" applyBorder="1"/>
    <xf numFmtId="0" fontId="1" fillId="0" borderId="48" xfId="0" applyFont="1" applyBorder="1"/>
    <xf numFmtId="0" fontId="0" fillId="0" borderId="29" xfId="0" applyBorder="1"/>
    <xf numFmtId="0" fontId="0" fillId="0" borderId="30" xfId="0" applyBorder="1"/>
    <xf numFmtId="0" fontId="0" fillId="0" borderId="34" xfId="0" applyBorder="1"/>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xf numFmtId="0" fontId="0" fillId="0" borderId="53"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11" fillId="0" borderId="52" xfId="0" applyFont="1" applyBorder="1"/>
    <xf numFmtId="0" fontId="10" fillId="0" borderId="57" xfId="0" applyFont="1" applyBorder="1"/>
    <xf numFmtId="0" fontId="0" fillId="0" borderId="58" xfId="0" applyBorder="1" applyAlignment="1">
      <alignment horizontal="center" vertical="center"/>
    </xf>
    <xf numFmtId="0" fontId="0" fillId="0" borderId="59" xfId="0" applyBorder="1" applyAlignment="1">
      <alignment horizontal="center" vertical="center"/>
    </xf>
    <xf numFmtId="0" fontId="0" fillId="0" borderId="11" xfId="0" applyBorder="1"/>
    <xf numFmtId="0" fontId="0" fillId="3" borderId="11" xfId="0" applyFill="1" applyBorder="1"/>
    <xf numFmtId="0" fontId="0" fillId="4" borderId="11" xfId="0" applyFill="1" applyBorder="1"/>
    <xf numFmtId="49" fontId="0" fillId="0" borderId="11" xfId="0" applyNumberFormat="1" applyBorder="1"/>
    <xf numFmtId="0" fontId="0" fillId="0" borderId="58" xfId="0" applyBorder="1" applyAlignment="1">
      <alignment horizontal="center"/>
    </xf>
    <xf numFmtId="0" fontId="0" fillId="0" borderId="59" xfId="0" applyBorder="1" applyAlignment="1">
      <alignment horizontal="center"/>
    </xf>
    <xf numFmtId="0" fontId="0" fillId="0" borderId="62" xfId="0" applyBorder="1" applyAlignment="1">
      <alignment horizontal="center"/>
    </xf>
    <xf numFmtId="0" fontId="0" fillId="0" borderId="63" xfId="0" applyBorder="1" applyAlignment="1">
      <alignment horizontal="center"/>
    </xf>
    <xf numFmtId="0" fontId="0" fillId="0" borderId="64" xfId="0" applyBorder="1" applyAlignment="1">
      <alignment horizontal="right"/>
    </xf>
    <xf numFmtId="0" fontId="0" fillId="0" borderId="53" xfId="0" applyBorder="1" applyAlignment="1">
      <alignment horizontal="center"/>
    </xf>
    <xf numFmtId="0" fontId="10" fillId="0" borderId="0" xfId="0" applyFont="1"/>
    <xf numFmtId="0" fontId="0" fillId="0" borderId="65" xfId="0" applyBorder="1" applyAlignment="1">
      <alignment horizontal="right"/>
    </xf>
    <xf numFmtId="0" fontId="0" fillId="0" borderId="13" xfId="0" applyBorder="1"/>
    <xf numFmtId="0" fontId="0" fillId="0" borderId="66" xfId="0" applyBorder="1"/>
    <xf numFmtId="49" fontId="0" fillId="0" borderId="11" xfId="0" applyNumberFormat="1" applyBorder="1" applyAlignment="1">
      <alignment horizontal="center" vertical="center"/>
    </xf>
    <xf numFmtId="0" fontId="0" fillId="0" borderId="11" xfId="0" applyBorder="1" applyAlignment="1">
      <alignment horizontal="center" vertical="center"/>
    </xf>
    <xf numFmtId="0" fontId="0" fillId="0" borderId="67" xfId="0" applyBorder="1"/>
    <xf numFmtId="0" fontId="2" fillId="0" borderId="0" xfId="0" applyFont="1" applyAlignment="1">
      <alignment horizontal="center"/>
    </xf>
    <xf numFmtId="0" fontId="0" fillId="10" borderId="19" xfId="0" applyFill="1" applyBorder="1" applyAlignment="1">
      <alignment horizontal="center" vertical="center"/>
    </xf>
    <xf numFmtId="0" fontId="0" fillId="10" borderId="1" xfId="0" applyFill="1" applyBorder="1" applyAlignment="1">
      <alignment horizontal="center"/>
    </xf>
    <xf numFmtId="0" fontId="2" fillId="0" borderId="1" xfId="0" applyFont="1" applyBorder="1" applyAlignment="1">
      <alignment horizontal="center" vertical="center" wrapText="1"/>
    </xf>
    <xf numFmtId="10" fontId="0" fillId="0" borderId="0" xfId="0" applyNumberFormat="1"/>
    <xf numFmtId="0" fontId="0" fillId="10" borderId="12" xfId="0" applyFill="1" applyBorder="1" applyAlignment="1">
      <alignment horizontal="center" vertical="center"/>
    </xf>
    <xf numFmtId="9" fontId="0" fillId="0" borderId="0" xfId="1" applyFont="1" applyAlignment="1">
      <alignment horizontal="center" vertical="center"/>
    </xf>
    <xf numFmtId="164" fontId="0" fillId="0" borderId="0" xfId="1" applyNumberFormat="1" applyFont="1" applyAlignment="1">
      <alignment horizontal="center" vertical="center"/>
    </xf>
    <xf numFmtId="10" fontId="8" fillId="0" borderId="0" xfId="0" applyNumberFormat="1" applyFont="1"/>
    <xf numFmtId="10" fontId="0" fillId="0" borderId="1" xfId="1" applyNumberFormat="1" applyFont="1" applyBorder="1"/>
    <xf numFmtId="10" fontId="0" fillId="0" borderId="1" xfId="0" applyNumberFormat="1" applyBorder="1"/>
    <xf numFmtId="9" fontId="0" fillId="0" borderId="1" xfId="1" applyFont="1" applyBorder="1" applyAlignment="1">
      <alignment horizontal="center" vertical="center"/>
    </xf>
    <xf numFmtId="10" fontId="10" fillId="0" borderId="0" xfId="1" applyNumberFormat="1" applyFont="1"/>
    <xf numFmtId="10" fontId="10" fillId="0" borderId="0" xfId="0" applyNumberFormat="1" applyFont="1"/>
    <xf numFmtId="0" fontId="10" fillId="0" borderId="12" xfId="0" applyFont="1" applyBorder="1"/>
    <xf numFmtId="0" fontId="17" fillId="0" borderId="0" xfId="0" applyFont="1" applyAlignment="1">
      <alignment horizontal="right"/>
    </xf>
    <xf numFmtId="10" fontId="17" fillId="0" borderId="0" xfId="0" applyNumberFormat="1" applyFont="1"/>
    <xf numFmtId="164" fontId="0" fillId="0" borderId="1" xfId="1" applyNumberFormat="1" applyFont="1" applyBorder="1" applyAlignment="1">
      <alignment horizontal="center" vertical="center"/>
    </xf>
    <xf numFmtId="0" fontId="0" fillId="0" borderId="18" xfId="0" applyBorder="1" applyAlignment="1">
      <alignment horizontal="center" vertical="center"/>
    </xf>
    <xf numFmtId="0" fontId="0" fillId="10" borderId="19" xfId="0" applyFill="1" applyBorder="1" applyAlignment="1">
      <alignment horizontal="center"/>
    </xf>
    <xf numFmtId="10" fontId="0" fillId="0" borderId="17" xfId="1" applyNumberFormat="1" applyFont="1" applyBorder="1"/>
    <xf numFmtId="10" fontId="0" fillId="0" borderId="17" xfId="0" applyNumberFormat="1" applyBorder="1"/>
    <xf numFmtId="0" fontId="0" fillId="10" borderId="12" xfId="0" applyFill="1" applyBorder="1" applyAlignment="1">
      <alignment horizontal="center"/>
    </xf>
    <xf numFmtId="0" fontId="0" fillId="0" borderId="22" xfId="0" applyBorder="1" applyAlignment="1">
      <alignment horizontal="right"/>
    </xf>
    <xf numFmtId="164" fontId="0" fillId="0" borderId="0" xfId="0" applyNumberFormat="1" applyAlignment="1">
      <alignment horizontal="center" vertical="center"/>
    </xf>
    <xf numFmtId="10" fontId="8" fillId="0" borderId="0" xfId="0" applyNumberFormat="1" applyFont="1" applyAlignment="1">
      <alignment horizontal="center" vertical="center"/>
    </xf>
    <xf numFmtId="0" fontId="0" fillId="0" borderId="18" xfId="0" applyBorder="1" applyAlignment="1">
      <alignment horizontal="center"/>
    </xf>
    <xf numFmtId="0" fontId="0" fillId="0" borderId="1" xfId="0" applyBorder="1" applyAlignment="1">
      <alignment horizontal="right" vertical="center"/>
    </xf>
    <xf numFmtId="10" fontId="0" fillId="0" borderId="18" xfId="1" applyNumberFormat="1" applyFont="1" applyBorder="1"/>
    <xf numFmtId="10" fontId="0" fillId="0" borderId="18" xfId="0" applyNumberFormat="1" applyBorder="1"/>
    <xf numFmtId="0" fontId="0" fillId="0" borderId="19" xfId="0" applyBorder="1" applyAlignment="1">
      <alignment horizontal="right"/>
    </xf>
    <xf numFmtId="164" fontId="0" fillId="0" borderId="1" xfId="0" applyNumberFormat="1" applyBorder="1" applyAlignment="1">
      <alignment horizontal="center" vertical="center"/>
    </xf>
    <xf numFmtId="0" fontId="10" fillId="0" borderId="0" xfId="0" applyFont="1" applyAlignment="1">
      <alignment horizontal="right"/>
    </xf>
    <xf numFmtId="10" fontId="10" fillId="0" borderId="17" xfId="1" applyNumberFormat="1" applyFont="1" applyBorder="1"/>
    <xf numFmtId="10" fontId="10" fillId="0" borderId="17" xfId="0" applyNumberFormat="1" applyFont="1" applyBorder="1"/>
    <xf numFmtId="10" fontId="0" fillId="0" borderId="15" xfId="0" applyNumberFormat="1" applyBorder="1" applyAlignment="1">
      <alignment horizontal="center" vertical="center"/>
    </xf>
    <xf numFmtId="164" fontId="0" fillId="0" borderId="0" xfId="0" applyNumberFormat="1"/>
    <xf numFmtId="9" fontId="0" fillId="0" borderId="0" xfId="0" applyNumberFormat="1"/>
    <xf numFmtId="0" fontId="0" fillId="0" borderId="55" xfId="0" applyBorder="1" applyAlignment="1">
      <alignment horizontal="center"/>
    </xf>
    <xf numFmtId="0" fontId="0" fillId="0" borderId="56" xfId="0" applyBorder="1" applyAlignment="1">
      <alignment horizontal="center"/>
    </xf>
    <xf numFmtId="0" fontId="0" fillId="0" borderId="54" xfId="0" applyBorder="1" applyAlignment="1">
      <alignment horizontal="center"/>
    </xf>
    <xf numFmtId="0" fontId="0" fillId="0" borderId="52" xfId="0" applyBorder="1" applyAlignment="1">
      <alignment horizontal="center"/>
    </xf>
    <xf numFmtId="10" fontId="0" fillId="0" borderId="58" xfId="0" applyNumberFormat="1" applyBorder="1"/>
    <xf numFmtId="164" fontId="0" fillId="0" borderId="0" xfId="0" applyNumberFormat="1" applyAlignment="1">
      <alignment horizontal="center"/>
    </xf>
    <xf numFmtId="164" fontId="0" fillId="0" borderId="53" xfId="0" applyNumberFormat="1" applyBorder="1" applyAlignment="1">
      <alignment horizontal="center"/>
    </xf>
    <xf numFmtId="164" fontId="0" fillId="0" borderId="58" xfId="0" applyNumberFormat="1" applyBorder="1" applyAlignment="1">
      <alignment horizontal="center"/>
    </xf>
    <xf numFmtId="164" fontId="0" fillId="0" borderId="59" xfId="0" applyNumberFormat="1" applyBorder="1" applyAlignment="1">
      <alignment horizontal="center"/>
    </xf>
    <xf numFmtId="10" fontId="20" fillId="0" borderId="0" xfId="1" applyNumberFormat="1"/>
    <xf numFmtId="9" fontId="20" fillId="0" borderId="0" xfId="1"/>
    <xf numFmtId="0" fontId="0" fillId="0" borderId="64" xfId="0" applyBorder="1"/>
    <xf numFmtId="0" fontId="0" fillId="0" borderId="69"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71" xfId="0" applyBorder="1" applyAlignment="1">
      <alignment horizontal="center"/>
    </xf>
    <xf numFmtId="0" fontId="0" fillId="0" borderId="74" xfId="0" applyBorder="1" applyAlignment="1">
      <alignment horizontal="center"/>
    </xf>
    <xf numFmtId="0" fontId="0" fillId="0" borderId="20" xfId="0" applyBorder="1" applyAlignment="1">
      <alignment horizontal="center"/>
    </xf>
    <xf numFmtId="0" fontId="0" fillId="0" borderId="75" xfId="0" applyBorder="1" applyAlignment="1">
      <alignment horizontal="center"/>
    </xf>
    <xf numFmtId="0" fontId="0" fillId="0" borderId="22" xfId="0" applyBorder="1" applyAlignment="1">
      <alignment horizontal="center"/>
    </xf>
    <xf numFmtId="0" fontId="0" fillId="0" borderId="76" xfId="0" applyBorder="1" applyAlignment="1">
      <alignment horizontal="center"/>
    </xf>
    <xf numFmtId="0" fontId="0" fillId="0" borderId="19" xfId="0" applyBorder="1" applyAlignment="1">
      <alignment horizontal="center"/>
    </xf>
    <xf numFmtId="0" fontId="0" fillId="0" borderId="77" xfId="0" applyBorder="1" applyAlignment="1">
      <alignment horizontal="center"/>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61" xfId="0" applyBorder="1" applyAlignment="1">
      <alignment horizontal="center"/>
    </xf>
    <xf numFmtId="0" fontId="0" fillId="0" borderId="79" xfId="0" applyBorder="1"/>
    <xf numFmtId="0" fontId="0" fillId="0" borderId="79" xfId="0" applyBorder="1" applyAlignment="1">
      <alignment horizontal="center"/>
    </xf>
    <xf numFmtId="0" fontId="0" fillId="0" borderId="73" xfId="0" applyBorder="1"/>
    <xf numFmtId="0" fontId="0" fillId="0" borderId="79" xfId="0" applyBorder="1" applyAlignment="1">
      <alignment horizontal="right"/>
    </xf>
    <xf numFmtId="0" fontId="0" fillId="0" borderId="54" xfId="0" applyBorder="1" applyAlignment="1">
      <alignment horizontal="right"/>
    </xf>
    <xf numFmtId="0" fontId="0" fillId="0" borderId="75" xfId="0" applyBorder="1" applyAlignment="1">
      <alignment horizontal="right"/>
    </xf>
    <xf numFmtId="0" fontId="0" fillId="0" borderId="52" xfId="0" applyBorder="1" applyAlignment="1">
      <alignment horizontal="right"/>
    </xf>
    <xf numFmtId="0" fontId="0" fillId="0" borderId="15" xfId="0" applyBorder="1" applyAlignment="1">
      <alignment horizontal="right" vertical="center"/>
    </xf>
    <xf numFmtId="0" fontId="0" fillId="0" borderId="80" xfId="0" applyBorder="1" applyAlignment="1">
      <alignment horizontal="center"/>
    </xf>
    <xf numFmtId="0" fontId="0" fillId="0" borderId="61" xfId="0" applyBorder="1" applyAlignment="1">
      <alignment horizontal="right"/>
    </xf>
    <xf numFmtId="0" fontId="0" fillId="0" borderId="81" xfId="0" applyBorder="1" applyAlignment="1">
      <alignment horizontal="right"/>
    </xf>
    <xf numFmtId="0" fontId="0" fillId="0" borderId="81" xfId="0" applyBorder="1" applyAlignment="1">
      <alignment horizontal="center"/>
    </xf>
    <xf numFmtId="0" fontId="0" fillId="0" borderId="16" xfId="0" applyBorder="1" applyAlignment="1">
      <alignment horizontal="right" vertical="center"/>
    </xf>
    <xf numFmtId="0" fontId="0" fillId="0" borderId="82" xfId="0" applyBorder="1" applyAlignment="1">
      <alignment horizontal="center"/>
    </xf>
    <xf numFmtId="0" fontId="11" fillId="0" borderId="64" xfId="0" applyFont="1" applyBorder="1"/>
    <xf numFmtId="0" fontId="10" fillId="0" borderId="65" xfId="0" applyFont="1" applyBorder="1"/>
    <xf numFmtId="0" fontId="0" fillId="0" borderId="12" xfId="0" applyBorder="1" applyAlignment="1">
      <alignment horizontal="center" vertical="center"/>
    </xf>
    <xf numFmtId="0" fontId="0" fillId="0" borderId="70" xfId="0" applyBorder="1" applyAlignment="1">
      <alignment horizontal="center" vertical="center"/>
    </xf>
    <xf numFmtId="0" fontId="0" fillId="0" borderId="72" xfId="0" applyBorder="1" applyAlignment="1">
      <alignment horizontal="center" vertical="center"/>
    </xf>
    <xf numFmtId="0" fontId="23" fillId="0" borderId="0" xfId="0" applyFont="1"/>
    <xf numFmtId="0" fontId="4" fillId="0" borderId="1" xfId="0" applyFont="1" applyBorder="1" applyAlignment="1">
      <alignment horizontal="center" vertical="center"/>
    </xf>
    <xf numFmtId="0" fontId="4" fillId="0" borderId="19" xfId="0" applyFont="1" applyBorder="1" applyAlignment="1">
      <alignment horizontal="center" vertical="center"/>
    </xf>
    <xf numFmtId="0" fontId="4" fillId="0" borderId="12" xfId="0" applyFont="1" applyBorder="1"/>
    <xf numFmtId="0" fontId="23" fillId="0" borderId="1" xfId="0" applyFont="1" applyBorder="1"/>
    <xf numFmtId="0" fontId="23" fillId="0" borderId="19" xfId="0" applyFont="1" applyBorder="1"/>
    <xf numFmtId="0" fontId="4" fillId="0" borderId="1" xfId="0" applyFont="1" applyBorder="1"/>
    <xf numFmtId="0" fontId="19" fillId="0" borderId="0" xfId="0" applyFont="1" applyAlignment="1">
      <alignment horizontal="center" vertical="center"/>
    </xf>
    <xf numFmtId="0" fontId="21" fillId="0" borderId="63" xfId="0" applyFont="1" applyBorder="1" applyAlignment="1">
      <alignment horizontal="center" vertical="center"/>
    </xf>
    <xf numFmtId="9" fontId="20" fillId="0" borderId="0" xfId="1" applyAlignment="1">
      <alignment horizontal="center" vertical="center"/>
    </xf>
    <xf numFmtId="9" fontId="0" fillId="0" borderId="53" xfId="0" applyNumberFormat="1" applyBorder="1" applyAlignment="1">
      <alignment horizontal="center" vertical="center"/>
    </xf>
    <xf numFmtId="10" fontId="0" fillId="0" borderId="53" xfId="0" applyNumberFormat="1" applyBorder="1" applyAlignment="1">
      <alignment horizontal="center" vertical="center"/>
    </xf>
    <xf numFmtId="10" fontId="0" fillId="0" borderId="77" xfId="0" applyNumberFormat="1" applyBorder="1" applyAlignment="1">
      <alignment horizontal="center" vertical="center"/>
    </xf>
    <xf numFmtId="9" fontId="0" fillId="0" borderId="77" xfId="0" applyNumberFormat="1" applyBorder="1" applyAlignment="1">
      <alignment horizontal="center" vertical="center"/>
    </xf>
    <xf numFmtId="10" fontId="0" fillId="0" borderId="58" xfId="0" applyNumberFormat="1" applyBorder="1" applyAlignment="1">
      <alignment horizontal="center" vertical="center"/>
    </xf>
    <xf numFmtId="0" fontId="24" fillId="0" borderId="52" xfId="0" applyFont="1" applyBorder="1" applyAlignment="1">
      <alignment horizontal="right"/>
    </xf>
    <xf numFmtId="0" fontId="24" fillId="0" borderId="17" xfId="0" applyFont="1" applyBorder="1" applyAlignment="1">
      <alignment horizontal="center"/>
    </xf>
    <xf numFmtId="0" fontId="24" fillId="0" borderId="0" xfId="0" applyFont="1" applyAlignment="1">
      <alignment horizontal="center"/>
    </xf>
    <xf numFmtId="0" fontId="24" fillId="0" borderId="52" xfId="0" applyFont="1" applyBorder="1" applyAlignment="1">
      <alignment horizontal="center"/>
    </xf>
    <xf numFmtId="0" fontId="24" fillId="0" borderId="12" xfId="0" applyFont="1" applyBorder="1" applyAlignment="1">
      <alignment horizontal="center"/>
    </xf>
    <xf numFmtId="0" fontId="24" fillId="0" borderId="53" xfId="0" applyFont="1" applyBorder="1" applyAlignment="1">
      <alignment horizontal="center"/>
    </xf>
    <xf numFmtId="10" fontId="17" fillId="0" borderId="20" xfId="0" applyNumberFormat="1" applyFont="1" applyBorder="1" applyAlignment="1">
      <alignment horizontal="center" vertical="center"/>
    </xf>
    <xf numFmtId="10" fontId="17" fillId="0" borderId="21" xfId="0" applyNumberFormat="1" applyFont="1" applyBorder="1" applyAlignment="1">
      <alignment horizontal="center" vertical="center"/>
    </xf>
    <xf numFmtId="10" fontId="17" fillId="0" borderId="22" xfId="0" applyNumberFormat="1" applyFont="1" applyBorder="1" applyAlignment="1">
      <alignment horizontal="center" vertical="center"/>
    </xf>
    <xf numFmtId="0" fontId="17" fillId="0" borderId="64" xfId="0" applyFont="1" applyBorder="1"/>
    <xf numFmtId="9" fontId="17" fillId="0" borderId="0" xfId="0" applyNumberFormat="1" applyFont="1" applyAlignment="1">
      <alignment horizontal="center" vertical="center"/>
    </xf>
    <xf numFmtId="10" fontId="17" fillId="0" borderId="17" xfId="0" applyNumberFormat="1" applyFont="1" applyBorder="1" applyAlignment="1">
      <alignment horizontal="center" vertical="center"/>
    </xf>
    <xf numFmtId="10" fontId="17" fillId="0" borderId="0" xfId="0" applyNumberFormat="1" applyFont="1" applyAlignment="1">
      <alignment horizontal="center" vertical="center"/>
    </xf>
    <xf numFmtId="10" fontId="17" fillId="0" borderId="12" xfId="0" applyNumberFormat="1" applyFont="1" applyBorder="1" applyAlignment="1">
      <alignment horizontal="center" vertical="center"/>
    </xf>
    <xf numFmtId="10" fontId="17" fillId="0" borderId="18" xfId="0" applyNumberFormat="1" applyFont="1" applyBorder="1" applyAlignment="1">
      <alignment horizontal="center" vertical="center"/>
    </xf>
    <xf numFmtId="10" fontId="17" fillId="0" borderId="1" xfId="0" applyNumberFormat="1" applyFont="1" applyBorder="1" applyAlignment="1">
      <alignment horizontal="center" vertical="center"/>
    </xf>
    <xf numFmtId="10" fontId="17" fillId="0" borderId="19" xfId="0" applyNumberFormat="1" applyFont="1" applyBorder="1" applyAlignment="1">
      <alignment horizontal="center" vertical="center"/>
    </xf>
    <xf numFmtId="0" fontId="17" fillId="0" borderId="79" xfId="0" applyFont="1" applyBorder="1"/>
    <xf numFmtId="9" fontId="17" fillId="0" borderId="12" xfId="0" applyNumberFormat="1" applyFont="1" applyBorder="1" applyAlignment="1">
      <alignment horizontal="center" vertical="center"/>
    </xf>
    <xf numFmtId="9" fontId="17" fillId="0" borderId="19" xfId="0" applyNumberFormat="1" applyFont="1" applyBorder="1" applyAlignment="1">
      <alignment horizontal="center" vertical="center"/>
    </xf>
    <xf numFmtId="9" fontId="17" fillId="0" borderId="1" xfId="0" applyNumberFormat="1" applyFont="1" applyBorder="1" applyAlignment="1">
      <alignment horizontal="center" vertical="center"/>
    </xf>
    <xf numFmtId="10" fontId="17" fillId="0" borderId="58" xfId="0" applyNumberFormat="1" applyFont="1" applyBorder="1" applyAlignment="1">
      <alignment horizontal="center" vertical="center"/>
    </xf>
    <xf numFmtId="10" fontId="17" fillId="0" borderId="72" xfId="0" applyNumberFormat="1" applyFont="1" applyBorder="1" applyAlignment="1">
      <alignment horizontal="center" vertical="center"/>
    </xf>
    <xf numFmtId="9" fontId="17" fillId="0" borderId="53" xfId="0" applyNumberFormat="1" applyFont="1" applyBorder="1" applyAlignment="1">
      <alignment horizontal="center" vertical="center"/>
    </xf>
    <xf numFmtId="0" fontId="17" fillId="0" borderId="75" xfId="0" applyFont="1" applyBorder="1" applyAlignment="1">
      <alignment horizontal="right"/>
    </xf>
    <xf numFmtId="0" fontId="17" fillId="0" borderId="52" xfId="0" applyFont="1" applyBorder="1" applyAlignment="1">
      <alignment horizontal="right"/>
    </xf>
    <xf numFmtId="0" fontId="17" fillId="0" borderId="85" xfId="0" applyFont="1" applyBorder="1" applyAlignment="1">
      <alignment horizontal="right"/>
    </xf>
    <xf numFmtId="10" fontId="17" fillId="0" borderId="58" xfId="0" applyNumberFormat="1" applyFont="1" applyBorder="1" applyAlignment="1">
      <alignment horizontal="right" vertical="center"/>
    </xf>
    <xf numFmtId="0" fontId="17" fillId="0" borderId="64" xfId="0" applyFont="1" applyBorder="1" applyAlignment="1">
      <alignment horizontal="right" vertical="center"/>
    </xf>
    <xf numFmtId="0" fontId="17" fillId="0" borderId="79" xfId="0" applyFont="1" applyBorder="1" applyAlignment="1">
      <alignment horizontal="right" vertical="center"/>
    </xf>
    <xf numFmtId="0" fontId="0" fillId="0" borderId="16" xfId="0" applyBorder="1" applyAlignment="1">
      <alignment horizontal="center"/>
    </xf>
    <xf numFmtId="0" fontId="0" fillId="0" borderId="19" xfId="0" applyBorder="1" applyAlignment="1">
      <alignment horizontal="right" vertical="center"/>
    </xf>
    <xf numFmtId="0" fontId="0" fillId="0" borderId="12" xfId="0" applyBorder="1" applyAlignment="1">
      <alignment horizontal="right" vertical="center"/>
    </xf>
    <xf numFmtId="10" fontId="20" fillId="0" borderId="1" xfId="1" applyNumberFormat="1" applyBorder="1" applyAlignment="1">
      <alignment horizontal="center" vertical="center"/>
    </xf>
    <xf numFmtId="10" fontId="20" fillId="0" borderId="0" xfId="1" applyNumberFormat="1" applyAlignment="1">
      <alignment horizontal="center" vertical="center"/>
    </xf>
    <xf numFmtId="9" fontId="20" fillId="0" borderId="1" xfId="1" applyBorder="1" applyAlignment="1">
      <alignment horizontal="center" vertical="center"/>
    </xf>
    <xf numFmtId="0" fontId="23" fillId="0" borderId="12" xfId="0" applyFont="1" applyBorder="1" applyAlignment="1">
      <alignment horizontal="center" vertical="center"/>
    </xf>
    <xf numFmtId="0" fontId="21" fillId="0" borderId="0" xfId="0" applyFont="1"/>
    <xf numFmtId="0" fontId="0" fillId="0" borderId="22" xfId="0" applyBorder="1" applyAlignment="1">
      <alignment horizontal="center" vertical="center"/>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27" fillId="0" borderId="14"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6"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9" xfId="0" applyFont="1" applyBorder="1" applyAlignment="1">
      <alignment horizontal="center" vertical="center" wrapText="1"/>
    </xf>
    <xf numFmtId="10" fontId="20" fillId="0" borderId="12" xfId="1" applyNumberFormat="1" applyBorder="1" applyAlignment="1">
      <alignment horizontal="center" vertical="center"/>
    </xf>
    <xf numFmtId="0" fontId="0" fillId="0" borderId="68" xfId="0" applyBorder="1" applyAlignment="1">
      <alignment horizontal="center"/>
    </xf>
    <xf numFmtId="0" fontId="0" fillId="0" borderId="67" xfId="0" applyBorder="1" applyAlignment="1">
      <alignment horizontal="center" vertical="center"/>
    </xf>
    <xf numFmtId="10" fontId="20" fillId="0" borderId="19" xfId="1" applyNumberFormat="1" applyBorder="1" applyAlignment="1">
      <alignment horizontal="center" vertical="center"/>
    </xf>
    <xf numFmtId="9" fontId="20" fillId="0" borderId="12" xfId="1" applyBorder="1" applyAlignment="1">
      <alignment horizontal="center" vertical="center"/>
    </xf>
    <xf numFmtId="9" fontId="20" fillId="0" borderId="19" xfId="1" applyBorder="1" applyAlignment="1">
      <alignment horizontal="center" vertical="center"/>
    </xf>
    <xf numFmtId="0" fontId="0" fillId="0" borderId="66" xfId="0" applyBorder="1" applyAlignment="1">
      <alignment horizontal="right" vertical="center"/>
    </xf>
    <xf numFmtId="0" fontId="0" fillId="0" borderId="67" xfId="0" applyBorder="1" applyAlignment="1">
      <alignment horizontal="right" vertical="center"/>
    </xf>
    <xf numFmtId="0" fontId="2" fillId="0" borderId="60" xfId="0" applyFont="1" applyBorder="1" applyAlignment="1">
      <alignment vertical="center"/>
    </xf>
    <xf numFmtId="0" fontId="22" fillId="0" borderId="67" xfId="0" applyFont="1" applyBorder="1" applyAlignment="1">
      <alignment vertical="center"/>
    </xf>
    <xf numFmtId="0" fontId="21" fillId="0" borderId="66" xfId="0" applyFont="1" applyBorder="1"/>
    <xf numFmtId="164" fontId="20" fillId="0" borderId="0" xfId="1" applyNumberFormat="1" applyAlignment="1">
      <alignment horizontal="center" vertical="center"/>
    </xf>
    <xf numFmtId="0" fontId="0" fillId="11" borderId="19" xfId="0" applyFill="1" applyBorder="1" applyAlignment="1">
      <alignment horizontal="center"/>
    </xf>
    <xf numFmtId="0" fontId="0" fillId="11" borderId="12" xfId="0" applyFill="1" applyBorder="1" applyAlignment="1">
      <alignment horizontal="center"/>
    </xf>
    <xf numFmtId="0" fontId="11" fillId="0" borderId="17" xfId="0" applyFont="1" applyBorder="1"/>
    <xf numFmtId="0" fontId="10" fillId="0" borderId="18" xfId="0" applyFont="1" applyBorder="1"/>
    <xf numFmtId="0" fontId="0" fillId="0" borderId="14" xfId="0" applyBorder="1" applyAlignment="1">
      <alignment horizontal="center"/>
    </xf>
    <xf numFmtId="0" fontId="0" fillId="0" borderId="20" xfId="0" applyBorder="1" applyAlignment="1">
      <alignment horizontal="center" vertical="center"/>
    </xf>
    <xf numFmtId="0" fontId="11" fillId="0" borderId="12" xfId="0" applyFont="1" applyBorder="1"/>
    <xf numFmtId="0" fontId="0" fillId="11" borderId="1" xfId="0" applyFill="1" applyBorder="1" applyAlignment="1">
      <alignment horizontal="center" vertical="center"/>
    </xf>
    <xf numFmtId="9" fontId="26" fillId="0" borderId="15" xfId="1" applyFont="1" applyBorder="1" applyAlignment="1">
      <alignment horizontal="center" vertical="center"/>
    </xf>
    <xf numFmtId="164" fontId="20" fillId="0" borderId="1" xfId="1" applyNumberFormat="1" applyBorder="1" applyAlignment="1">
      <alignment horizontal="center" vertical="center"/>
    </xf>
    <xf numFmtId="0" fontId="0" fillId="11" borderId="19" xfId="0" applyFill="1" applyBorder="1" applyAlignment="1">
      <alignment horizontal="right" vertical="center"/>
    </xf>
    <xf numFmtId="0" fontId="0" fillId="11" borderId="12" xfId="0" applyFill="1" applyBorder="1" applyAlignment="1">
      <alignment horizontal="right"/>
    </xf>
    <xf numFmtId="0" fontId="0" fillId="11" borderId="4" xfId="0" applyFill="1" applyBorder="1" applyAlignment="1">
      <alignment horizontal="center" vertical="center"/>
    </xf>
    <xf numFmtId="0" fontId="0" fillId="11" borderId="10" xfId="0" applyFill="1" applyBorder="1" applyAlignment="1">
      <alignment horizontal="center" vertical="center"/>
    </xf>
    <xf numFmtId="0" fontId="2" fillId="11" borderId="41" xfId="0" applyFont="1" applyFill="1" applyBorder="1" applyAlignment="1">
      <alignment horizontal="center" vertical="center"/>
    </xf>
    <xf numFmtId="0" fontId="2" fillId="11" borderId="42" xfId="0" applyFont="1" applyFill="1" applyBorder="1" applyAlignment="1">
      <alignment horizontal="center" vertical="center"/>
    </xf>
    <xf numFmtId="0" fontId="2" fillId="11" borderId="38" xfId="0" applyFont="1" applyFill="1" applyBorder="1" applyAlignment="1">
      <alignment horizontal="center" vertical="center"/>
    </xf>
    <xf numFmtId="0" fontId="2" fillId="11" borderId="39" xfId="0" applyFont="1" applyFill="1" applyBorder="1" applyAlignment="1">
      <alignment horizontal="center" vertical="center"/>
    </xf>
    <xf numFmtId="0" fontId="2" fillId="11" borderId="40" xfId="0" applyFont="1" applyFill="1" applyBorder="1" applyAlignment="1">
      <alignment horizontal="center" vertical="center"/>
    </xf>
    <xf numFmtId="0" fontId="0" fillId="0" borderId="20" xfId="0" applyBorder="1" applyAlignment="1">
      <alignment horizontal="right" vertical="center"/>
    </xf>
    <xf numFmtId="0" fontId="21" fillId="0" borderId="86" xfId="0" applyFont="1" applyBorder="1" applyAlignment="1">
      <alignment horizontal="center" vertical="center"/>
    </xf>
    <xf numFmtId="0" fontId="17" fillId="0" borderId="17" xfId="0" applyFont="1" applyBorder="1"/>
    <xf numFmtId="0" fontId="29" fillId="0" borderId="86" xfId="0" applyFont="1" applyBorder="1" applyAlignment="1">
      <alignment horizontal="center" vertical="center"/>
    </xf>
    <xf numFmtId="0" fontId="30" fillId="0" borderId="87" xfId="0" applyFont="1" applyBorder="1" applyAlignment="1">
      <alignment horizontal="right" vertical="center"/>
    </xf>
    <xf numFmtId="0" fontId="27" fillId="0" borderId="21" xfId="0" applyFont="1" applyBorder="1" applyAlignment="1">
      <alignment horizontal="center"/>
    </xf>
    <xf numFmtId="0" fontId="27" fillId="0" borderId="0" xfId="0" applyFont="1" applyAlignment="1">
      <alignment horizontal="center" vertical="center"/>
    </xf>
    <xf numFmtId="0" fontId="27" fillId="0" borderId="1" xfId="0" applyFont="1" applyBorder="1" applyAlignment="1">
      <alignment horizontal="center"/>
    </xf>
    <xf numFmtId="0" fontId="30" fillId="0" borderId="14" xfId="0" applyFont="1" applyBorder="1" applyAlignment="1">
      <alignment horizontal="right" vertical="center"/>
    </xf>
    <xf numFmtId="0" fontId="21" fillId="0" borderId="15" xfId="0" applyFont="1" applyBorder="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0" fillId="0" borderId="0" xfId="0" applyAlignment="1">
      <alignment horizontal="center" vertical="center"/>
    </xf>
    <xf numFmtId="164" fontId="20" fillId="0" borderId="0" xfId="1" applyNumberFormat="1"/>
    <xf numFmtId="0" fontId="27" fillId="0" borderId="0" xfId="0" applyFont="1"/>
    <xf numFmtId="0" fontId="0" fillId="0" borderId="0" xfId="0" applyAlignment="1">
      <alignment wrapText="1"/>
    </xf>
    <xf numFmtId="164" fontId="0" fillId="0" borderId="43" xfId="0" applyNumberFormat="1" applyBorder="1" applyAlignment="1">
      <alignment horizontal="center" vertical="center"/>
    </xf>
    <xf numFmtId="0" fontId="18" fillId="9" borderId="0" xfId="0" applyFont="1" applyFill="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xf>
    <xf numFmtId="0" fontId="2" fillId="0" borderId="0" xfId="0" applyFont="1" applyAlignment="1">
      <alignment horizontal="center"/>
    </xf>
    <xf numFmtId="0" fontId="2" fillId="0" borderId="49" xfId="0" applyFont="1" applyBorder="1" applyAlignment="1">
      <alignment horizontal="center" vertical="center"/>
    </xf>
    <xf numFmtId="0" fontId="22" fillId="0" borderId="1" xfId="0" applyFont="1" applyBorder="1" applyAlignment="1">
      <alignment horizontal="center" vertical="center"/>
    </xf>
    <xf numFmtId="0" fontId="22" fillId="0" borderId="19" xfId="0" applyFont="1" applyBorder="1" applyAlignment="1">
      <alignment horizontal="center" vertical="center"/>
    </xf>
    <xf numFmtId="0" fontId="21" fillId="0" borderId="0" xfId="0" applyFont="1" applyAlignment="1">
      <alignment horizontal="center"/>
    </xf>
    <xf numFmtId="0" fontId="0" fillId="0" borderId="68" xfId="0" applyBorder="1" applyAlignment="1">
      <alignment horizontal="center" vertical="center" wrapText="1"/>
    </xf>
    <xf numFmtId="0" fontId="21" fillId="0" borderId="0" xfId="0" applyFont="1" applyAlignment="1">
      <alignment horizontal="left" vertical="center"/>
    </xf>
    <xf numFmtId="0" fontId="21" fillId="0" borderId="0" xfId="0" applyFont="1" applyAlignment="1">
      <alignment horizontal="center" vertical="center"/>
    </xf>
    <xf numFmtId="0" fontId="2" fillId="0" borderId="84" xfId="0" applyFont="1" applyBorder="1" applyAlignment="1">
      <alignment horizontal="center" vertical="center"/>
    </xf>
    <xf numFmtId="0" fontId="2" fillId="0" borderId="78" xfId="0" applyFont="1" applyBorder="1" applyAlignment="1">
      <alignment horizontal="center" vertical="center"/>
    </xf>
    <xf numFmtId="0" fontId="2" fillId="0" borderId="61" xfId="0" applyFont="1" applyBorder="1" applyAlignment="1">
      <alignment horizontal="center" vertical="center"/>
    </xf>
    <xf numFmtId="0" fontId="2" fillId="0" borderId="63" xfId="0" applyFont="1" applyBorder="1" applyAlignment="1">
      <alignment horizontal="center" vertical="center"/>
    </xf>
    <xf numFmtId="0" fontId="21" fillId="0" borderId="12" xfId="0" applyFont="1" applyBorder="1" applyAlignment="1">
      <alignment horizontal="center"/>
    </xf>
    <xf numFmtId="0" fontId="2" fillId="0" borderId="0" xfId="0" applyFont="1" applyAlignment="1">
      <alignment horizontal="center" vertical="center"/>
    </xf>
    <xf numFmtId="0" fontId="2" fillId="0" borderId="18" xfId="0" applyFont="1" applyBorder="1" applyAlignment="1">
      <alignment horizontal="center"/>
    </xf>
    <xf numFmtId="0" fontId="19" fillId="0" borderId="0" xfId="0" applyFont="1" applyAlignment="1">
      <alignment horizontal="center" vertical="center"/>
    </xf>
    <xf numFmtId="0" fontId="19" fillId="0" borderId="1" xfId="0" applyFont="1" applyBorder="1" applyAlignment="1">
      <alignment horizontal="center" vertical="center"/>
    </xf>
    <xf numFmtId="0" fontId="16" fillId="9" borderId="0" xfId="0" applyFont="1" applyFill="1" applyAlignment="1">
      <alignment horizontal="center"/>
    </xf>
    <xf numFmtId="0" fontId="1" fillId="0" borderId="2" xfId="0" applyFont="1" applyBorder="1" applyAlignment="1">
      <alignment horizontal="center"/>
    </xf>
    <xf numFmtId="0" fontId="21" fillId="0" borderId="63" xfId="0" applyFont="1" applyBorder="1" applyAlignment="1">
      <alignment horizontal="center" vertical="center"/>
    </xf>
    <xf numFmtId="0" fontId="19" fillId="0" borderId="60" xfId="0" applyFont="1" applyBorder="1" applyAlignment="1">
      <alignment horizontal="center" vertical="center"/>
    </xf>
    <xf numFmtId="0" fontId="21" fillId="0" borderId="78" xfId="0" applyFont="1" applyBorder="1" applyAlignment="1">
      <alignment horizontal="center" vertical="center"/>
    </xf>
    <xf numFmtId="0" fontId="25" fillId="12" borderId="0" xfId="0" applyFont="1" applyFill="1" applyAlignment="1">
      <alignment horizontal="center" vertical="center"/>
    </xf>
    <xf numFmtId="0" fontId="23" fillId="0" borderId="22" xfId="0" applyFont="1" applyBorder="1" applyAlignment="1">
      <alignment horizontal="center" vertical="center"/>
    </xf>
    <xf numFmtId="0" fontId="23" fillId="0" borderId="12" xfId="0" applyFont="1" applyBorder="1" applyAlignment="1">
      <alignment horizontal="center" vertical="center"/>
    </xf>
    <xf numFmtId="0" fontId="0" fillId="0" borderId="15" xfId="0" applyBorder="1" applyAlignment="1">
      <alignment horizontal="left"/>
    </xf>
    <xf numFmtId="0" fontId="0" fillId="2" borderId="0" xfId="0" applyFill="1" applyAlignment="1">
      <alignment horizontal="center" vertical="center"/>
    </xf>
    <xf numFmtId="0" fontId="1" fillId="0" borderId="11" xfId="0" applyFont="1" applyBorder="1" applyAlignment="1">
      <alignment horizontal="center"/>
    </xf>
    <xf numFmtId="0" fontId="0" fillId="5" borderId="13" xfId="0" applyFill="1"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xf>
    <xf numFmtId="0" fontId="1" fillId="0" borderId="0" xfId="0" applyFont="1" applyAlignment="1">
      <alignment horizontal="left" vertical="center"/>
    </xf>
    <xf numFmtId="0" fontId="0" fillId="5" borderId="20" xfId="0" applyFill="1" applyBorder="1" applyAlignment="1">
      <alignment horizontal="center"/>
    </xf>
    <xf numFmtId="0" fontId="11" fillId="0" borderId="12"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2" fillId="0" borderId="25" xfId="0" applyFont="1" applyBorder="1" applyAlignment="1">
      <alignment horizontal="center"/>
    </xf>
    <xf numFmtId="0" fontId="2" fillId="0" borderId="26" xfId="0" applyFont="1" applyBorder="1" applyAlignment="1">
      <alignment horizontal="center" vertical="center"/>
    </xf>
    <xf numFmtId="0" fontId="0" fillId="7" borderId="0" xfId="0" applyFill="1" applyAlignment="1">
      <alignment horizontal="center"/>
    </xf>
    <xf numFmtId="0" fontId="0" fillId="6" borderId="0" xfId="0" applyFill="1" applyAlignment="1">
      <alignment horizontal="center" vertical="center"/>
    </xf>
    <xf numFmtId="0" fontId="0" fillId="0" borderId="18" xfId="0" applyBorder="1" applyAlignment="1">
      <alignment horizontal="center"/>
    </xf>
    <xf numFmtId="0" fontId="14" fillId="6" borderId="0" xfId="0" applyFont="1" applyFill="1" applyAlignment="1">
      <alignment horizontal="center" vertical="center"/>
    </xf>
    <xf numFmtId="0" fontId="2" fillId="2" borderId="0" xfId="0" applyFont="1" applyFill="1" applyAlignment="1">
      <alignment horizontal="center" vertical="center"/>
    </xf>
    <xf numFmtId="0" fontId="0" fillId="0" borderId="12" xfId="0" applyBorder="1" applyAlignment="1">
      <alignment horizontal="left"/>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2" fillId="0" borderId="13" xfId="0" applyFont="1" applyBorder="1" applyAlignment="1">
      <alignment horizontal="center" vertical="center"/>
    </xf>
    <xf numFmtId="0" fontId="2" fillId="0" borderId="20" xfId="0" applyFont="1" applyBorder="1" applyAlignment="1">
      <alignment horizontal="center" vertical="center"/>
    </xf>
    <xf numFmtId="0" fontId="1" fillId="0" borderId="1" xfId="0" applyFont="1" applyBorder="1" applyAlignment="1">
      <alignment horizontal="center" vertical="center"/>
    </xf>
    <xf numFmtId="0" fontId="28" fillId="12" borderId="0" xfId="0" applyFont="1" applyFill="1" applyAlignment="1">
      <alignment horizontal="center"/>
    </xf>
    <xf numFmtId="0" fontId="0" fillId="0" borderId="1"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wrapText="1"/>
    </xf>
    <xf numFmtId="0" fontId="0" fillId="0" borderId="1" xfId="0" applyBorder="1" applyAlignment="1">
      <alignment horizontal="center" wrapText="1"/>
    </xf>
    <xf numFmtId="0" fontId="0" fillId="0" borderId="19" xfId="0" applyBorder="1" applyAlignment="1">
      <alignment horizontal="center" wrapText="1"/>
    </xf>
    <xf numFmtId="0" fontId="0" fillId="0" borderId="11" xfId="0" applyBorder="1" applyAlignment="1"/>
    <xf numFmtId="0" fontId="0" fillId="4" borderId="11" xfId="0" applyFill="1" applyBorder="1" applyAlignment="1"/>
    <xf numFmtId="0" fontId="5" fillId="0" borderId="11" xfId="0" applyFont="1" applyBorder="1" applyAlignment="1">
      <alignment horizontal="center"/>
    </xf>
    <xf numFmtId="0" fontId="0" fillId="0" borderId="61" xfId="0" applyBorder="1" applyAlignment="1">
      <alignment horizontal="center" vertical="center" wrapText="1"/>
    </xf>
    <xf numFmtId="0" fontId="2" fillId="0" borderId="83" xfId="0" applyFont="1" applyBorder="1" applyAlignment="1">
      <alignment horizontal="center" vertical="center"/>
    </xf>
    <xf numFmtId="0" fontId="2" fillId="0" borderId="68" xfId="0" applyFont="1" applyBorder="1" applyAlignment="1">
      <alignment horizontal="center" vertical="center"/>
    </xf>
    <xf numFmtId="0" fontId="2" fillId="0" borderId="56" xfId="0" applyFont="1" applyBorder="1" applyAlignment="1">
      <alignment horizontal="center" vertical="center"/>
    </xf>
    <xf numFmtId="0" fontId="11" fillId="12" borderId="0" xfId="0" applyFont="1" applyFill="1" applyAlignment="1">
      <alignment horizontal="center"/>
    </xf>
    <xf numFmtId="0" fontId="28" fillId="12" borderId="0" xfId="0" applyFont="1" applyFill="1" applyAlignment="1">
      <alignment horizontal="center" vertical="center"/>
    </xf>
    <xf numFmtId="0" fontId="0" fillId="0" borderId="15" xfId="0" applyBorder="1" applyAlignment="1"/>
    <xf numFmtId="0" fontId="0" fillId="0" borderId="12" xfId="0" applyBorder="1" applyAlignment="1">
      <alignment horizontal="center" vertical="center" wrapText="1"/>
    </xf>
    <xf numFmtId="0" fontId="2" fillId="0" borderId="18" xfId="0" applyFont="1" applyBorder="1" applyAlignment="1">
      <alignment horizontal="center" vertical="center"/>
    </xf>
    <xf numFmtId="0" fontId="2" fillId="0" borderId="1" xfId="0" applyFont="1" applyBorder="1" applyAlignment="1">
      <alignment horizontal="center" vertical="center"/>
    </xf>
    <xf numFmtId="0" fontId="2" fillId="0" borderId="19" xfId="0" applyFont="1" applyBorder="1" applyAlignment="1">
      <alignment horizontal="center" vertical="center"/>
    </xf>
    <xf numFmtId="0" fontId="32" fillId="0" borderId="0" xfId="0" applyFont="1" applyAlignment="1">
      <alignment horizontal="center" vertical="center" wrapText="1"/>
    </xf>
    <xf numFmtId="0" fontId="31" fillId="0" borderId="0" xfId="0"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6E0B4"/>
      <rgbColor rgb="FF5B9BD5"/>
      <rgbColor rgb="FF8FAADC"/>
      <rgbColor rgb="FFC65911"/>
      <rgbColor rgb="FFF2F2F2"/>
      <rgbColor rgb="FFDDEBF7"/>
      <rgbColor rgb="FF660066"/>
      <rgbColor rgb="FFDD4814"/>
      <rgbColor rgb="FF0070C0"/>
      <rgbColor rgb="FFD9D9D9"/>
      <rgbColor rgb="FF000080"/>
      <rgbColor rgb="FFFF00FF"/>
      <rgbColor rgb="FFFFFF00"/>
      <rgbColor rgb="FF00FFFF"/>
      <rgbColor rgb="FF800080"/>
      <rgbColor rgb="FF800000"/>
      <rgbColor rgb="FF008080"/>
      <rgbColor rgb="FF0000FF"/>
      <rgbColor rgb="FF00CCFF"/>
      <rgbColor rgb="FFDAE3F3"/>
      <rgbColor rgb="FFE2EFDA"/>
      <rgbColor rgb="FFE7E6E6"/>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833C0C"/>
      <rgbColor rgb="FFC55A11"/>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Anomaly Identification for Accidental Anomalies (Exp 3)</a:t>
            </a:r>
          </a:p>
        </c:rich>
      </c:tx>
      <c:overlay val="1"/>
      <c:spPr>
        <a:noFill/>
        <a:ln>
          <a:noFill/>
        </a:ln>
        <a:effectLst/>
      </c:spPr>
    </c:title>
    <c:autoTitleDeleted val="0"/>
    <c:plotArea>
      <c:layout>
        <c:manualLayout>
          <c:layoutTarget val="inner"/>
          <c:xMode val="edge"/>
          <c:yMode val="edge"/>
          <c:x val="0.16423083972263799"/>
          <c:y val="0.33284845235258292"/>
          <c:w val="0.80020797059392534"/>
          <c:h val="0.50720503349485002"/>
        </c:manualLayout>
      </c:layout>
      <c:barChart>
        <c:barDir val="col"/>
        <c:grouping val="clustered"/>
        <c:varyColors val="1"/>
        <c:ser>
          <c:idx val="0"/>
          <c:order val="0"/>
          <c:tx>
            <c:strRef>
              <c:f>'Journal Summary'!$B$4</c:f>
              <c:strCache>
                <c:ptCount val="1"/>
                <c:pt idx="0">
                  <c:v>Accuracy</c:v>
                </c:pt>
              </c:strCache>
            </c:strRef>
          </c:tx>
          <c:spPr>
            <a:solidFill>
              <a:srgbClr val="4472C4"/>
            </a:solidFill>
            <a:ln>
              <a:noFill/>
            </a:ln>
            <a:effectLst/>
          </c:spPr>
          <c:invertIfNegative val="1"/>
          <c:errBars>
            <c:errBarType val="both"/>
            <c:errValType val="stdErr"/>
            <c:noEndCap val="0"/>
            <c:spPr>
              <a:noFill/>
              <a:ln w="9525">
                <a:solidFill>
                  <a:schemeClr val="tx1">
                    <a:lumMod val="50000"/>
                    <a:lumOff val="50000"/>
                  </a:schemeClr>
                </a:solidFill>
                <a:round/>
              </a:ln>
              <a:effectLst/>
            </c:spPr>
          </c:errBars>
          <c:cat>
            <c:strRef>
              <c:f>'Journal Summary'!$A$5:$A$9</c:f>
              <c:strCache>
                <c:ptCount val="5"/>
                <c:pt idx="0">
                  <c:v>1</c:v>
                </c:pt>
                <c:pt idx="1">
                  <c:v>2</c:v>
                </c:pt>
                <c:pt idx="2">
                  <c:v>3</c:v>
                </c:pt>
                <c:pt idx="3">
                  <c:v>4</c:v>
                </c:pt>
                <c:pt idx="4">
                  <c:v>Average</c:v>
                </c:pt>
              </c:strCache>
            </c:strRef>
          </c:cat>
          <c:val>
            <c:numRef>
              <c:f>'Journal Summary'!$B$5:$B$9</c:f>
              <c:numCache>
                <c:formatCode>0.00%</c:formatCode>
                <c:ptCount val="5"/>
                <c:pt idx="0">
                  <c:v>0.93939393939393945</c:v>
                </c:pt>
                <c:pt idx="1">
                  <c:v>0.93333333333333335</c:v>
                </c:pt>
                <c:pt idx="2">
                  <c:v>0.90277777777777779</c:v>
                </c:pt>
                <c:pt idx="3">
                  <c:v>0.87142857142857144</c:v>
                </c:pt>
                <c:pt idx="4">
                  <c:v>0.91173340548340553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C0A0-46C3-9985-3D5437900B88}"/>
            </c:ext>
          </c:extLst>
        </c:ser>
        <c:ser>
          <c:idx val="1"/>
          <c:order val="1"/>
          <c:tx>
            <c:strRef>
              <c:f>'Journal Summary'!$C$4</c:f>
              <c:strCache>
                <c:ptCount val="1"/>
                <c:pt idx="0">
                  <c:v>Precision</c:v>
                </c:pt>
              </c:strCache>
            </c:strRef>
          </c:tx>
          <c:spPr>
            <a:solidFill>
              <a:srgbClr val="ED7D31"/>
            </a:solidFill>
            <a:ln>
              <a:noFill/>
            </a:ln>
            <a:effectLst/>
          </c:spPr>
          <c:invertIfNegative val="1"/>
          <c:errBars>
            <c:errBarType val="both"/>
            <c:errValType val="stdErr"/>
            <c:noEndCap val="0"/>
            <c:spPr>
              <a:noFill/>
              <a:ln w="9525">
                <a:solidFill>
                  <a:schemeClr val="tx1">
                    <a:lumMod val="50000"/>
                    <a:lumOff val="50000"/>
                  </a:schemeClr>
                </a:solidFill>
                <a:round/>
              </a:ln>
              <a:effectLst/>
            </c:spPr>
          </c:errBars>
          <c:cat>
            <c:strRef>
              <c:f>'Journal Summary'!$A$5:$A$9</c:f>
              <c:strCache>
                <c:ptCount val="5"/>
                <c:pt idx="0">
                  <c:v>1</c:v>
                </c:pt>
                <c:pt idx="1">
                  <c:v>2</c:v>
                </c:pt>
                <c:pt idx="2">
                  <c:v>3</c:v>
                </c:pt>
                <c:pt idx="3">
                  <c:v>4</c:v>
                </c:pt>
                <c:pt idx="4">
                  <c:v>Average</c:v>
                </c:pt>
              </c:strCache>
            </c:strRef>
          </c:cat>
          <c:val>
            <c:numRef>
              <c:f>'Journal Summary'!$C$5:$C$9</c:f>
              <c:numCache>
                <c:formatCode>0.00%</c:formatCode>
                <c:ptCount val="5"/>
                <c:pt idx="0">
                  <c:v>0.94897959183673475</c:v>
                </c:pt>
                <c:pt idx="1">
                  <c:v>0.94915254237288138</c:v>
                </c:pt>
                <c:pt idx="2">
                  <c:v>0.9285714285714286</c:v>
                </c:pt>
                <c:pt idx="3">
                  <c:v>0.91044776119402981</c:v>
                </c:pt>
                <c:pt idx="4">
                  <c:v>0.93428783099376878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C0A0-46C3-9985-3D5437900B88}"/>
            </c:ext>
          </c:extLst>
        </c:ser>
        <c:ser>
          <c:idx val="2"/>
          <c:order val="2"/>
          <c:tx>
            <c:strRef>
              <c:f>'Journal Summary'!$D$4</c:f>
              <c:strCache>
                <c:ptCount val="1"/>
                <c:pt idx="0">
                  <c:v>Recall</c:v>
                </c:pt>
              </c:strCache>
            </c:strRef>
          </c:tx>
          <c:spPr>
            <a:solidFill>
              <a:srgbClr val="A5A5A5"/>
            </a:solidFill>
            <a:ln>
              <a:noFill/>
            </a:ln>
            <a:effectLst/>
          </c:spPr>
          <c:invertIfNegative val="1"/>
          <c:errBars>
            <c:errBarType val="both"/>
            <c:errValType val="stdErr"/>
            <c:noEndCap val="0"/>
            <c:spPr>
              <a:noFill/>
              <a:ln w="9525">
                <a:solidFill>
                  <a:schemeClr val="tx1">
                    <a:lumMod val="50000"/>
                    <a:lumOff val="50000"/>
                  </a:schemeClr>
                </a:solidFill>
                <a:round/>
              </a:ln>
              <a:effectLst/>
            </c:spPr>
          </c:errBars>
          <c:cat>
            <c:strRef>
              <c:f>'Journal Summary'!$A$5:$A$9</c:f>
              <c:strCache>
                <c:ptCount val="5"/>
                <c:pt idx="0">
                  <c:v>1</c:v>
                </c:pt>
                <c:pt idx="1">
                  <c:v>2</c:v>
                </c:pt>
                <c:pt idx="2">
                  <c:v>3</c:v>
                </c:pt>
                <c:pt idx="3">
                  <c:v>4</c:v>
                </c:pt>
                <c:pt idx="4">
                  <c:v>Average</c:v>
                </c:pt>
              </c:strCache>
            </c:strRef>
          </c:cat>
          <c:val>
            <c:numRef>
              <c:f>'Journal Summary'!$D$5:$D$9</c:f>
              <c:numCache>
                <c:formatCode>0.00%</c:formatCode>
                <c:ptCount val="5"/>
                <c:pt idx="0">
                  <c:v>0.98936170212765961</c:v>
                </c:pt>
                <c:pt idx="1">
                  <c:v>0.98245614035087714</c:v>
                </c:pt>
                <c:pt idx="2">
                  <c:v>0.97014925373134331</c:v>
                </c:pt>
                <c:pt idx="3">
                  <c:v>0.953125</c:v>
                </c:pt>
                <c:pt idx="4">
                  <c:v>0.97377302405247002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2-C0A0-46C3-9985-3D5437900B88}"/>
            </c:ext>
          </c:extLst>
        </c:ser>
        <c:dLbls>
          <c:showLegendKey val="0"/>
          <c:showVal val="0"/>
          <c:showCatName val="0"/>
          <c:showSerName val="0"/>
          <c:showPercent val="0"/>
          <c:showBubbleSize val="0"/>
        </c:dLbls>
        <c:gapWidth val="199"/>
        <c:axId val="98479778"/>
        <c:axId val="14286111"/>
      </c:barChart>
      <c:catAx>
        <c:axId val="9847977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Nodes</a:t>
                </a:r>
              </a:p>
            </c:rich>
          </c:tx>
          <c:layout>
            <c:manualLayout>
              <c:xMode val="edge"/>
              <c:yMode val="edge"/>
              <c:x val="0.42465202472228158"/>
              <c:y val="0.91599478380596799"/>
            </c:manualLayout>
          </c:layout>
          <c:overlay val="1"/>
          <c:spPr>
            <a:noFill/>
            <a:ln>
              <a:noFill/>
            </a:ln>
            <a:effectLst/>
          </c:sp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286111"/>
        <c:crosses val="autoZero"/>
        <c:auto val="1"/>
        <c:lblAlgn val="ctr"/>
        <c:lblOffset val="100"/>
        <c:noMultiLvlLbl val="1"/>
      </c:catAx>
      <c:valAx>
        <c:axId val="14286111"/>
        <c:scaling>
          <c:orientation val="minMax"/>
          <c:max val="1"/>
          <c:min val="0.8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79778"/>
        <c:crossesAt val="0"/>
        <c:crossBetween val="between"/>
      </c:valAx>
      <c:spPr>
        <a:noFill/>
        <a:ln>
          <a:noFill/>
        </a:ln>
        <a:effectLst/>
      </c:spPr>
    </c:plotArea>
    <c:legend>
      <c:legendPos val="t"/>
      <c:layout>
        <c:manualLayout>
          <c:xMode val="edge"/>
          <c:yMode val="edge"/>
          <c:x val="0.24651311971164125"/>
          <c:y val="0.24379749516773902"/>
          <c:w val="0.41312656850026419"/>
          <c:h val="6.21142926867299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Anomaly Identification for Accidental</a:t>
            </a:r>
            <a:r>
              <a:rPr lang="en-US" baseline="0"/>
              <a:t> and Pervasive Anomalies (Exp 5)</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'Journal Summary'!$W$61</c:f>
              <c:strCache>
                <c:ptCount val="1"/>
                <c:pt idx="0">
                  <c:v>Accuracy</c:v>
                </c:pt>
              </c:strCache>
            </c:strRef>
          </c:tx>
          <c:spPr>
            <a:solidFill>
              <a:schemeClr val="accent1"/>
            </a:solidFill>
            <a:ln>
              <a:noFill/>
            </a:ln>
            <a:effectLst/>
          </c:spPr>
          <c:invertIfNegative val="0"/>
          <c:errBars>
            <c:errBarType val="both"/>
            <c:errValType val="stdErr"/>
            <c:noEndCap val="0"/>
            <c:spPr>
              <a:noFill/>
              <a:ln w="9525">
                <a:solidFill>
                  <a:schemeClr val="tx1">
                    <a:lumMod val="50000"/>
                    <a:lumOff val="50000"/>
                  </a:schemeClr>
                </a:solidFill>
                <a:round/>
              </a:ln>
              <a:effectLst/>
            </c:spPr>
          </c:errBars>
          <c:cat>
            <c:strRef>
              <c:f>'Journal Summary'!$V$61:$V$65</c:f>
              <c:strCache>
                <c:ptCount val="5"/>
                <c:pt idx="0">
                  <c:v>nodes</c:v>
                </c:pt>
                <c:pt idx="1">
                  <c:v>2</c:v>
                </c:pt>
                <c:pt idx="2">
                  <c:v>3</c:v>
                </c:pt>
                <c:pt idx="3">
                  <c:v>4</c:v>
                </c:pt>
                <c:pt idx="4">
                  <c:v>Average</c:v>
                </c:pt>
              </c:strCache>
            </c:strRef>
          </c:cat>
          <c:val>
            <c:numRef>
              <c:f>'Journal Summary'!$W$61:$W$65</c:f>
              <c:numCache>
                <c:formatCode>0%</c:formatCode>
                <c:ptCount val="5"/>
                <c:pt idx="0" formatCode="General">
                  <c:v>0</c:v>
                </c:pt>
                <c:pt idx="1">
                  <c:v>1</c:v>
                </c:pt>
                <c:pt idx="2">
                  <c:v>1</c:v>
                </c:pt>
                <c:pt idx="3" formatCode="0.0%">
                  <c:v>0.9375</c:v>
                </c:pt>
                <c:pt idx="4" formatCode="0.0%">
                  <c:v>0.97916666666666663</c:v>
                </c:pt>
              </c:numCache>
            </c:numRef>
          </c:val>
          <c:extLst>
            <c:ext xmlns:c16="http://schemas.microsoft.com/office/drawing/2014/chart" uri="{C3380CC4-5D6E-409C-BE32-E72D297353CC}">
              <c16:uniqueId val="{00000000-6B81-4371-AA79-88FB2094D24C}"/>
            </c:ext>
          </c:extLst>
        </c:ser>
        <c:ser>
          <c:idx val="1"/>
          <c:order val="1"/>
          <c:tx>
            <c:strRef>
              <c:f>'Journal Summary'!$X$61</c:f>
              <c:strCache>
                <c:ptCount val="1"/>
                <c:pt idx="0">
                  <c:v>Precision</c:v>
                </c:pt>
              </c:strCache>
            </c:strRef>
          </c:tx>
          <c:spPr>
            <a:solidFill>
              <a:schemeClr val="accent2"/>
            </a:solidFill>
            <a:ln>
              <a:noFill/>
            </a:ln>
            <a:effectLst/>
          </c:spPr>
          <c:invertIfNegative val="0"/>
          <c:errBars>
            <c:errBarType val="both"/>
            <c:errValType val="stdErr"/>
            <c:noEndCap val="0"/>
            <c:spPr>
              <a:noFill/>
              <a:ln w="9525">
                <a:solidFill>
                  <a:schemeClr val="tx1">
                    <a:lumMod val="50000"/>
                    <a:lumOff val="50000"/>
                  </a:schemeClr>
                </a:solidFill>
                <a:round/>
              </a:ln>
              <a:effectLst/>
            </c:spPr>
          </c:errBars>
          <c:cat>
            <c:strRef>
              <c:f>'Journal Summary'!$V$61:$V$65</c:f>
              <c:strCache>
                <c:ptCount val="5"/>
                <c:pt idx="0">
                  <c:v>nodes</c:v>
                </c:pt>
                <c:pt idx="1">
                  <c:v>2</c:v>
                </c:pt>
                <c:pt idx="2">
                  <c:v>3</c:v>
                </c:pt>
                <c:pt idx="3">
                  <c:v>4</c:v>
                </c:pt>
                <c:pt idx="4">
                  <c:v>Average</c:v>
                </c:pt>
              </c:strCache>
            </c:strRef>
          </c:cat>
          <c:val>
            <c:numRef>
              <c:f>'Journal Summary'!$X$61:$X$65</c:f>
              <c:numCache>
                <c:formatCode>0%</c:formatCode>
                <c:ptCount val="5"/>
                <c:pt idx="0" formatCode="General">
                  <c:v>0</c:v>
                </c:pt>
                <c:pt idx="1">
                  <c:v>1</c:v>
                </c:pt>
                <c:pt idx="2">
                  <c:v>1</c:v>
                </c:pt>
                <c:pt idx="3">
                  <c:v>1</c:v>
                </c:pt>
                <c:pt idx="4" formatCode="0.0%">
                  <c:v>1</c:v>
                </c:pt>
              </c:numCache>
            </c:numRef>
          </c:val>
          <c:extLst>
            <c:ext xmlns:c16="http://schemas.microsoft.com/office/drawing/2014/chart" uri="{C3380CC4-5D6E-409C-BE32-E72D297353CC}">
              <c16:uniqueId val="{00000001-6B81-4371-AA79-88FB2094D24C}"/>
            </c:ext>
          </c:extLst>
        </c:ser>
        <c:ser>
          <c:idx val="2"/>
          <c:order val="2"/>
          <c:tx>
            <c:strRef>
              <c:f>'Journal Summary'!$Y$61</c:f>
              <c:strCache>
                <c:ptCount val="1"/>
                <c:pt idx="0">
                  <c:v>Recall</c:v>
                </c:pt>
              </c:strCache>
            </c:strRef>
          </c:tx>
          <c:spPr>
            <a:solidFill>
              <a:schemeClr val="accent3"/>
            </a:solidFill>
            <a:ln>
              <a:noFill/>
            </a:ln>
            <a:effectLst/>
          </c:spPr>
          <c:invertIfNegative val="0"/>
          <c:errBars>
            <c:errBarType val="both"/>
            <c:errValType val="stdErr"/>
            <c:noEndCap val="0"/>
            <c:spPr>
              <a:noFill/>
              <a:ln w="9525">
                <a:solidFill>
                  <a:schemeClr val="tx1">
                    <a:lumMod val="50000"/>
                    <a:lumOff val="50000"/>
                  </a:schemeClr>
                </a:solidFill>
                <a:round/>
              </a:ln>
              <a:effectLst/>
            </c:spPr>
          </c:errBars>
          <c:cat>
            <c:strRef>
              <c:f>'Journal Summary'!$V$61:$V$65</c:f>
              <c:strCache>
                <c:ptCount val="5"/>
                <c:pt idx="0">
                  <c:v>nodes</c:v>
                </c:pt>
                <c:pt idx="1">
                  <c:v>2</c:v>
                </c:pt>
                <c:pt idx="2">
                  <c:v>3</c:v>
                </c:pt>
                <c:pt idx="3">
                  <c:v>4</c:v>
                </c:pt>
                <c:pt idx="4">
                  <c:v>Average</c:v>
                </c:pt>
              </c:strCache>
            </c:strRef>
          </c:cat>
          <c:val>
            <c:numRef>
              <c:f>'Journal Summary'!$Y$61:$Y$65</c:f>
              <c:numCache>
                <c:formatCode>0%</c:formatCode>
                <c:ptCount val="5"/>
                <c:pt idx="0" formatCode="General">
                  <c:v>0</c:v>
                </c:pt>
                <c:pt idx="1">
                  <c:v>1</c:v>
                </c:pt>
                <c:pt idx="2">
                  <c:v>1</c:v>
                </c:pt>
                <c:pt idx="3" formatCode="0.0%">
                  <c:v>0.9375</c:v>
                </c:pt>
                <c:pt idx="4" formatCode="0.0%">
                  <c:v>0.97916666666666663</c:v>
                </c:pt>
              </c:numCache>
            </c:numRef>
          </c:val>
          <c:extLst>
            <c:ext xmlns:c16="http://schemas.microsoft.com/office/drawing/2014/chart" uri="{C3380CC4-5D6E-409C-BE32-E72D297353CC}">
              <c16:uniqueId val="{00000002-6B81-4371-AA79-88FB2094D24C}"/>
            </c:ext>
          </c:extLst>
        </c:ser>
        <c:dLbls>
          <c:showLegendKey val="0"/>
          <c:showVal val="0"/>
          <c:showCatName val="0"/>
          <c:showSerName val="0"/>
          <c:showPercent val="0"/>
          <c:showBubbleSize val="0"/>
        </c:dLbls>
        <c:gapWidth val="199"/>
        <c:axId val="680104528"/>
        <c:axId val="680106824"/>
      </c:barChart>
      <c:catAx>
        <c:axId val="6801045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nodes in kitting task</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80106824"/>
        <c:crosses val="autoZero"/>
        <c:auto val="1"/>
        <c:lblAlgn val="ctr"/>
        <c:lblOffset val="100"/>
        <c:noMultiLvlLbl val="0"/>
      </c:catAx>
      <c:valAx>
        <c:axId val="680106824"/>
        <c:scaling>
          <c:orientation val="minMax"/>
          <c:max val="1"/>
          <c:min val="0.9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04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cap="none" spc="50" normalizeH="0" baseline="0">
                <a:solidFill>
                  <a:schemeClr val="tx1">
                    <a:lumMod val="65000"/>
                    <a:lumOff val="35000"/>
                  </a:schemeClr>
                </a:solidFill>
                <a:latin typeface="+mj-lt"/>
                <a:ea typeface="+mj-ea"/>
                <a:cs typeface="+mj-cs"/>
              </a:defRPr>
            </a:pPr>
            <a:r>
              <a:rPr lang="en-US" sz="2000"/>
              <a:t>Anomaly Classification for Accidental and Pervasive Anomalies (Exp 5)</a:t>
            </a:r>
          </a:p>
        </c:rich>
      </c:tx>
      <c:overlay val="0"/>
      <c:spPr>
        <a:noFill/>
        <a:ln>
          <a:noFill/>
        </a:ln>
        <a:effectLst/>
      </c:spPr>
    </c:title>
    <c:autoTitleDeleted val="0"/>
    <c:plotArea>
      <c:layout/>
      <c:barChart>
        <c:barDir val="col"/>
        <c:grouping val="clustered"/>
        <c:varyColors val="0"/>
        <c:ser>
          <c:idx val="1"/>
          <c:order val="1"/>
          <c:tx>
            <c:strRef>
              <c:f>'Journal Summary'!$AA$61</c:f>
              <c:strCache>
                <c:ptCount val="1"/>
                <c:pt idx="0">
                  <c:v>Accuracy</c:v>
                </c:pt>
              </c:strCache>
            </c:strRef>
          </c:tx>
          <c:spPr>
            <a:solidFill>
              <a:schemeClr val="accent6">
                <a:shade val="76000"/>
                <a:alpha val="70000"/>
              </a:schemeClr>
            </a:solidFill>
            <a:ln>
              <a:noFill/>
            </a:ln>
            <a:effectLst/>
          </c:spPr>
          <c:invertIfNegative val="0"/>
          <c:dLbls>
            <c:spPr>
              <a:noFill/>
              <a:ln>
                <a:noFill/>
              </a:ln>
              <a:effectLst/>
            </c:spPr>
            <c:txPr>
              <a:bodyPr rot="0" spcFirstLastPara="1" vertOverflow="ellipsis" vert="horz" wrap="square" lIns="36576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val>
            <c:numRef>
              <c:f>'Journal Summary'!$AA$62:$AA$65</c:f>
              <c:numCache>
                <c:formatCode>0.0%</c:formatCode>
                <c:ptCount val="4"/>
                <c:pt idx="0" formatCode="0%">
                  <c:v>1</c:v>
                </c:pt>
                <c:pt idx="1">
                  <c:v>0.91666666666666663</c:v>
                </c:pt>
                <c:pt idx="2">
                  <c:v>0.8666666666666667</c:v>
                </c:pt>
                <c:pt idx="3">
                  <c:v>0.9277777777777777</c:v>
                </c:pt>
              </c:numCache>
            </c:numRef>
          </c:val>
          <c:extLst>
            <c:ext xmlns:c16="http://schemas.microsoft.com/office/drawing/2014/chart" uri="{C3380CC4-5D6E-409C-BE32-E72D297353CC}">
              <c16:uniqueId val="{00000001-BBBD-43DE-9B20-D16BFA069846}"/>
            </c:ext>
          </c:extLst>
        </c:ser>
        <c:dLbls>
          <c:dLblPos val="outEnd"/>
          <c:showLegendKey val="0"/>
          <c:showVal val="1"/>
          <c:showCatName val="0"/>
          <c:showSerName val="0"/>
          <c:showPercent val="0"/>
          <c:showBubbleSize val="0"/>
        </c:dLbls>
        <c:gapWidth val="80"/>
        <c:overlap val="25"/>
        <c:axId val="676434768"/>
        <c:axId val="676438048"/>
        <c:extLst>
          <c:ext xmlns:c15="http://schemas.microsoft.com/office/drawing/2012/chart" uri="{02D57815-91ED-43cb-92C2-25804820EDAC}">
            <c15:filteredBarSeries>
              <c15:ser>
                <c:idx val="0"/>
                <c:order val="0"/>
                <c:tx>
                  <c:strRef>
                    <c:extLst>
                      <c:ext uri="{02D57815-91ED-43cb-92C2-25804820EDAC}">
                        <c15:formulaRef>
                          <c15:sqref>'Journal Summary'!$Z$61</c15:sqref>
                        </c15:formulaRef>
                      </c:ext>
                    </c:extLst>
                    <c:strCache>
                      <c:ptCount val="1"/>
                      <c:pt idx="0">
                        <c:v>nodes</c:v>
                      </c:pt>
                    </c:strCache>
                  </c:strRef>
                </c:tx>
                <c:spPr>
                  <a:solidFill>
                    <a:schemeClr val="accent6">
                      <a:tint val="77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val>
                  <c:numRef>
                    <c:extLst>
                      <c:ext uri="{02D57815-91ED-43cb-92C2-25804820EDAC}">
                        <c15:formulaRef>
                          <c15:sqref>'Journal Summary'!$Z$62:$Z$65</c15:sqref>
                        </c15:formulaRef>
                      </c:ext>
                    </c:extLst>
                    <c:numCache>
                      <c:formatCode>General</c:formatCode>
                      <c:ptCount val="4"/>
                      <c:pt idx="0">
                        <c:v>2</c:v>
                      </c:pt>
                      <c:pt idx="1">
                        <c:v>3</c:v>
                      </c:pt>
                      <c:pt idx="2">
                        <c:v>4</c:v>
                      </c:pt>
                    </c:numCache>
                  </c:numRef>
                </c:val>
                <c:extLst>
                  <c:ext xmlns:c16="http://schemas.microsoft.com/office/drawing/2014/chart" uri="{C3380CC4-5D6E-409C-BE32-E72D297353CC}">
                    <c16:uniqueId val="{00000000-BBBD-43DE-9B20-D16BFA069846}"/>
                  </c:ext>
                </c:extLst>
              </c15:ser>
            </c15:filteredBarSeries>
          </c:ext>
        </c:extLst>
      </c:barChart>
      <c:catAx>
        <c:axId val="6764347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nodes in kitting task</a:t>
                </a:r>
              </a:p>
            </c:rich>
          </c:tx>
          <c:overlay val="0"/>
          <c:spPr>
            <a:noFill/>
            <a:ln>
              <a:noFill/>
            </a:ln>
            <a:effectLst/>
          </c:spPr>
        </c:title>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76438048"/>
        <c:crosses val="autoZero"/>
        <c:auto val="1"/>
        <c:lblAlgn val="ctr"/>
        <c:lblOffset val="100"/>
        <c:noMultiLvlLbl val="0"/>
      </c:catAx>
      <c:valAx>
        <c:axId val="676438048"/>
        <c:scaling>
          <c:orientation val="minMax"/>
          <c:max val="1"/>
          <c:min val="0.8"/>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7643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Recovery Policy Success Percentage Summary across Classification Modalities</a:t>
            </a:r>
          </a:p>
        </c:rich>
      </c:tx>
      <c:overlay val="0"/>
      <c:spPr>
        <a:noFill/>
        <a:ln>
          <a:noFill/>
        </a:ln>
        <a:effectLst/>
      </c:spPr>
    </c:title>
    <c:autoTitleDeleted val="0"/>
    <c:plotArea>
      <c:layout/>
      <c:barChart>
        <c:barDir val="col"/>
        <c:grouping val="clustered"/>
        <c:varyColors val="0"/>
        <c:ser>
          <c:idx val="0"/>
          <c:order val="0"/>
          <c:tx>
            <c:strRef>
              <c:f>'Journal Summary'!$A$124</c:f>
              <c:strCache>
                <c:ptCount val="1"/>
                <c:pt idx="0">
                  <c:v>Perfect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'Journal Summary'!$D$123:$I$123</c:f>
              <c:strCache>
                <c:ptCount val="6"/>
                <c:pt idx="0">
                  <c:v>Exp3</c:v>
                </c:pt>
                <c:pt idx="1">
                  <c:v>Exp4</c:v>
                </c:pt>
                <c:pt idx="2">
                  <c:v>Exp5</c:v>
                </c:pt>
                <c:pt idx="3">
                  <c:v>Exp6</c:v>
                </c:pt>
                <c:pt idx="4">
                  <c:v>Sum</c:v>
                </c:pt>
                <c:pt idx="5">
                  <c:v>Average</c:v>
                </c:pt>
              </c:strCache>
            </c:strRef>
          </c:cat>
          <c:val>
            <c:numRef>
              <c:f>'Journal Summary'!$D$126:$I$126</c:f>
              <c:numCache>
                <c:formatCode>0.00%</c:formatCode>
                <c:ptCount val="6"/>
                <c:pt idx="0">
                  <c:v>0.98750000000000004</c:v>
                </c:pt>
                <c:pt idx="1">
                  <c:v>0.85</c:v>
                </c:pt>
                <c:pt idx="2">
                  <c:v>0.9</c:v>
                </c:pt>
                <c:pt idx="3">
                  <c:v>0.9</c:v>
                </c:pt>
                <c:pt idx="4">
                  <c:v>0.96333333333333337</c:v>
                </c:pt>
                <c:pt idx="5">
                  <c:v>0.92016666666666658</c:v>
                </c:pt>
              </c:numCache>
            </c:numRef>
          </c:val>
          <c:extLst>
            <c:ext xmlns:c16="http://schemas.microsoft.com/office/drawing/2014/chart" uri="{C3380CC4-5D6E-409C-BE32-E72D297353CC}">
              <c16:uniqueId val="{00000000-7F44-4D3B-BAC2-D6951A125FA4}"/>
            </c:ext>
          </c:extLst>
        </c:ser>
        <c:ser>
          <c:idx val="1"/>
          <c:order val="1"/>
          <c:tx>
            <c:strRef>
              <c:f>'Journal Summary'!$A$127</c:f>
              <c:strCache>
                <c:ptCount val="1"/>
                <c:pt idx="0">
                  <c:v>Imperfect</c:v>
                </c:pt>
              </c:strCache>
            </c:strRef>
          </c:tx>
          <c:spPr>
            <a:solidFill>
              <a:schemeClr val="accent2"/>
            </a:solidFill>
            <a:ln>
              <a:noFill/>
            </a:ln>
            <a:effectLst/>
          </c:spPr>
          <c:invertIfNegative val="0"/>
          <c:dLbls>
            <c:spPr>
              <a:noFill/>
              <a:ln>
                <a:noFill/>
              </a:ln>
              <a:effectLst/>
            </c:spPr>
            <c:txPr>
              <a:bodyPr rot="0" spcFirstLastPara="1" vertOverflow="ellipsis" vert="horz" wrap="square" lIns="27432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cat>
            <c:strRef>
              <c:f>'Journal Summary'!$D$123:$I$123</c:f>
              <c:strCache>
                <c:ptCount val="6"/>
                <c:pt idx="0">
                  <c:v>Exp3</c:v>
                </c:pt>
                <c:pt idx="1">
                  <c:v>Exp4</c:v>
                </c:pt>
                <c:pt idx="2">
                  <c:v>Exp5</c:v>
                </c:pt>
                <c:pt idx="3">
                  <c:v>Exp6</c:v>
                </c:pt>
                <c:pt idx="4">
                  <c:v>Sum</c:v>
                </c:pt>
                <c:pt idx="5">
                  <c:v>Average</c:v>
                </c:pt>
              </c:strCache>
            </c:strRef>
          </c:cat>
          <c:val>
            <c:numRef>
              <c:f>'Journal Summary'!$D$129:$I$129</c:f>
              <c:numCache>
                <c:formatCode>0.00%</c:formatCode>
                <c:ptCount val="6"/>
                <c:pt idx="0">
                  <c:v>0.91041666666666665</c:v>
                </c:pt>
                <c:pt idx="1">
                  <c:v>0.77500000000000002</c:v>
                </c:pt>
                <c:pt idx="2">
                  <c:v>0.75</c:v>
                </c:pt>
                <c:pt idx="3">
                  <c:v>0.8</c:v>
                </c:pt>
                <c:pt idx="4">
                  <c:v>0.8833333333333333</c:v>
                </c:pt>
                <c:pt idx="5">
                  <c:v>0.82375000000000009</c:v>
                </c:pt>
              </c:numCache>
            </c:numRef>
          </c:val>
          <c:extLst>
            <c:ext xmlns:c16="http://schemas.microsoft.com/office/drawing/2014/chart" uri="{C3380CC4-5D6E-409C-BE32-E72D297353CC}">
              <c16:uniqueId val="{00000002-7F44-4D3B-BAC2-D6951A125FA4}"/>
            </c:ext>
          </c:extLst>
        </c:ser>
        <c:dLbls>
          <c:dLblPos val="outEnd"/>
          <c:showLegendKey val="0"/>
          <c:showVal val="1"/>
          <c:showCatName val="0"/>
          <c:showSerName val="0"/>
          <c:showPercent val="0"/>
          <c:showBubbleSize val="0"/>
        </c:dLbls>
        <c:gapWidth val="199"/>
        <c:axId val="557645384"/>
        <c:axId val="557651288"/>
      </c:barChart>
      <c:catAx>
        <c:axId val="5576453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KITTING EXPERIMENTS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57651288"/>
        <c:crosses val="autoZero"/>
        <c:auto val="1"/>
        <c:lblAlgn val="ctr"/>
        <c:lblOffset val="100"/>
        <c:noMultiLvlLbl val="0"/>
      </c:catAx>
      <c:valAx>
        <c:axId val="557651288"/>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645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Anomaly Classification Accuracy as a Function of Pre/Post Anomaly Identification Time Window Duration</a:t>
            </a:r>
          </a:p>
        </c:rich>
      </c:tx>
      <c:overlay val="0"/>
      <c:spPr>
        <a:noFill/>
        <a:ln>
          <a:noFill/>
        </a:ln>
        <a:effectLst/>
      </c:spPr>
    </c:title>
    <c:autoTitleDeleted val="0"/>
    <c:view3D>
      <c:rotX val="25"/>
      <c:rotY val="3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'Exp. 7 - Reactivity'!$G$5</c:f>
              <c:strCache>
                <c:ptCount val="1"/>
                <c:pt idx="0">
                  <c:v>0.5</c:v>
                </c:pt>
              </c:strCache>
            </c:strRef>
          </c:tx>
          <c:spPr>
            <a:solidFill>
              <a:schemeClr val="accent1"/>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Reactivity'!$H$5:$L$5</c:f>
              <c:numCache>
                <c:formatCode>0.0%</c:formatCode>
                <c:ptCount val="5"/>
                <c:pt idx="0">
                  <c:v>0.82299999999999995</c:v>
                </c:pt>
                <c:pt idx="1">
                  <c:v>0.91400000000000003</c:v>
                </c:pt>
                <c:pt idx="2">
                  <c:v>0.94199999999999995</c:v>
                </c:pt>
                <c:pt idx="3">
                  <c:v>0.94199999999999995</c:v>
                </c:pt>
                <c:pt idx="4">
                  <c:v>0.97099999999999997</c:v>
                </c:pt>
              </c:numCache>
            </c:numRef>
          </c:val>
          <c:extLst>
            <c:ext xmlns:c16="http://schemas.microsoft.com/office/drawing/2014/chart" uri="{C3380CC4-5D6E-409C-BE32-E72D297353CC}">
              <c16:uniqueId val="{00000000-88DF-466B-A797-4B3572D2A73C}"/>
            </c:ext>
          </c:extLst>
        </c:ser>
        <c:ser>
          <c:idx val="1"/>
          <c:order val="1"/>
          <c:tx>
            <c:strRef>
              <c:f>'Exp. 7 - Reactivity'!$G$6</c:f>
              <c:strCache>
                <c:ptCount val="1"/>
                <c:pt idx="0">
                  <c:v>1.5</c:v>
                </c:pt>
              </c:strCache>
            </c:strRef>
          </c:tx>
          <c:spPr>
            <a:solidFill>
              <a:schemeClr val="accent2"/>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Reactivity'!$H$6:$L$6</c:f>
              <c:numCache>
                <c:formatCode>0.0%</c:formatCode>
                <c:ptCount val="5"/>
                <c:pt idx="0">
                  <c:v>0.94199999999999995</c:v>
                </c:pt>
                <c:pt idx="1">
                  <c:v>0.91400000000000003</c:v>
                </c:pt>
                <c:pt idx="2">
                  <c:v>0.97099999999999997</c:v>
                </c:pt>
                <c:pt idx="3">
                  <c:v>0.92800000000000005</c:v>
                </c:pt>
                <c:pt idx="4">
                  <c:v>0.94199999999999995</c:v>
                </c:pt>
              </c:numCache>
            </c:numRef>
          </c:val>
          <c:extLst>
            <c:ext xmlns:c16="http://schemas.microsoft.com/office/drawing/2014/chart" uri="{C3380CC4-5D6E-409C-BE32-E72D297353CC}">
              <c16:uniqueId val="{00000001-88DF-466B-A797-4B3572D2A73C}"/>
            </c:ext>
          </c:extLst>
        </c:ser>
        <c:ser>
          <c:idx val="2"/>
          <c:order val="2"/>
          <c:tx>
            <c:strRef>
              <c:f>'Exp. 7 - Reactivity'!$G$7</c:f>
              <c:strCache>
                <c:ptCount val="1"/>
                <c:pt idx="0">
                  <c:v>2.5</c:v>
                </c:pt>
              </c:strCache>
            </c:strRef>
          </c:tx>
          <c:spPr>
            <a:solidFill>
              <a:schemeClr val="accent3"/>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Reactivity'!$H$7:$L$7</c:f>
              <c:numCache>
                <c:formatCode>0.0%</c:formatCode>
                <c:ptCount val="5"/>
                <c:pt idx="0">
                  <c:v>0.95599999999999996</c:v>
                </c:pt>
                <c:pt idx="1">
                  <c:v>0.97099999999999997</c:v>
                </c:pt>
                <c:pt idx="2">
                  <c:v>0.95599999999999996</c:v>
                </c:pt>
                <c:pt idx="3">
                  <c:v>0.95599999999999996</c:v>
                </c:pt>
                <c:pt idx="4">
                  <c:v>0.92800000000000005</c:v>
                </c:pt>
              </c:numCache>
            </c:numRef>
          </c:val>
          <c:extLst>
            <c:ext xmlns:c16="http://schemas.microsoft.com/office/drawing/2014/chart" uri="{C3380CC4-5D6E-409C-BE32-E72D297353CC}">
              <c16:uniqueId val="{00000002-88DF-466B-A797-4B3572D2A73C}"/>
            </c:ext>
          </c:extLst>
        </c:ser>
        <c:ser>
          <c:idx val="3"/>
          <c:order val="3"/>
          <c:tx>
            <c:strRef>
              <c:f>'Exp. 7 - Reactivity'!$G$8</c:f>
              <c:strCache>
                <c:ptCount val="1"/>
                <c:pt idx="0">
                  <c:v>3.5</c:v>
                </c:pt>
              </c:strCache>
            </c:strRef>
          </c:tx>
          <c:spPr>
            <a:solidFill>
              <a:schemeClr val="accent4"/>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Reactivity'!$H$8:$L$8</c:f>
              <c:numCache>
                <c:formatCode>0.0%</c:formatCode>
                <c:ptCount val="5"/>
                <c:pt idx="0">
                  <c:v>0.88700000000000001</c:v>
                </c:pt>
                <c:pt idx="1">
                  <c:v>0.92800000000000005</c:v>
                </c:pt>
                <c:pt idx="2">
                  <c:v>0.94199999999999995</c:v>
                </c:pt>
                <c:pt idx="3">
                  <c:v>0.97099999999999997</c:v>
                </c:pt>
                <c:pt idx="4">
                  <c:v>0.92800000000000005</c:v>
                </c:pt>
              </c:numCache>
            </c:numRef>
          </c:val>
          <c:extLst>
            <c:ext xmlns:c16="http://schemas.microsoft.com/office/drawing/2014/chart" uri="{C3380CC4-5D6E-409C-BE32-E72D297353CC}">
              <c16:uniqueId val="{00000003-88DF-466B-A797-4B3572D2A73C}"/>
            </c:ext>
          </c:extLst>
        </c:ser>
        <c:ser>
          <c:idx val="4"/>
          <c:order val="4"/>
          <c:tx>
            <c:strRef>
              <c:f>'Exp. 7 - Reactivity'!$G$9</c:f>
              <c:strCache>
                <c:ptCount val="1"/>
                <c:pt idx="0">
                  <c:v>4.5</c:v>
                </c:pt>
              </c:strCache>
            </c:strRef>
          </c:tx>
          <c:spPr>
            <a:solidFill>
              <a:schemeClr val="accent5"/>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Reactivity'!$H$9:$L$9</c:f>
              <c:numCache>
                <c:formatCode>0.0%</c:formatCode>
                <c:ptCount val="5"/>
                <c:pt idx="0">
                  <c:v>0.91400000000000003</c:v>
                </c:pt>
                <c:pt idx="1">
                  <c:v>0.92800000000000005</c:v>
                </c:pt>
                <c:pt idx="2">
                  <c:v>0.97099999999999997</c:v>
                </c:pt>
                <c:pt idx="3">
                  <c:v>0.92800000000000005</c:v>
                </c:pt>
                <c:pt idx="4">
                  <c:v>0.94199999999999995</c:v>
                </c:pt>
              </c:numCache>
            </c:numRef>
          </c:val>
          <c:extLst>
            <c:ext xmlns:c16="http://schemas.microsoft.com/office/drawing/2014/chart" uri="{C3380CC4-5D6E-409C-BE32-E72D297353CC}">
              <c16:uniqueId val="{00000004-88DF-466B-A797-4B3572D2A73C}"/>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393710280"/>
        <c:axId val="393707656"/>
        <c:axId val="393132520"/>
      </c:surface3DChart>
      <c:catAx>
        <c:axId val="393710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before anomaly (secs)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7656"/>
        <c:crosses val="autoZero"/>
        <c:auto val="1"/>
        <c:lblAlgn val="ctr"/>
        <c:lblOffset val="100"/>
        <c:noMultiLvlLbl val="0"/>
      </c:catAx>
      <c:valAx>
        <c:axId val="39370765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Anomaly Classification Accuracy</a:t>
                </a:r>
                <a:r>
                  <a:rPr lang="en-US" baseline="0"/>
                  <a:t> (%)</a:t>
                </a:r>
                <a:endParaRPr lang="en-US"/>
              </a:p>
            </c:rich>
          </c:tx>
          <c:overlay val="0"/>
          <c:spPr>
            <a:noFill/>
            <a:ln>
              <a:noFill/>
            </a:ln>
            <a:effectLst/>
          </c:sp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10280"/>
        <c:crosses val="autoZero"/>
        <c:crossBetween val="midCat"/>
      </c:valAx>
      <c:serAx>
        <c:axId val="393132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after anomaly (secs)</a:t>
                </a:r>
              </a:p>
            </c:rich>
          </c:tx>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7656"/>
        <c:crosses val="autoZero"/>
      </c:serAx>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Anomaly Classification Accuracy as a Function of Pre/Post Anomaly Identification Time Window Duration</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'Exp. 7 - Reactivity'!$G$5</c:f>
              <c:strCache>
                <c:ptCount val="1"/>
                <c:pt idx="0">
                  <c:v>0.5</c:v>
                </c:pt>
              </c:strCache>
            </c:strRef>
          </c:tx>
          <c:spPr>
            <a:solidFill>
              <a:schemeClr val="accent1"/>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Reactivity'!$H$5:$L$5</c:f>
              <c:numCache>
                <c:formatCode>0.0%</c:formatCode>
                <c:ptCount val="5"/>
                <c:pt idx="0">
                  <c:v>0.82299999999999995</c:v>
                </c:pt>
                <c:pt idx="1">
                  <c:v>0.91400000000000003</c:v>
                </c:pt>
                <c:pt idx="2">
                  <c:v>0.94199999999999995</c:v>
                </c:pt>
                <c:pt idx="3">
                  <c:v>0.94199999999999995</c:v>
                </c:pt>
                <c:pt idx="4">
                  <c:v>0.97099999999999997</c:v>
                </c:pt>
              </c:numCache>
            </c:numRef>
          </c:val>
          <c:extLst>
            <c:ext xmlns:c16="http://schemas.microsoft.com/office/drawing/2014/chart" uri="{C3380CC4-5D6E-409C-BE32-E72D297353CC}">
              <c16:uniqueId val="{00000000-4AE1-462F-BCFD-AC4900B19B54}"/>
            </c:ext>
          </c:extLst>
        </c:ser>
        <c:ser>
          <c:idx val="1"/>
          <c:order val="1"/>
          <c:tx>
            <c:strRef>
              <c:f>'Exp. 7 - Reactivity'!$G$6</c:f>
              <c:strCache>
                <c:ptCount val="1"/>
                <c:pt idx="0">
                  <c:v>1.5</c:v>
                </c:pt>
              </c:strCache>
            </c:strRef>
          </c:tx>
          <c:spPr>
            <a:solidFill>
              <a:schemeClr val="accent2"/>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Reactivity'!$H$6:$L$6</c:f>
              <c:numCache>
                <c:formatCode>0.0%</c:formatCode>
                <c:ptCount val="5"/>
                <c:pt idx="0">
                  <c:v>0.94199999999999995</c:v>
                </c:pt>
                <c:pt idx="1">
                  <c:v>0.91400000000000003</c:v>
                </c:pt>
                <c:pt idx="2">
                  <c:v>0.97099999999999997</c:v>
                </c:pt>
                <c:pt idx="3">
                  <c:v>0.92800000000000005</c:v>
                </c:pt>
                <c:pt idx="4">
                  <c:v>0.94199999999999995</c:v>
                </c:pt>
              </c:numCache>
            </c:numRef>
          </c:val>
          <c:extLst>
            <c:ext xmlns:c16="http://schemas.microsoft.com/office/drawing/2014/chart" uri="{C3380CC4-5D6E-409C-BE32-E72D297353CC}">
              <c16:uniqueId val="{00000001-4AE1-462F-BCFD-AC4900B19B54}"/>
            </c:ext>
          </c:extLst>
        </c:ser>
        <c:ser>
          <c:idx val="2"/>
          <c:order val="2"/>
          <c:tx>
            <c:strRef>
              <c:f>'Exp. 7 - Reactivity'!$G$7</c:f>
              <c:strCache>
                <c:ptCount val="1"/>
                <c:pt idx="0">
                  <c:v>2.5</c:v>
                </c:pt>
              </c:strCache>
            </c:strRef>
          </c:tx>
          <c:spPr>
            <a:solidFill>
              <a:schemeClr val="accent3"/>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Reactivity'!$H$7:$L$7</c:f>
              <c:numCache>
                <c:formatCode>0.0%</c:formatCode>
                <c:ptCount val="5"/>
                <c:pt idx="0">
                  <c:v>0.95599999999999996</c:v>
                </c:pt>
                <c:pt idx="1">
                  <c:v>0.97099999999999997</c:v>
                </c:pt>
                <c:pt idx="2">
                  <c:v>0.95599999999999996</c:v>
                </c:pt>
                <c:pt idx="3">
                  <c:v>0.95599999999999996</c:v>
                </c:pt>
                <c:pt idx="4">
                  <c:v>0.92800000000000005</c:v>
                </c:pt>
              </c:numCache>
            </c:numRef>
          </c:val>
          <c:extLst>
            <c:ext xmlns:c16="http://schemas.microsoft.com/office/drawing/2014/chart" uri="{C3380CC4-5D6E-409C-BE32-E72D297353CC}">
              <c16:uniqueId val="{00000002-4AE1-462F-BCFD-AC4900B19B54}"/>
            </c:ext>
          </c:extLst>
        </c:ser>
        <c:ser>
          <c:idx val="3"/>
          <c:order val="3"/>
          <c:tx>
            <c:strRef>
              <c:f>'Exp. 7 - Reactivity'!$G$8</c:f>
              <c:strCache>
                <c:ptCount val="1"/>
                <c:pt idx="0">
                  <c:v>3.5</c:v>
                </c:pt>
              </c:strCache>
            </c:strRef>
          </c:tx>
          <c:spPr>
            <a:solidFill>
              <a:schemeClr val="accent4"/>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Reactivity'!$H$8:$L$8</c:f>
              <c:numCache>
                <c:formatCode>0.0%</c:formatCode>
                <c:ptCount val="5"/>
                <c:pt idx="0">
                  <c:v>0.88700000000000001</c:v>
                </c:pt>
                <c:pt idx="1">
                  <c:v>0.92800000000000005</c:v>
                </c:pt>
                <c:pt idx="2">
                  <c:v>0.94199999999999995</c:v>
                </c:pt>
                <c:pt idx="3">
                  <c:v>0.97099999999999997</c:v>
                </c:pt>
                <c:pt idx="4">
                  <c:v>0.92800000000000005</c:v>
                </c:pt>
              </c:numCache>
            </c:numRef>
          </c:val>
          <c:extLst>
            <c:ext xmlns:c16="http://schemas.microsoft.com/office/drawing/2014/chart" uri="{C3380CC4-5D6E-409C-BE32-E72D297353CC}">
              <c16:uniqueId val="{00000003-4AE1-462F-BCFD-AC4900B19B54}"/>
            </c:ext>
          </c:extLst>
        </c:ser>
        <c:ser>
          <c:idx val="4"/>
          <c:order val="4"/>
          <c:tx>
            <c:strRef>
              <c:f>'Exp. 7 - Reactivity'!$G$9</c:f>
              <c:strCache>
                <c:ptCount val="1"/>
                <c:pt idx="0">
                  <c:v>4.5</c:v>
                </c:pt>
              </c:strCache>
            </c:strRef>
          </c:tx>
          <c:spPr>
            <a:solidFill>
              <a:schemeClr val="accent5"/>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Reactivity'!$H$9:$L$9</c:f>
              <c:numCache>
                <c:formatCode>0.0%</c:formatCode>
                <c:ptCount val="5"/>
                <c:pt idx="0">
                  <c:v>0.91400000000000003</c:v>
                </c:pt>
                <c:pt idx="1">
                  <c:v>0.92800000000000005</c:v>
                </c:pt>
                <c:pt idx="2">
                  <c:v>0.97099999999999997</c:v>
                </c:pt>
                <c:pt idx="3">
                  <c:v>0.92800000000000005</c:v>
                </c:pt>
                <c:pt idx="4">
                  <c:v>0.94199999999999995</c:v>
                </c:pt>
              </c:numCache>
            </c:numRef>
          </c:val>
          <c:extLst>
            <c:ext xmlns:c16="http://schemas.microsoft.com/office/drawing/2014/chart" uri="{C3380CC4-5D6E-409C-BE32-E72D297353CC}">
              <c16:uniqueId val="{00000004-4AE1-462F-BCFD-AC4900B19B54}"/>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393710280"/>
        <c:axId val="393707656"/>
        <c:axId val="393132520"/>
      </c:surfaceChart>
      <c:catAx>
        <c:axId val="393710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Time before anomaly (secs)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7656"/>
        <c:crosses val="autoZero"/>
        <c:auto val="1"/>
        <c:lblAlgn val="ctr"/>
        <c:lblOffset val="100"/>
        <c:noMultiLvlLbl val="0"/>
      </c:catAx>
      <c:valAx>
        <c:axId val="39370765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Anomaly Classification Accuracy</a:t>
                </a:r>
                <a:r>
                  <a:rPr lang="en-US" sz="1200" baseline="0"/>
                  <a:t> (%)</a:t>
                </a:r>
                <a:endParaRPr lang="en-US" sz="1200"/>
              </a:p>
            </c:rich>
          </c:tx>
          <c:layout>
            <c:manualLayout>
              <c:xMode val="edge"/>
              <c:yMode val="edge"/>
              <c:x val="7.5496813094310625E-2"/>
              <c:y val="0.31396444013446811"/>
            </c:manualLayout>
          </c:layout>
          <c:overlay val="0"/>
          <c:spPr>
            <a:noFill/>
            <a:ln>
              <a:noFill/>
            </a:ln>
            <a:effectLst/>
          </c:spPr>
        </c:title>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10280"/>
        <c:crosses val="autoZero"/>
        <c:crossBetween val="midCat"/>
      </c:valAx>
      <c:serAx>
        <c:axId val="393132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Time after anomaly (secs)</a:t>
                </a:r>
              </a:p>
            </c:rich>
          </c:tx>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7656"/>
        <c:crosses val="autoZero"/>
      </c:serAx>
    </c:plotArea>
    <c:legend>
      <c:legendPos val="b"/>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Classification Accuracy as a Function of Multimodal Signal Window Time</a:t>
            </a:r>
          </a:p>
        </c:rich>
      </c:tx>
      <c:overlay val="0"/>
      <c:spPr>
        <a:noFill/>
        <a:ln>
          <a:noFill/>
        </a:ln>
        <a:effectLst/>
      </c:spPr>
    </c:title>
    <c:autoTitleDeleted val="0"/>
    <c:plotArea>
      <c:layout/>
      <c:lineChart>
        <c:grouping val="stacked"/>
        <c:varyColors val="0"/>
        <c:ser>
          <c:idx val="0"/>
          <c:order val="0"/>
          <c:tx>
            <c:v>Window Range (+/- secs)</c:v>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Lbl>
              <c:idx val="3"/>
              <c:layout>
                <c:manualLayout>
                  <c:x val="-2.6904490238078779E-2"/>
                  <c:y val="4.9613118601866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57F-4342-81F7-7567B1D1C76B}"/>
                </c:ext>
              </c:extLst>
            </c:dLbl>
            <c:dLbl>
              <c:idx val="7"/>
              <c:layout>
                <c:manualLayout>
                  <c:x val="-6.1371605496226472E-2"/>
                  <c:y val="5.302947403477888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7F-4342-81F7-7567B1D1C76B}"/>
                </c:ext>
              </c:extLst>
            </c:dLbl>
            <c:dLbl>
              <c:idx val="13"/>
              <c:layout>
                <c:manualLayout>
                  <c:x val="-8.7639032601063063E-3"/>
                  <c:y val="-1.48380395048806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7F-4342-81F7-7567B1D1C76B}"/>
                </c:ext>
              </c:extLst>
            </c:dLbl>
            <c:dLbl>
              <c:idx val="14"/>
              <c:layout>
                <c:manualLayout>
                  <c:x val="-4.6859135913848562E-2"/>
                  <c:y val="3.75285264568515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7F-4342-81F7-7567B1D1C76B}"/>
                </c:ext>
              </c:extLst>
            </c:dLbl>
            <c:dLbl>
              <c:idx val="15"/>
              <c:layout>
                <c:manualLayout>
                  <c:x val="-3.0532607633673273E-2"/>
                  <c:y val="6.57259081285534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7F-4342-81F7-7567B1D1C76B}"/>
                </c:ext>
              </c:extLst>
            </c:dLbl>
            <c:dLbl>
              <c:idx val="16"/>
              <c:layout>
                <c:manualLayout>
                  <c:x val="-1.4206079353498048E-2"/>
                  <c:y val="4.15567238385232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57F-4342-81F7-7567B1D1C76B}"/>
                </c:ext>
              </c:extLst>
            </c:dLbl>
            <c:dLbl>
              <c:idx val="17"/>
              <c:layout>
                <c:manualLayout>
                  <c:x val="-2.1462314144687036E-2"/>
                  <c:y val="4.9613118601866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7F-4342-81F7-7567B1D1C76B}"/>
                </c:ext>
              </c:extLst>
            </c:dLbl>
            <c:spPr>
              <a:noFill/>
              <a:ln>
                <a:noFill/>
              </a:ln>
              <a:effectLst/>
            </c:spPr>
            <c:txPr>
              <a:bodyPr rot="0" spcFirstLastPara="1" vertOverflow="ellipsis" vert="horz" wrap="square" lIns="38100" tIns="9144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'Exp. 7 - Reactivity'!$B$3:$B$27</c:f>
              <c:numCache>
                <c:formatCode>General</c:formatCode>
                <c:ptCount val="25"/>
                <c:pt idx="0">
                  <c:v>0.5</c:v>
                </c:pt>
                <c:pt idx="1">
                  <c:v>1.5</c:v>
                </c:pt>
                <c:pt idx="2">
                  <c:v>2.5</c:v>
                </c:pt>
                <c:pt idx="3">
                  <c:v>3.5</c:v>
                </c:pt>
                <c:pt idx="4">
                  <c:v>4.5</c:v>
                </c:pt>
                <c:pt idx="5">
                  <c:v>0.5</c:v>
                </c:pt>
                <c:pt idx="6">
                  <c:v>1.5</c:v>
                </c:pt>
                <c:pt idx="7">
                  <c:v>2.5</c:v>
                </c:pt>
                <c:pt idx="8">
                  <c:v>3.5</c:v>
                </c:pt>
                <c:pt idx="9">
                  <c:v>4.5</c:v>
                </c:pt>
                <c:pt idx="10">
                  <c:v>0.5</c:v>
                </c:pt>
                <c:pt idx="11">
                  <c:v>1.5</c:v>
                </c:pt>
                <c:pt idx="12">
                  <c:v>2.5</c:v>
                </c:pt>
                <c:pt idx="13">
                  <c:v>3.5</c:v>
                </c:pt>
                <c:pt idx="14">
                  <c:v>4.5</c:v>
                </c:pt>
                <c:pt idx="15">
                  <c:v>0.5</c:v>
                </c:pt>
                <c:pt idx="16">
                  <c:v>1.5</c:v>
                </c:pt>
                <c:pt idx="17">
                  <c:v>2.5</c:v>
                </c:pt>
                <c:pt idx="18">
                  <c:v>3.5</c:v>
                </c:pt>
                <c:pt idx="19">
                  <c:v>4.5</c:v>
                </c:pt>
                <c:pt idx="20">
                  <c:v>0.5</c:v>
                </c:pt>
                <c:pt idx="21">
                  <c:v>1.5</c:v>
                </c:pt>
                <c:pt idx="22">
                  <c:v>2.5</c:v>
                </c:pt>
                <c:pt idx="23">
                  <c:v>3.5</c:v>
                </c:pt>
                <c:pt idx="24">
                  <c:v>4.5</c:v>
                </c:pt>
              </c:numCache>
            </c:numRef>
          </c:cat>
          <c:val>
            <c:numRef>
              <c:f>'Exp. 7 - Reactivity'!$D$3:$D$27</c:f>
              <c:numCache>
                <c:formatCode>0.0%</c:formatCode>
                <c:ptCount val="25"/>
                <c:pt idx="0">
                  <c:v>0.82299999999999995</c:v>
                </c:pt>
                <c:pt idx="1">
                  <c:v>0.91400000000000003</c:v>
                </c:pt>
                <c:pt idx="2">
                  <c:v>0.94199999999999995</c:v>
                </c:pt>
                <c:pt idx="3">
                  <c:v>0.94199999999999995</c:v>
                </c:pt>
                <c:pt idx="4">
                  <c:v>0.97099999999999997</c:v>
                </c:pt>
                <c:pt idx="5">
                  <c:v>0.94199999999999995</c:v>
                </c:pt>
                <c:pt idx="6">
                  <c:v>0.91400000000000003</c:v>
                </c:pt>
                <c:pt idx="7">
                  <c:v>0.97099999999999997</c:v>
                </c:pt>
                <c:pt idx="8">
                  <c:v>0.92800000000000005</c:v>
                </c:pt>
                <c:pt idx="9">
                  <c:v>0.94199999999999995</c:v>
                </c:pt>
                <c:pt idx="10">
                  <c:v>0.95599999999999996</c:v>
                </c:pt>
                <c:pt idx="11">
                  <c:v>0.97099999999999997</c:v>
                </c:pt>
                <c:pt idx="12">
                  <c:v>0.95599999999999996</c:v>
                </c:pt>
                <c:pt idx="13">
                  <c:v>0.95599999999999996</c:v>
                </c:pt>
                <c:pt idx="14">
                  <c:v>0.92800000000000005</c:v>
                </c:pt>
                <c:pt idx="15">
                  <c:v>0.88700000000000001</c:v>
                </c:pt>
                <c:pt idx="16">
                  <c:v>0.92800000000000005</c:v>
                </c:pt>
                <c:pt idx="17">
                  <c:v>0.94199999999999995</c:v>
                </c:pt>
                <c:pt idx="18">
                  <c:v>0.97099999999999997</c:v>
                </c:pt>
                <c:pt idx="19">
                  <c:v>0.92800000000000005</c:v>
                </c:pt>
                <c:pt idx="20">
                  <c:v>0.91400000000000003</c:v>
                </c:pt>
                <c:pt idx="21">
                  <c:v>0.92800000000000005</c:v>
                </c:pt>
                <c:pt idx="22">
                  <c:v>0.97099999999999997</c:v>
                </c:pt>
                <c:pt idx="23">
                  <c:v>0.92800000000000005</c:v>
                </c:pt>
                <c:pt idx="24">
                  <c:v>0.94199999999999995</c:v>
                </c:pt>
              </c:numCache>
            </c:numRef>
          </c:val>
          <c:smooth val="0"/>
          <c:extLst>
            <c:ext xmlns:c16="http://schemas.microsoft.com/office/drawing/2014/chart" uri="{C3380CC4-5D6E-409C-BE32-E72D297353CC}">
              <c16:uniqueId val="{00000000-044F-40AF-988C-C6AFD3AA8107}"/>
            </c:ext>
          </c:extLst>
        </c:ser>
        <c:dLbls>
          <c:dLblPos val="l"/>
          <c:showLegendKey val="0"/>
          <c:showVal val="1"/>
          <c:showCatName val="0"/>
          <c:showSerName val="0"/>
          <c:showPercent val="0"/>
          <c:showBubbleSize val="0"/>
        </c:dLbls>
        <c:marker val="1"/>
        <c:smooth val="0"/>
        <c:axId val="610271048"/>
        <c:axId val="610270216"/>
      </c:lineChart>
      <c:catAx>
        <c:axId val="610271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Window Range (+/-</a:t>
                </a:r>
                <a:r>
                  <a:rPr lang="en-US" baseline="0"/>
                  <a:t> secs)</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70216"/>
        <c:crosses val="autoZero"/>
        <c:auto val="1"/>
        <c:lblAlgn val="ctr"/>
        <c:lblOffset val="100"/>
        <c:tickMarkSkip val="1"/>
        <c:noMultiLvlLbl val="0"/>
      </c:catAx>
      <c:valAx>
        <c:axId val="61027021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710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Anomaly Classification Accuracy as a Function of Pre/Post Anomaly Identification Time Window Duration</a:t>
            </a:r>
          </a:p>
        </c:rich>
      </c:tx>
      <c:overlay val="0"/>
      <c:spPr>
        <a:noFill/>
        <a:ln>
          <a:noFill/>
        </a:ln>
        <a:effectLst/>
      </c:spPr>
    </c:title>
    <c:autoTitleDeleted val="0"/>
    <c:view3D>
      <c:rotX val="25"/>
      <c:rotY val="3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'Exp. 7 - Reactivity'!$G$5</c:f>
              <c:strCache>
                <c:ptCount val="1"/>
                <c:pt idx="0">
                  <c:v>0.5</c:v>
                </c:pt>
              </c:strCache>
            </c:strRef>
          </c:tx>
          <c:spPr>
            <a:solidFill>
              <a:schemeClr val="accent1"/>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Reactivity'!$H$5:$L$5</c:f>
              <c:numCache>
                <c:formatCode>0.0%</c:formatCode>
                <c:ptCount val="5"/>
                <c:pt idx="0">
                  <c:v>0.82299999999999995</c:v>
                </c:pt>
                <c:pt idx="1">
                  <c:v>0.91400000000000003</c:v>
                </c:pt>
                <c:pt idx="2">
                  <c:v>0.94199999999999995</c:v>
                </c:pt>
                <c:pt idx="3">
                  <c:v>0.94199999999999995</c:v>
                </c:pt>
                <c:pt idx="4">
                  <c:v>0.97099999999999997</c:v>
                </c:pt>
              </c:numCache>
            </c:numRef>
          </c:val>
          <c:extLst>
            <c:ext xmlns:c16="http://schemas.microsoft.com/office/drawing/2014/chart" uri="{C3380CC4-5D6E-409C-BE32-E72D297353CC}">
              <c16:uniqueId val="{00000000-DADF-48A6-BC0C-CA471A567E20}"/>
            </c:ext>
          </c:extLst>
        </c:ser>
        <c:ser>
          <c:idx val="1"/>
          <c:order val="1"/>
          <c:tx>
            <c:strRef>
              <c:f>'Exp. 7 - Reactivity'!$G$6</c:f>
              <c:strCache>
                <c:ptCount val="1"/>
                <c:pt idx="0">
                  <c:v>1.5</c:v>
                </c:pt>
              </c:strCache>
            </c:strRef>
          </c:tx>
          <c:spPr>
            <a:solidFill>
              <a:schemeClr val="accent2"/>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Reactivity'!$H$6:$L$6</c:f>
              <c:numCache>
                <c:formatCode>0.0%</c:formatCode>
                <c:ptCount val="5"/>
                <c:pt idx="0">
                  <c:v>0.94199999999999995</c:v>
                </c:pt>
                <c:pt idx="1">
                  <c:v>0.91400000000000003</c:v>
                </c:pt>
                <c:pt idx="2">
                  <c:v>0.97099999999999997</c:v>
                </c:pt>
                <c:pt idx="3">
                  <c:v>0.92800000000000005</c:v>
                </c:pt>
                <c:pt idx="4">
                  <c:v>0.94199999999999995</c:v>
                </c:pt>
              </c:numCache>
            </c:numRef>
          </c:val>
          <c:extLst>
            <c:ext xmlns:c16="http://schemas.microsoft.com/office/drawing/2014/chart" uri="{C3380CC4-5D6E-409C-BE32-E72D297353CC}">
              <c16:uniqueId val="{00000001-DADF-48A6-BC0C-CA471A567E20}"/>
            </c:ext>
          </c:extLst>
        </c:ser>
        <c:ser>
          <c:idx val="2"/>
          <c:order val="2"/>
          <c:tx>
            <c:strRef>
              <c:f>'Exp. 7 - Reactivity'!$G$7</c:f>
              <c:strCache>
                <c:ptCount val="1"/>
                <c:pt idx="0">
                  <c:v>2.5</c:v>
                </c:pt>
              </c:strCache>
            </c:strRef>
          </c:tx>
          <c:spPr>
            <a:solidFill>
              <a:schemeClr val="accent3"/>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Reactivity'!$H$7:$L$7</c:f>
              <c:numCache>
                <c:formatCode>0.0%</c:formatCode>
                <c:ptCount val="5"/>
                <c:pt idx="0">
                  <c:v>0.95599999999999996</c:v>
                </c:pt>
                <c:pt idx="1">
                  <c:v>0.97099999999999997</c:v>
                </c:pt>
                <c:pt idx="2">
                  <c:v>0.95599999999999996</c:v>
                </c:pt>
                <c:pt idx="3">
                  <c:v>0.95599999999999996</c:v>
                </c:pt>
                <c:pt idx="4">
                  <c:v>0.92800000000000005</c:v>
                </c:pt>
              </c:numCache>
            </c:numRef>
          </c:val>
          <c:extLst>
            <c:ext xmlns:c16="http://schemas.microsoft.com/office/drawing/2014/chart" uri="{C3380CC4-5D6E-409C-BE32-E72D297353CC}">
              <c16:uniqueId val="{00000002-DADF-48A6-BC0C-CA471A567E20}"/>
            </c:ext>
          </c:extLst>
        </c:ser>
        <c:ser>
          <c:idx val="3"/>
          <c:order val="3"/>
          <c:tx>
            <c:strRef>
              <c:f>'Exp. 7 - Reactivity'!$G$8</c:f>
              <c:strCache>
                <c:ptCount val="1"/>
                <c:pt idx="0">
                  <c:v>3.5</c:v>
                </c:pt>
              </c:strCache>
            </c:strRef>
          </c:tx>
          <c:spPr>
            <a:solidFill>
              <a:schemeClr val="accent4"/>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Reactivity'!$H$8:$L$8</c:f>
              <c:numCache>
                <c:formatCode>0.0%</c:formatCode>
                <c:ptCount val="5"/>
                <c:pt idx="0">
                  <c:v>0.88700000000000001</c:v>
                </c:pt>
                <c:pt idx="1">
                  <c:v>0.92800000000000005</c:v>
                </c:pt>
                <c:pt idx="2">
                  <c:v>0.94199999999999995</c:v>
                </c:pt>
                <c:pt idx="3">
                  <c:v>0.97099999999999997</c:v>
                </c:pt>
                <c:pt idx="4">
                  <c:v>0.92800000000000005</c:v>
                </c:pt>
              </c:numCache>
            </c:numRef>
          </c:val>
          <c:extLst>
            <c:ext xmlns:c16="http://schemas.microsoft.com/office/drawing/2014/chart" uri="{C3380CC4-5D6E-409C-BE32-E72D297353CC}">
              <c16:uniqueId val="{00000003-DADF-48A6-BC0C-CA471A567E20}"/>
            </c:ext>
          </c:extLst>
        </c:ser>
        <c:ser>
          <c:idx val="4"/>
          <c:order val="4"/>
          <c:tx>
            <c:strRef>
              <c:f>'Exp. 7 - Reactivity'!$G$9</c:f>
              <c:strCache>
                <c:ptCount val="1"/>
                <c:pt idx="0">
                  <c:v>4.5</c:v>
                </c:pt>
              </c:strCache>
            </c:strRef>
          </c:tx>
          <c:spPr>
            <a:solidFill>
              <a:schemeClr val="accent5"/>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Reactivity'!$H$9:$L$9</c:f>
              <c:numCache>
                <c:formatCode>0.0%</c:formatCode>
                <c:ptCount val="5"/>
                <c:pt idx="0">
                  <c:v>0.91400000000000003</c:v>
                </c:pt>
                <c:pt idx="1">
                  <c:v>0.92800000000000005</c:v>
                </c:pt>
                <c:pt idx="2">
                  <c:v>0.97099999999999997</c:v>
                </c:pt>
                <c:pt idx="3">
                  <c:v>0.92800000000000005</c:v>
                </c:pt>
                <c:pt idx="4">
                  <c:v>0.94199999999999995</c:v>
                </c:pt>
              </c:numCache>
            </c:numRef>
          </c:val>
          <c:extLst>
            <c:ext xmlns:c16="http://schemas.microsoft.com/office/drawing/2014/chart" uri="{C3380CC4-5D6E-409C-BE32-E72D297353CC}">
              <c16:uniqueId val="{00000004-DADF-48A6-BC0C-CA471A567E20}"/>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393710280"/>
        <c:axId val="393707656"/>
        <c:axId val="393132520"/>
      </c:surface3DChart>
      <c:catAx>
        <c:axId val="393710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before anomaly (secs)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7656"/>
        <c:crosses val="autoZero"/>
        <c:auto val="1"/>
        <c:lblAlgn val="ctr"/>
        <c:lblOffset val="100"/>
        <c:noMultiLvlLbl val="0"/>
      </c:catAx>
      <c:valAx>
        <c:axId val="39370765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Anomaly Classification Accuracy</a:t>
                </a:r>
                <a:r>
                  <a:rPr lang="en-US" baseline="0"/>
                  <a:t> (%)</a:t>
                </a:r>
                <a:endParaRPr lang="en-US"/>
              </a:p>
            </c:rich>
          </c:tx>
          <c:overlay val="0"/>
          <c:spPr>
            <a:noFill/>
            <a:ln>
              <a:noFill/>
            </a:ln>
            <a:effectLst/>
          </c:sp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10280"/>
        <c:crosses val="autoZero"/>
        <c:crossBetween val="midCat"/>
      </c:valAx>
      <c:serAx>
        <c:axId val="393132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after anomaly (secs)</a:t>
                </a:r>
              </a:p>
            </c:rich>
          </c:tx>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765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Anomaly Classification Accuracy as a Function of Pre/Post Anomaly Identification Time Window Duration</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'Exp. 7 - Reactivity'!$G$5</c:f>
              <c:strCache>
                <c:ptCount val="1"/>
                <c:pt idx="0">
                  <c:v>0.5</c:v>
                </c:pt>
              </c:strCache>
            </c:strRef>
          </c:tx>
          <c:spPr>
            <a:solidFill>
              <a:schemeClr val="accent1"/>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Reactivity'!$H$5:$L$5</c:f>
              <c:numCache>
                <c:formatCode>0.0%</c:formatCode>
                <c:ptCount val="5"/>
                <c:pt idx="0">
                  <c:v>0.82299999999999995</c:v>
                </c:pt>
                <c:pt idx="1">
                  <c:v>0.91400000000000003</c:v>
                </c:pt>
                <c:pt idx="2">
                  <c:v>0.94199999999999995</c:v>
                </c:pt>
                <c:pt idx="3">
                  <c:v>0.94199999999999995</c:v>
                </c:pt>
                <c:pt idx="4">
                  <c:v>0.97099999999999997</c:v>
                </c:pt>
              </c:numCache>
            </c:numRef>
          </c:val>
          <c:extLst>
            <c:ext xmlns:c16="http://schemas.microsoft.com/office/drawing/2014/chart" uri="{C3380CC4-5D6E-409C-BE32-E72D297353CC}">
              <c16:uniqueId val="{00000000-236F-460F-9C12-89FA5B77D523}"/>
            </c:ext>
          </c:extLst>
        </c:ser>
        <c:ser>
          <c:idx val="1"/>
          <c:order val="1"/>
          <c:tx>
            <c:strRef>
              <c:f>'Exp. 7 - Reactivity'!$G$6</c:f>
              <c:strCache>
                <c:ptCount val="1"/>
                <c:pt idx="0">
                  <c:v>1.5</c:v>
                </c:pt>
              </c:strCache>
            </c:strRef>
          </c:tx>
          <c:spPr>
            <a:solidFill>
              <a:schemeClr val="accent2"/>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Reactivity'!$H$6:$L$6</c:f>
              <c:numCache>
                <c:formatCode>0.0%</c:formatCode>
                <c:ptCount val="5"/>
                <c:pt idx="0">
                  <c:v>0.94199999999999995</c:v>
                </c:pt>
                <c:pt idx="1">
                  <c:v>0.91400000000000003</c:v>
                </c:pt>
                <c:pt idx="2">
                  <c:v>0.97099999999999997</c:v>
                </c:pt>
                <c:pt idx="3">
                  <c:v>0.92800000000000005</c:v>
                </c:pt>
                <c:pt idx="4">
                  <c:v>0.94199999999999995</c:v>
                </c:pt>
              </c:numCache>
            </c:numRef>
          </c:val>
          <c:extLst>
            <c:ext xmlns:c16="http://schemas.microsoft.com/office/drawing/2014/chart" uri="{C3380CC4-5D6E-409C-BE32-E72D297353CC}">
              <c16:uniqueId val="{00000001-236F-460F-9C12-89FA5B77D523}"/>
            </c:ext>
          </c:extLst>
        </c:ser>
        <c:ser>
          <c:idx val="2"/>
          <c:order val="2"/>
          <c:tx>
            <c:strRef>
              <c:f>'Exp. 7 - Reactivity'!$G$7</c:f>
              <c:strCache>
                <c:ptCount val="1"/>
                <c:pt idx="0">
                  <c:v>2.5</c:v>
                </c:pt>
              </c:strCache>
            </c:strRef>
          </c:tx>
          <c:spPr>
            <a:solidFill>
              <a:schemeClr val="accent3"/>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Reactivity'!$H$7:$L$7</c:f>
              <c:numCache>
                <c:formatCode>0.0%</c:formatCode>
                <c:ptCount val="5"/>
                <c:pt idx="0">
                  <c:v>0.95599999999999996</c:v>
                </c:pt>
                <c:pt idx="1">
                  <c:v>0.97099999999999997</c:v>
                </c:pt>
                <c:pt idx="2">
                  <c:v>0.95599999999999996</c:v>
                </c:pt>
                <c:pt idx="3">
                  <c:v>0.95599999999999996</c:v>
                </c:pt>
                <c:pt idx="4">
                  <c:v>0.92800000000000005</c:v>
                </c:pt>
              </c:numCache>
            </c:numRef>
          </c:val>
          <c:extLst>
            <c:ext xmlns:c16="http://schemas.microsoft.com/office/drawing/2014/chart" uri="{C3380CC4-5D6E-409C-BE32-E72D297353CC}">
              <c16:uniqueId val="{00000002-236F-460F-9C12-89FA5B77D523}"/>
            </c:ext>
          </c:extLst>
        </c:ser>
        <c:ser>
          <c:idx val="3"/>
          <c:order val="3"/>
          <c:tx>
            <c:strRef>
              <c:f>'Exp. 7 - Reactivity'!$G$8</c:f>
              <c:strCache>
                <c:ptCount val="1"/>
                <c:pt idx="0">
                  <c:v>3.5</c:v>
                </c:pt>
              </c:strCache>
            </c:strRef>
          </c:tx>
          <c:spPr>
            <a:solidFill>
              <a:schemeClr val="accent4"/>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Reactivity'!$H$8:$L$8</c:f>
              <c:numCache>
                <c:formatCode>0.0%</c:formatCode>
                <c:ptCount val="5"/>
                <c:pt idx="0">
                  <c:v>0.88700000000000001</c:v>
                </c:pt>
                <c:pt idx="1">
                  <c:v>0.92800000000000005</c:v>
                </c:pt>
                <c:pt idx="2">
                  <c:v>0.94199999999999995</c:v>
                </c:pt>
                <c:pt idx="3">
                  <c:v>0.97099999999999997</c:v>
                </c:pt>
                <c:pt idx="4">
                  <c:v>0.92800000000000005</c:v>
                </c:pt>
              </c:numCache>
            </c:numRef>
          </c:val>
          <c:extLst>
            <c:ext xmlns:c16="http://schemas.microsoft.com/office/drawing/2014/chart" uri="{C3380CC4-5D6E-409C-BE32-E72D297353CC}">
              <c16:uniqueId val="{00000003-236F-460F-9C12-89FA5B77D523}"/>
            </c:ext>
          </c:extLst>
        </c:ser>
        <c:ser>
          <c:idx val="4"/>
          <c:order val="4"/>
          <c:tx>
            <c:strRef>
              <c:f>'Exp. 7 - Reactivity'!$G$9</c:f>
              <c:strCache>
                <c:ptCount val="1"/>
                <c:pt idx="0">
                  <c:v>4.5</c:v>
                </c:pt>
              </c:strCache>
            </c:strRef>
          </c:tx>
          <c:spPr>
            <a:solidFill>
              <a:schemeClr val="accent5"/>
            </a:solidFill>
            <a:ln/>
            <a:effectLst/>
            <a:sp3d/>
          </c:spPr>
          <c:cat>
            <c:numRef>
              <c:f>'Exp. 7 - Reactivity'!$H$4:$L$4</c:f>
              <c:numCache>
                <c:formatCode>General</c:formatCode>
                <c:ptCount val="5"/>
                <c:pt idx="0">
                  <c:v>0.5</c:v>
                </c:pt>
                <c:pt idx="1">
                  <c:v>1.5</c:v>
                </c:pt>
                <c:pt idx="2">
                  <c:v>2.5</c:v>
                </c:pt>
                <c:pt idx="3">
                  <c:v>3.5</c:v>
                </c:pt>
                <c:pt idx="4">
                  <c:v>4.5</c:v>
                </c:pt>
              </c:numCache>
            </c:numRef>
          </c:cat>
          <c:val>
            <c:numRef>
              <c:f>'Exp. 7 - Reactivity'!$H$9:$L$9</c:f>
              <c:numCache>
                <c:formatCode>0.0%</c:formatCode>
                <c:ptCount val="5"/>
                <c:pt idx="0">
                  <c:v>0.91400000000000003</c:v>
                </c:pt>
                <c:pt idx="1">
                  <c:v>0.92800000000000005</c:v>
                </c:pt>
                <c:pt idx="2">
                  <c:v>0.97099999999999997</c:v>
                </c:pt>
                <c:pt idx="3">
                  <c:v>0.92800000000000005</c:v>
                </c:pt>
                <c:pt idx="4">
                  <c:v>0.94199999999999995</c:v>
                </c:pt>
              </c:numCache>
            </c:numRef>
          </c:val>
          <c:extLst>
            <c:ext xmlns:c16="http://schemas.microsoft.com/office/drawing/2014/chart" uri="{C3380CC4-5D6E-409C-BE32-E72D297353CC}">
              <c16:uniqueId val="{00000004-236F-460F-9C12-89FA5B77D523}"/>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393710280"/>
        <c:axId val="393707656"/>
        <c:axId val="393132520"/>
      </c:surfaceChart>
      <c:catAx>
        <c:axId val="393710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before anomaly (secs)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7656"/>
        <c:crosses val="autoZero"/>
        <c:auto val="1"/>
        <c:lblAlgn val="ctr"/>
        <c:lblOffset val="100"/>
        <c:noMultiLvlLbl val="0"/>
      </c:catAx>
      <c:valAx>
        <c:axId val="39370765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Anomaly Classification Accuracy</a:t>
                </a:r>
                <a:r>
                  <a:rPr lang="en-US" baseline="0"/>
                  <a:t> (%)</a:t>
                </a:r>
                <a:endParaRPr lang="en-US"/>
              </a:p>
            </c:rich>
          </c:tx>
          <c:overlay val="0"/>
          <c:spPr>
            <a:noFill/>
            <a:ln>
              <a:noFill/>
            </a:ln>
            <a:effectLst/>
          </c:spPr>
        </c:title>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10280"/>
        <c:crosses val="autoZero"/>
        <c:crossBetween val="midCat"/>
      </c:valAx>
      <c:serAx>
        <c:axId val="393132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after anomaly (secs)</a:t>
                </a:r>
              </a:p>
            </c:rich>
          </c:tx>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7656"/>
        <c:crosses val="autoZero"/>
      </c:serAx>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cap="none" spc="50" normalizeH="0" baseline="0">
                <a:solidFill>
                  <a:schemeClr val="tx1">
                    <a:lumMod val="65000"/>
                    <a:lumOff val="35000"/>
                  </a:schemeClr>
                </a:solidFill>
                <a:latin typeface="+mj-lt"/>
                <a:ea typeface="+mj-ea"/>
                <a:cs typeface="+mj-cs"/>
              </a:defRPr>
            </a:pPr>
            <a:r>
              <a:rPr lang="en-US" sz="2000"/>
              <a:t>Anomaly Classification for Accidental Anomalies (Exp 3)</a:t>
            </a:r>
          </a:p>
        </c:rich>
      </c:tx>
      <c:overlay val="1"/>
      <c:spPr>
        <a:noFill/>
        <a:ln>
          <a:noFill/>
        </a:ln>
        <a:effectLst/>
      </c:spPr>
    </c:title>
    <c:autoTitleDeleted val="0"/>
    <c:plotArea>
      <c:layout>
        <c:manualLayout>
          <c:layoutTarget val="inner"/>
          <c:xMode val="edge"/>
          <c:yMode val="edge"/>
          <c:x val="0.14168921459093389"/>
          <c:y val="0.3388898836886105"/>
          <c:w val="0.82468746194210429"/>
          <c:h val="0.52450102627696638"/>
        </c:manualLayout>
      </c:layout>
      <c:barChart>
        <c:barDir val="col"/>
        <c:grouping val="clustered"/>
        <c:varyColors val="1"/>
        <c:ser>
          <c:idx val="0"/>
          <c:order val="0"/>
          <c:tx>
            <c:strRef>
              <c:f>'Journal Summary'!$I$4</c:f>
              <c:strCache>
                <c:ptCount val="1"/>
                <c:pt idx="0">
                  <c:v>Precision</c:v>
                </c:pt>
              </c:strCache>
            </c:strRef>
          </c:tx>
          <c:spPr>
            <a:solidFill>
              <a:srgbClr val="A1C490">
                <a:alpha val="70196"/>
              </a:srgbClr>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cat>
            <c:strRef>
              <c:f>'Journal Summary'!$G$5:$G$9</c:f>
              <c:strCache>
                <c:ptCount val="5"/>
                <c:pt idx="0">
                  <c:v>1</c:v>
                </c:pt>
                <c:pt idx="1">
                  <c:v>2</c:v>
                </c:pt>
                <c:pt idx="2">
                  <c:v>3</c:v>
                </c:pt>
                <c:pt idx="3">
                  <c:v>4</c:v>
                </c:pt>
                <c:pt idx="4">
                  <c:v>Average</c:v>
                </c:pt>
              </c:strCache>
            </c:strRef>
          </c:cat>
          <c:val>
            <c:numRef>
              <c:f>'Journal Summary'!$I$5:$I$9</c:f>
              <c:numCache>
                <c:formatCode>0.00%</c:formatCode>
                <c:ptCount val="5"/>
                <c:pt idx="0">
                  <c:v>1</c:v>
                </c:pt>
                <c:pt idx="1">
                  <c:v>1</c:v>
                </c:pt>
                <c:pt idx="2">
                  <c:v>0.90769230769230769</c:v>
                </c:pt>
                <c:pt idx="3">
                  <c:v>0.96721311475409832</c:v>
                </c:pt>
                <c:pt idx="4">
                  <c:v>0.96872635561160148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6F11-4839-A092-16A9BBD30C98}"/>
            </c:ext>
          </c:extLst>
        </c:ser>
        <c:dLbls>
          <c:dLblPos val="outEnd"/>
          <c:showLegendKey val="0"/>
          <c:showVal val="1"/>
          <c:showCatName val="0"/>
          <c:showSerName val="0"/>
          <c:showPercent val="0"/>
          <c:showBubbleSize val="0"/>
        </c:dLbls>
        <c:gapWidth val="80"/>
        <c:overlap val="25"/>
        <c:axId val="93492125"/>
        <c:axId val="37880309"/>
        <c:extLst>
          <c:ext xmlns:c15="http://schemas.microsoft.com/office/drawing/2012/chart" uri="{02D57815-91ED-43cb-92C2-25804820EDAC}">
            <c15:filteredBarSeries>
              <c15:ser>
                <c:idx val="1"/>
                <c:order val="1"/>
                <c:tx>
                  <c:strRef>
                    <c:extLst>
                      <c:ext uri="{02D57815-91ED-43cb-92C2-25804820EDAC}">
                        <c15:formulaRef>
                          <c15:sqref>'Journal Summary'!$J$4</c15:sqref>
                        </c15:formulaRef>
                      </c:ext>
                    </c:extLst>
                    <c:strCache>
                      <c:ptCount val="1"/>
                      <c:pt idx="0">
                        <c:v>Recall</c:v>
                      </c:pt>
                    </c:strCache>
                  </c:strRef>
                </c:tx>
                <c:spPr>
                  <a:solidFill>
                    <a:srgbClr val="62993E">
                      <a:alpha val="70196"/>
                    </a:srgbClr>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cat>
                  <c:strRef>
                    <c:extLst>
                      <c:ext uri="{02D57815-91ED-43cb-92C2-25804820EDAC}">
                        <c15:formulaRef>
                          <c15:sqref>'Journal Summary'!$G$5:$G$9</c15:sqref>
                        </c15:formulaRef>
                      </c:ext>
                    </c:extLst>
                    <c:strCache>
                      <c:ptCount val="5"/>
                      <c:pt idx="0">
                        <c:v>1</c:v>
                      </c:pt>
                      <c:pt idx="1">
                        <c:v>2</c:v>
                      </c:pt>
                      <c:pt idx="2">
                        <c:v>3</c:v>
                      </c:pt>
                      <c:pt idx="3">
                        <c:v>4</c:v>
                      </c:pt>
                      <c:pt idx="4">
                        <c:v>Average</c:v>
                      </c:pt>
                    </c:strCache>
                  </c:strRef>
                </c:cat>
                <c:val>
                  <c:numRef>
                    <c:extLst>
                      <c:ext uri="{02D57815-91ED-43cb-92C2-25804820EDAC}">
                        <c15:formulaRef>
                          <c15:sqref>'Journal Summary'!$J$5:$J$9</c15:sqref>
                        </c15:formulaRef>
                      </c:ext>
                    </c:extLst>
                    <c:numCache>
                      <c:formatCode>0.00%</c:formatCode>
                      <c:ptCount val="5"/>
                      <c:pt idx="0">
                        <c:v>1</c:v>
                      </c:pt>
                      <c:pt idx="1">
                        <c:v>1</c:v>
                      </c:pt>
                      <c:pt idx="2">
                        <c:v>1</c:v>
                      </c:pt>
                      <c:pt idx="3">
                        <c:v>1</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6F11-4839-A092-16A9BBD30C98}"/>
                  </c:ext>
                </c:extLst>
              </c15:ser>
            </c15:filteredBarSeries>
          </c:ext>
        </c:extLst>
      </c:barChart>
      <c:catAx>
        <c:axId val="9349212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Nodes</a:t>
                </a:r>
              </a:p>
            </c:rich>
          </c:tx>
          <c:layout>
            <c:manualLayout>
              <c:xMode val="edge"/>
              <c:yMode val="edge"/>
              <c:x val="0.41663581921290138"/>
              <c:y val="0.93635880139402616"/>
            </c:manualLayout>
          </c:layout>
          <c:overlay val="1"/>
          <c:spPr>
            <a:noFill/>
            <a:ln>
              <a:noFill/>
            </a:ln>
            <a:effectLst/>
          </c:spPr>
        </c:title>
        <c:numFmt formatCode="General" sourceLinked="0"/>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7880309"/>
        <c:crosses val="autoZero"/>
        <c:auto val="1"/>
        <c:lblAlgn val="ctr"/>
        <c:lblOffset val="100"/>
        <c:noMultiLvlLbl val="1"/>
      </c:catAx>
      <c:valAx>
        <c:axId val="37880309"/>
        <c:scaling>
          <c:orientation val="minMax"/>
          <c:max val="1"/>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3492125"/>
        <c:crossesAt val="0"/>
        <c:crossBetween val="between"/>
      </c:valAx>
      <c:spPr>
        <a:noFill/>
        <a:ln>
          <a:noFill/>
        </a:ln>
        <a:effectLst/>
      </c:spPr>
    </c:plotArea>
    <c:plotVisOnly val="1"/>
    <c:dispBlanksAs val="zero"/>
    <c:showDLblsOverMax val="1"/>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lang="en-US" sz="2000" b="0">
                <a:solidFill>
                  <a:srgbClr val="595959"/>
                </a:solidFill>
                <a:latin typeface="Calibri Light"/>
              </a:rPr>
              <a:t>Overall System Success Rate for Re-enactments under different Modalities (Exp 3)</a:t>
            </a:r>
          </a:p>
        </c:rich>
      </c:tx>
      <c:layout>
        <c:manualLayout>
          <c:xMode val="edge"/>
          <c:yMode val="edge"/>
          <c:x val="0.13228953974241595"/>
          <c:y val="7.8483719263118222E-3"/>
        </c:manualLayout>
      </c:layout>
      <c:overlay val="1"/>
    </c:title>
    <c:autoTitleDeleted val="0"/>
    <c:plotArea>
      <c:layout>
        <c:manualLayout>
          <c:layoutTarget val="inner"/>
          <c:xMode val="edge"/>
          <c:yMode val="edge"/>
          <c:x val="0.13264934567748682"/>
          <c:y val="0.38922208420623294"/>
          <c:w val="0.83862786053428506"/>
          <c:h val="0.48892545282634087"/>
        </c:manualLayout>
      </c:layout>
      <c:barChart>
        <c:barDir val="col"/>
        <c:grouping val="clustered"/>
        <c:varyColors val="1"/>
        <c:ser>
          <c:idx val="0"/>
          <c:order val="0"/>
          <c:tx>
            <c:v>Independent System</c:v>
          </c:tx>
          <c:spPr>
            <a:solidFill>
              <a:srgbClr val="4472C4"/>
            </a:solidFill>
            <a:ln>
              <a:noFill/>
            </a:ln>
          </c:spPr>
          <c:invertIfNegative val="1"/>
          <c:cat>
            <c:strRef>
              <c:f>'Journal Summary'!$Z$5:$Z$9</c:f>
              <c:strCache>
                <c:ptCount val="5"/>
                <c:pt idx="0">
                  <c:v>1</c:v>
                </c:pt>
                <c:pt idx="1">
                  <c:v>2</c:v>
                </c:pt>
                <c:pt idx="2">
                  <c:v>3</c:v>
                </c:pt>
                <c:pt idx="3">
                  <c:v>4</c:v>
                </c:pt>
                <c:pt idx="4">
                  <c:v>Average</c:v>
                </c:pt>
              </c:strCache>
            </c:strRef>
          </c:cat>
          <c:val>
            <c:numRef>
              <c:f>'Journal Summary'!$AA$5:$AA$9</c:f>
              <c:numCache>
                <c:formatCode>0.00%</c:formatCode>
                <c:ptCount val="5"/>
                <c:pt idx="0">
                  <c:v>0.93939393939393945</c:v>
                </c:pt>
                <c:pt idx="1">
                  <c:v>0.93333333333333335</c:v>
                </c:pt>
                <c:pt idx="2">
                  <c:v>0.77847222222222212</c:v>
                </c:pt>
                <c:pt idx="3">
                  <c:v>0.84285714285714286</c:v>
                </c:pt>
                <c:pt idx="4">
                  <c:v>0.87351415945165944</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DDD3-4E44-BFF5-6EB548A10953}"/>
            </c:ext>
          </c:extLst>
        </c:ser>
        <c:ser>
          <c:idx val="1"/>
          <c:order val="1"/>
          <c:tx>
            <c:v>Combined System</c:v>
          </c:tx>
          <c:spPr>
            <a:solidFill>
              <a:srgbClr val="ED7D31"/>
            </a:solidFill>
            <a:ln>
              <a:noFill/>
            </a:ln>
          </c:spPr>
          <c:invertIfNegative val="1"/>
          <c:cat>
            <c:strRef>
              <c:f>'Journal Summary'!$Z$5:$Z$9</c:f>
              <c:strCache>
                <c:ptCount val="5"/>
                <c:pt idx="0">
                  <c:v>1</c:v>
                </c:pt>
                <c:pt idx="1">
                  <c:v>2</c:v>
                </c:pt>
                <c:pt idx="2">
                  <c:v>3</c:v>
                </c:pt>
                <c:pt idx="3">
                  <c:v>4</c:v>
                </c:pt>
                <c:pt idx="4">
                  <c:v>Average</c:v>
                </c:pt>
              </c:strCache>
            </c:strRef>
          </c:cat>
          <c:val>
            <c:numRef>
              <c:f>'Journal Summary'!$AB$5:$AB$9</c:f>
              <c:numCache>
                <c:formatCode>0.00%</c:formatCode>
                <c:ptCount val="5"/>
                <c:pt idx="0">
                  <c:v>0.89242424242424245</c:v>
                </c:pt>
                <c:pt idx="1">
                  <c:v>0.82055555555555559</c:v>
                </c:pt>
                <c:pt idx="2">
                  <c:v>0.84259259259259267</c:v>
                </c:pt>
                <c:pt idx="3">
                  <c:v>0.82785714285714285</c:v>
                </c:pt>
                <c:pt idx="4">
                  <c:v>0.84585738335738336</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DDD3-4E44-BFF5-6EB548A10953}"/>
            </c:ext>
          </c:extLst>
        </c:ser>
        <c:dLbls>
          <c:showLegendKey val="0"/>
          <c:showVal val="0"/>
          <c:showCatName val="0"/>
          <c:showSerName val="0"/>
          <c:showPercent val="0"/>
          <c:showBubbleSize val="0"/>
        </c:dLbls>
        <c:gapWidth val="199"/>
        <c:axId val="84307431"/>
        <c:axId val="77730475"/>
      </c:barChart>
      <c:catAx>
        <c:axId val="84307431"/>
        <c:scaling>
          <c:orientation val="minMax"/>
        </c:scaling>
        <c:delete val="0"/>
        <c:axPos val="b"/>
        <c:title>
          <c:tx>
            <c:rich>
              <a:bodyPr/>
              <a:lstStyle/>
              <a:p>
                <a:pPr>
                  <a:defRPr/>
                </a:pPr>
                <a:r>
                  <a:rPr lang="en-US" sz="900" b="1">
                    <a:solidFill>
                      <a:srgbClr val="595959"/>
                    </a:solidFill>
                    <a:latin typeface="Calibri"/>
                  </a:rPr>
                  <a:t>NODES</a:t>
                </a:r>
              </a:p>
            </c:rich>
          </c:tx>
          <c:overlay val="1"/>
        </c:title>
        <c:numFmt formatCode="General" sourceLinked="0"/>
        <c:majorTickMark val="none"/>
        <c:minorTickMark val="none"/>
        <c:tickLblPos val="nextTo"/>
        <c:spPr>
          <a:ln w="9360">
            <a:solidFill>
              <a:srgbClr val="D9D9D9"/>
            </a:solidFill>
            <a:round/>
          </a:ln>
        </c:spPr>
        <c:crossAx val="77730475"/>
        <c:crosses val="autoZero"/>
        <c:auto val="1"/>
        <c:lblAlgn val="ctr"/>
        <c:lblOffset val="100"/>
        <c:noMultiLvlLbl val="1"/>
      </c:catAx>
      <c:valAx>
        <c:axId val="77730475"/>
        <c:scaling>
          <c:orientation val="minMax"/>
          <c:min val="0.7"/>
        </c:scaling>
        <c:delete val="0"/>
        <c:axPos val="l"/>
        <c:majorGridlines>
          <c:spPr>
            <a:ln w="9360">
              <a:solidFill>
                <a:srgbClr val="D9D9D9"/>
              </a:solidFill>
              <a:round/>
            </a:ln>
          </c:spPr>
        </c:majorGridlines>
        <c:minorGridlines>
          <c:spPr>
            <a:ln w="9360">
              <a:solidFill>
                <a:srgbClr val="D9D9D9"/>
              </a:solidFill>
              <a:round/>
            </a:ln>
          </c:spPr>
        </c:minorGridlines>
        <c:numFmt formatCode="0.00%" sourceLinked="1"/>
        <c:majorTickMark val="none"/>
        <c:minorTickMark val="none"/>
        <c:tickLblPos val="nextTo"/>
        <c:spPr>
          <a:ln w="6480">
            <a:noFill/>
          </a:ln>
        </c:spPr>
        <c:crossAx val="84307431"/>
        <c:crossesAt val="0"/>
        <c:crossBetween val="between"/>
      </c:valAx>
      <c:spPr>
        <a:noFill/>
        <a:ln>
          <a:noFill/>
        </a:ln>
      </c:spPr>
    </c:plotArea>
    <c:legend>
      <c:legendPos val="t"/>
      <c:layout>
        <c:manualLayout>
          <c:xMode val="edge"/>
          <c:yMode val="edge"/>
          <c:x val="0.22196099169095013"/>
          <c:y val="0.29823813319984921"/>
          <c:w val="0.56130013715802241"/>
          <c:h val="7.0960714881625545E-2"/>
        </c:manualLayout>
      </c:layout>
      <c:overlay val="0"/>
      <c:spPr>
        <a:noFill/>
        <a:ln>
          <a:noFill/>
        </a:ln>
      </c:sp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Anomaly Identification for Pervasive Anomalies (Exp 4)</a:t>
            </a:r>
          </a:p>
        </c:rich>
      </c:tx>
      <c:layout>
        <c:manualLayout>
          <c:xMode val="edge"/>
          <c:yMode val="edge"/>
          <c:x val="0.13177913911577854"/>
          <c:y val="2.9315552741614233E-2"/>
        </c:manualLayout>
      </c:layout>
      <c:overlay val="1"/>
      <c:spPr>
        <a:noFill/>
        <a:ln>
          <a:noFill/>
        </a:ln>
        <a:effectLst/>
      </c:spPr>
    </c:title>
    <c:autoTitleDeleted val="0"/>
    <c:plotArea>
      <c:layout>
        <c:manualLayout>
          <c:layoutTarget val="inner"/>
          <c:xMode val="edge"/>
          <c:yMode val="edge"/>
          <c:x val="0.13069877965772073"/>
          <c:y val="0.36093908696397714"/>
          <c:w val="0.84100078601063144"/>
          <c:h val="0.50483063590677058"/>
        </c:manualLayout>
      </c:layout>
      <c:barChart>
        <c:barDir val="col"/>
        <c:grouping val="clustered"/>
        <c:varyColors val="1"/>
        <c:ser>
          <c:idx val="0"/>
          <c:order val="0"/>
          <c:tx>
            <c:strRef>
              <c:f>'Journal Summary'!$M$33</c:f>
              <c:strCache>
                <c:ptCount val="1"/>
                <c:pt idx="0">
                  <c:v>Accuracy</c:v>
                </c:pt>
              </c:strCache>
            </c:strRef>
          </c:tx>
          <c:spPr>
            <a:solidFill>
              <a:srgbClr val="4472C4"/>
            </a:solidFill>
            <a:ln>
              <a:noFill/>
            </a:ln>
            <a:effectLst/>
          </c:spPr>
          <c:invertIfNegative val="1"/>
          <c:errBars>
            <c:errBarType val="both"/>
            <c:errValType val="stdErr"/>
            <c:noEndCap val="0"/>
            <c:spPr>
              <a:noFill/>
              <a:ln w="9525">
                <a:solidFill>
                  <a:schemeClr val="tx1">
                    <a:lumMod val="50000"/>
                    <a:lumOff val="50000"/>
                  </a:schemeClr>
                </a:solidFill>
                <a:round/>
              </a:ln>
              <a:effectLst/>
            </c:spPr>
          </c:errBars>
          <c:cat>
            <c:strRef>
              <c:f>'Journal Summary'!$L$34:$L$38</c:f>
              <c:strCache>
                <c:ptCount val="5"/>
                <c:pt idx="0">
                  <c:v>Exp 4a.1</c:v>
                </c:pt>
                <c:pt idx="1">
                  <c:v>Exp 4a.2</c:v>
                </c:pt>
                <c:pt idx="2">
                  <c:v>Exp 4b</c:v>
                </c:pt>
                <c:pt idx="3">
                  <c:v>Exp 4c</c:v>
                </c:pt>
                <c:pt idx="4">
                  <c:v>Average</c:v>
                </c:pt>
              </c:strCache>
            </c:strRef>
          </c:cat>
          <c:val>
            <c:numRef>
              <c:f>'Journal Summary'!$M$34:$M$38</c:f>
              <c:numCache>
                <c:formatCode>0.00%</c:formatCode>
                <c:ptCount val="5"/>
                <c:pt idx="0">
                  <c:v>1</c:v>
                </c:pt>
                <c:pt idx="1">
                  <c:v>0.95238095238095233</c:v>
                </c:pt>
                <c:pt idx="2">
                  <c:v>0.97368421052631582</c:v>
                </c:pt>
                <c:pt idx="3">
                  <c:v>0.9555555555555556</c:v>
                </c:pt>
                <c:pt idx="4">
                  <c:v>0.97040517961570594</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1E3E-4E6F-B58E-582552547141}"/>
            </c:ext>
          </c:extLst>
        </c:ser>
        <c:ser>
          <c:idx val="1"/>
          <c:order val="1"/>
          <c:tx>
            <c:strRef>
              <c:f>'Journal Summary'!$N$33</c:f>
              <c:strCache>
                <c:ptCount val="1"/>
                <c:pt idx="0">
                  <c:v>Precision</c:v>
                </c:pt>
              </c:strCache>
            </c:strRef>
          </c:tx>
          <c:spPr>
            <a:solidFill>
              <a:srgbClr val="ED7D31"/>
            </a:solidFill>
            <a:ln>
              <a:noFill/>
            </a:ln>
            <a:effectLst/>
          </c:spPr>
          <c:invertIfNegative val="1"/>
          <c:errBars>
            <c:errBarType val="both"/>
            <c:errValType val="stdErr"/>
            <c:noEndCap val="0"/>
            <c:spPr>
              <a:noFill/>
              <a:ln w="9525">
                <a:solidFill>
                  <a:schemeClr val="tx1">
                    <a:lumMod val="50000"/>
                    <a:lumOff val="50000"/>
                  </a:schemeClr>
                </a:solidFill>
                <a:round/>
              </a:ln>
              <a:effectLst/>
            </c:spPr>
          </c:errBars>
          <c:cat>
            <c:strRef>
              <c:f>'Journal Summary'!$L$34:$L$38</c:f>
              <c:strCache>
                <c:ptCount val="5"/>
                <c:pt idx="0">
                  <c:v>Exp 4a.1</c:v>
                </c:pt>
                <c:pt idx="1">
                  <c:v>Exp 4a.2</c:v>
                </c:pt>
                <c:pt idx="2">
                  <c:v>Exp 4b</c:v>
                </c:pt>
                <c:pt idx="3">
                  <c:v>Exp 4c</c:v>
                </c:pt>
                <c:pt idx="4">
                  <c:v>Average</c:v>
                </c:pt>
              </c:strCache>
            </c:strRef>
          </c:cat>
          <c:val>
            <c:numRef>
              <c:f>'Journal Summary'!$N$34:$N$38</c:f>
              <c:numCache>
                <c:formatCode>0.00%</c:formatCode>
                <c:ptCount val="5"/>
                <c:pt idx="0">
                  <c:v>1</c:v>
                </c:pt>
                <c:pt idx="1">
                  <c:v>0.95238095238095233</c:v>
                </c:pt>
                <c:pt idx="2">
                  <c:v>0.97368421052631582</c:v>
                </c:pt>
                <c:pt idx="3">
                  <c:v>0.95454545454545459</c:v>
                </c:pt>
                <c:pt idx="4">
                  <c:v>0.97015265436318066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1E3E-4E6F-B58E-582552547141}"/>
            </c:ext>
          </c:extLst>
        </c:ser>
        <c:ser>
          <c:idx val="2"/>
          <c:order val="2"/>
          <c:tx>
            <c:strRef>
              <c:f>'Journal Summary'!$O$33</c:f>
              <c:strCache>
                <c:ptCount val="1"/>
                <c:pt idx="0">
                  <c:v>Recall</c:v>
                </c:pt>
              </c:strCache>
            </c:strRef>
          </c:tx>
          <c:spPr>
            <a:solidFill>
              <a:srgbClr val="A5A5A5"/>
            </a:solidFill>
            <a:ln>
              <a:noFill/>
            </a:ln>
            <a:effectLst/>
          </c:spPr>
          <c:invertIfNegative val="1"/>
          <c:errBars>
            <c:errBarType val="both"/>
            <c:errValType val="stdErr"/>
            <c:noEndCap val="0"/>
            <c:spPr>
              <a:noFill/>
              <a:ln w="9525">
                <a:solidFill>
                  <a:schemeClr val="tx1">
                    <a:lumMod val="50000"/>
                    <a:lumOff val="50000"/>
                  </a:schemeClr>
                </a:solidFill>
                <a:round/>
              </a:ln>
              <a:effectLst/>
            </c:spPr>
          </c:errBars>
          <c:cat>
            <c:strRef>
              <c:f>'Journal Summary'!$L$34:$L$38</c:f>
              <c:strCache>
                <c:ptCount val="5"/>
                <c:pt idx="0">
                  <c:v>Exp 4a.1</c:v>
                </c:pt>
                <c:pt idx="1">
                  <c:v>Exp 4a.2</c:v>
                </c:pt>
                <c:pt idx="2">
                  <c:v>Exp 4b</c:v>
                </c:pt>
                <c:pt idx="3">
                  <c:v>Exp 4c</c:v>
                </c:pt>
                <c:pt idx="4">
                  <c:v>Average</c:v>
                </c:pt>
              </c:strCache>
            </c:strRef>
          </c:cat>
          <c:val>
            <c:numRef>
              <c:f>'Journal Summary'!$O$34:$O$38</c:f>
              <c:numCache>
                <c:formatCode>0.00%</c:formatCode>
                <c:ptCount val="5"/>
                <c:pt idx="0">
                  <c:v>1</c:v>
                </c:pt>
                <c:pt idx="1">
                  <c:v>1</c:v>
                </c:pt>
                <c:pt idx="2">
                  <c:v>1</c:v>
                </c:pt>
                <c:pt idx="3">
                  <c:v>0.97674418604651159</c:v>
                </c:pt>
                <c:pt idx="4">
                  <c:v>0.9941860465116279</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2-1E3E-4E6F-B58E-582552547141}"/>
            </c:ext>
          </c:extLst>
        </c:ser>
        <c:dLbls>
          <c:showLegendKey val="0"/>
          <c:showVal val="0"/>
          <c:showCatName val="0"/>
          <c:showSerName val="0"/>
          <c:showPercent val="0"/>
          <c:showBubbleSize val="0"/>
        </c:dLbls>
        <c:gapWidth val="199"/>
        <c:axId val="78223820"/>
        <c:axId val="49825392"/>
      </c:barChart>
      <c:catAx>
        <c:axId val="782238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adaptive experiments in kitting task</a:t>
                </a:r>
              </a:p>
            </c:rich>
          </c:tx>
          <c:overlay val="1"/>
          <c:spPr>
            <a:noFill/>
            <a:ln>
              <a:noFill/>
            </a:ln>
            <a:effectLst/>
          </c:sp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9825392"/>
        <c:crosses val="autoZero"/>
        <c:auto val="1"/>
        <c:lblAlgn val="ctr"/>
        <c:lblOffset val="100"/>
        <c:noMultiLvlLbl val="1"/>
      </c:catAx>
      <c:valAx>
        <c:axId val="49825392"/>
        <c:scaling>
          <c:orientation val="minMax"/>
          <c:max val="1"/>
          <c:min val="0.9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3820"/>
        <c:crossesAt val="0"/>
        <c:crossBetween val="between"/>
      </c:valAx>
      <c:spPr>
        <a:noFill/>
        <a:ln>
          <a:noFill/>
        </a:ln>
        <a:effectLst/>
      </c:spPr>
    </c:plotArea>
    <c:legend>
      <c:legendPos val="t"/>
      <c:layout>
        <c:manualLayout>
          <c:xMode val="edge"/>
          <c:yMode val="edge"/>
          <c:x val="0.3239968235446648"/>
          <c:y val="0.24290029414480366"/>
          <c:w val="0.36229721736030074"/>
          <c:h val="7.06719164259427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cap="none" spc="50" normalizeH="0" baseline="0">
                <a:solidFill>
                  <a:schemeClr val="tx1">
                    <a:lumMod val="65000"/>
                    <a:lumOff val="35000"/>
                  </a:schemeClr>
                </a:solidFill>
                <a:latin typeface="+mj-lt"/>
                <a:ea typeface="+mj-ea"/>
                <a:cs typeface="+mj-cs"/>
              </a:defRPr>
            </a:pPr>
            <a:r>
              <a:rPr lang="en-US" sz="2000"/>
              <a:t>Anomaly Classification for Pervasive Anomalies (Exp</a:t>
            </a:r>
            <a:r>
              <a:rPr lang="en-US" sz="2000" baseline="0"/>
              <a:t> 4)</a:t>
            </a:r>
            <a:endParaRPr lang="en-US" sz="2000"/>
          </a:p>
        </c:rich>
      </c:tx>
      <c:overlay val="1"/>
      <c:spPr>
        <a:noFill/>
        <a:ln>
          <a:noFill/>
        </a:ln>
        <a:effectLst/>
      </c:spPr>
    </c:title>
    <c:autoTitleDeleted val="0"/>
    <c:plotArea>
      <c:layout>
        <c:manualLayout>
          <c:layoutTarget val="inner"/>
          <c:xMode val="edge"/>
          <c:yMode val="edge"/>
          <c:x val="0.12678699303606022"/>
          <c:y val="0.32730166924797799"/>
          <c:w val="0.84312603040356826"/>
          <c:h val="0.54157499702156375"/>
        </c:manualLayout>
      </c:layout>
      <c:barChart>
        <c:barDir val="col"/>
        <c:grouping val="clustered"/>
        <c:varyColors val="1"/>
        <c:ser>
          <c:idx val="0"/>
          <c:order val="0"/>
          <c:tx>
            <c:strRef>
              <c:f>'Journal Summary'!$S$33</c:f>
              <c:strCache>
                <c:ptCount val="1"/>
                <c:pt idx="0">
                  <c:v>Precision</c:v>
                </c:pt>
              </c:strCache>
            </c:strRef>
          </c:tx>
          <c:spPr>
            <a:solidFill>
              <a:srgbClr val="A1C490">
                <a:alpha val="70196"/>
              </a:srgbClr>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cat>
            <c:strRef>
              <c:f>'Journal Summary'!$Q$34:$Q$38</c:f>
              <c:strCache>
                <c:ptCount val="5"/>
                <c:pt idx="0">
                  <c:v>Exp 4a.1</c:v>
                </c:pt>
                <c:pt idx="1">
                  <c:v>Exp 4a.2</c:v>
                </c:pt>
                <c:pt idx="2">
                  <c:v>Exp 4b</c:v>
                </c:pt>
                <c:pt idx="3">
                  <c:v>Exp 4c</c:v>
                </c:pt>
                <c:pt idx="4">
                  <c:v>Average</c:v>
                </c:pt>
              </c:strCache>
            </c:strRef>
          </c:cat>
          <c:val>
            <c:numRef>
              <c:f>'Journal Summary'!$S$34:$S$38</c:f>
              <c:numCache>
                <c:formatCode>0.00%</c:formatCode>
                <c:ptCount val="5"/>
                <c:pt idx="0">
                  <c:v>1</c:v>
                </c:pt>
                <c:pt idx="1">
                  <c:v>0.85</c:v>
                </c:pt>
                <c:pt idx="2">
                  <c:v>0.94594594594594594</c:v>
                </c:pt>
                <c:pt idx="3">
                  <c:v>1</c:v>
                </c:pt>
                <c:pt idx="4">
                  <c:v>0.94898648648648654</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8119-45CE-ACFD-90D6DC74FACC}"/>
            </c:ext>
          </c:extLst>
        </c:ser>
        <c:dLbls>
          <c:dLblPos val="outEnd"/>
          <c:showLegendKey val="0"/>
          <c:showVal val="1"/>
          <c:showCatName val="0"/>
          <c:showSerName val="0"/>
          <c:showPercent val="0"/>
          <c:showBubbleSize val="0"/>
        </c:dLbls>
        <c:gapWidth val="80"/>
        <c:overlap val="25"/>
        <c:axId val="46229225"/>
        <c:axId val="73304577"/>
        <c:extLst>
          <c:ext xmlns:c15="http://schemas.microsoft.com/office/drawing/2012/chart" uri="{02D57815-91ED-43cb-92C2-25804820EDAC}">
            <c15:filteredBarSeries>
              <c15:ser>
                <c:idx val="1"/>
                <c:order val="1"/>
                <c:tx>
                  <c:strRef>
                    <c:extLst>
                      <c:ext uri="{02D57815-91ED-43cb-92C2-25804820EDAC}">
                        <c15:formulaRef>
                          <c15:sqref>'Journal Summary'!$T$33</c15:sqref>
                        </c15:formulaRef>
                      </c:ext>
                    </c:extLst>
                    <c:strCache>
                      <c:ptCount val="1"/>
                      <c:pt idx="0">
                        <c:v>Recall</c:v>
                      </c:pt>
                    </c:strCache>
                  </c:strRef>
                </c:tx>
                <c:spPr>
                  <a:solidFill>
                    <a:srgbClr val="62993E">
                      <a:alpha val="70196"/>
                    </a:srgbClr>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cat>
                  <c:strRef>
                    <c:extLst>
                      <c:ext uri="{02D57815-91ED-43cb-92C2-25804820EDAC}">
                        <c15:formulaRef>
                          <c15:sqref>'Journal Summary'!$Q$34:$Q$38</c15:sqref>
                        </c15:formulaRef>
                      </c:ext>
                    </c:extLst>
                    <c:strCache>
                      <c:ptCount val="5"/>
                      <c:pt idx="0">
                        <c:v>Exp 4a.1</c:v>
                      </c:pt>
                      <c:pt idx="1">
                        <c:v>Exp 4a.2</c:v>
                      </c:pt>
                      <c:pt idx="2">
                        <c:v>Exp 4b</c:v>
                      </c:pt>
                      <c:pt idx="3">
                        <c:v>Exp 4c</c:v>
                      </c:pt>
                      <c:pt idx="4">
                        <c:v>Average</c:v>
                      </c:pt>
                    </c:strCache>
                  </c:strRef>
                </c:cat>
                <c:val>
                  <c:numRef>
                    <c:extLst>
                      <c:ext uri="{02D57815-91ED-43cb-92C2-25804820EDAC}">
                        <c15:formulaRef>
                          <c15:sqref>'Journal Summary'!$T$34:$T$38</c15:sqref>
                        </c15:formulaRef>
                      </c:ext>
                    </c:extLst>
                    <c:numCache>
                      <c:formatCode>0.00%</c:formatCode>
                      <c:ptCount val="5"/>
                      <c:pt idx="0">
                        <c:v>1</c:v>
                      </c:pt>
                      <c:pt idx="1">
                        <c:v>0.85</c:v>
                      </c:pt>
                      <c:pt idx="2">
                        <c:v>0.94594594594594594</c:v>
                      </c:pt>
                      <c:pt idx="3">
                        <c:v>1</c:v>
                      </c:pt>
                      <c:pt idx="4">
                        <c:v>0.94898648648648654</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8119-45CE-ACFD-90D6DC74FACC}"/>
                  </c:ext>
                </c:extLst>
              </c15:ser>
            </c15:filteredBarSeries>
          </c:ext>
        </c:extLst>
      </c:barChart>
      <c:catAx>
        <c:axId val="4622922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adaptive experiments in kitting task</a:t>
                </a:r>
              </a:p>
            </c:rich>
          </c:tx>
          <c:overlay val="0"/>
          <c:spPr>
            <a:noFill/>
            <a:ln>
              <a:noFill/>
            </a:ln>
            <a:effectLst/>
          </c:spPr>
        </c:title>
        <c:numFmt formatCode="General" sourceLinked="0"/>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3304577"/>
        <c:crosses val="autoZero"/>
        <c:auto val="1"/>
        <c:lblAlgn val="ctr"/>
        <c:lblOffset val="100"/>
        <c:noMultiLvlLbl val="1"/>
      </c:catAx>
      <c:valAx>
        <c:axId val="73304577"/>
        <c:scaling>
          <c:orientation val="minMax"/>
          <c:max val="1"/>
          <c:min val="0.82"/>
        </c:scaling>
        <c:delete val="0"/>
        <c:axPos val="l"/>
        <c:majorGridlines>
          <c:spPr>
            <a:ln w="9525" cap="flat" cmpd="sng" algn="ctr">
              <a:solidFill>
                <a:schemeClr val="tx1">
                  <a:lumMod val="5000"/>
                  <a:lumOff val="9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6229225"/>
        <c:crossesAt val="0"/>
        <c:crossBetween val="between"/>
      </c:valAx>
      <c:spPr>
        <a:noFill/>
        <a:ln>
          <a:noFill/>
        </a:ln>
        <a:effectLst/>
      </c:spPr>
    </c:plotArea>
    <c:plotVisOnly val="1"/>
    <c:dispBlanksAs val="zero"/>
    <c:showDLblsOverMax val="1"/>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Success Rate for Adaptive Recoveries (Exp 4)</a:t>
            </a:r>
          </a:p>
        </c:rich>
      </c:tx>
      <c:overlay val="1"/>
      <c:spPr>
        <a:noFill/>
        <a:ln>
          <a:noFill/>
        </a:ln>
        <a:effectLst/>
      </c:spPr>
    </c:title>
    <c:autoTitleDeleted val="0"/>
    <c:plotArea>
      <c:layout>
        <c:manualLayout>
          <c:layoutTarget val="inner"/>
          <c:xMode val="edge"/>
          <c:yMode val="edge"/>
          <c:x val="0.12554251954264578"/>
          <c:y val="0.30836786976683855"/>
          <c:w val="0.84466582161002057"/>
          <c:h val="0.55085060155008592"/>
        </c:manualLayout>
      </c:layout>
      <c:barChart>
        <c:barDir val="col"/>
        <c:grouping val="clustered"/>
        <c:varyColors val="1"/>
        <c:ser>
          <c:idx val="0"/>
          <c:order val="0"/>
          <c:tx>
            <c:strRef>
              <c:f>'Journal Summary'!$AE$33</c:f>
              <c:strCache>
                <c:ptCount val="1"/>
                <c:pt idx="0">
                  <c:v>Perfect</c:v>
                </c:pt>
              </c:strCache>
            </c:strRef>
          </c:tx>
          <c:spPr>
            <a:solidFill>
              <a:srgbClr val="4472C4"/>
            </a:solidFill>
            <a:ln>
              <a:noFill/>
            </a:ln>
            <a:effectLst/>
          </c:spPr>
          <c:invertIfNegative val="1"/>
          <c:errBars>
            <c:errBarType val="both"/>
            <c:errValType val="stdErr"/>
            <c:noEndCap val="0"/>
            <c:spPr>
              <a:noFill/>
              <a:ln w="9525">
                <a:solidFill>
                  <a:schemeClr val="tx1">
                    <a:lumMod val="50000"/>
                    <a:lumOff val="50000"/>
                  </a:schemeClr>
                </a:solidFill>
                <a:round/>
              </a:ln>
              <a:effectLst/>
            </c:spPr>
          </c:errBars>
          <c:cat>
            <c:strRef>
              <c:f>'Journal Summary'!$AD$34:$AD$39</c:f>
              <c:strCache>
                <c:ptCount val="6"/>
                <c:pt idx="0">
                  <c:v>Exp 4a.1</c:v>
                </c:pt>
                <c:pt idx="1">
                  <c:v>Exp 4a.2</c:v>
                </c:pt>
                <c:pt idx="2">
                  <c:v>Exp 4b</c:v>
                </c:pt>
                <c:pt idx="3">
                  <c:v>Exp 4c</c:v>
                </c:pt>
                <c:pt idx="4">
                  <c:v>Average</c:v>
                </c:pt>
                <c:pt idx="5">
                  <c:v>Exp 4c w/out trial-set</c:v>
                </c:pt>
              </c:strCache>
            </c:strRef>
          </c:cat>
          <c:val>
            <c:numRef>
              <c:f>'Journal Summary'!$AE$34:$AE$39</c:f>
              <c:numCache>
                <c:formatCode>0.00%</c:formatCode>
                <c:ptCount val="6"/>
                <c:pt idx="0">
                  <c:v>0.9</c:v>
                </c:pt>
                <c:pt idx="1">
                  <c:v>0.95</c:v>
                </c:pt>
                <c:pt idx="2">
                  <c:v>0.85</c:v>
                </c:pt>
                <c:pt idx="3">
                  <c:v>0.7</c:v>
                </c:pt>
                <c:pt idx="4">
                  <c:v>0.85000000000000009</c:v>
                </c:pt>
                <c:pt idx="5">
                  <c:v>0.93333333333333335</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2500-40FB-8CD6-F9E324414DF5}"/>
            </c:ext>
          </c:extLst>
        </c:ser>
        <c:ser>
          <c:idx val="1"/>
          <c:order val="1"/>
          <c:tx>
            <c:strRef>
              <c:f>'Journal Summary'!$AF$33</c:f>
              <c:strCache>
                <c:ptCount val="1"/>
                <c:pt idx="0">
                  <c:v>Imperfect</c:v>
                </c:pt>
              </c:strCache>
            </c:strRef>
          </c:tx>
          <c:spPr>
            <a:solidFill>
              <a:srgbClr val="ED7D31"/>
            </a:solidFill>
            <a:ln>
              <a:noFill/>
            </a:ln>
            <a:effectLst/>
          </c:spPr>
          <c:invertIfNegative val="1"/>
          <c:errBars>
            <c:errBarType val="both"/>
            <c:errValType val="stdErr"/>
            <c:noEndCap val="0"/>
            <c:spPr>
              <a:noFill/>
              <a:ln w="9525">
                <a:solidFill>
                  <a:schemeClr val="tx1">
                    <a:lumMod val="50000"/>
                    <a:lumOff val="50000"/>
                  </a:schemeClr>
                </a:solidFill>
                <a:round/>
              </a:ln>
              <a:effectLst/>
            </c:spPr>
          </c:errBars>
          <c:cat>
            <c:strRef>
              <c:f>'Journal Summary'!$AD$34:$AD$39</c:f>
              <c:strCache>
                <c:ptCount val="6"/>
                <c:pt idx="0">
                  <c:v>Exp 4a.1</c:v>
                </c:pt>
                <c:pt idx="1">
                  <c:v>Exp 4a.2</c:v>
                </c:pt>
                <c:pt idx="2">
                  <c:v>Exp 4b</c:v>
                </c:pt>
                <c:pt idx="3">
                  <c:v>Exp 4c</c:v>
                </c:pt>
                <c:pt idx="4">
                  <c:v>Average</c:v>
                </c:pt>
                <c:pt idx="5">
                  <c:v>Exp 4c w/out trial-set</c:v>
                </c:pt>
              </c:strCache>
            </c:strRef>
          </c:cat>
          <c:val>
            <c:numRef>
              <c:f>'Journal Summary'!$AF$34:$AF$39</c:f>
              <c:numCache>
                <c:formatCode>0.00%</c:formatCode>
                <c:ptCount val="6"/>
                <c:pt idx="0">
                  <c:v>0.95</c:v>
                </c:pt>
                <c:pt idx="1">
                  <c:v>0.85</c:v>
                </c:pt>
                <c:pt idx="2">
                  <c:v>0.7</c:v>
                </c:pt>
                <c:pt idx="3">
                  <c:v>0.6</c:v>
                </c:pt>
                <c:pt idx="4">
                  <c:v>0.77500000000000002</c:v>
                </c:pt>
                <c:pt idx="5">
                  <c:v>0.8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2500-40FB-8CD6-F9E324414DF5}"/>
            </c:ext>
          </c:extLst>
        </c:ser>
        <c:dLbls>
          <c:showLegendKey val="0"/>
          <c:showVal val="0"/>
          <c:showCatName val="0"/>
          <c:showSerName val="0"/>
          <c:showPercent val="0"/>
          <c:showBubbleSize val="0"/>
        </c:dLbls>
        <c:gapWidth val="199"/>
        <c:axId val="97842295"/>
        <c:axId val="27380248"/>
      </c:barChart>
      <c:catAx>
        <c:axId val="978422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adaptive experiments in kitting task</a:t>
                </a:r>
              </a:p>
            </c:rich>
          </c:tx>
          <c:overlay val="1"/>
          <c:spPr>
            <a:noFill/>
            <a:ln>
              <a:noFill/>
            </a:ln>
            <a:effectLst/>
          </c:sp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7380248"/>
        <c:crosses val="autoZero"/>
        <c:auto val="1"/>
        <c:lblAlgn val="ctr"/>
        <c:lblOffset val="100"/>
        <c:noMultiLvlLbl val="1"/>
      </c:catAx>
      <c:valAx>
        <c:axId val="27380248"/>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2295"/>
        <c:crossesAt val="0"/>
        <c:crossBetween val="between"/>
        <c:majorUnit val="0.1"/>
      </c:valAx>
      <c:spPr>
        <a:noFill/>
        <a:ln>
          <a:noFill/>
        </a:ln>
        <a:effectLst/>
      </c:spPr>
    </c:plotArea>
    <c:legend>
      <c:legendPos val="t"/>
      <c:layout>
        <c:manualLayout>
          <c:xMode val="edge"/>
          <c:yMode val="edge"/>
          <c:x val="0.36955049355630093"/>
          <c:y val="0.21827674546810649"/>
          <c:w val="0.26631567813236795"/>
          <c:h val="6.94989784998540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Overall System Success Rate for Adaptations under Different Modalities (Exp 4)</a:t>
            </a:r>
          </a:p>
        </c:rich>
      </c:tx>
      <c:overlay val="1"/>
      <c:spPr>
        <a:noFill/>
        <a:ln>
          <a:noFill/>
        </a:ln>
        <a:effectLst/>
      </c:spPr>
    </c:title>
    <c:autoTitleDeleted val="0"/>
    <c:plotArea>
      <c:layout>
        <c:manualLayout>
          <c:layoutTarget val="inner"/>
          <c:xMode val="edge"/>
          <c:yMode val="edge"/>
          <c:x val="0.12128418285229933"/>
          <c:y val="0.36062393051313707"/>
          <c:w val="0.84768542602261465"/>
          <c:h val="0.48406004288777699"/>
        </c:manualLayout>
      </c:layout>
      <c:barChart>
        <c:barDir val="col"/>
        <c:grouping val="clustered"/>
        <c:varyColors val="1"/>
        <c:ser>
          <c:idx val="0"/>
          <c:order val="0"/>
          <c:tx>
            <c:v>Independent System</c:v>
          </c:tx>
          <c:spPr>
            <a:solidFill>
              <a:srgbClr val="4472C4"/>
            </a:solidFill>
            <a:ln>
              <a:noFill/>
            </a:ln>
            <a:effectLst/>
          </c:spPr>
          <c:invertIfNegative val="1"/>
          <c:errBars>
            <c:errBarType val="both"/>
            <c:errValType val="stdErr"/>
            <c:noEndCap val="0"/>
            <c:spPr>
              <a:noFill/>
              <a:ln w="9525">
                <a:solidFill>
                  <a:schemeClr val="tx1">
                    <a:lumMod val="50000"/>
                    <a:lumOff val="50000"/>
                  </a:schemeClr>
                </a:solidFill>
                <a:round/>
              </a:ln>
              <a:effectLst/>
            </c:spPr>
          </c:errBars>
          <c:cat>
            <c:strRef>
              <c:f>'Journal Summary'!$AH$34:$AH$39</c:f>
              <c:strCache>
                <c:ptCount val="6"/>
                <c:pt idx="0">
                  <c:v>Exp 4a.1</c:v>
                </c:pt>
                <c:pt idx="1">
                  <c:v>Exp 4a.2</c:v>
                </c:pt>
                <c:pt idx="2">
                  <c:v>Exp 4b</c:v>
                </c:pt>
                <c:pt idx="3">
                  <c:v>Exp 4c</c:v>
                </c:pt>
                <c:pt idx="4">
                  <c:v>Average</c:v>
                </c:pt>
                <c:pt idx="5">
                  <c:v>Average w/out obj in 4c</c:v>
                </c:pt>
              </c:strCache>
            </c:strRef>
          </c:cat>
          <c:val>
            <c:numRef>
              <c:f>'Journal Summary'!$AI$34:$AI$39</c:f>
              <c:numCache>
                <c:formatCode>0.0%</c:formatCode>
                <c:ptCount val="6"/>
                <c:pt idx="0">
                  <c:v>0.9</c:v>
                </c:pt>
                <c:pt idx="1">
                  <c:v>0.76904761904761887</c:v>
                </c:pt>
                <c:pt idx="2">
                  <c:v>0.7828947368421052</c:v>
                </c:pt>
                <c:pt idx="3">
                  <c:v>0.66888888888888887</c:v>
                </c:pt>
                <c:pt idx="4" formatCode="0.00%">
                  <c:v>0.78020781119465332</c:v>
                </c:pt>
                <c:pt idx="5">
                  <c:v>0.8173141186299081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384D-4040-A49B-BECDD71BB8D4}"/>
            </c:ext>
          </c:extLst>
        </c:ser>
        <c:ser>
          <c:idx val="1"/>
          <c:order val="1"/>
          <c:tx>
            <c:v>Combined System</c:v>
          </c:tx>
          <c:spPr>
            <a:solidFill>
              <a:srgbClr val="ED7D31"/>
            </a:solidFill>
            <a:ln>
              <a:noFill/>
            </a:ln>
            <a:effectLst/>
          </c:spPr>
          <c:invertIfNegative val="1"/>
          <c:errBars>
            <c:errBarType val="both"/>
            <c:errValType val="stdErr"/>
            <c:noEndCap val="0"/>
            <c:spPr>
              <a:noFill/>
              <a:ln w="9525">
                <a:solidFill>
                  <a:schemeClr val="tx1">
                    <a:lumMod val="50000"/>
                    <a:lumOff val="50000"/>
                  </a:schemeClr>
                </a:solidFill>
                <a:round/>
              </a:ln>
              <a:effectLst/>
            </c:spPr>
          </c:errBars>
          <c:cat>
            <c:strRef>
              <c:f>'Journal Summary'!$AH$34:$AH$39</c:f>
              <c:strCache>
                <c:ptCount val="6"/>
                <c:pt idx="0">
                  <c:v>Exp 4a.1</c:v>
                </c:pt>
                <c:pt idx="1">
                  <c:v>Exp 4a.2</c:v>
                </c:pt>
                <c:pt idx="2">
                  <c:v>Exp 4b</c:v>
                </c:pt>
                <c:pt idx="3">
                  <c:v>Exp 4c</c:v>
                </c:pt>
                <c:pt idx="4">
                  <c:v>Average</c:v>
                </c:pt>
                <c:pt idx="5">
                  <c:v>Average w/out obj in 4c</c:v>
                </c:pt>
              </c:strCache>
            </c:strRef>
          </c:cat>
          <c:val>
            <c:numRef>
              <c:f>'Journal Summary'!$AJ$34:$AJ$39</c:f>
              <c:numCache>
                <c:formatCode>0.00%</c:formatCode>
                <c:ptCount val="6"/>
                <c:pt idx="0">
                  <c:v>0.95</c:v>
                </c:pt>
                <c:pt idx="1">
                  <c:v>0.80952380952380942</c:v>
                </c:pt>
                <c:pt idx="2">
                  <c:v>0.68157894736842106</c:v>
                </c:pt>
                <c:pt idx="3">
                  <c:v>0.57333333333333336</c:v>
                </c:pt>
                <c:pt idx="4">
                  <c:v>0.75360902255639095</c:v>
                </c:pt>
                <c:pt idx="5" formatCode="0.0%">
                  <c:v>0.81370091896407681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384D-4040-A49B-BECDD71BB8D4}"/>
            </c:ext>
          </c:extLst>
        </c:ser>
        <c:dLbls>
          <c:showLegendKey val="0"/>
          <c:showVal val="0"/>
          <c:showCatName val="0"/>
          <c:showSerName val="0"/>
          <c:showPercent val="0"/>
          <c:showBubbleSize val="0"/>
        </c:dLbls>
        <c:gapWidth val="199"/>
        <c:axId val="80386315"/>
        <c:axId val="77896812"/>
      </c:barChart>
      <c:catAx>
        <c:axId val="803863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adaptive experiments in kitting task</a:t>
                </a:r>
              </a:p>
            </c:rich>
          </c:tx>
          <c:overlay val="1"/>
          <c:spPr>
            <a:noFill/>
            <a:ln>
              <a:noFill/>
            </a:ln>
            <a:effectLst/>
          </c:sp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7896812"/>
        <c:crosses val="autoZero"/>
        <c:auto val="1"/>
        <c:lblAlgn val="ctr"/>
        <c:lblOffset val="100"/>
        <c:noMultiLvlLbl val="1"/>
      </c:catAx>
      <c:valAx>
        <c:axId val="77896812"/>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6315"/>
        <c:crossesAt val="0"/>
        <c:crossBetween val="between"/>
        <c:majorUnit val="0.1"/>
      </c:valAx>
      <c:spPr>
        <a:noFill/>
        <a:ln>
          <a:noFill/>
        </a:ln>
        <a:effectLst/>
      </c:spPr>
    </c:plotArea>
    <c:legend>
      <c:legendPos val="t"/>
      <c:layout>
        <c:manualLayout>
          <c:xMode val="edge"/>
          <c:yMode val="edge"/>
          <c:x val="0.21297132543083822"/>
          <c:y val="0.28196547317347886"/>
          <c:w val="0.54584768053934685"/>
          <c:h val="5.80268373513548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cap="none" spc="50" normalizeH="0" baseline="0">
                <a:solidFill>
                  <a:schemeClr val="tx1">
                    <a:lumMod val="65000"/>
                    <a:lumOff val="35000"/>
                  </a:schemeClr>
                </a:solidFill>
                <a:latin typeface="+mj-lt"/>
                <a:ea typeface="+mj-ea"/>
                <a:cs typeface="+mj-cs"/>
              </a:defRPr>
            </a:pPr>
            <a:r>
              <a:rPr lang="en-US" sz="2000"/>
              <a:t>ANOMALY CLASSIFICATION ACCURACY ACROSS NODES FOR ALL EXPERIMENTS (Exp 2)</a:t>
            </a:r>
          </a:p>
        </c:rich>
      </c:tx>
      <c:overlay val="0"/>
      <c:spPr>
        <a:noFill/>
        <a:ln>
          <a:noFill/>
        </a:ln>
        <a:effectLst/>
      </c:spPr>
      <c:txPr>
        <a:bodyPr rot="0" spcFirstLastPara="1" vertOverflow="ellipsis" vert="horz" wrap="square" anchor="ctr" anchorCtr="1"/>
        <a:lstStyle/>
        <a:p>
          <a:pPr>
            <a:defRPr sz="20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8.5990056761241621E-2"/>
          <c:y val="0.25556385939733217"/>
          <c:w val="0.89161768197734093"/>
          <c:h val="0.6023395923991367"/>
        </c:manualLayout>
      </c:layout>
      <c:barChart>
        <c:barDir val="col"/>
        <c:grouping val="clustered"/>
        <c:varyColors val="0"/>
        <c:ser>
          <c:idx val="0"/>
          <c:order val="0"/>
          <c:tx>
            <c:strRef>
              <c:f>'Journal Summary'!$W$80</c:f>
              <c:strCache>
                <c:ptCount val="1"/>
                <c:pt idx="0">
                  <c:v>Accuracy</c:v>
                </c:pt>
              </c:strCache>
            </c:strRef>
          </c:tx>
          <c:spPr>
            <a:solidFill>
              <a:schemeClr val="accent6">
                <a:tint val="65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cat>
            <c:strRef>
              <c:f>'Journal Summary'!$V$81:$V$87</c:f>
              <c:strCache>
                <c:ptCount val="7"/>
                <c:pt idx="0">
                  <c:v>1</c:v>
                </c:pt>
                <c:pt idx="1">
                  <c:v>2</c:v>
                </c:pt>
                <c:pt idx="2">
                  <c:v>3</c:v>
                </c:pt>
                <c:pt idx="3">
                  <c:v>4</c:v>
                </c:pt>
                <c:pt idx="4">
                  <c:v>AOA</c:v>
                </c:pt>
                <c:pt idx="5">
                  <c:v>ROA</c:v>
                </c:pt>
                <c:pt idx="6">
                  <c:v>Total</c:v>
                </c:pt>
              </c:strCache>
            </c:strRef>
          </c:cat>
          <c:val>
            <c:numRef>
              <c:f>'Journal Summary'!$W$81:$W$87</c:f>
              <c:numCache>
                <c:formatCode>0.00%</c:formatCode>
                <c:ptCount val="7"/>
                <c:pt idx="0" formatCode="0%">
                  <c:v>1</c:v>
                </c:pt>
                <c:pt idx="1">
                  <c:v>0.96273291925465843</c:v>
                </c:pt>
                <c:pt idx="2">
                  <c:v>0.94202898550724634</c:v>
                </c:pt>
                <c:pt idx="3">
                  <c:v>0.95348837209302328</c:v>
                </c:pt>
                <c:pt idx="4" formatCode="0%">
                  <c:v>1</c:v>
                </c:pt>
                <c:pt idx="5" formatCode="0%">
                  <c:v>1</c:v>
                </c:pt>
                <c:pt idx="6">
                  <c:v>0.96148555708390648</c:v>
                </c:pt>
              </c:numCache>
            </c:numRef>
          </c:val>
          <c:extLst>
            <c:ext xmlns:c16="http://schemas.microsoft.com/office/drawing/2014/chart" uri="{C3380CC4-5D6E-409C-BE32-E72D297353CC}">
              <c16:uniqueId val="{00000000-6229-4A6B-8DF4-413C49357169}"/>
            </c:ext>
          </c:extLst>
        </c:ser>
        <c:dLbls>
          <c:dLblPos val="outEnd"/>
          <c:showLegendKey val="0"/>
          <c:showVal val="1"/>
          <c:showCatName val="0"/>
          <c:showSerName val="0"/>
          <c:showPercent val="0"/>
          <c:showBubbleSize val="0"/>
        </c:dLbls>
        <c:gapWidth val="80"/>
        <c:overlap val="25"/>
        <c:axId val="564917136"/>
        <c:axId val="564918448"/>
        <c:extLst>
          <c:ext xmlns:c15="http://schemas.microsoft.com/office/drawing/2012/chart" uri="{02D57815-91ED-43cb-92C2-25804820EDAC}">
            <c15:filteredBarSeries>
              <c15:ser>
                <c:idx val="1"/>
                <c:order val="1"/>
                <c:tx>
                  <c:strRef>
                    <c:extLst>
                      <c:ext uri="{02D57815-91ED-43cb-92C2-25804820EDAC}">
                        <c15:formulaRef>
                          <c15:sqref>'Journal Summary'!$X$80</c15:sqref>
                        </c15:formulaRef>
                      </c:ext>
                    </c:extLst>
                    <c:strCache>
                      <c:ptCount val="1"/>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cat>
                  <c:strRef>
                    <c:extLst>
                      <c:ext uri="{02D57815-91ED-43cb-92C2-25804820EDAC}">
                        <c15:formulaRef>
                          <c15:sqref>'Journal Summary'!$V$81:$V$87</c15:sqref>
                        </c15:formulaRef>
                      </c:ext>
                    </c:extLst>
                    <c:strCache>
                      <c:ptCount val="7"/>
                      <c:pt idx="0">
                        <c:v>1</c:v>
                      </c:pt>
                      <c:pt idx="1">
                        <c:v>2</c:v>
                      </c:pt>
                      <c:pt idx="2">
                        <c:v>3</c:v>
                      </c:pt>
                      <c:pt idx="3">
                        <c:v>4</c:v>
                      </c:pt>
                      <c:pt idx="4">
                        <c:v>AOA</c:v>
                      </c:pt>
                      <c:pt idx="5">
                        <c:v>ROA</c:v>
                      </c:pt>
                      <c:pt idx="6">
                        <c:v>Total</c:v>
                      </c:pt>
                    </c:strCache>
                  </c:strRef>
                </c:cat>
                <c:val>
                  <c:numRef>
                    <c:extLst>
                      <c:ext uri="{02D57815-91ED-43cb-92C2-25804820EDAC}">
                        <c15:formulaRef>
                          <c15:sqref>'Journal Summary'!$X$81:$X$87</c15:sqref>
                        </c15:formulaRef>
                      </c:ext>
                    </c:extLst>
                    <c:numCache>
                      <c:formatCode>0%</c:formatCode>
                      <c:ptCount val="7"/>
                    </c:numCache>
                  </c:numRef>
                </c:val>
                <c:extLst>
                  <c:ext xmlns:c16="http://schemas.microsoft.com/office/drawing/2014/chart" uri="{C3380CC4-5D6E-409C-BE32-E72D297353CC}">
                    <c16:uniqueId val="{00000001-6229-4A6B-8DF4-413C4935716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'Journal Summary'!$Y$80</c15:sqref>
                        </c15:formulaRef>
                      </c:ext>
                    </c:extLst>
                    <c:strCache>
                      <c:ptCount val="1"/>
                    </c:strCache>
                  </c:strRef>
                </c:tx>
                <c:spPr>
                  <a:solidFill>
                    <a:schemeClr val="accent6">
                      <a:shade val="65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cat>
                  <c:strRef>
                    <c:extLst xmlns:c15="http://schemas.microsoft.com/office/drawing/2012/chart">
                      <c:ext xmlns:c15="http://schemas.microsoft.com/office/drawing/2012/chart" uri="{02D57815-91ED-43cb-92C2-25804820EDAC}">
                        <c15:formulaRef>
                          <c15:sqref>'Journal Summary'!$V$81:$V$87</c15:sqref>
                        </c15:formulaRef>
                      </c:ext>
                    </c:extLst>
                    <c:strCache>
                      <c:ptCount val="7"/>
                      <c:pt idx="0">
                        <c:v>1</c:v>
                      </c:pt>
                      <c:pt idx="1">
                        <c:v>2</c:v>
                      </c:pt>
                      <c:pt idx="2">
                        <c:v>3</c:v>
                      </c:pt>
                      <c:pt idx="3">
                        <c:v>4</c:v>
                      </c:pt>
                      <c:pt idx="4">
                        <c:v>AOA</c:v>
                      </c:pt>
                      <c:pt idx="5">
                        <c:v>ROA</c:v>
                      </c:pt>
                      <c:pt idx="6">
                        <c:v>Total</c:v>
                      </c:pt>
                    </c:strCache>
                  </c:strRef>
                </c:cat>
                <c:val>
                  <c:numRef>
                    <c:extLst xmlns:c15="http://schemas.microsoft.com/office/drawing/2012/chart">
                      <c:ext xmlns:c15="http://schemas.microsoft.com/office/drawing/2012/chart" uri="{02D57815-91ED-43cb-92C2-25804820EDAC}">
                        <c15:formulaRef>
                          <c15:sqref>'Journal Summary'!$Y$81:$Y$87</c15:sqref>
                        </c15:formulaRef>
                      </c:ext>
                    </c:extLst>
                    <c:numCache>
                      <c:formatCode>0%</c:formatCode>
                      <c:ptCount val="7"/>
                    </c:numCache>
                  </c:numRef>
                </c:val>
                <c:extLst xmlns:c15="http://schemas.microsoft.com/office/drawing/2012/chart">
                  <c:ext xmlns:c16="http://schemas.microsoft.com/office/drawing/2014/chart" uri="{C3380CC4-5D6E-409C-BE32-E72D297353CC}">
                    <c16:uniqueId val="{00000002-6229-4A6B-8DF4-413C49357169}"/>
                  </c:ext>
                </c:extLst>
              </c15:ser>
            </c15:filteredBarSeries>
          </c:ext>
        </c:extLst>
      </c:barChart>
      <c:catAx>
        <c:axId val="5649171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nodes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64918448"/>
        <c:crosses val="autoZero"/>
        <c:auto val="1"/>
        <c:lblAlgn val="ctr"/>
        <c:lblOffset val="5"/>
        <c:noMultiLvlLbl val="0"/>
      </c:catAx>
      <c:valAx>
        <c:axId val="564918448"/>
        <c:scaling>
          <c:orientation val="minMax"/>
          <c:max val="1"/>
          <c:min val="0.93"/>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6491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ANOMALY</a:t>
            </a:r>
            <a:r>
              <a:rPr lang="en-US" baseline="0"/>
              <a:t> IDENTIFICATION PERFORMANCE ACROSS NODES FOR ALL EXPERIMENTS (Exp 1)</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'Journal Summary'!$S$80</c:f>
              <c:strCache>
                <c:ptCount val="1"/>
                <c:pt idx="0">
                  <c:v>Accuracy</c:v>
                </c:pt>
              </c:strCache>
            </c:strRef>
          </c:tx>
          <c:spPr>
            <a:solidFill>
              <a:schemeClr val="accent1"/>
            </a:solidFill>
            <a:ln>
              <a:noFill/>
            </a:ln>
            <a:effectLst/>
          </c:spPr>
          <c:invertIfNegative val="0"/>
          <c:errBars>
            <c:errBarType val="both"/>
            <c:errValType val="stdErr"/>
            <c:noEndCap val="0"/>
            <c:spPr>
              <a:noFill/>
              <a:ln w="9525">
                <a:solidFill>
                  <a:schemeClr val="tx1">
                    <a:lumMod val="50000"/>
                    <a:lumOff val="50000"/>
                  </a:schemeClr>
                </a:solidFill>
                <a:round/>
              </a:ln>
              <a:effectLst/>
            </c:spPr>
          </c:errBars>
          <c:cat>
            <c:strRef>
              <c:f>'Journal Summary'!$R$81:$R$87</c:f>
              <c:strCache>
                <c:ptCount val="7"/>
                <c:pt idx="0">
                  <c:v>1</c:v>
                </c:pt>
                <c:pt idx="1">
                  <c:v>2</c:v>
                </c:pt>
                <c:pt idx="2">
                  <c:v>3</c:v>
                </c:pt>
                <c:pt idx="3">
                  <c:v>4</c:v>
                </c:pt>
                <c:pt idx="4">
                  <c:v>AOA</c:v>
                </c:pt>
                <c:pt idx="5">
                  <c:v>ROA</c:v>
                </c:pt>
                <c:pt idx="6">
                  <c:v>Total</c:v>
                </c:pt>
              </c:strCache>
            </c:strRef>
          </c:cat>
          <c:val>
            <c:numRef>
              <c:f>'Journal Summary'!$S$81:$S$87</c:f>
              <c:numCache>
                <c:formatCode>0.00%</c:formatCode>
                <c:ptCount val="7"/>
                <c:pt idx="0">
                  <c:v>0.93939393939393945</c:v>
                </c:pt>
                <c:pt idx="1">
                  <c:v>0.93333333333333335</c:v>
                </c:pt>
                <c:pt idx="2">
                  <c:v>0.91592920353982299</c:v>
                </c:pt>
                <c:pt idx="3">
                  <c:v>0.94505494505494503</c:v>
                </c:pt>
                <c:pt idx="4" formatCode="0%">
                  <c:v>1</c:v>
                </c:pt>
                <c:pt idx="5">
                  <c:v>0.9</c:v>
                </c:pt>
                <c:pt idx="6">
                  <c:v>0.93085787451984636</c:v>
                </c:pt>
              </c:numCache>
            </c:numRef>
          </c:val>
          <c:extLst>
            <c:ext xmlns:c16="http://schemas.microsoft.com/office/drawing/2014/chart" uri="{C3380CC4-5D6E-409C-BE32-E72D297353CC}">
              <c16:uniqueId val="{00000000-9658-41A9-A397-CB48E13B2765}"/>
            </c:ext>
          </c:extLst>
        </c:ser>
        <c:ser>
          <c:idx val="1"/>
          <c:order val="1"/>
          <c:tx>
            <c:strRef>
              <c:f>'Journal Summary'!$T$80</c:f>
              <c:strCache>
                <c:ptCount val="1"/>
                <c:pt idx="0">
                  <c:v>Precision</c:v>
                </c:pt>
              </c:strCache>
            </c:strRef>
          </c:tx>
          <c:spPr>
            <a:solidFill>
              <a:schemeClr val="accent2"/>
            </a:solidFill>
            <a:ln>
              <a:noFill/>
            </a:ln>
            <a:effectLst/>
          </c:spPr>
          <c:invertIfNegative val="0"/>
          <c:errBars>
            <c:errBarType val="both"/>
            <c:errValType val="stdErr"/>
            <c:noEndCap val="0"/>
            <c:spPr>
              <a:noFill/>
              <a:ln w="9525">
                <a:solidFill>
                  <a:schemeClr val="tx1">
                    <a:lumMod val="50000"/>
                    <a:lumOff val="50000"/>
                  </a:schemeClr>
                </a:solidFill>
                <a:round/>
              </a:ln>
              <a:effectLst/>
            </c:spPr>
          </c:errBars>
          <c:cat>
            <c:strRef>
              <c:f>'Journal Summary'!$R$81:$R$87</c:f>
              <c:strCache>
                <c:ptCount val="7"/>
                <c:pt idx="0">
                  <c:v>1</c:v>
                </c:pt>
                <c:pt idx="1">
                  <c:v>2</c:v>
                </c:pt>
                <c:pt idx="2">
                  <c:v>3</c:v>
                </c:pt>
                <c:pt idx="3">
                  <c:v>4</c:v>
                </c:pt>
                <c:pt idx="4">
                  <c:v>AOA</c:v>
                </c:pt>
                <c:pt idx="5">
                  <c:v>ROA</c:v>
                </c:pt>
                <c:pt idx="6">
                  <c:v>Total</c:v>
                </c:pt>
              </c:strCache>
            </c:strRef>
          </c:cat>
          <c:val>
            <c:numRef>
              <c:f>'Journal Summary'!$T$81:$T$87</c:f>
              <c:numCache>
                <c:formatCode>0.00%</c:formatCode>
                <c:ptCount val="7"/>
                <c:pt idx="0">
                  <c:v>0.94897959183673475</c:v>
                </c:pt>
                <c:pt idx="1">
                  <c:v>0.94985250737463123</c:v>
                </c:pt>
                <c:pt idx="2">
                  <c:v>0.94090909090909092</c:v>
                </c:pt>
                <c:pt idx="3">
                  <c:v>0.9662921348314607</c:v>
                </c:pt>
                <c:pt idx="4" formatCode="0%">
                  <c:v>1</c:v>
                </c:pt>
                <c:pt idx="5">
                  <c:v>0.9</c:v>
                </c:pt>
                <c:pt idx="6">
                  <c:v>0.94908616187989558</c:v>
                </c:pt>
              </c:numCache>
            </c:numRef>
          </c:val>
          <c:extLst>
            <c:ext xmlns:c16="http://schemas.microsoft.com/office/drawing/2014/chart" uri="{C3380CC4-5D6E-409C-BE32-E72D297353CC}">
              <c16:uniqueId val="{00000001-9658-41A9-A397-CB48E13B2765}"/>
            </c:ext>
          </c:extLst>
        </c:ser>
        <c:ser>
          <c:idx val="2"/>
          <c:order val="2"/>
          <c:tx>
            <c:strRef>
              <c:f>'Journal Summary'!$U$80</c:f>
              <c:strCache>
                <c:ptCount val="1"/>
                <c:pt idx="0">
                  <c:v>Recall</c:v>
                </c:pt>
              </c:strCache>
            </c:strRef>
          </c:tx>
          <c:spPr>
            <a:solidFill>
              <a:schemeClr val="accent3"/>
            </a:solidFill>
            <a:ln>
              <a:noFill/>
            </a:ln>
            <a:effectLst/>
          </c:spPr>
          <c:invertIfNegative val="0"/>
          <c:errBars>
            <c:errBarType val="both"/>
            <c:errValType val="stdErr"/>
            <c:noEndCap val="0"/>
            <c:spPr>
              <a:noFill/>
              <a:ln w="9525">
                <a:solidFill>
                  <a:schemeClr val="tx1">
                    <a:lumMod val="50000"/>
                    <a:lumOff val="50000"/>
                  </a:schemeClr>
                </a:solidFill>
                <a:round/>
              </a:ln>
              <a:effectLst/>
            </c:spPr>
          </c:errBars>
          <c:cat>
            <c:strRef>
              <c:f>'Journal Summary'!$R$81:$R$87</c:f>
              <c:strCache>
                <c:ptCount val="7"/>
                <c:pt idx="0">
                  <c:v>1</c:v>
                </c:pt>
                <c:pt idx="1">
                  <c:v>2</c:v>
                </c:pt>
                <c:pt idx="2">
                  <c:v>3</c:v>
                </c:pt>
                <c:pt idx="3">
                  <c:v>4</c:v>
                </c:pt>
                <c:pt idx="4">
                  <c:v>AOA</c:v>
                </c:pt>
                <c:pt idx="5">
                  <c:v>ROA</c:v>
                </c:pt>
                <c:pt idx="6">
                  <c:v>Total</c:v>
                </c:pt>
              </c:strCache>
            </c:strRef>
          </c:cat>
          <c:val>
            <c:numRef>
              <c:f>'Journal Summary'!$U$81:$U$87</c:f>
              <c:numCache>
                <c:formatCode>0.00%</c:formatCode>
                <c:ptCount val="7"/>
                <c:pt idx="0">
                  <c:v>0.98936170212765961</c:v>
                </c:pt>
                <c:pt idx="1">
                  <c:v>0.98170731707317072</c:v>
                </c:pt>
                <c:pt idx="2">
                  <c:v>0.971830985915493</c:v>
                </c:pt>
                <c:pt idx="3">
                  <c:v>0.97727272727272729</c:v>
                </c:pt>
                <c:pt idx="4" formatCode="0%">
                  <c:v>1</c:v>
                </c:pt>
                <c:pt idx="5" formatCode="0%">
                  <c:v>1</c:v>
                </c:pt>
                <c:pt idx="6">
                  <c:v>0.97978436657681944</c:v>
                </c:pt>
              </c:numCache>
            </c:numRef>
          </c:val>
          <c:extLst>
            <c:ext xmlns:c16="http://schemas.microsoft.com/office/drawing/2014/chart" uri="{C3380CC4-5D6E-409C-BE32-E72D297353CC}">
              <c16:uniqueId val="{00000002-9658-41A9-A397-CB48E13B2765}"/>
            </c:ext>
          </c:extLst>
        </c:ser>
        <c:dLbls>
          <c:showLegendKey val="0"/>
          <c:showVal val="0"/>
          <c:showCatName val="0"/>
          <c:showSerName val="0"/>
          <c:showPercent val="0"/>
          <c:showBubbleSize val="0"/>
        </c:dLbls>
        <c:gapWidth val="199"/>
        <c:axId val="365195528"/>
        <c:axId val="365196512"/>
      </c:barChart>
      <c:catAx>
        <c:axId val="3651955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NODES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65196512"/>
        <c:crosses val="autoZero"/>
        <c:auto val="1"/>
        <c:lblAlgn val="ctr"/>
        <c:lblOffset val="100"/>
        <c:noMultiLvlLbl val="0"/>
      </c:catAx>
      <c:valAx>
        <c:axId val="365196512"/>
        <c:scaling>
          <c:orientation val="minMax"/>
          <c:max val="1"/>
          <c:min val="0.8800000000000001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95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 verticalDpi="0"/>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298587</xdr:colOff>
      <xdr:row>9</xdr:row>
      <xdr:rowOff>158599</xdr:rowOff>
    </xdr:from>
    <xdr:to>
      <xdr:col>7</xdr:col>
      <xdr:colOff>627063</xdr:colOff>
      <xdr:row>27</xdr:row>
      <xdr:rowOff>179916</xdr:rowOff>
    </xdr:to>
    <xdr:graphicFrame macro="">
      <xdr:nvGraphicFramePr>
        <xdr:cNvPr id="55" name="Chart 3">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121191</xdr:colOff>
      <xdr:row>10</xdr:row>
      <xdr:rowOff>13835</xdr:rowOff>
    </xdr:from>
    <xdr:to>
      <xdr:col>15</xdr:col>
      <xdr:colOff>407081</xdr:colOff>
      <xdr:row>26</xdr:row>
      <xdr:rowOff>81643</xdr:rowOff>
    </xdr:to>
    <xdr:graphicFrame macro="">
      <xdr:nvGraphicFramePr>
        <xdr:cNvPr id="63" name="Chart 4">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469002</xdr:colOff>
      <xdr:row>10</xdr:row>
      <xdr:rowOff>37882</xdr:rowOff>
    </xdr:from>
    <xdr:to>
      <xdr:col>32</xdr:col>
      <xdr:colOff>99428</xdr:colOff>
      <xdr:row>27</xdr:row>
      <xdr:rowOff>35722</xdr:rowOff>
    </xdr:to>
    <xdr:graphicFrame macro="">
      <xdr:nvGraphicFramePr>
        <xdr:cNvPr id="72" name="Chart 5">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109080</xdr:colOff>
      <xdr:row>38</xdr:row>
      <xdr:rowOff>160989</xdr:rowOff>
    </xdr:from>
    <xdr:to>
      <xdr:col>8</xdr:col>
      <xdr:colOff>314650</xdr:colOff>
      <xdr:row>57</xdr:row>
      <xdr:rowOff>15874</xdr:rowOff>
    </xdr:to>
    <xdr:graphicFrame macro="">
      <xdr:nvGraphicFramePr>
        <xdr:cNvPr id="81" name="Chart 1">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544065</xdr:colOff>
      <xdr:row>39</xdr:row>
      <xdr:rowOff>187304</xdr:rowOff>
    </xdr:from>
    <xdr:to>
      <xdr:col>16</xdr:col>
      <xdr:colOff>442232</xdr:colOff>
      <xdr:row>56</xdr:row>
      <xdr:rowOff>129267</xdr:rowOff>
    </xdr:to>
    <xdr:graphicFrame macro="">
      <xdr:nvGraphicFramePr>
        <xdr:cNvPr id="85" name="Chart 2">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195620</xdr:colOff>
      <xdr:row>39</xdr:row>
      <xdr:rowOff>104259</xdr:rowOff>
    </xdr:from>
    <xdr:to>
      <xdr:col>26</xdr:col>
      <xdr:colOff>333375</xdr:colOff>
      <xdr:row>58</xdr:row>
      <xdr:rowOff>174624</xdr:rowOff>
    </xdr:to>
    <xdr:graphicFrame macro="">
      <xdr:nvGraphicFramePr>
        <xdr:cNvPr id="88" name="Chart 7">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270344</xdr:colOff>
      <xdr:row>39</xdr:row>
      <xdr:rowOff>179639</xdr:rowOff>
    </xdr:from>
    <xdr:to>
      <xdr:col>35</xdr:col>
      <xdr:colOff>31749</xdr:colOff>
      <xdr:row>60</xdr:row>
      <xdr:rowOff>174624</xdr:rowOff>
    </xdr:to>
    <xdr:graphicFrame macro="">
      <xdr:nvGraphicFramePr>
        <xdr:cNvPr id="94" name="Chart 8">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507241</xdr:colOff>
      <xdr:row>99</xdr:row>
      <xdr:rowOff>164495</xdr:rowOff>
    </xdr:from>
    <xdr:to>
      <xdr:col>22</xdr:col>
      <xdr:colOff>500440</xdr:colOff>
      <xdr:row>119</xdr:row>
      <xdr:rowOff>52917</xdr:rowOff>
    </xdr:to>
    <xdr:graphicFrame macro="">
      <xdr:nvGraphicFramePr>
        <xdr:cNvPr id="2" name="Chart 1">
          <a:extLst>
            <a:ext uri="{FF2B5EF4-FFF2-40B4-BE49-F238E27FC236}">
              <a16:creationId xmlns:a16="http://schemas.microsoft.com/office/drawing/2014/main" id="{AECA1F84-C708-4ABD-9442-1C145316B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20411</xdr:colOff>
      <xdr:row>96</xdr:row>
      <xdr:rowOff>111577</xdr:rowOff>
    </xdr:from>
    <xdr:to>
      <xdr:col>10</xdr:col>
      <xdr:colOff>367393</xdr:colOff>
      <xdr:row>118</xdr:row>
      <xdr:rowOff>148167</xdr:rowOff>
    </xdr:to>
    <xdr:graphicFrame macro="">
      <xdr:nvGraphicFramePr>
        <xdr:cNvPr id="3" name="Chart 2">
          <a:extLst>
            <a:ext uri="{FF2B5EF4-FFF2-40B4-BE49-F238E27FC236}">
              <a16:creationId xmlns:a16="http://schemas.microsoft.com/office/drawing/2014/main" id="{12473E75-D867-4D56-8C42-22F9EC91F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15874</xdr:colOff>
      <xdr:row>58</xdr:row>
      <xdr:rowOff>152399</xdr:rowOff>
    </xdr:from>
    <xdr:to>
      <xdr:col>35</xdr:col>
      <xdr:colOff>317499</xdr:colOff>
      <xdr:row>80</xdr:row>
      <xdr:rowOff>47625</xdr:rowOff>
    </xdr:to>
    <xdr:graphicFrame macro="">
      <xdr:nvGraphicFramePr>
        <xdr:cNvPr id="4" name="Chart 3">
          <a:extLst>
            <a:ext uri="{FF2B5EF4-FFF2-40B4-BE49-F238E27FC236}">
              <a16:creationId xmlns:a16="http://schemas.microsoft.com/office/drawing/2014/main" id="{DB6087BF-BEA2-4BF3-BF8C-E6D8FB359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365124</xdr:colOff>
      <xdr:row>61</xdr:row>
      <xdr:rowOff>9524</xdr:rowOff>
    </xdr:from>
    <xdr:to>
      <xdr:col>45</xdr:col>
      <xdr:colOff>349250</xdr:colOff>
      <xdr:row>80</xdr:row>
      <xdr:rowOff>158749</xdr:rowOff>
    </xdr:to>
    <xdr:graphicFrame macro="">
      <xdr:nvGraphicFramePr>
        <xdr:cNvPr id="5" name="Chart 4">
          <a:extLst>
            <a:ext uri="{FF2B5EF4-FFF2-40B4-BE49-F238E27FC236}">
              <a16:creationId xmlns:a16="http://schemas.microsoft.com/office/drawing/2014/main" id="{9426F406-7F1F-404F-A2AF-6AB158804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484186</xdr:colOff>
      <xdr:row>122</xdr:row>
      <xdr:rowOff>11111</xdr:rowOff>
    </xdr:from>
    <xdr:to>
      <xdr:col>18</xdr:col>
      <xdr:colOff>466724</xdr:colOff>
      <xdr:row>139</xdr:row>
      <xdr:rowOff>9524</xdr:rowOff>
    </xdr:to>
    <xdr:graphicFrame macro="">
      <xdr:nvGraphicFramePr>
        <xdr:cNvPr id="6" name="Chart 5">
          <a:extLst>
            <a:ext uri="{FF2B5EF4-FFF2-40B4-BE49-F238E27FC236}">
              <a16:creationId xmlns:a16="http://schemas.microsoft.com/office/drawing/2014/main" id="{313EE94F-F92B-4BBD-B5A5-C3843864D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389166</xdr:colOff>
      <xdr:row>149</xdr:row>
      <xdr:rowOff>11338</xdr:rowOff>
    </xdr:from>
    <xdr:to>
      <xdr:col>23</xdr:col>
      <xdr:colOff>651783</xdr:colOff>
      <xdr:row>176</xdr:row>
      <xdr:rowOff>84363</xdr:rowOff>
    </xdr:to>
    <xdr:graphicFrame macro="">
      <xdr:nvGraphicFramePr>
        <xdr:cNvPr id="14" name="Chart 13">
          <a:extLst>
            <a:ext uri="{FF2B5EF4-FFF2-40B4-BE49-F238E27FC236}">
              <a16:creationId xmlns:a16="http://schemas.microsoft.com/office/drawing/2014/main" id="{163F44AB-5EF9-423D-99C3-6814BA91D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353786</xdr:colOff>
      <xdr:row>155</xdr:row>
      <xdr:rowOff>149677</xdr:rowOff>
    </xdr:from>
    <xdr:to>
      <xdr:col>11</xdr:col>
      <xdr:colOff>136071</xdr:colOff>
      <xdr:row>187</xdr:row>
      <xdr:rowOff>27213</xdr:rowOff>
    </xdr:to>
    <xdr:graphicFrame macro="">
      <xdr:nvGraphicFramePr>
        <xdr:cNvPr id="15" name="Chart 14">
          <a:extLst>
            <a:ext uri="{FF2B5EF4-FFF2-40B4-BE49-F238E27FC236}">
              <a16:creationId xmlns:a16="http://schemas.microsoft.com/office/drawing/2014/main" id="{88BA4A9A-39A6-496D-95FB-2114B2D69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561975</xdr:colOff>
      <xdr:row>40</xdr:row>
      <xdr:rowOff>47625</xdr:rowOff>
    </xdr:to>
    <xdr:sp macro="" textlink="">
      <xdr:nvSpPr>
        <xdr:cNvPr id="2052" name="shapetype_202" hidden="1">
          <a:extLst>
            <a:ext uri="{FF2B5EF4-FFF2-40B4-BE49-F238E27FC236}">
              <a16:creationId xmlns:a16="http://schemas.microsoft.com/office/drawing/2014/main" id="{DF334491-FCC5-44C7-AD2D-EDDB3892237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561975</xdr:colOff>
      <xdr:row>40</xdr:row>
      <xdr:rowOff>47625</xdr:rowOff>
    </xdr:to>
    <xdr:sp macro="" textlink="">
      <xdr:nvSpPr>
        <xdr:cNvPr id="2050" name="shapetype_202" hidden="1">
          <a:extLst>
            <a:ext uri="{FF2B5EF4-FFF2-40B4-BE49-F238E27FC236}">
              <a16:creationId xmlns:a16="http://schemas.microsoft.com/office/drawing/2014/main" id="{A82CDE9C-D253-4AFE-8447-0C0594A50F2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400050</xdr:colOff>
      <xdr:row>49</xdr:row>
      <xdr:rowOff>142875</xdr:rowOff>
    </xdr:to>
    <xdr:sp macro="" textlink="">
      <xdr:nvSpPr>
        <xdr:cNvPr id="3074" name="shapetype_202" hidden="1">
          <a:extLst>
            <a:ext uri="{FF2B5EF4-FFF2-40B4-BE49-F238E27FC236}">
              <a16:creationId xmlns:a16="http://schemas.microsoft.com/office/drawing/2014/main" id="{10BF8443-B631-44F1-9317-E77A6DF7031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47625</xdr:colOff>
      <xdr:row>50</xdr:row>
      <xdr:rowOff>0</xdr:rowOff>
    </xdr:to>
    <xdr:sp macro="" textlink="">
      <xdr:nvSpPr>
        <xdr:cNvPr id="4100" name="shapetype_202" hidden="1">
          <a:extLst>
            <a:ext uri="{FF2B5EF4-FFF2-40B4-BE49-F238E27FC236}">
              <a16:creationId xmlns:a16="http://schemas.microsoft.com/office/drawing/2014/main" id="{5C25C90D-96AA-49E6-82EE-8A37C2D2F8E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47625</xdr:colOff>
      <xdr:row>50</xdr:row>
      <xdr:rowOff>0</xdr:rowOff>
    </xdr:to>
    <xdr:sp macro="" textlink="">
      <xdr:nvSpPr>
        <xdr:cNvPr id="4098" name="shapetype_202" hidden="1">
          <a:extLst>
            <a:ext uri="{FF2B5EF4-FFF2-40B4-BE49-F238E27FC236}">
              <a16:creationId xmlns:a16="http://schemas.microsoft.com/office/drawing/2014/main" id="{5CC1B53F-EC81-4959-8E9B-01866404206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1409700</xdr:colOff>
      <xdr:row>49</xdr:row>
      <xdr:rowOff>0</xdr:rowOff>
    </xdr:to>
    <xdr:sp macro="" textlink="">
      <xdr:nvSpPr>
        <xdr:cNvPr id="5144" name="shapetype_202" hidden="1">
          <a:extLst>
            <a:ext uri="{FF2B5EF4-FFF2-40B4-BE49-F238E27FC236}">
              <a16:creationId xmlns:a16="http://schemas.microsoft.com/office/drawing/2014/main" id="{987E79B8-ECCF-4AAB-AA0A-F1D669DD71C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1409700</xdr:colOff>
      <xdr:row>49</xdr:row>
      <xdr:rowOff>0</xdr:rowOff>
    </xdr:to>
    <xdr:sp macro="" textlink="">
      <xdr:nvSpPr>
        <xdr:cNvPr id="5142" name="shapetype_202" hidden="1">
          <a:extLst>
            <a:ext uri="{FF2B5EF4-FFF2-40B4-BE49-F238E27FC236}">
              <a16:creationId xmlns:a16="http://schemas.microsoft.com/office/drawing/2014/main" id="{E2DA35C1-5C19-4C41-B048-C91876B5469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1409700</xdr:colOff>
      <xdr:row>49</xdr:row>
      <xdr:rowOff>0</xdr:rowOff>
    </xdr:to>
    <xdr:sp macro="" textlink="">
      <xdr:nvSpPr>
        <xdr:cNvPr id="5140" name="shapetype_202" hidden="1">
          <a:extLst>
            <a:ext uri="{FF2B5EF4-FFF2-40B4-BE49-F238E27FC236}">
              <a16:creationId xmlns:a16="http://schemas.microsoft.com/office/drawing/2014/main" id="{3BDF6574-DDF5-4CC3-A1DF-31F1452AE95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1409700</xdr:colOff>
      <xdr:row>49</xdr:row>
      <xdr:rowOff>0</xdr:rowOff>
    </xdr:to>
    <xdr:sp macro="" textlink="">
      <xdr:nvSpPr>
        <xdr:cNvPr id="5138" name="shapetype_202" hidden="1">
          <a:extLst>
            <a:ext uri="{FF2B5EF4-FFF2-40B4-BE49-F238E27FC236}">
              <a16:creationId xmlns:a16="http://schemas.microsoft.com/office/drawing/2014/main" id="{F279F235-C091-4E27-A61A-0F82F75BA78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1409700</xdr:colOff>
      <xdr:row>49</xdr:row>
      <xdr:rowOff>0</xdr:rowOff>
    </xdr:to>
    <xdr:sp macro="" textlink="">
      <xdr:nvSpPr>
        <xdr:cNvPr id="5136" name="shapetype_202" hidden="1">
          <a:extLst>
            <a:ext uri="{FF2B5EF4-FFF2-40B4-BE49-F238E27FC236}">
              <a16:creationId xmlns:a16="http://schemas.microsoft.com/office/drawing/2014/main" id="{56C7B2BC-CCF7-4C6D-9D01-93D4E7A1B2C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1409700</xdr:colOff>
      <xdr:row>49</xdr:row>
      <xdr:rowOff>0</xdr:rowOff>
    </xdr:to>
    <xdr:sp macro="" textlink="">
      <xdr:nvSpPr>
        <xdr:cNvPr id="5134" name="shapetype_202" hidden="1">
          <a:extLst>
            <a:ext uri="{FF2B5EF4-FFF2-40B4-BE49-F238E27FC236}">
              <a16:creationId xmlns:a16="http://schemas.microsoft.com/office/drawing/2014/main" id="{1E131594-07FE-4024-95AF-69F11B4714A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1409700</xdr:colOff>
      <xdr:row>49</xdr:row>
      <xdr:rowOff>0</xdr:rowOff>
    </xdr:to>
    <xdr:sp macro="" textlink="">
      <xdr:nvSpPr>
        <xdr:cNvPr id="5132" name="shapetype_202" hidden="1">
          <a:extLst>
            <a:ext uri="{FF2B5EF4-FFF2-40B4-BE49-F238E27FC236}">
              <a16:creationId xmlns:a16="http://schemas.microsoft.com/office/drawing/2014/main" id="{8F345FEF-98F7-4194-A9FB-12CEB311E5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1409700</xdr:colOff>
      <xdr:row>49</xdr:row>
      <xdr:rowOff>0</xdr:rowOff>
    </xdr:to>
    <xdr:sp macro="" textlink="">
      <xdr:nvSpPr>
        <xdr:cNvPr id="5130" name="shapetype_202" hidden="1">
          <a:extLst>
            <a:ext uri="{FF2B5EF4-FFF2-40B4-BE49-F238E27FC236}">
              <a16:creationId xmlns:a16="http://schemas.microsoft.com/office/drawing/2014/main" id="{8C631991-F9E7-4670-ACCB-C76195FA48A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1409700</xdr:colOff>
      <xdr:row>49</xdr:row>
      <xdr:rowOff>0</xdr:rowOff>
    </xdr:to>
    <xdr:sp macro="" textlink="">
      <xdr:nvSpPr>
        <xdr:cNvPr id="5128" name="shapetype_202" hidden="1">
          <a:extLst>
            <a:ext uri="{FF2B5EF4-FFF2-40B4-BE49-F238E27FC236}">
              <a16:creationId xmlns:a16="http://schemas.microsoft.com/office/drawing/2014/main" id="{1B129454-1741-485E-8CA3-03C7E42FCDE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1409700</xdr:colOff>
      <xdr:row>49</xdr:row>
      <xdr:rowOff>0</xdr:rowOff>
    </xdr:to>
    <xdr:sp macro="" textlink="">
      <xdr:nvSpPr>
        <xdr:cNvPr id="5126" name="shapetype_202" hidden="1">
          <a:extLst>
            <a:ext uri="{FF2B5EF4-FFF2-40B4-BE49-F238E27FC236}">
              <a16:creationId xmlns:a16="http://schemas.microsoft.com/office/drawing/2014/main" id="{139C5898-6B2E-440A-B22B-DFAA8146672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1409700</xdr:colOff>
      <xdr:row>49</xdr:row>
      <xdr:rowOff>0</xdr:rowOff>
    </xdr:to>
    <xdr:sp macro="" textlink="">
      <xdr:nvSpPr>
        <xdr:cNvPr id="5124" name="shapetype_202" hidden="1">
          <a:extLst>
            <a:ext uri="{FF2B5EF4-FFF2-40B4-BE49-F238E27FC236}">
              <a16:creationId xmlns:a16="http://schemas.microsoft.com/office/drawing/2014/main" id="{7627BBB8-F74B-4886-952E-28D1B057783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1409700</xdr:colOff>
      <xdr:row>49</xdr:row>
      <xdr:rowOff>0</xdr:rowOff>
    </xdr:to>
    <xdr:sp macro="" textlink="">
      <xdr:nvSpPr>
        <xdr:cNvPr id="5122" name="shapetype_202" hidden="1">
          <a:extLst>
            <a:ext uri="{FF2B5EF4-FFF2-40B4-BE49-F238E27FC236}">
              <a16:creationId xmlns:a16="http://schemas.microsoft.com/office/drawing/2014/main" id="{60317F56-FBFA-4BE8-80B8-E6106A3B662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381000</xdr:colOff>
      <xdr:row>50</xdr:row>
      <xdr:rowOff>0</xdr:rowOff>
    </xdr:to>
    <xdr:sp macro="" textlink="">
      <xdr:nvSpPr>
        <xdr:cNvPr id="6152" name="shapetype_202" hidden="1">
          <a:extLst>
            <a:ext uri="{FF2B5EF4-FFF2-40B4-BE49-F238E27FC236}">
              <a16:creationId xmlns:a16="http://schemas.microsoft.com/office/drawing/2014/main" id="{54DF5D85-DFB0-441C-9D7B-8564C3703A2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381000</xdr:colOff>
      <xdr:row>50</xdr:row>
      <xdr:rowOff>0</xdr:rowOff>
    </xdr:to>
    <xdr:sp macro="" textlink="">
      <xdr:nvSpPr>
        <xdr:cNvPr id="6150" name="shapetype_202" hidden="1">
          <a:extLst>
            <a:ext uri="{FF2B5EF4-FFF2-40B4-BE49-F238E27FC236}">
              <a16:creationId xmlns:a16="http://schemas.microsoft.com/office/drawing/2014/main" id="{4155ECF0-763E-4154-BB5B-E08665A0545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381000</xdr:colOff>
      <xdr:row>50</xdr:row>
      <xdr:rowOff>0</xdr:rowOff>
    </xdr:to>
    <xdr:sp macro="" textlink="">
      <xdr:nvSpPr>
        <xdr:cNvPr id="6148" name="shapetype_202" hidden="1">
          <a:extLst>
            <a:ext uri="{FF2B5EF4-FFF2-40B4-BE49-F238E27FC236}">
              <a16:creationId xmlns:a16="http://schemas.microsoft.com/office/drawing/2014/main" id="{935A830B-3D02-45E6-BEDD-984F2B079D6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381000</xdr:colOff>
      <xdr:row>50</xdr:row>
      <xdr:rowOff>0</xdr:rowOff>
    </xdr:to>
    <xdr:sp macro="" textlink="">
      <xdr:nvSpPr>
        <xdr:cNvPr id="6146" name="shapetype_202" hidden="1">
          <a:extLst>
            <a:ext uri="{FF2B5EF4-FFF2-40B4-BE49-F238E27FC236}">
              <a16:creationId xmlns:a16="http://schemas.microsoft.com/office/drawing/2014/main" id="{099D7677-AA88-4949-985C-A9989F019FE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561975</xdr:colOff>
      <xdr:row>50</xdr:row>
      <xdr:rowOff>0</xdr:rowOff>
    </xdr:to>
    <xdr:sp macro="" textlink="">
      <xdr:nvSpPr>
        <xdr:cNvPr id="7176" name="shapetype_202" hidden="1">
          <a:extLst>
            <a:ext uri="{FF2B5EF4-FFF2-40B4-BE49-F238E27FC236}">
              <a16:creationId xmlns:a16="http://schemas.microsoft.com/office/drawing/2014/main" id="{AF03B324-1FF2-4A58-9D70-B6EDAA3E3B2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561975</xdr:colOff>
      <xdr:row>50</xdr:row>
      <xdr:rowOff>0</xdr:rowOff>
    </xdr:to>
    <xdr:sp macro="" textlink="">
      <xdr:nvSpPr>
        <xdr:cNvPr id="7174" name="shapetype_202" hidden="1">
          <a:extLst>
            <a:ext uri="{FF2B5EF4-FFF2-40B4-BE49-F238E27FC236}">
              <a16:creationId xmlns:a16="http://schemas.microsoft.com/office/drawing/2014/main" id="{5147C17C-BFC2-4604-8D35-008709BCCD4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561975</xdr:colOff>
      <xdr:row>50</xdr:row>
      <xdr:rowOff>0</xdr:rowOff>
    </xdr:to>
    <xdr:sp macro="" textlink="">
      <xdr:nvSpPr>
        <xdr:cNvPr id="7172" name="shapetype_202" hidden="1">
          <a:extLst>
            <a:ext uri="{FF2B5EF4-FFF2-40B4-BE49-F238E27FC236}">
              <a16:creationId xmlns:a16="http://schemas.microsoft.com/office/drawing/2014/main" id="{87A6E9B8-719A-454F-9D01-D2B86C1FEBC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561975</xdr:colOff>
      <xdr:row>50</xdr:row>
      <xdr:rowOff>0</xdr:rowOff>
    </xdr:to>
    <xdr:sp macro="" textlink="">
      <xdr:nvSpPr>
        <xdr:cNvPr id="7170" name="shapetype_202" hidden="1">
          <a:extLst>
            <a:ext uri="{FF2B5EF4-FFF2-40B4-BE49-F238E27FC236}">
              <a16:creationId xmlns:a16="http://schemas.microsoft.com/office/drawing/2014/main" id="{4570FD4C-7B3A-4DDB-8D9C-921B9433D1D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28574</xdr:colOff>
      <xdr:row>9</xdr:row>
      <xdr:rowOff>158750</xdr:rowOff>
    </xdr:from>
    <xdr:to>
      <xdr:col>16</xdr:col>
      <xdr:colOff>317500</xdr:colOff>
      <xdr:row>26</xdr:row>
      <xdr:rowOff>73025</xdr:rowOff>
    </xdr:to>
    <xdr:graphicFrame macro="">
      <xdr:nvGraphicFramePr>
        <xdr:cNvPr id="2" name="Chart 1">
          <a:extLst>
            <a:ext uri="{FF2B5EF4-FFF2-40B4-BE49-F238E27FC236}">
              <a16:creationId xmlns:a16="http://schemas.microsoft.com/office/drawing/2014/main" id="{43089479-6754-4207-A66D-A3825B49F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523875</xdr:colOff>
      <xdr:row>29</xdr:row>
      <xdr:rowOff>31749</xdr:rowOff>
    </xdr:from>
    <xdr:to>
      <xdr:col>13</xdr:col>
      <xdr:colOff>209550</xdr:colOff>
      <xdr:row>51</xdr:row>
      <xdr:rowOff>104774</xdr:rowOff>
    </xdr:to>
    <xdr:graphicFrame macro="">
      <xdr:nvGraphicFramePr>
        <xdr:cNvPr id="3" name="Chart 2">
          <a:extLst>
            <a:ext uri="{FF2B5EF4-FFF2-40B4-BE49-F238E27FC236}">
              <a16:creationId xmlns:a16="http://schemas.microsoft.com/office/drawing/2014/main" id="{CD3A8ADA-81CB-48D3-939C-FC4506F8F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215901</xdr:colOff>
      <xdr:row>29</xdr:row>
      <xdr:rowOff>0</xdr:rowOff>
    </xdr:from>
    <xdr:to>
      <xdr:col>22</xdr:col>
      <xdr:colOff>47624</xdr:colOff>
      <xdr:row>52</xdr:row>
      <xdr:rowOff>120650</xdr:rowOff>
    </xdr:to>
    <xdr:graphicFrame macro="">
      <xdr:nvGraphicFramePr>
        <xdr:cNvPr id="4" name="Chart 3">
          <a:extLst>
            <a:ext uri="{FF2B5EF4-FFF2-40B4-BE49-F238E27FC236}">
              <a16:creationId xmlns:a16="http://schemas.microsoft.com/office/drawing/2014/main" id="{E6587CE9-2088-4785-92F8-39EDA1B04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156"/>
  <sheetViews>
    <sheetView tabSelected="1" topLeftCell="A64" zoomScale="70" zoomScaleNormal="70" workbookViewId="0">
      <selection activeCell="S89" sqref="S89"/>
    </sheetView>
  </sheetViews>
  <sheetFormatPr defaultRowHeight="15" x14ac:dyDescent="0.25"/>
  <cols>
    <col min="1" max="7" width="8.5703125"/>
    <col min="8" max="8" width="10.85546875" customWidth="1"/>
    <col min="9" max="9" width="11.5703125" customWidth="1"/>
    <col min="10" max="10" width="9.7109375" bestFit="1" customWidth="1"/>
    <col min="11" max="12" width="8.5703125"/>
    <col min="13" max="13" width="9.42578125" bestFit="1" customWidth="1"/>
    <col min="14" max="15" width="9.7109375" bestFit="1" customWidth="1"/>
    <col min="16" max="16" width="9.42578125" bestFit="1" customWidth="1"/>
    <col min="17" max="17" width="8.5703125"/>
    <col min="18" max="18" width="9.42578125" bestFit="1" customWidth="1"/>
    <col min="19" max="19" width="9.85546875"/>
    <col min="20" max="20" width="9.7109375"/>
    <col min="21" max="23" width="8.5703125"/>
    <col min="24" max="24" width="10"/>
    <col min="25" max="25" width="8.28515625"/>
    <col min="26" max="26" width="8.5703125"/>
    <col min="27" max="27" width="8.7109375" customWidth="1"/>
    <col min="28" max="28" width="18.5703125"/>
    <col min="29" max="1025" width="8.5703125"/>
  </cols>
  <sheetData>
    <row r="1" spans="1:31" x14ac:dyDescent="0.25">
      <c r="A1" s="382" t="s">
        <v>866</v>
      </c>
      <c r="B1" s="382"/>
      <c r="C1" s="382"/>
      <c r="D1" s="382"/>
      <c r="E1" s="382"/>
      <c r="F1" s="382"/>
      <c r="G1" s="382"/>
      <c r="H1" s="382"/>
      <c r="I1" s="382"/>
      <c r="J1" s="382"/>
      <c r="K1" s="382"/>
      <c r="L1" s="382"/>
      <c r="M1" s="382"/>
      <c r="N1" s="382"/>
      <c r="O1" s="382"/>
      <c r="P1" s="382"/>
      <c r="Q1" s="382"/>
      <c r="R1" s="382"/>
      <c r="S1" s="382"/>
      <c r="T1" s="382"/>
      <c r="U1" s="382"/>
      <c r="V1" s="382"/>
      <c r="W1" s="382"/>
      <c r="X1" s="382"/>
      <c r="Y1" s="382"/>
      <c r="Z1" s="382"/>
      <c r="AA1" s="382"/>
      <c r="AB1" s="382"/>
      <c r="AC1" s="382"/>
      <c r="AD1" s="382"/>
      <c r="AE1" s="382"/>
    </row>
    <row r="3" spans="1:31" x14ac:dyDescent="0.25">
      <c r="B3" s="378" t="s">
        <v>867</v>
      </c>
      <c r="C3" s="378"/>
      <c r="D3" s="378"/>
      <c r="E3" s="10"/>
      <c r="F3" s="10"/>
      <c r="G3" s="378" t="s">
        <v>868</v>
      </c>
      <c r="H3" s="378"/>
      <c r="I3" s="378"/>
      <c r="J3" s="378"/>
      <c r="L3" s="378" t="s">
        <v>718</v>
      </c>
      <c r="M3" s="378"/>
      <c r="N3" s="378"/>
      <c r="O3" s="378"/>
      <c r="P3" s="378"/>
      <c r="S3" s="365" t="s">
        <v>869</v>
      </c>
      <c r="T3" s="365"/>
      <c r="U3" s="365"/>
      <c r="V3" s="365"/>
      <c r="W3" s="365"/>
      <c r="X3" s="365"/>
      <c r="AB3" s="165"/>
      <c r="AC3" s="165"/>
      <c r="AD3" s="165"/>
      <c r="AE3" s="165"/>
    </row>
    <row r="4" spans="1:31" ht="120" x14ac:dyDescent="0.25">
      <c r="A4" s="40"/>
      <c r="B4" s="3" t="s">
        <v>98</v>
      </c>
      <c r="C4" s="3" t="s">
        <v>99</v>
      </c>
      <c r="D4" s="3" t="s">
        <v>100</v>
      </c>
      <c r="E4" s="3"/>
      <c r="F4" s="3"/>
      <c r="G4" s="3"/>
      <c r="H4" s="3" t="s">
        <v>98</v>
      </c>
      <c r="I4" s="3" t="s">
        <v>99</v>
      </c>
      <c r="J4" s="3" t="s">
        <v>100</v>
      </c>
      <c r="L4" s="166"/>
      <c r="M4" s="167" t="str">
        <f>'Exp3B_ AD_AC_raw data'!O14</f>
        <v>HC</v>
      </c>
      <c r="N4" s="167" t="str">
        <f>'Exp3B_ AD_AC_raw data'!P14</f>
        <v>TC</v>
      </c>
      <c r="O4" s="167" t="str">
        <f>'Exp3B_ AD_AC_raw data'!Q14</f>
        <v>OS</v>
      </c>
      <c r="P4" s="167" t="str">
        <f>'Exp3B_ AD_AC_raw data'!R14</f>
        <v>NO</v>
      </c>
      <c r="S4" s="35" t="str">
        <f>'Exp3-SuccRate-Perfect'!M14</f>
        <v>Node</v>
      </c>
      <c r="T4" s="37" t="str">
        <f>'Exp3-SuccRate-Perfect'!N14</f>
        <v>HC</v>
      </c>
      <c r="U4" s="37" t="str">
        <f>'Exp3-SuccRate-Perfect'!O14</f>
        <v>TC</v>
      </c>
      <c r="V4" s="37" t="str">
        <f>'Exp3-SuccRate-Perfect'!P14</f>
        <v>OS</v>
      </c>
      <c r="W4" s="37" t="str">
        <f>'Exp3-SuccRate-Perfect'!Q14</f>
        <v>NO</v>
      </c>
      <c r="X4" s="37" t="str">
        <f>'Exp3-SuccRate-Perfect'!R14</f>
        <v>Average</v>
      </c>
      <c r="Z4" s="35" t="s">
        <v>109</v>
      </c>
      <c r="AA4" s="168" t="s">
        <v>870</v>
      </c>
      <c r="AB4" s="168" t="s">
        <v>871</v>
      </c>
    </row>
    <row r="5" spans="1:31" x14ac:dyDescent="0.25">
      <c r="A5">
        <f>'Exp3B_ AD_AC_raw data'!O5</f>
        <v>1</v>
      </c>
      <c r="B5" s="84">
        <f>'Exp3B_ AD_AC_raw data'!S5</f>
        <v>0.93939393939393945</v>
      </c>
      <c r="C5" s="84">
        <f>'Exp3B_ AD_AC_raw data'!T5</f>
        <v>0.94897959183673475</v>
      </c>
      <c r="D5" s="84">
        <f>'Exp3B_ AD_AC_raw data'!U5</f>
        <v>0.98936170212765961</v>
      </c>
      <c r="E5" s="84"/>
      <c r="F5" s="84"/>
      <c r="G5">
        <f>'Exp3B_ AD_AC_raw data'!O5</f>
        <v>1</v>
      </c>
      <c r="H5" s="169">
        <f>'Exp3B_ AD_AC_raw data'!X5</f>
        <v>1</v>
      </c>
      <c r="I5" s="169">
        <f>'Exp3B_ AD_AC_raw data'!Y5</f>
        <v>1</v>
      </c>
      <c r="J5" s="169">
        <f>'Exp3B_ AD_AC_raw data'!Z5</f>
        <v>1</v>
      </c>
      <c r="L5" s="170" t="str">
        <f>'Exp3B_ AD_AC_raw data'!N15</f>
        <v>HC</v>
      </c>
      <c r="M5" s="26">
        <f>'Exp3B_ AD_AC_raw data'!O15</f>
        <v>0.99156118143459915</v>
      </c>
      <c r="N5" s="26">
        <f>'Exp3B_ AD_AC_raw data'!P15</f>
        <v>8.4388185654008432E-3</v>
      </c>
      <c r="O5" s="26">
        <f>'Exp3B_ AD_AC_raw data'!Q15</f>
        <v>0</v>
      </c>
      <c r="P5" s="26">
        <f>'Exp3B_ AD_AC_raw data'!R15</f>
        <v>0</v>
      </c>
      <c r="S5">
        <f>'Exp3-SuccRate-Perfect'!M15</f>
        <v>1</v>
      </c>
      <c r="T5" s="171">
        <f>'Exp3-SuccRate-Perfect'!N15</f>
        <v>1</v>
      </c>
      <c r="U5" s="171"/>
      <c r="V5" s="171"/>
      <c r="W5" s="171"/>
      <c r="X5" s="26">
        <f>'Exp3-SuccRate-Perfect'!R15</f>
        <v>1</v>
      </c>
      <c r="Z5">
        <v>1</v>
      </c>
      <c r="AA5" s="84">
        <f>B5*H5*X5</f>
        <v>0.93939393939393945</v>
      </c>
      <c r="AB5" s="169">
        <f>B5*X13</f>
        <v>0.89242424242424245</v>
      </c>
    </row>
    <row r="6" spans="1:31" x14ac:dyDescent="0.25">
      <c r="A6">
        <f>'Exp3B_ AD_AC_raw data'!O6</f>
        <v>2</v>
      </c>
      <c r="B6" s="84">
        <f>'Exp3B_ AD_AC_raw data'!S6</f>
        <v>0.93333333333333335</v>
      </c>
      <c r="C6" s="84">
        <f>'Exp3B_ AD_AC_raw data'!T6</f>
        <v>0.94915254237288138</v>
      </c>
      <c r="D6" s="84">
        <f>'Exp3B_ AD_AC_raw data'!U6</f>
        <v>0.98245614035087714</v>
      </c>
      <c r="E6" s="84"/>
      <c r="F6" s="84"/>
      <c r="G6">
        <f>'Exp3B_ AD_AC_raw data'!O6</f>
        <v>2</v>
      </c>
      <c r="H6" s="169">
        <f>'Exp3B_ AD_AC_raw data'!X6</f>
        <v>1</v>
      </c>
      <c r="I6" s="169">
        <f>'Exp3B_ AD_AC_raw data'!Y6</f>
        <v>1</v>
      </c>
      <c r="J6" s="169">
        <f>'Exp3B_ AD_AC_raw data'!Z6</f>
        <v>1</v>
      </c>
      <c r="L6" s="170" t="str">
        <f>'Exp3B_ AD_AC_raw data'!N16</f>
        <v>TC</v>
      </c>
      <c r="M6" s="26">
        <f>'Exp3B_ AD_AC_raw data'!O16</f>
        <v>0</v>
      </c>
      <c r="N6" s="171">
        <f>'Exp3B_ AD_AC_raw data'!P16</f>
        <v>1</v>
      </c>
      <c r="O6" s="26">
        <f>'Exp3B_ AD_AC_raw data'!Q16</f>
        <v>0</v>
      </c>
      <c r="P6" s="26">
        <f>'Exp3B_ AD_AC_raw data'!R16</f>
        <v>0</v>
      </c>
      <c r="S6">
        <f>'Exp3-SuccRate-Perfect'!M16</f>
        <v>2</v>
      </c>
      <c r="T6" s="171"/>
      <c r="U6" s="171">
        <f>'Exp3-SuccRate-Perfect'!O16</f>
        <v>1</v>
      </c>
      <c r="V6" s="171">
        <f>'Exp3-SuccRate-Perfect'!P16</f>
        <v>1</v>
      </c>
      <c r="W6" s="171">
        <f>'Exp3-SuccRate-Perfect'!Q16</f>
        <v>1</v>
      </c>
      <c r="X6" s="26">
        <f>'Exp3-SuccRate-Perfect'!R16</f>
        <v>1</v>
      </c>
      <c r="Z6">
        <v>2</v>
      </c>
      <c r="AA6" s="84">
        <f>B6*H6*X6</f>
        <v>0.93333333333333335</v>
      </c>
      <c r="AB6" s="169">
        <f>B6*X14</f>
        <v>0.82055555555555559</v>
      </c>
    </row>
    <row r="7" spans="1:31" x14ac:dyDescent="0.25">
      <c r="A7">
        <f>'Exp3B_ AD_AC_raw data'!O7</f>
        <v>3</v>
      </c>
      <c r="B7" s="84">
        <f>'Exp3B_ AD_AC_raw data'!S7</f>
        <v>0.90277777777777779</v>
      </c>
      <c r="C7" s="84">
        <f>'Exp3B_ AD_AC_raw data'!T7</f>
        <v>0.9285714285714286</v>
      </c>
      <c r="D7" s="84">
        <f>'Exp3B_ AD_AC_raw data'!U7</f>
        <v>0.97014925373134331</v>
      </c>
      <c r="E7" s="84"/>
      <c r="F7" s="84"/>
      <c r="G7">
        <f>'Exp3B_ AD_AC_raw data'!O7</f>
        <v>3</v>
      </c>
      <c r="H7" s="169">
        <f>'Exp3B_ AD_AC_raw data'!X7</f>
        <v>0.90769230769230769</v>
      </c>
      <c r="I7" s="169">
        <f>'Exp3B_ AD_AC_raw data'!Y7</f>
        <v>0.90769230769230769</v>
      </c>
      <c r="J7" s="169">
        <f>'Exp3B_ AD_AC_raw data'!Z7</f>
        <v>1</v>
      </c>
      <c r="L7" s="170" t="str">
        <f>'Exp3B_ AD_AC_raw data'!N17</f>
        <v>OS</v>
      </c>
      <c r="M7" s="26">
        <f>'Exp3B_ AD_AC_raw data'!O17</f>
        <v>4.8000000000000001E-2</v>
      </c>
      <c r="N7" s="26">
        <f>'Exp3B_ AD_AC_raw data'!P17</f>
        <v>8.0000000000000002E-3</v>
      </c>
      <c r="O7" s="26">
        <f>'Exp3B_ AD_AC_raw data'!Q17</f>
        <v>0.94399999999999995</v>
      </c>
      <c r="P7" s="26">
        <f>'Exp3B_ AD_AC_raw data'!R17</f>
        <v>0</v>
      </c>
      <c r="S7">
        <f>'Exp3-SuccRate-Perfect'!M17</f>
        <v>3</v>
      </c>
      <c r="T7" s="171">
        <f>'Exp3-SuccRate-Perfect'!N17</f>
        <v>1</v>
      </c>
      <c r="U7" s="171"/>
      <c r="V7" s="172">
        <f>'Exp3-SuccRate-Perfect'!P17</f>
        <v>0.9</v>
      </c>
      <c r="W7" s="171"/>
      <c r="X7" s="26">
        <f>'Exp3-SuccRate-Perfect'!R17</f>
        <v>0.95</v>
      </c>
      <c r="Z7">
        <v>3</v>
      </c>
      <c r="AA7" s="84">
        <f>B7*H7*X7</f>
        <v>0.77847222222222212</v>
      </c>
      <c r="AB7" s="173">
        <f>B7*X15</f>
        <v>0.84259259259259267</v>
      </c>
    </row>
    <row r="8" spans="1:31" x14ac:dyDescent="0.25">
      <c r="A8" s="40">
        <f>'Exp3B_ AD_AC_raw data'!O8</f>
        <v>4</v>
      </c>
      <c r="B8" s="174">
        <f>'Exp3B_ AD_AC_raw data'!S8</f>
        <v>0.87142857142857144</v>
      </c>
      <c r="C8" s="174">
        <f>'Exp3B_ AD_AC_raw data'!T8</f>
        <v>0.91044776119402981</v>
      </c>
      <c r="D8" s="174">
        <f>'Exp3B_ AD_AC_raw data'!U8</f>
        <v>0.953125</v>
      </c>
      <c r="E8" s="84"/>
      <c r="F8" s="84"/>
      <c r="G8" s="40">
        <f>'Exp3B_ AD_AC_raw data'!O8</f>
        <v>4</v>
      </c>
      <c r="H8" s="175">
        <f>'Exp3B_ AD_AC_raw data'!X8</f>
        <v>0.96721311475409832</v>
      </c>
      <c r="I8" s="175">
        <f>'Exp3B_ AD_AC_raw data'!Y8</f>
        <v>0.96721311475409832</v>
      </c>
      <c r="J8" s="175">
        <f>'Exp3B_ AD_AC_raw data'!Z8</f>
        <v>1</v>
      </c>
      <c r="L8" s="170" t="str">
        <f>'Exp3B_ AD_AC_raw data'!N18</f>
        <v>NO</v>
      </c>
      <c r="M8" s="26">
        <f>'Exp3B_ AD_AC_raw data'!O18</f>
        <v>0</v>
      </c>
      <c r="N8" s="26">
        <f>'Exp3B_ AD_AC_raw data'!P18</f>
        <v>0</v>
      </c>
      <c r="O8" s="26">
        <f>'Exp3B_ AD_AC_raw data'!Q18</f>
        <v>0.11290322580645161</v>
      </c>
      <c r="P8" s="26">
        <f>'Exp3B_ AD_AC_raw data'!R18</f>
        <v>0.88709677419354838</v>
      </c>
      <c r="S8" s="40">
        <f>'Exp3-SuccRate-Perfect'!M18</f>
        <v>4</v>
      </c>
      <c r="T8" s="176">
        <f>'Exp3-SuccRate-Perfect'!N18</f>
        <v>1</v>
      </c>
      <c r="U8" s="176"/>
      <c r="V8" s="176"/>
      <c r="W8" s="176"/>
      <c r="X8" s="37">
        <f>'Exp3-SuccRate-Perfect'!R18</f>
        <v>1</v>
      </c>
      <c r="Z8" s="40">
        <v>4</v>
      </c>
      <c r="AA8" s="174">
        <f>B8*H8*X8</f>
        <v>0.84285714285714286</v>
      </c>
      <c r="AB8" s="169">
        <f>B8*X16</f>
        <v>0.82785714285714285</v>
      </c>
    </row>
    <row r="9" spans="1:31" s="158" customFormat="1" x14ac:dyDescent="0.25">
      <c r="A9" s="158" t="str">
        <f>'Exp3B_ AD_AC_raw data'!O10</f>
        <v>Average</v>
      </c>
      <c r="B9" s="177">
        <f>'Exp3B_ AD_AC_raw data'!S10</f>
        <v>0.91173340548340553</v>
      </c>
      <c r="C9" s="177">
        <f>'Exp3B_ AD_AC_raw data'!T10</f>
        <v>0.93428783099376878</v>
      </c>
      <c r="D9" s="177">
        <f>'Exp3B_ AD_AC_raw data'!U10</f>
        <v>0.97377302405247002</v>
      </c>
      <c r="E9" s="177"/>
      <c r="F9" s="177"/>
      <c r="G9" s="158" t="str">
        <f>A9</f>
        <v>Average</v>
      </c>
      <c r="H9" s="178">
        <f>'Exp3B_ AD_AC_raw data'!X10</f>
        <v>0.96872635561160148</v>
      </c>
      <c r="I9" s="178">
        <f>'Exp3B_ AD_AC_raw data'!Y10</f>
        <v>0.96872635561160148</v>
      </c>
      <c r="J9" s="178">
        <f>'Exp3B_ AD_AC_raw data'!Z10</f>
        <v>1</v>
      </c>
      <c r="L9" s="179"/>
      <c r="S9" s="32" t="s">
        <v>104</v>
      </c>
      <c r="T9" s="26"/>
      <c r="U9" s="26"/>
      <c r="V9" s="26"/>
      <c r="W9" s="26"/>
      <c r="X9" s="26">
        <f>'Exp3-SuccRate-Perfect'!R19</f>
        <v>0.98750000000000004</v>
      </c>
      <c r="Z9" s="180" t="s">
        <v>216</v>
      </c>
      <c r="AA9" s="181">
        <f>AVERAGE(AA5:AA8)</f>
        <v>0.87351415945165944</v>
      </c>
      <c r="AB9" s="181">
        <f>AVERAGE(AB5:AB8)</f>
        <v>0.84585738335738336</v>
      </c>
    </row>
    <row r="11" spans="1:31" x14ac:dyDescent="0.25">
      <c r="S11" s="378" t="s">
        <v>872</v>
      </c>
      <c r="T11" s="378"/>
      <c r="U11" s="378"/>
      <c r="V11" s="378"/>
      <c r="W11" s="378"/>
      <c r="X11" s="378"/>
    </row>
    <row r="12" spans="1:31" x14ac:dyDescent="0.25">
      <c r="S12" s="40" t="str">
        <f>'Exp3-SuccRate-Imperfect'!M7</f>
        <v>Node</v>
      </c>
      <c r="T12" s="37" t="str">
        <f>'Exp3-SuccRate-Imperfect'!N7</f>
        <v>HC</v>
      </c>
      <c r="U12" s="37" t="str">
        <f>'Exp3-SuccRate-Imperfect'!O7</f>
        <v>TC</v>
      </c>
      <c r="V12" s="37" t="str">
        <f>'Exp3-SuccRate-Imperfect'!P7</f>
        <v>OS</v>
      </c>
      <c r="W12" s="37" t="str">
        <f>'Exp3-SuccRate-Imperfect'!Q7</f>
        <v>NO</v>
      </c>
      <c r="X12" s="37" t="str">
        <f>'Exp3-SuccRate-Imperfect'!R7</f>
        <v>Average</v>
      </c>
    </row>
    <row r="13" spans="1:31" x14ac:dyDescent="0.25">
      <c r="S13">
        <f>'Exp3-SuccRate-Imperfect'!M8</f>
        <v>1</v>
      </c>
      <c r="T13" s="172">
        <f>'Exp3-SuccRate-Imperfect'!N8</f>
        <v>0.95</v>
      </c>
      <c r="U13" s="172"/>
      <c r="V13" s="172"/>
      <c r="W13" s="172"/>
      <c r="X13" s="26">
        <f>'Exp3-SuccRate-Imperfect'!R8</f>
        <v>0.95</v>
      </c>
    </row>
    <row r="14" spans="1:31" x14ac:dyDescent="0.25">
      <c r="S14">
        <f>'Exp3-SuccRate-Imperfect'!M9</f>
        <v>2</v>
      </c>
      <c r="T14" s="172">
        <f>'Exp3-SuccRate-Imperfect'!N9</f>
        <v>0.85</v>
      </c>
      <c r="U14" s="172">
        <f>'Exp3-SuccRate-Imperfect'!O9</f>
        <v>0.98333333333333328</v>
      </c>
      <c r="V14" s="172">
        <f>'Exp3-SuccRate-Imperfect'!P9</f>
        <v>0.8833333333333333</v>
      </c>
      <c r="W14" s="172">
        <f>'Exp3-SuccRate-Imperfect'!Q9</f>
        <v>0.8</v>
      </c>
      <c r="X14" s="26">
        <f>'Exp3-SuccRate-Imperfect'!R9</f>
        <v>0.87916666666666665</v>
      </c>
    </row>
    <row r="15" spans="1:31" x14ac:dyDescent="0.25">
      <c r="S15">
        <f>'Exp3-SuccRate-Imperfect'!M10</f>
        <v>3</v>
      </c>
      <c r="T15" s="172">
        <f>'Exp3-SuccRate-Imperfect'!N10</f>
        <v>0.91666666666666663</v>
      </c>
      <c r="U15" s="172"/>
      <c r="V15" s="172">
        <f>'Exp3-SuccRate-Imperfect'!P10</f>
        <v>0.95</v>
      </c>
      <c r="W15" s="172"/>
      <c r="X15" s="26">
        <f>'Exp3-SuccRate-Imperfect'!R10</f>
        <v>0.93333333333333335</v>
      </c>
    </row>
    <row r="16" spans="1:31" x14ac:dyDescent="0.25">
      <c r="S16" s="40">
        <f>'Exp3-SuccRate-Imperfect'!M11</f>
        <v>4</v>
      </c>
      <c r="T16" s="182">
        <f>'Exp3-SuccRate-Imperfect'!N11</f>
        <v>0.95</v>
      </c>
      <c r="U16" s="182"/>
      <c r="V16" s="182"/>
      <c r="W16" s="182"/>
      <c r="X16" s="37">
        <f>'Exp3-SuccRate-Imperfect'!R11</f>
        <v>0.95</v>
      </c>
    </row>
    <row r="17" spans="1:36" x14ac:dyDescent="0.25">
      <c r="S17" s="32" t="str">
        <f>'Exp3-SuccRate-Imperfect'!M12</f>
        <v>Total</v>
      </c>
      <c r="T17" s="26"/>
      <c r="U17" s="26"/>
      <c r="V17" s="26"/>
      <c r="W17" s="26"/>
      <c r="X17" s="26">
        <f>'Exp3-SuccRate-Imperfect'!R12</f>
        <v>0.92812500000000009</v>
      </c>
    </row>
    <row r="30" spans="1:36" x14ac:dyDescent="0.25">
      <c r="A30" s="360" t="s">
        <v>873</v>
      </c>
      <c r="B30" s="360"/>
      <c r="C30" s="360"/>
      <c r="D30" s="360"/>
      <c r="E30" s="360"/>
      <c r="F30" s="360"/>
      <c r="G30" s="360"/>
      <c r="H30" s="360"/>
      <c r="I30" s="360"/>
      <c r="J30" s="360"/>
      <c r="K30" s="360"/>
      <c r="L30" s="360"/>
      <c r="M30" s="360"/>
      <c r="N30" s="360"/>
      <c r="O30" s="360"/>
      <c r="P30" s="360"/>
      <c r="Q30" s="360"/>
      <c r="R30" s="360"/>
      <c r="S30" s="360"/>
      <c r="T30" s="360"/>
      <c r="U30" s="360"/>
      <c r="V30" s="360"/>
      <c r="W30" s="360"/>
      <c r="X30" s="360"/>
      <c r="Y30" s="360"/>
      <c r="Z30" s="360"/>
      <c r="AA30" s="360"/>
      <c r="AB30" s="360"/>
      <c r="AC30" s="360"/>
      <c r="AD30" s="360"/>
      <c r="AE30" s="360"/>
      <c r="AF30" s="360"/>
      <c r="AG30" s="360"/>
    </row>
    <row r="32" spans="1:36" x14ac:dyDescent="0.25">
      <c r="M32" s="378" t="s">
        <v>867</v>
      </c>
      <c r="N32" s="378"/>
      <c r="O32" s="378"/>
      <c r="P32" s="10"/>
      <c r="Q32" s="378" t="s">
        <v>868</v>
      </c>
      <c r="R32" s="378"/>
      <c r="S32" s="378"/>
      <c r="T32" s="378"/>
      <c r="V32" s="365" t="str">
        <f>Exp4_AD_AC_Adap_raw_data!A15</f>
        <v>Anomaly Classification Confusion Matrix</v>
      </c>
      <c r="W32" s="365"/>
      <c r="X32" s="365"/>
      <c r="Y32" s="365"/>
      <c r="Z32" s="365"/>
      <c r="AA32" s="365"/>
      <c r="AD32" s="40"/>
      <c r="AE32" s="379" t="s">
        <v>701</v>
      </c>
      <c r="AF32" s="379"/>
      <c r="AH32" s="364" t="s">
        <v>874</v>
      </c>
      <c r="AI32" s="364"/>
      <c r="AJ32" s="364"/>
    </row>
    <row r="33" spans="1:36" x14ac:dyDescent="0.25">
      <c r="A33" s="40"/>
      <c r="B33" s="40"/>
      <c r="C33" s="40"/>
      <c r="D33" s="183" t="s">
        <v>265</v>
      </c>
      <c r="E33" s="3" t="s">
        <v>266</v>
      </c>
      <c r="F33" s="183" t="s">
        <v>267</v>
      </c>
      <c r="G33" s="3" t="s">
        <v>268</v>
      </c>
      <c r="H33" s="3" t="s">
        <v>269</v>
      </c>
      <c r="I33" s="183" t="s">
        <v>875</v>
      </c>
      <c r="J33" s="3" t="s">
        <v>876</v>
      </c>
      <c r="L33" s="40"/>
      <c r="M33" s="183" t="s">
        <v>98</v>
      </c>
      <c r="N33" s="3" t="s">
        <v>99</v>
      </c>
      <c r="O33" s="3" t="s">
        <v>100</v>
      </c>
      <c r="P33" s="3"/>
      <c r="Q33" s="3"/>
      <c r="R33" s="183" t="s">
        <v>98</v>
      </c>
      <c r="S33" s="3" t="s">
        <v>99</v>
      </c>
      <c r="T33" s="3" t="s">
        <v>100</v>
      </c>
      <c r="V33" s="184"/>
      <c r="W33" s="41" t="str">
        <f>Exp4_AD_AC_Adap_raw_data!B16</f>
        <v>HC</v>
      </c>
      <c r="X33" s="41" t="str">
        <f>Exp4_AD_AC_Adap_raw_data!C16</f>
        <v>TC</v>
      </c>
      <c r="Y33" s="41" t="str">
        <f>Exp4_AD_AC_Adap_raw_data!D16</f>
        <v>OS</v>
      </c>
      <c r="Z33" s="41" t="str">
        <f>Exp4_AD_AC_Adap_raw_data!E16</f>
        <v>NO</v>
      </c>
      <c r="AA33" s="41" t="str">
        <f>Exp4_AD_AC_Adap_raw_data!F16</f>
        <v>WC</v>
      </c>
      <c r="AE33" s="127" t="s">
        <v>702</v>
      </c>
      <c r="AF33" s="1" t="s">
        <v>703</v>
      </c>
      <c r="AI33" t="s">
        <v>702</v>
      </c>
      <c r="AJ33" t="s">
        <v>703</v>
      </c>
    </row>
    <row r="34" spans="1:36" x14ac:dyDescent="0.25">
      <c r="A34" t="s">
        <v>877</v>
      </c>
      <c r="C34" t="s">
        <v>878</v>
      </c>
      <c r="D34" s="127">
        <v>20</v>
      </c>
      <c r="E34" s="1">
        <v>0</v>
      </c>
      <c r="F34" s="127">
        <v>20</v>
      </c>
      <c r="G34" s="1">
        <v>0</v>
      </c>
      <c r="H34" s="1">
        <v>0</v>
      </c>
      <c r="I34" s="127">
        <f>SUM(F34:H34)</f>
        <v>20</v>
      </c>
      <c r="J34" s="1">
        <f>SUM(D34:E34)</f>
        <v>20</v>
      </c>
      <c r="L34" s="24" t="s">
        <v>879</v>
      </c>
      <c r="M34" s="185">
        <f>(F34+H34)/(SUM(F34:H34))</f>
        <v>1</v>
      </c>
      <c r="N34" s="84">
        <f>F34/(F34+G34)</f>
        <v>1</v>
      </c>
      <c r="O34" s="84">
        <f>F34/(F34+H34)</f>
        <v>1</v>
      </c>
      <c r="P34" s="84"/>
      <c r="Q34" s="24" t="s">
        <v>879</v>
      </c>
      <c r="R34" s="186">
        <f>D34/(D34+E34)</f>
        <v>1</v>
      </c>
      <c r="S34" s="169">
        <f t="shared" ref="S34:T37" si="0">R34</f>
        <v>1</v>
      </c>
      <c r="T34" s="169">
        <f t="shared" si="0"/>
        <v>1</v>
      </c>
      <c r="V34" s="187" t="str">
        <f>Exp4_AD_AC_Adap_raw_data!A17</f>
        <v>HC</v>
      </c>
      <c r="W34" s="298">
        <f>Exp4_AD_AC_Adap_raw_data!B17</f>
        <v>0</v>
      </c>
      <c r="X34" s="298">
        <f>Exp4_AD_AC_Adap_raw_data!C17</f>
        <v>0</v>
      </c>
      <c r="Y34" s="298">
        <f>Exp4_AD_AC_Adap_raw_data!D17</f>
        <v>0</v>
      </c>
      <c r="Z34" s="298">
        <f>Exp4_AD_AC_Adap_raw_data!E17</f>
        <v>0</v>
      </c>
      <c r="AA34" s="298">
        <f>Exp4_AD_AC_Adap_raw_data!F17</f>
        <v>0</v>
      </c>
      <c r="AD34" s="188" t="s">
        <v>879</v>
      </c>
      <c r="AE34" s="129">
        <f>18/20</f>
        <v>0.9</v>
      </c>
      <c r="AF34" s="129">
        <f>19/20</f>
        <v>0.95</v>
      </c>
      <c r="AH34" s="66" t="s">
        <v>879</v>
      </c>
      <c r="AI34" s="189">
        <f>M34*R34*AE34</f>
        <v>0.9</v>
      </c>
      <c r="AJ34" s="190">
        <f>M34*AF34</f>
        <v>0.95</v>
      </c>
    </row>
    <row r="35" spans="1:36" x14ac:dyDescent="0.25">
      <c r="A35" t="s">
        <v>880</v>
      </c>
      <c r="C35" t="s">
        <v>840</v>
      </c>
      <c r="D35" s="127">
        <v>17</v>
      </c>
      <c r="E35" s="1">
        <v>3</v>
      </c>
      <c r="F35" s="127">
        <v>20</v>
      </c>
      <c r="G35" s="1">
        <v>1</v>
      </c>
      <c r="H35" s="1">
        <v>0</v>
      </c>
      <c r="I35" s="127">
        <f>SUM(F35:H35)</f>
        <v>21</v>
      </c>
      <c r="J35" s="1">
        <f>SUM(D35:E35)</f>
        <v>20</v>
      </c>
      <c r="L35" s="24" t="str">
        <f>C34</f>
        <v>Exp 4a.2</v>
      </c>
      <c r="M35" s="185">
        <f>(F35+H35)/(SUM(F35:H35))</f>
        <v>0.95238095238095233</v>
      </c>
      <c r="N35" s="84">
        <f>F35/(F35+G35)</f>
        <v>0.95238095238095233</v>
      </c>
      <c r="O35" s="84">
        <f>F35/(F35+H35)</f>
        <v>1</v>
      </c>
      <c r="P35" s="84"/>
      <c r="Q35" s="24" t="str">
        <f>L35</f>
        <v>Exp 4a.2</v>
      </c>
      <c r="R35" s="186">
        <f>D35/(D35+E35)</f>
        <v>0.85</v>
      </c>
      <c r="S35" s="169">
        <f t="shared" si="0"/>
        <v>0.85</v>
      </c>
      <c r="T35" s="169">
        <f t="shared" si="0"/>
        <v>0.85</v>
      </c>
      <c r="V35" s="187" t="str">
        <f>Exp4_AD_AC_Adap_raw_data!A18</f>
        <v>TC</v>
      </c>
      <c r="W35" s="298">
        <f>Exp4_AD_AC_Adap_raw_data!B18</f>
        <v>0</v>
      </c>
      <c r="X35" s="258">
        <f>Exp4_AD_AC_Adap_raw_data!C18/SUM(Exp4_AD_AC_Adap_raw_data!$B18:'Exp4_AD_AC_Adap_raw_data'!$F18)</f>
        <v>1</v>
      </c>
      <c r="Y35" s="298">
        <f>Exp4_AD_AC_Adap_raw_data!D18/SUM(Exp4_AD_AC_Adap_raw_data!$B18:'Exp4_AD_AC_Adap_raw_data'!$F18)</f>
        <v>0</v>
      </c>
      <c r="Z35" s="298">
        <f>Exp4_AD_AC_Adap_raw_data!E18/SUM(Exp4_AD_AC_Adap_raw_data!$B18:'Exp4_AD_AC_Adap_raw_data'!$F18)</f>
        <v>0</v>
      </c>
      <c r="AA35" s="298">
        <f>Exp4_AD_AC_Adap_raw_data!F18/SUM(Exp4_AD_AC_Adap_raw_data!$B18:'Exp4_AD_AC_Adap_raw_data'!$F18)</f>
        <v>0</v>
      </c>
      <c r="AD35" s="66" t="s">
        <v>878</v>
      </c>
      <c r="AE35" s="67">
        <f>19/20</f>
        <v>0.95</v>
      </c>
      <c r="AF35" s="67">
        <f>17/20</f>
        <v>0.85</v>
      </c>
      <c r="AH35" s="66" t="s">
        <v>878</v>
      </c>
      <c r="AI35" s="189">
        <f>M35*R35*AE35</f>
        <v>0.76904761904761887</v>
      </c>
      <c r="AJ35" s="190">
        <f>M35*AF35</f>
        <v>0.80952380952380942</v>
      </c>
    </row>
    <row r="36" spans="1:36" x14ac:dyDescent="0.25">
      <c r="A36" t="s">
        <v>881</v>
      </c>
      <c r="C36" t="s">
        <v>882</v>
      </c>
      <c r="D36" s="127">
        <v>35</v>
      </c>
      <c r="E36" s="1">
        <v>2</v>
      </c>
      <c r="F36" s="127">
        <v>37</v>
      </c>
      <c r="G36" s="1">
        <v>1</v>
      </c>
      <c r="H36" s="1">
        <v>0</v>
      </c>
      <c r="I36" s="127">
        <f>SUM(F36:H36)</f>
        <v>38</v>
      </c>
      <c r="J36" s="1">
        <f>SUM(D36:E36)</f>
        <v>37</v>
      </c>
      <c r="L36" s="24" t="str">
        <f>C35</f>
        <v>Exp 4b</v>
      </c>
      <c r="M36" s="185">
        <f>(F36+H36)/(SUM(F36:H36))</f>
        <v>0.97368421052631582</v>
      </c>
      <c r="N36" s="84">
        <f>F36/(F36+G36)</f>
        <v>0.97368421052631582</v>
      </c>
      <c r="O36" s="84">
        <f>F36/(F36+H36)</f>
        <v>1</v>
      </c>
      <c r="P36" s="84"/>
      <c r="Q36" s="24" t="str">
        <f>L36</f>
        <v>Exp 4b</v>
      </c>
      <c r="R36" s="186">
        <f>D36/(D36+E36)</f>
        <v>0.94594594594594594</v>
      </c>
      <c r="S36" s="169">
        <f t="shared" si="0"/>
        <v>0.94594594594594594</v>
      </c>
      <c r="T36" s="169">
        <f t="shared" si="0"/>
        <v>0.94594594594594594</v>
      </c>
      <c r="V36" s="187" t="str">
        <f>Exp4_AD_AC_Adap_raw_data!A19</f>
        <v>OS</v>
      </c>
      <c r="W36" s="298">
        <f>Exp4_AD_AC_Adap_raw_data!B19</f>
        <v>0</v>
      </c>
      <c r="X36" s="298">
        <v>0</v>
      </c>
      <c r="Y36" s="298">
        <v>0</v>
      </c>
      <c r="Z36" s="298">
        <v>0</v>
      </c>
      <c r="AA36" s="298">
        <v>0</v>
      </c>
      <c r="AD36" s="66" t="s">
        <v>840</v>
      </c>
      <c r="AE36" s="67">
        <f>17/20</f>
        <v>0.85</v>
      </c>
      <c r="AF36" s="67">
        <f>14/20</f>
        <v>0.7</v>
      </c>
      <c r="AH36" s="66" t="s">
        <v>840</v>
      </c>
      <c r="AI36" s="189">
        <f>M36*R36*AE36</f>
        <v>0.7828947368421052</v>
      </c>
      <c r="AJ36" s="67">
        <f>M36*AF36</f>
        <v>0.68157894736842106</v>
      </c>
    </row>
    <row r="37" spans="1:36" x14ac:dyDescent="0.25">
      <c r="A37" s="40" t="s">
        <v>883</v>
      </c>
      <c r="B37" s="40"/>
      <c r="C37" s="40"/>
      <c r="D37" s="191">
        <v>44</v>
      </c>
      <c r="E37" s="41">
        <v>0</v>
      </c>
      <c r="F37" s="191">
        <v>42</v>
      </c>
      <c r="G37" s="41">
        <v>2</v>
      </c>
      <c r="H37" s="41">
        <v>1</v>
      </c>
      <c r="I37" s="191">
        <f>SUM(F37:H37)</f>
        <v>45</v>
      </c>
      <c r="J37" s="41">
        <f>SUM(D37:E37)</f>
        <v>44</v>
      </c>
      <c r="L37" s="192" t="str">
        <f>C36</f>
        <v>Exp 4c</v>
      </c>
      <c r="M37" s="193">
        <f>(F37+H37)/(SUM(F37:H37))</f>
        <v>0.9555555555555556</v>
      </c>
      <c r="N37" s="174">
        <f>F37/(F37+G37)</f>
        <v>0.95454545454545459</v>
      </c>
      <c r="O37" s="174">
        <f>F37/(F37+H37)</f>
        <v>0.97674418604651159</v>
      </c>
      <c r="P37" s="84"/>
      <c r="Q37" s="192" t="str">
        <f>L37</f>
        <v>Exp 4c</v>
      </c>
      <c r="R37" s="194">
        <f>D37/(D37+E37)</f>
        <v>1</v>
      </c>
      <c r="S37" s="175">
        <f t="shared" si="0"/>
        <v>1</v>
      </c>
      <c r="T37" s="175">
        <f t="shared" si="0"/>
        <v>1</v>
      </c>
      <c r="V37" s="187" t="str">
        <f>Exp4_AD_AC_Adap_raw_data!A20</f>
        <v>NO</v>
      </c>
      <c r="W37" s="298">
        <f>Exp4_AD_AC_Adap_raw_data!B20</f>
        <v>0</v>
      </c>
      <c r="X37" s="298">
        <v>0</v>
      </c>
      <c r="Y37" s="298">
        <v>0</v>
      </c>
      <c r="Z37" s="298">
        <v>0</v>
      </c>
      <c r="AA37" s="298">
        <v>0</v>
      </c>
      <c r="AD37" s="195" t="s">
        <v>882</v>
      </c>
      <c r="AE37" s="68">
        <f>14/20</f>
        <v>0.7</v>
      </c>
      <c r="AF37" s="68">
        <f>12/20</f>
        <v>0.6</v>
      </c>
      <c r="AH37" s="195" t="s">
        <v>882</v>
      </c>
      <c r="AI37" s="196">
        <f>M37*R37*AE37</f>
        <v>0.66888888888888887</v>
      </c>
      <c r="AJ37" s="68">
        <f>M37*AF37</f>
        <v>0.57333333333333336</v>
      </c>
    </row>
    <row r="38" spans="1:36" x14ac:dyDescent="0.25">
      <c r="D38" s="34"/>
      <c r="F38" s="34"/>
      <c r="H38" s="32" t="s">
        <v>884</v>
      </c>
      <c r="I38" s="127">
        <f>SUM(I34:I37)</f>
        <v>124</v>
      </c>
      <c r="J38" s="1">
        <f>SUM(J34:J37)</f>
        <v>121</v>
      </c>
      <c r="L38" s="197" t="s">
        <v>216</v>
      </c>
      <c r="M38" s="198">
        <f>AVERAGE(M34:M37)</f>
        <v>0.97040517961570594</v>
      </c>
      <c r="N38" s="177">
        <f>AVERAGE(N34:N37)</f>
        <v>0.97015265436318066</v>
      </c>
      <c r="O38" s="177">
        <f>AVERAGE(O34:O37)</f>
        <v>0.9941860465116279</v>
      </c>
      <c r="Q38" s="197" t="str">
        <f>L38</f>
        <v>Average</v>
      </c>
      <c r="R38" s="199">
        <f>AVERAGE(R34:R37)</f>
        <v>0.94898648648648654</v>
      </c>
      <c r="S38" s="178">
        <f>AVERAGE(S34:S37)</f>
        <v>0.94898648648648654</v>
      </c>
      <c r="T38" s="178">
        <f>AVERAGE(T34:T37)</f>
        <v>0.94898648648648654</v>
      </c>
      <c r="U38" s="158"/>
      <c r="V38" s="187" t="str">
        <f>Exp4_AD_AC_Adap_raw_data!A21</f>
        <v>WC</v>
      </c>
      <c r="W38" s="298">
        <f>Exp4_AD_AC_Adap_raw_data!B21/SUM(Exp4_AD_AC_Adap_raw_data!$B21:'Exp4_AD_AC_Adap_raw_data'!$F21)</f>
        <v>4.0816326530612242E-2</v>
      </c>
      <c r="X38" s="298">
        <f>Exp4_AD_AC_Adap_raw_data!C21/SUM(Exp4_AD_AC_Adap_raw_data!$B21:'Exp4_AD_AC_Adap_raw_data'!$F21)</f>
        <v>6.1224489795918366E-2</v>
      </c>
      <c r="Y38" s="298">
        <f>Exp4_AD_AC_Adap_raw_data!D21/SUM(Exp4_AD_AC_Adap_raw_data!$B21:'Exp4_AD_AC_Adap_raw_data'!$F21)</f>
        <v>0</v>
      </c>
      <c r="Z38" s="298">
        <f>Exp4_AD_AC_Adap_raw_data!E21/SUM(Exp4_AD_AC_Adap_raw_data!$B21:'Exp4_AD_AC_Adap_raw_data'!$F21)</f>
        <v>0</v>
      </c>
      <c r="AA38" s="298">
        <f>Exp4_AD_AC_Adap_raw_data!F21/SUM(Exp4_AD_AC_Adap_raw_data!$B21:'Exp4_AD_AC_Adap_raw_data'!$F21)</f>
        <v>0.89795918367346939</v>
      </c>
      <c r="AD38" s="35" t="s">
        <v>216</v>
      </c>
      <c r="AE38" s="132">
        <f>AVERAGE(AE34:AE37)</f>
        <v>0.85000000000000009</v>
      </c>
      <c r="AF38" s="132">
        <f>AVERAGE(AF34:AF37)</f>
        <v>0.77500000000000002</v>
      </c>
      <c r="AH38" s="28" t="s">
        <v>216</v>
      </c>
      <c r="AI38" s="200">
        <f>AVERAGE(AI34:AI37)</f>
        <v>0.78020781119465332</v>
      </c>
      <c r="AJ38" s="200">
        <f>AVERAGE(AJ34:AJ37)</f>
        <v>0.75360902255639095</v>
      </c>
    </row>
    <row r="39" spans="1:36" x14ac:dyDescent="0.25">
      <c r="M39" s="34"/>
      <c r="V39" s="187"/>
      <c r="AD39" s="35" t="s">
        <v>885</v>
      </c>
      <c r="AE39" s="68">
        <f>14/15</f>
        <v>0.93333333333333335</v>
      </c>
      <c r="AF39" s="68">
        <f>12/15</f>
        <v>0.8</v>
      </c>
      <c r="AG39" s="20"/>
      <c r="AH39" s="32" t="s">
        <v>886</v>
      </c>
      <c r="AI39" s="189">
        <f>AVERAGE(AI34:AI36)</f>
        <v>0.8173141186299081</v>
      </c>
      <c r="AJ39" s="189">
        <f>AVERAGE(AJ34:AJ36)</f>
        <v>0.81370091896407681</v>
      </c>
    </row>
    <row r="40" spans="1:36" x14ac:dyDescent="0.25">
      <c r="AD40" s="32" t="s">
        <v>216</v>
      </c>
      <c r="AE40" s="67">
        <f>AVERAGE(AE34:AE36,AE39)</f>
        <v>0.90833333333333344</v>
      </c>
      <c r="AF40" s="67">
        <f>AVERAGE(AF34:AF36,AF39)</f>
        <v>0.82499999999999996</v>
      </c>
      <c r="AH40" s="32" t="s">
        <v>216</v>
      </c>
      <c r="AI40" s="201">
        <f>AVERAGE(AI34:AI36,AI39)</f>
        <v>0.8173141186299081</v>
      </c>
      <c r="AJ40" s="201">
        <f>AVERAGE(AJ34:AJ36,AJ39)</f>
        <v>0.81370091896407681</v>
      </c>
    </row>
    <row r="58" spans="1:33" x14ac:dyDescent="0.25">
      <c r="A58" s="360" t="s">
        <v>887</v>
      </c>
      <c r="B58" s="360"/>
      <c r="C58" s="360"/>
      <c r="D58" s="360"/>
      <c r="E58" s="360"/>
      <c r="F58" s="360"/>
      <c r="G58" s="360"/>
      <c r="H58" s="360"/>
      <c r="I58" s="360"/>
      <c r="J58" s="360"/>
      <c r="K58" s="360"/>
      <c r="L58" s="360"/>
      <c r="M58" s="360"/>
      <c r="N58" s="360"/>
      <c r="O58" s="360"/>
      <c r="P58" s="360"/>
      <c r="Q58" s="360"/>
      <c r="R58" s="360"/>
      <c r="S58" s="360"/>
      <c r="T58" s="360"/>
      <c r="U58" s="360"/>
      <c r="V58" s="360"/>
      <c r="W58" s="360"/>
      <c r="X58" s="360"/>
      <c r="Y58" s="360"/>
      <c r="Z58" s="360"/>
      <c r="AA58" s="360"/>
      <c r="AB58" s="360"/>
      <c r="AC58" s="360"/>
      <c r="AD58" s="360"/>
      <c r="AE58" s="360"/>
      <c r="AF58" s="360"/>
      <c r="AG58" s="360"/>
    </row>
    <row r="59" spans="1:33" x14ac:dyDescent="0.25">
      <c r="A59" s="372" t="str">
        <f>Exp5_AC_success_raw_data!A3</f>
        <v>Confusion Matrix for Anomaly Classification</v>
      </c>
      <c r="B59" s="372"/>
      <c r="C59" s="372"/>
      <c r="D59" s="372"/>
      <c r="E59" s="372"/>
      <c r="H59" s="371" t="str">
        <f>Exp5_AC_success_raw_data!H3</f>
        <v>Confusion Matrix for Anomaly Classification (%)</v>
      </c>
      <c r="I59" s="371"/>
      <c r="J59" s="371"/>
      <c r="K59" s="371"/>
      <c r="L59" s="371"/>
      <c r="M59" s="371"/>
      <c r="O59" s="370" t="str">
        <f>Exp5_AC_success_raw_data!O1</f>
        <v>node 
(impl level)</v>
      </c>
      <c r="P59" s="373" t="str">
        <f>Exp5_AC_success_raw_data!P1</f>
        <v>AD</v>
      </c>
      <c r="Q59" s="374"/>
      <c r="R59" s="375"/>
      <c r="S59" s="376" t="str">
        <f>Exp5_AC_success_raw_data!S1</f>
        <v>AC</v>
      </c>
      <c r="T59" s="376"/>
    </row>
    <row r="60" spans="1:33" x14ac:dyDescent="0.25">
      <c r="B60" t="str">
        <f>Exp5_AC_success_raw_data!B4</f>
        <v>HC</v>
      </c>
      <c r="C60" t="str">
        <f>Exp5_AC_success_raw_data!C4</f>
        <v>TC</v>
      </c>
      <c r="D60" t="str">
        <f>Exp5_AC_success_raw_data!D4</f>
        <v>OS</v>
      </c>
      <c r="E60" t="str">
        <f>Exp5_AC_success_raw_data!E4</f>
        <v>NO</v>
      </c>
      <c r="H60" s="334"/>
      <c r="I60" s="331" t="str">
        <f>Exp5_AC_success_raw_data!I4</f>
        <v>HC</v>
      </c>
      <c r="J60" s="331" t="str">
        <f>Exp5_AC_success_raw_data!J4</f>
        <v>TC</v>
      </c>
      <c r="K60" s="331" t="str">
        <f>Exp5_AC_success_raw_data!K4</f>
        <v>OS</v>
      </c>
      <c r="L60" s="331" t="str">
        <f>Exp5_AC_success_raw_data!L4</f>
        <v>NO</v>
      </c>
      <c r="M60" s="331" t="str">
        <f>Exp5_AC_success_raw_data!M4</f>
        <v>WC</v>
      </c>
      <c r="O60" s="370">
        <f>Exp5_AC_success_raw_data!O2</f>
        <v>0</v>
      </c>
      <c r="P60" s="227" t="str">
        <f>Exp5_AC_success_raw_data!P2</f>
        <v>TP</v>
      </c>
      <c r="Q60" s="226" t="str">
        <f>Exp5_AC_success_raw_data!Q2</f>
        <v>FP</v>
      </c>
      <c r="R60" s="228" t="str">
        <f>Exp5_AC_success_raw_data!R2</f>
        <v>FN</v>
      </c>
      <c r="S60" s="29" t="str">
        <f>Exp5_AC_success_raw_data!S2</f>
        <v>TP</v>
      </c>
      <c r="T60" s="243" t="str">
        <f>Exp5_AC_success_raw_data!T2</f>
        <v>FP</v>
      </c>
      <c r="W60" s="363" t="s">
        <v>88</v>
      </c>
      <c r="X60" s="363"/>
      <c r="Y60" s="363"/>
      <c r="AA60" s="10" t="s">
        <v>888</v>
      </c>
    </row>
    <row r="61" spans="1:33" x14ac:dyDescent="0.25">
      <c r="A61" t="str">
        <f>Exp5_AC_success_raw_data!A5</f>
        <v>HC</v>
      </c>
      <c r="B61">
        <f>Exp5_AC_success_raw_data!B5</f>
        <v>8</v>
      </c>
      <c r="C61">
        <f>Exp5_AC_success_raw_data!C5</f>
        <v>0</v>
      </c>
      <c r="D61">
        <f>Exp5_AC_success_raw_data!D5</f>
        <v>2</v>
      </c>
      <c r="E61">
        <f>Exp5_AC_success_raw_data!E5</f>
        <v>0</v>
      </c>
      <c r="H61" s="335" t="str">
        <f>Exp5_AC_success_raw_data!H5</f>
        <v>HC</v>
      </c>
      <c r="I61" s="258">
        <f>Exp5_AC_success_raw_data!I5</f>
        <v>0.8</v>
      </c>
      <c r="J61" s="258">
        <f>Exp5_AC_success_raw_data!J5</f>
        <v>0</v>
      </c>
      <c r="K61" s="258">
        <f>Exp5_AC_success_raw_data!K5</f>
        <v>0.2</v>
      </c>
      <c r="L61" s="258">
        <f>Exp5_AC_success_raw_data!L5</f>
        <v>0</v>
      </c>
      <c r="M61" s="258">
        <f>Exp5_AC_success_raw_data!M5</f>
        <v>0</v>
      </c>
      <c r="O61" s="214">
        <f>Exp5_AC_success_raw_data!O3</f>
        <v>3</v>
      </c>
      <c r="P61" s="82">
        <f>Exp5_AC_success_raw_data!P3</f>
        <v>0</v>
      </c>
      <c r="Q61" s="10">
        <f>Exp5_AC_success_raw_data!Q3</f>
        <v>0</v>
      </c>
      <c r="R61" s="246">
        <f>Exp5_AC_success_raw_data!R3</f>
        <v>0</v>
      </c>
      <c r="S61" s="10">
        <f>Exp5_AC_success_raw_data!S3</f>
        <v>0</v>
      </c>
      <c r="T61" s="141">
        <f>Exp5_AC_success_raw_data!T3</f>
        <v>0</v>
      </c>
      <c r="V61" s="40" t="s">
        <v>889</v>
      </c>
      <c r="W61" s="3" t="s">
        <v>98</v>
      </c>
      <c r="X61" s="3" t="s">
        <v>99</v>
      </c>
      <c r="Y61" s="3" t="s">
        <v>100</v>
      </c>
      <c r="Z61" s="40" t="s">
        <v>889</v>
      </c>
      <c r="AA61" s="40" t="s">
        <v>98</v>
      </c>
    </row>
    <row r="62" spans="1:33" x14ac:dyDescent="0.25">
      <c r="A62" t="str">
        <f>Exp5_AC_success_raw_data!A6</f>
        <v>TC</v>
      </c>
      <c r="B62">
        <f>Exp5_AC_success_raw_data!B6</f>
        <v>0</v>
      </c>
      <c r="C62">
        <f>Exp5_AC_success_raw_data!C6</f>
        <v>33</v>
      </c>
      <c r="D62">
        <f>Exp5_AC_success_raw_data!D6</f>
        <v>1</v>
      </c>
      <c r="E62">
        <f>Exp5_AC_success_raw_data!E6</f>
        <v>0</v>
      </c>
      <c r="H62" s="335" t="str">
        <f>Exp5_AC_success_raw_data!H6</f>
        <v>TC</v>
      </c>
      <c r="I62" s="258">
        <f>Exp5_AC_success_raw_data!I6</f>
        <v>0</v>
      </c>
      <c r="J62" s="258">
        <f>Exp5_AC_success_raw_data!J6</f>
        <v>0.97058823529411764</v>
      </c>
      <c r="K62" s="258">
        <f>Exp5_AC_success_raw_data!K6</f>
        <v>2.9411764705882353E-2</v>
      </c>
      <c r="L62" s="258">
        <f>Exp5_AC_success_raw_data!L6</f>
        <v>0</v>
      </c>
      <c r="M62" s="258">
        <f>Exp5_AC_success_raw_data!M6</f>
        <v>0</v>
      </c>
      <c r="O62" s="244">
        <f>Exp5_AC_success_raw_data!O4</f>
        <v>4</v>
      </c>
      <c r="P62" s="82">
        <f>Exp5_AC_success_raw_data!P4</f>
        <v>20</v>
      </c>
      <c r="Q62" s="10">
        <f>Exp5_AC_success_raw_data!Q4</f>
        <v>0</v>
      </c>
      <c r="R62" s="246">
        <f>Exp5_AC_success_raw_data!R4</f>
        <v>0</v>
      </c>
      <c r="S62" s="10">
        <f>Exp5_AC_success_raw_data!S4</f>
        <v>20</v>
      </c>
      <c r="T62" s="141">
        <f>Exp5_AC_success_raw_data!T4</f>
        <v>0</v>
      </c>
      <c r="V62">
        <v>2</v>
      </c>
      <c r="W62" s="258">
        <f>SUM(P62:P63)/SUM(P62:R63)</f>
        <v>1</v>
      </c>
      <c r="X62" s="258">
        <f>SUM(P62:P63)/SUM(P62:Q63)</f>
        <v>1</v>
      </c>
      <c r="Y62" s="258">
        <f>SUM(P62:P63)/SUM(P62:P63,R62:R63)</f>
        <v>1</v>
      </c>
      <c r="Z62">
        <v>2</v>
      </c>
      <c r="AA62" s="258">
        <f>SUM(S62:S63)/SUM(S62:T63)</f>
        <v>1</v>
      </c>
    </row>
    <row r="63" spans="1:33" x14ac:dyDescent="0.25">
      <c r="A63" t="str">
        <f>Exp5_AC_success_raw_data!A7</f>
        <v>OS</v>
      </c>
      <c r="B63">
        <f>Exp5_AC_success_raw_data!B7</f>
        <v>1</v>
      </c>
      <c r="C63">
        <f>Exp5_AC_success_raw_data!C7</f>
        <v>0</v>
      </c>
      <c r="D63">
        <f>Exp5_AC_success_raw_data!D7</f>
        <v>9</v>
      </c>
      <c r="E63">
        <f>Exp5_AC_success_raw_data!E7</f>
        <v>0</v>
      </c>
      <c r="H63" s="335" t="str">
        <f>Exp5_AC_success_raw_data!H7</f>
        <v>OS</v>
      </c>
      <c r="I63" s="258">
        <f>Exp5_AC_success_raw_data!I7</f>
        <v>0.1</v>
      </c>
      <c r="J63" s="258">
        <f>Exp5_AC_success_raw_data!J7</f>
        <v>0</v>
      </c>
      <c r="K63" s="258">
        <f>Exp5_AC_success_raw_data!K7</f>
        <v>0.9</v>
      </c>
      <c r="L63" s="258">
        <f>Exp5_AC_success_raw_data!L7</f>
        <v>0</v>
      </c>
      <c r="M63" s="258">
        <f>Exp5_AC_success_raw_data!M7</f>
        <v>0</v>
      </c>
      <c r="O63" s="244">
        <f>Exp5_AC_success_raw_data!O5</f>
        <v>5</v>
      </c>
      <c r="P63" s="82">
        <f>Exp5_AC_success_raw_data!P5</f>
        <v>0</v>
      </c>
      <c r="Q63" s="10">
        <f>Exp5_AC_success_raw_data!Q5</f>
        <v>0</v>
      </c>
      <c r="R63" s="246">
        <f>Exp5_AC_success_raw_data!R5</f>
        <v>0</v>
      </c>
      <c r="S63" s="10">
        <f>Exp5_AC_success_raw_data!S5</f>
        <v>0</v>
      </c>
      <c r="T63" s="141">
        <f>Exp5_AC_success_raw_data!T5</f>
        <v>0</v>
      </c>
      <c r="V63">
        <v>3</v>
      </c>
      <c r="W63" s="258">
        <f>P64/SUM(P64:R64)</f>
        <v>1</v>
      </c>
      <c r="X63" s="258">
        <f>P64/SUM(P64:Q64)</f>
        <v>1</v>
      </c>
      <c r="Y63" s="258">
        <f>P64/SUM(P64,R64)</f>
        <v>1</v>
      </c>
      <c r="Z63">
        <v>3</v>
      </c>
      <c r="AA63" s="323">
        <f>S64/SUM(S64:T64)</f>
        <v>0.91666666666666663</v>
      </c>
    </row>
    <row r="64" spans="1:33" x14ac:dyDescent="0.25">
      <c r="A64" t="str">
        <f>Exp5_AC_success_raw_data!A8</f>
        <v>NO</v>
      </c>
      <c r="B64">
        <f>Exp5_AC_success_raw_data!B8</f>
        <v>0</v>
      </c>
      <c r="C64">
        <f>Exp5_AC_success_raw_data!C8</f>
        <v>0</v>
      </c>
      <c r="D64">
        <f>Exp5_AC_success_raw_data!D8</f>
        <v>0</v>
      </c>
      <c r="E64">
        <f>Exp5_AC_success_raw_data!E8</f>
        <v>0</v>
      </c>
      <c r="H64" s="335" t="str">
        <f>Exp5_AC_success_raw_data!H8</f>
        <v>NO</v>
      </c>
      <c r="I64" s="258">
        <f>Exp5_AC_success_raw_data!I8</f>
        <v>0</v>
      </c>
      <c r="J64" s="258">
        <f>Exp5_AC_success_raw_data!J8</f>
        <v>0</v>
      </c>
      <c r="K64" s="258">
        <f>Exp5_AC_success_raw_data!K8</f>
        <v>0</v>
      </c>
      <c r="L64" s="258">
        <f>Exp5_AC_success_raw_data!L8</f>
        <v>0</v>
      </c>
      <c r="M64" s="258">
        <f>Exp5_AC_success_raw_data!M8</f>
        <v>0</v>
      </c>
      <c r="O64" s="214">
        <f>Exp5_AC_success_raw_data!O6</f>
        <v>7</v>
      </c>
      <c r="P64" s="82">
        <f>Exp5_AC_success_raw_data!P6</f>
        <v>36</v>
      </c>
      <c r="Q64" s="10">
        <f>Exp5_AC_success_raw_data!Q6</f>
        <v>0</v>
      </c>
      <c r="R64" s="246">
        <f>Exp5_AC_success_raw_data!R6</f>
        <v>0</v>
      </c>
      <c r="S64" s="10">
        <f>Exp5_AC_success_raw_data!S6</f>
        <v>33</v>
      </c>
      <c r="T64" s="141">
        <f>Exp5_AC_success_raw_data!T6</f>
        <v>3</v>
      </c>
      <c r="V64" s="40">
        <v>4</v>
      </c>
      <c r="W64" s="333">
        <f>P65/SUM(P65:R65)</f>
        <v>0.9375</v>
      </c>
      <c r="X64" s="299">
        <f>P65/SUM(P65:Q65)</f>
        <v>1</v>
      </c>
      <c r="Y64" s="333">
        <f>P65/SUM(P65,R65)</f>
        <v>0.9375</v>
      </c>
      <c r="Z64" s="40">
        <v>4</v>
      </c>
      <c r="AA64" s="333">
        <f>S65/SUM(S65:T65)</f>
        <v>0.8666666666666667</v>
      </c>
    </row>
    <row r="65" spans="1:33" x14ac:dyDescent="0.25">
      <c r="A65" t="str">
        <f>Exp5_AC_success_raw_data!A9</f>
        <v>WC</v>
      </c>
      <c r="B65">
        <f>Exp5_AC_success_raw_data!B9</f>
        <v>0</v>
      </c>
      <c r="C65">
        <f>Exp5_AC_success_raw_data!C9</f>
        <v>0</v>
      </c>
      <c r="D65">
        <f>Exp5_AC_success_raw_data!D9</f>
        <v>0</v>
      </c>
      <c r="E65">
        <f>Exp5_AC_success_raw_data!E9</f>
        <v>0</v>
      </c>
      <c r="H65" s="335" t="str">
        <f>Exp5_AC_success_raw_data!H9</f>
        <v>WC</v>
      </c>
      <c r="I65" s="258">
        <f>Exp5_AC_success_raw_data!I9</f>
        <v>0</v>
      </c>
      <c r="J65" s="258">
        <f>Exp5_AC_success_raw_data!J9</f>
        <v>0</v>
      </c>
      <c r="K65" s="258">
        <f>Exp5_AC_success_raw_data!K9</f>
        <v>0</v>
      </c>
      <c r="L65" s="258">
        <f>Exp5_AC_success_raw_data!L9</f>
        <v>0</v>
      </c>
      <c r="M65" s="258">
        <f>Exp5_AC_success_raw_data!M9</f>
        <v>1</v>
      </c>
      <c r="O65" s="245">
        <f>Exp5_AC_success_raw_data!O7</f>
        <v>8</v>
      </c>
      <c r="P65" s="247">
        <f>Exp5_AC_success_raw_data!P7</f>
        <v>15</v>
      </c>
      <c r="Q65" s="146">
        <f>Exp5_AC_success_raw_data!Q7</f>
        <v>0</v>
      </c>
      <c r="R65" s="248">
        <f>Exp5_AC_success_raw_data!R7</f>
        <v>1</v>
      </c>
      <c r="S65" s="146">
        <f>Exp5_AC_success_raw_data!S7</f>
        <v>13</v>
      </c>
      <c r="T65" s="147">
        <f>Exp5_AC_success_raw_data!T7</f>
        <v>2</v>
      </c>
      <c r="V65" s="24" t="s">
        <v>216</v>
      </c>
      <c r="W65" s="189">
        <f>AVERAGE(W62:W64)</f>
        <v>0.97916666666666663</v>
      </c>
      <c r="X65" s="189">
        <f t="shared" ref="X65:AA65" si="1">AVERAGE(X62:X64)</f>
        <v>1</v>
      </c>
      <c r="Y65" s="189">
        <f t="shared" si="1"/>
        <v>0.97916666666666663</v>
      </c>
      <c r="Z65" s="24"/>
      <c r="AA65" s="189">
        <f t="shared" si="1"/>
        <v>0.9277777777777777</v>
      </c>
    </row>
    <row r="66" spans="1:33" x14ac:dyDescent="0.25">
      <c r="O66" t="s">
        <v>104</v>
      </c>
      <c r="P66" s="10">
        <f>SUM(P61:P65)</f>
        <v>71</v>
      </c>
      <c r="Q66" s="10">
        <f t="shared" ref="Q66:R66" si="2">SUM(Q61:Q65)</f>
        <v>0</v>
      </c>
      <c r="R66" s="10">
        <f t="shared" si="2"/>
        <v>1</v>
      </c>
      <c r="S66" s="10">
        <f t="shared" ref="S66" si="3">SUM(S61:S65)</f>
        <v>66</v>
      </c>
      <c r="T66" s="10">
        <f t="shared" ref="T66" si="4">SUM(T61:T65)</f>
        <v>5</v>
      </c>
    </row>
    <row r="69" spans="1:33" x14ac:dyDescent="0.25">
      <c r="A69" s="360" t="s">
        <v>890</v>
      </c>
      <c r="B69" s="360"/>
      <c r="C69" s="360"/>
      <c r="D69" s="360"/>
      <c r="E69" s="360"/>
      <c r="F69" s="360"/>
      <c r="G69" s="360"/>
      <c r="H69" s="360"/>
      <c r="I69" s="360"/>
      <c r="J69" s="360"/>
      <c r="K69" s="360"/>
      <c r="L69" s="360"/>
      <c r="M69" s="360"/>
      <c r="N69" s="360"/>
      <c r="O69" s="360"/>
      <c r="P69" s="360"/>
      <c r="Q69" s="360"/>
      <c r="R69" s="360"/>
      <c r="S69" s="360"/>
      <c r="T69" s="360"/>
      <c r="U69" s="360"/>
      <c r="V69" s="360"/>
      <c r="W69" s="360"/>
      <c r="X69" s="360"/>
      <c r="Y69" s="360"/>
      <c r="Z69" s="360"/>
      <c r="AA69" s="360"/>
      <c r="AB69" s="360"/>
      <c r="AC69" s="360"/>
      <c r="AD69" s="360"/>
      <c r="AE69" s="360"/>
      <c r="AF69" s="360"/>
      <c r="AG69" s="360"/>
    </row>
    <row r="71" spans="1:33" x14ac:dyDescent="0.25">
      <c r="I71" s="378" t="s">
        <v>867</v>
      </c>
      <c r="J71" s="378"/>
      <c r="K71" s="378"/>
      <c r="L71" s="10"/>
      <c r="M71" s="378" t="s">
        <v>868</v>
      </c>
      <c r="N71" s="378"/>
      <c r="O71" s="378"/>
      <c r="P71" s="378"/>
      <c r="R71" s="365" t="s">
        <v>844</v>
      </c>
      <c r="S71" s="365"/>
      <c r="T71" s="365"/>
      <c r="U71" s="365"/>
    </row>
    <row r="72" spans="1:33" x14ac:dyDescent="0.25">
      <c r="A72" s="40"/>
      <c r="B72" s="183" t="s">
        <v>265</v>
      </c>
      <c r="C72" s="3" t="s">
        <v>266</v>
      </c>
      <c r="D72" s="183" t="s">
        <v>267</v>
      </c>
      <c r="E72" s="3" t="s">
        <v>268</v>
      </c>
      <c r="F72" s="3" t="s">
        <v>269</v>
      </c>
      <c r="G72" s="183"/>
      <c r="H72" s="40"/>
      <c r="I72" s="183" t="s">
        <v>98</v>
      </c>
      <c r="J72" s="3" t="s">
        <v>99</v>
      </c>
      <c r="K72" s="3" t="s">
        <v>100</v>
      </c>
      <c r="L72" s="3"/>
      <c r="M72" s="3"/>
      <c r="N72" s="183" t="s">
        <v>98</v>
      </c>
      <c r="O72" s="3" t="s">
        <v>99</v>
      </c>
      <c r="P72" s="3" t="s">
        <v>100</v>
      </c>
      <c r="S72" s="1" t="s">
        <v>6</v>
      </c>
      <c r="T72" s="1" t="s">
        <v>10</v>
      </c>
      <c r="U72" s="1" t="s">
        <v>14</v>
      </c>
    </row>
    <row r="73" spans="1:33" x14ac:dyDescent="0.25">
      <c r="A73" t="s">
        <v>102</v>
      </c>
      <c r="B73" s="82">
        <v>10</v>
      </c>
      <c r="C73" s="10">
        <v>0</v>
      </c>
      <c r="D73" s="82">
        <v>10</v>
      </c>
      <c r="E73" s="10">
        <v>0</v>
      </c>
      <c r="F73" s="10">
        <v>0</v>
      </c>
      <c r="G73" s="82"/>
      <c r="H73" t="s">
        <v>102</v>
      </c>
      <c r="I73" s="185">
        <f>D73/SUM(D73:F73)</f>
        <v>1</v>
      </c>
      <c r="J73" s="84">
        <f>I73</f>
        <v>1</v>
      </c>
      <c r="K73" s="84">
        <f>D73/(D73+F73)</f>
        <v>1</v>
      </c>
      <c r="L73" s="84"/>
      <c r="M73" t="s">
        <v>102</v>
      </c>
      <c r="N73" s="186">
        <f>B73/SUM(B73:C73)</f>
        <v>1</v>
      </c>
      <c r="O73" s="169">
        <f>N73</f>
        <v>1</v>
      </c>
      <c r="P73" s="169">
        <f>O73</f>
        <v>1</v>
      </c>
      <c r="R73" s="32" t="s">
        <v>6</v>
      </c>
      <c r="S73" s="202">
        <v>0</v>
      </c>
      <c r="T73" s="202">
        <v>0</v>
      </c>
      <c r="U73" s="202">
        <v>0</v>
      </c>
    </row>
    <row r="74" spans="1:33" x14ac:dyDescent="0.25">
      <c r="A74" t="s">
        <v>103</v>
      </c>
      <c r="B74" s="82">
        <v>7</v>
      </c>
      <c r="C74" s="10">
        <v>2</v>
      </c>
      <c r="D74" s="82">
        <v>9</v>
      </c>
      <c r="E74" s="10">
        <v>1</v>
      </c>
      <c r="F74" s="10">
        <v>0</v>
      </c>
      <c r="G74" s="82"/>
      <c r="H74" t="s">
        <v>103</v>
      </c>
      <c r="I74" s="185">
        <f>D74/SUM(D74:F74)</f>
        <v>0.9</v>
      </c>
      <c r="J74" s="84">
        <f>I74</f>
        <v>0.9</v>
      </c>
      <c r="K74" s="84">
        <f>D74/(D74+F74)</f>
        <v>1</v>
      </c>
      <c r="L74" s="84"/>
      <c r="M74" t="s">
        <v>103</v>
      </c>
      <c r="N74" s="186">
        <f>B74/SUM(B74:C74)</f>
        <v>0.77777777777777779</v>
      </c>
      <c r="O74" s="169">
        <f>N74</f>
        <v>0.77777777777777779</v>
      </c>
      <c r="P74" s="169">
        <f>O74</f>
        <v>0.77777777777777779</v>
      </c>
      <c r="R74" s="32" t="s">
        <v>10</v>
      </c>
      <c r="S74" s="202">
        <v>0</v>
      </c>
      <c r="T74" s="202">
        <f>10/10</f>
        <v>1</v>
      </c>
      <c r="U74" s="202">
        <v>0</v>
      </c>
    </row>
    <row r="75" spans="1:33" x14ac:dyDescent="0.25">
      <c r="R75" s="32" t="s">
        <v>14</v>
      </c>
      <c r="S75" s="169">
        <f>2/9</f>
        <v>0.22222222222222221</v>
      </c>
      <c r="T75" s="202">
        <v>0</v>
      </c>
      <c r="U75" s="169">
        <f>7/9</f>
        <v>0.77777777777777779</v>
      </c>
    </row>
    <row r="77" spans="1:33" x14ac:dyDescent="0.25">
      <c r="A77" s="360" t="s">
        <v>891</v>
      </c>
      <c r="B77" s="360"/>
      <c r="C77" s="360"/>
      <c r="D77" s="360"/>
      <c r="E77" s="360"/>
      <c r="F77" s="360"/>
      <c r="G77" s="360"/>
      <c r="H77" s="360"/>
      <c r="I77" s="360"/>
      <c r="J77" s="360"/>
      <c r="K77" s="360"/>
      <c r="L77" s="360"/>
      <c r="M77" s="360"/>
      <c r="N77" s="360"/>
      <c r="O77" s="360"/>
      <c r="P77" s="360"/>
      <c r="Q77" s="360"/>
      <c r="R77" s="360"/>
      <c r="S77" s="360"/>
      <c r="T77" s="360"/>
      <c r="U77" s="360"/>
      <c r="V77" s="360"/>
      <c r="W77" s="360"/>
      <c r="X77" s="360"/>
      <c r="Y77" s="360"/>
      <c r="Z77" s="360"/>
      <c r="AA77" s="360"/>
      <c r="AB77" s="360"/>
      <c r="AC77" s="360"/>
      <c r="AD77" s="360"/>
      <c r="AE77" s="360"/>
      <c r="AF77" s="360"/>
      <c r="AG77" s="360"/>
    </row>
    <row r="79" spans="1:33" x14ac:dyDescent="0.25">
      <c r="A79" s="380" t="s">
        <v>86</v>
      </c>
      <c r="B79" s="380"/>
      <c r="C79" s="380"/>
      <c r="D79" s="380"/>
      <c r="E79" s="380"/>
      <c r="F79" s="380"/>
      <c r="G79" s="320"/>
      <c r="H79" s="366" t="s">
        <v>892</v>
      </c>
      <c r="I79" s="366"/>
      <c r="J79" s="23"/>
      <c r="K79" s="321"/>
      <c r="L79" s="367" t="s">
        <v>893</v>
      </c>
      <c r="M79" s="367"/>
      <c r="N79" s="368"/>
      <c r="O79" s="367" t="s">
        <v>894</v>
      </c>
      <c r="P79" s="367"/>
      <c r="R79" s="23"/>
      <c r="S79" s="369" t="s">
        <v>88</v>
      </c>
      <c r="T79" s="369"/>
      <c r="U79" s="377"/>
      <c r="V79" s="322"/>
      <c r="W79" s="369" t="s">
        <v>888</v>
      </c>
      <c r="X79" s="369"/>
    </row>
    <row r="80" spans="1:33" x14ac:dyDescent="0.25">
      <c r="A80" s="239" t="str">
        <f>Exp1_2_summary!A2</f>
        <v>impl node</v>
      </c>
      <c r="B80" s="219" t="str">
        <f>Exp1_2_summary!A2:F2</f>
        <v>AD TP</v>
      </c>
      <c r="C80" s="154" t="str">
        <f>Exp1_2_summary!B2:H2</f>
        <v>AD FP</v>
      </c>
      <c r="D80" s="229" t="str">
        <f>Exp1_2_summary!C2:I2</f>
        <v>AD FN</v>
      </c>
      <c r="E80" s="215" t="str">
        <f>Exp1_2_summary!D2:J2</f>
        <v>AC TP</v>
      </c>
      <c r="F80" s="203" t="str">
        <f>Exp1_2_summary!E2:S2</f>
        <v>AC FP</v>
      </c>
      <c r="G80" s="224" t="str">
        <f>Exp1_2_summary!F2:T2</f>
        <v>AC FN</v>
      </c>
      <c r="H80" s="203" t="str">
        <f>Exp1_2_summary!H2:U2</f>
        <v>AD</v>
      </c>
      <c r="I80" s="204" t="str">
        <f>Exp1_2_summary!I2:V2</f>
        <v>AC</v>
      </c>
      <c r="J80" s="32"/>
      <c r="K80" s="228" t="str">
        <f>Exp1_2_summary!K2:Y2</f>
        <v>abst node</v>
      </c>
      <c r="L80" s="29" t="str">
        <f>Exp1_2_summary!L2:Z2</f>
        <v>AD TP</v>
      </c>
      <c r="M80" s="29" t="str">
        <f>Exp1_2_summary!M2:AA2</f>
        <v>AD FP</v>
      </c>
      <c r="N80" s="294" t="str">
        <f>Exp1_2_summary!N2:AB2</f>
        <v>AD FN</v>
      </c>
      <c r="O80" s="226" t="str">
        <f>Exp1_2_summary!O2:AC2</f>
        <v>AC TP</v>
      </c>
      <c r="P80" s="226" t="str">
        <f>F80</f>
        <v>AC FP</v>
      </c>
      <c r="R80" s="295" t="s">
        <v>889</v>
      </c>
      <c r="S80" s="3" t="str">
        <f>Exp1_2_summary!T2</f>
        <v>Accuracy</v>
      </c>
      <c r="T80" s="3" t="str">
        <f>Exp1_2_summary!U2</f>
        <v>Precision</v>
      </c>
      <c r="U80" s="64" t="str">
        <f>Exp1_2_summary!V2</f>
        <v>Recall</v>
      </c>
      <c r="V80" s="314" t="str">
        <f>Exp1_2_summary!W2</f>
        <v>node</v>
      </c>
      <c r="W80" s="3" t="str">
        <f>Exp1_2_summary!X2</f>
        <v>Accuracy</v>
      </c>
      <c r="X80" s="3"/>
      <c r="Y80" s="10"/>
    </row>
    <row r="81" spans="1:25" x14ac:dyDescent="0.25">
      <c r="A81" s="240">
        <f>Exp1_2_summary!A3</f>
        <v>3</v>
      </c>
      <c r="B81" s="220">
        <f>Exp1_2_summary!A3:F3</f>
        <v>93</v>
      </c>
      <c r="C81" s="49">
        <f>Exp1_2_summary!B3:H3</f>
        <v>5</v>
      </c>
      <c r="D81" s="241">
        <f>Exp1_2_summary!C3:I3</f>
        <v>1</v>
      </c>
      <c r="E81" s="220">
        <f>Exp1_2_summary!D3:J3</f>
        <v>93</v>
      </c>
      <c r="F81" s="49">
        <f>Exp1_2_summary!E3:S3</f>
        <v>0</v>
      </c>
      <c r="G81" s="61">
        <f>Exp1_2_summary!F3:T3</f>
        <v>0</v>
      </c>
      <c r="H81" s="49">
        <f>Exp1_2_summary!H3:U3</f>
        <v>98</v>
      </c>
      <c r="I81" s="223">
        <f>Exp1_2_summary!I3:V3</f>
        <v>93</v>
      </c>
      <c r="J81" s="32"/>
      <c r="K81" s="246">
        <f>Exp1_2_summary!K3:Y3</f>
        <v>1</v>
      </c>
      <c r="L81" s="1">
        <f>Exp1_2_summary!L3:Z3</f>
        <v>93</v>
      </c>
      <c r="M81" s="1">
        <f>Exp1_2_summary!M3:AA3</f>
        <v>5</v>
      </c>
      <c r="N81" s="216">
        <f>Exp1_2_summary!N3:AB3</f>
        <v>1</v>
      </c>
      <c r="O81" s="10">
        <f>Exp1_2_summary!O3:AC3</f>
        <v>93</v>
      </c>
      <c r="P81" s="10">
        <f>F81</f>
        <v>0</v>
      </c>
      <c r="R81" s="296">
        <f>Exp1_2_summary!S3</f>
        <v>1</v>
      </c>
      <c r="S81" s="298">
        <f>Exp1_2_summary!T3</f>
        <v>0.93939393939393945</v>
      </c>
      <c r="T81" s="298">
        <f>Exp1_2_summary!U3</f>
        <v>0.94897959183673475</v>
      </c>
      <c r="U81" s="312">
        <f>Exp1_2_summary!V3</f>
        <v>0.98936170212765961</v>
      </c>
      <c r="V81" s="318">
        <f>Exp1_2_summary!W3</f>
        <v>1</v>
      </c>
      <c r="W81" s="258">
        <f>Exp1_2_summary!X3</f>
        <v>1</v>
      </c>
      <c r="X81" s="258"/>
      <c r="Y81" s="298"/>
    </row>
    <row r="82" spans="1:25" x14ac:dyDescent="0.25">
      <c r="A82" s="156">
        <f>Exp1_2_summary!A4</f>
        <v>4</v>
      </c>
      <c r="B82" s="127">
        <f>Exp1_2_summary!A4:F4</f>
        <v>192</v>
      </c>
      <c r="C82" s="1">
        <f>Exp1_2_summary!B4:H4</f>
        <v>6</v>
      </c>
      <c r="D82" s="216">
        <f>Exp1_2_summary!C4:I4</f>
        <v>2</v>
      </c>
      <c r="E82" s="265">
        <f>Exp1_2_summary!D4:J4</f>
        <v>192</v>
      </c>
      <c r="F82" s="266">
        <f>Exp1_2_summary!E4:S4</f>
        <v>0</v>
      </c>
      <c r="G82" s="268">
        <f>Exp1_2_summary!F4:T4</f>
        <v>0</v>
      </c>
      <c r="H82" s="266">
        <f>Exp1_2_summary!H4:U4</f>
        <v>198</v>
      </c>
      <c r="I82" s="269">
        <f>Exp1_2_summary!I4:V4</f>
        <v>192</v>
      </c>
      <c r="J82" s="32"/>
      <c r="K82" s="246">
        <f>Exp1_2_summary!K4:Y4</f>
        <v>2</v>
      </c>
      <c r="L82" s="1">
        <f>Exp1_2_summary!L4:Z4</f>
        <v>322</v>
      </c>
      <c r="M82" s="1">
        <f>Exp1_2_summary!M4:AA4</f>
        <v>17</v>
      </c>
      <c r="N82" s="216">
        <f>Exp1_2_summary!N4:AB4</f>
        <v>6</v>
      </c>
      <c r="O82" s="10">
        <f>Exp1_2_summary!O4:AC4</f>
        <v>310</v>
      </c>
      <c r="P82" s="10">
        <f>SUM(F82:F83)</f>
        <v>12</v>
      </c>
      <c r="R82" s="296">
        <f>Exp1_2_summary!S4</f>
        <v>2</v>
      </c>
      <c r="S82" s="298">
        <f>Exp1_2_summary!T4</f>
        <v>0.93333333333333335</v>
      </c>
      <c r="T82" s="298">
        <f>Exp1_2_summary!U4</f>
        <v>0.94985250737463123</v>
      </c>
      <c r="U82" s="312">
        <f>Exp1_2_summary!V4</f>
        <v>0.98170731707317072</v>
      </c>
      <c r="V82" s="318">
        <f>Exp1_2_summary!W4</f>
        <v>2</v>
      </c>
      <c r="W82" s="298">
        <f>Exp1_2_summary!X4</f>
        <v>0.96273291925465843</v>
      </c>
      <c r="X82" s="258"/>
      <c r="Y82" s="258"/>
    </row>
    <row r="83" spans="1:25" x14ac:dyDescent="0.25">
      <c r="A83" s="156">
        <f>Exp1_2_summary!A5</f>
        <v>5</v>
      </c>
      <c r="B83" s="127">
        <f>Exp1_2_summary!A5:F5</f>
        <v>130</v>
      </c>
      <c r="C83" s="1">
        <f>Exp1_2_summary!B5:H5</f>
        <v>11</v>
      </c>
      <c r="D83" s="216">
        <f>Exp1_2_summary!C5:I5</f>
        <v>4</v>
      </c>
      <c r="E83" s="265">
        <f>Exp1_2_summary!D5:J5</f>
        <v>118</v>
      </c>
      <c r="F83" s="266">
        <f>Exp1_2_summary!E5:R5</f>
        <v>12</v>
      </c>
      <c r="G83" s="268">
        <f>Exp1_2_summary!F5:R5</f>
        <v>0</v>
      </c>
      <c r="H83" s="266">
        <f>Exp1_2_summary!H5:R5</f>
        <v>141</v>
      </c>
      <c r="I83" s="269">
        <f>Exp1_2_summary!I5:V5</f>
        <v>130</v>
      </c>
      <c r="J83" s="32"/>
      <c r="K83" s="246">
        <f>Exp1_2_summary!K5:Y5</f>
        <v>3</v>
      </c>
      <c r="L83" s="1">
        <f>Exp1_2_summary!L5:Z5</f>
        <v>207</v>
      </c>
      <c r="M83" s="1">
        <f>Exp1_2_summary!M5:AA5</f>
        <v>13</v>
      </c>
      <c r="N83" s="216">
        <f>Exp1_2_summary!N5:AB5</f>
        <v>6</v>
      </c>
      <c r="O83" s="10">
        <f>Exp1_2_summary!O5:AC5</f>
        <v>195</v>
      </c>
      <c r="P83" s="10">
        <f>F84</f>
        <v>12</v>
      </c>
      <c r="R83" s="296">
        <f>Exp1_2_summary!S5</f>
        <v>3</v>
      </c>
      <c r="S83" s="298">
        <f>Exp1_2_summary!T5</f>
        <v>0.91592920353982299</v>
      </c>
      <c r="T83" s="298">
        <f>Exp1_2_summary!U5</f>
        <v>0.94090909090909092</v>
      </c>
      <c r="U83" s="312">
        <f>Exp1_2_summary!V5</f>
        <v>0.971830985915493</v>
      </c>
      <c r="V83" s="318">
        <f>Exp1_2_summary!W5</f>
        <v>3</v>
      </c>
      <c r="W83" s="298">
        <f>Exp1_2_summary!X5</f>
        <v>0.94202898550724634</v>
      </c>
      <c r="X83" s="298"/>
      <c r="Y83" s="258"/>
    </row>
    <row r="84" spans="1:25" x14ac:dyDescent="0.25">
      <c r="A84" s="156">
        <f>Exp1_2_summary!A6</f>
        <v>7</v>
      </c>
      <c r="B84" s="127">
        <f>Exp1_2_summary!A6:F6</f>
        <v>207</v>
      </c>
      <c r="C84" s="1">
        <f>Exp1_2_summary!B6:H6</f>
        <v>13</v>
      </c>
      <c r="D84" s="216">
        <f>Exp1_2_summary!C6:I6</f>
        <v>6</v>
      </c>
      <c r="E84" s="127">
        <f>Exp1_2_summary!D6:J6</f>
        <v>195</v>
      </c>
      <c r="F84" s="1">
        <f>Exp1_2_summary!E6:S6</f>
        <v>12</v>
      </c>
      <c r="G84" s="61">
        <f>Exp1_2_summary!F6:T6</f>
        <v>0</v>
      </c>
      <c r="H84" s="1">
        <f>Exp1_2_summary!H6:U6</f>
        <v>220</v>
      </c>
      <c r="I84" s="157">
        <f>Exp1_2_summary!I6:V6</f>
        <v>207</v>
      </c>
      <c r="J84" s="32"/>
      <c r="K84" s="64">
        <f>Exp1_2_summary!K6:Y6</f>
        <v>4</v>
      </c>
      <c r="L84" s="41">
        <f>Exp1_2_summary!L6:Z6</f>
        <v>86</v>
      </c>
      <c r="M84" s="41">
        <f>Exp1_2_summary!M6:AA6</f>
        <v>3</v>
      </c>
      <c r="N84" s="231">
        <f>Exp1_2_summary!N6:AB6</f>
        <v>2</v>
      </c>
      <c r="O84" s="3">
        <f>Exp1_2_summary!O6:AC6</f>
        <v>82</v>
      </c>
      <c r="P84" s="10">
        <f>F85</f>
        <v>4</v>
      </c>
      <c r="R84" s="295">
        <f>Exp1_2_summary!S6</f>
        <v>4</v>
      </c>
      <c r="S84" s="297">
        <f>Exp1_2_summary!T6</f>
        <v>0.94505494505494503</v>
      </c>
      <c r="T84" s="297">
        <f>Exp1_2_summary!U6</f>
        <v>0.9662921348314607</v>
      </c>
      <c r="U84" s="315">
        <f>Exp1_2_summary!V6</f>
        <v>0.97727272727272729</v>
      </c>
      <c r="V84" s="319">
        <f>Exp1_2_summary!W6</f>
        <v>4</v>
      </c>
      <c r="W84" s="297">
        <f>Exp1_2_summary!X6</f>
        <v>0.95348837209302328</v>
      </c>
      <c r="X84" s="297"/>
      <c r="Y84" s="258"/>
    </row>
    <row r="85" spans="1:25" x14ac:dyDescent="0.25">
      <c r="A85" s="233">
        <f>Exp1_2_summary!A7</f>
        <v>8</v>
      </c>
      <c r="B85" s="191">
        <f>Exp1_2_summary!A7:F7</f>
        <v>86</v>
      </c>
      <c r="C85" s="41">
        <f>Exp1_2_summary!B7:H7</f>
        <v>3</v>
      </c>
      <c r="D85" s="231">
        <f>Exp1_2_summary!C7:I7</f>
        <v>2</v>
      </c>
      <c r="E85" s="127">
        <f>Exp1_2_summary!D7:J7</f>
        <v>82</v>
      </c>
      <c r="F85" s="1">
        <f>Exp1_2_summary!E7:S7</f>
        <v>4</v>
      </c>
      <c r="G85" s="224">
        <f>Exp1_2_summary!F7:T7</f>
        <v>0</v>
      </c>
      <c r="H85" s="1">
        <f>Exp1_2_summary!H7:U7</f>
        <v>89</v>
      </c>
      <c r="I85" s="157">
        <f>Exp1_2_summary!I7:V7</f>
        <v>86</v>
      </c>
      <c r="J85" s="32"/>
      <c r="K85" s="246">
        <f>Exp1_2_summary!K7:Y7</f>
        <v>1000</v>
      </c>
      <c r="L85" s="10">
        <f>Exp1_2_summary!L7:Z7</f>
        <v>10</v>
      </c>
      <c r="M85" s="10">
        <f>Exp1_2_summary!M7:AA7</f>
        <v>0</v>
      </c>
      <c r="N85" s="246">
        <f>Exp1_2_summary!N7:AB7</f>
        <v>0</v>
      </c>
      <c r="O85" s="10">
        <f>Exp1_2_summary!O7:AC7</f>
        <v>10</v>
      </c>
      <c r="P85" s="56">
        <f>F86</f>
        <v>0</v>
      </c>
      <c r="R85" s="296" t="str">
        <f>Exp1_2_summary!S7</f>
        <v>AOA</v>
      </c>
      <c r="S85" s="258">
        <f>Exp1_2_summary!T7</f>
        <v>1</v>
      </c>
      <c r="T85" s="258">
        <f>Exp1_2_summary!U7</f>
        <v>1</v>
      </c>
      <c r="U85" s="316">
        <f>Exp1_2_summary!V7</f>
        <v>1</v>
      </c>
      <c r="V85" s="318" t="str">
        <f>Exp1_2_summary!W7</f>
        <v>AOA</v>
      </c>
      <c r="W85" s="258">
        <f>Exp1_2_summary!X7</f>
        <v>1</v>
      </c>
      <c r="X85" s="258"/>
      <c r="Y85" s="258"/>
    </row>
    <row r="86" spans="1:25" x14ac:dyDescent="0.25">
      <c r="A86" s="240">
        <f>Exp1_2_summary!A8</f>
        <v>1000</v>
      </c>
      <c r="B86" s="220">
        <f>Exp1_2_summary!A8:F8</f>
        <v>10</v>
      </c>
      <c r="C86" s="49">
        <f>Exp1_2_summary!B8:H8</f>
        <v>0</v>
      </c>
      <c r="D86" s="241">
        <f>Exp1_2_summary!C8:I8</f>
        <v>0</v>
      </c>
      <c r="E86" s="220">
        <f>Exp1_2_summary!D8:J8</f>
        <v>10</v>
      </c>
      <c r="F86" s="49">
        <f>Exp1_2_summary!E8:S8</f>
        <v>0</v>
      </c>
      <c r="G86" s="61">
        <f>Exp1_2_summary!F8:T8</f>
        <v>0</v>
      </c>
      <c r="H86" s="49">
        <f>Exp1_2_summary!H8:U8</f>
        <v>10</v>
      </c>
      <c r="I86" s="223">
        <f>Exp1_2_summary!I8:V8</f>
        <v>10</v>
      </c>
      <c r="J86" s="32"/>
      <c r="K86" s="64">
        <f>Exp1_2_summary!K8:Y8</f>
        <v>1001</v>
      </c>
      <c r="L86" s="3">
        <f>Exp1_2_summary!L8:Z8</f>
        <v>9</v>
      </c>
      <c r="M86" s="3">
        <f>Exp1_2_summary!M8:AA8</f>
        <v>1</v>
      </c>
      <c r="N86" s="64">
        <f>Exp1_2_summary!N8:AB8</f>
        <v>0</v>
      </c>
      <c r="O86" s="3">
        <f>Exp1_2_summary!O8:AC8</f>
        <v>9</v>
      </c>
      <c r="P86" s="3">
        <f>F87</f>
        <v>0</v>
      </c>
      <c r="R86" s="295" t="str">
        <f>Exp1_2_summary!S8</f>
        <v>ROA</v>
      </c>
      <c r="S86" s="297">
        <f>Exp1_2_summary!T8</f>
        <v>0.9</v>
      </c>
      <c r="T86" s="297">
        <f>Exp1_2_summary!U8</f>
        <v>0.9</v>
      </c>
      <c r="U86" s="317">
        <f>Exp1_2_summary!V8</f>
        <v>1</v>
      </c>
      <c r="V86" s="319" t="str">
        <f>Exp1_2_summary!W8</f>
        <v>ROA</v>
      </c>
      <c r="W86" s="299">
        <f>Exp1_2_summary!X8</f>
        <v>1</v>
      </c>
      <c r="X86" s="299"/>
      <c r="Y86" s="258"/>
    </row>
    <row r="87" spans="1:25" x14ac:dyDescent="0.25">
      <c r="A87" s="233">
        <f>Exp1_2_summary!A9</f>
        <v>1001</v>
      </c>
      <c r="B87" s="191">
        <f>Exp1_2_summary!A9:F9</f>
        <v>9</v>
      </c>
      <c r="C87" s="41">
        <f>Exp1_2_summary!B9:H9</f>
        <v>1</v>
      </c>
      <c r="D87" s="231">
        <f>Exp1_2_summary!C9:I9</f>
        <v>0</v>
      </c>
      <c r="E87" s="127">
        <f>Exp1_2_summary!D9:J9</f>
        <v>9</v>
      </c>
      <c r="F87" s="1">
        <f>Exp1_2_summary!E9:S9</f>
        <v>0</v>
      </c>
      <c r="G87" s="224">
        <f>Exp1_2_summary!F9:T9</f>
        <v>0</v>
      </c>
      <c r="H87" s="1">
        <f>Exp1_2_summary!H9:U9</f>
        <v>10</v>
      </c>
      <c r="I87" s="157">
        <f>Exp1_2_summary!I9:V9</f>
        <v>9</v>
      </c>
      <c r="J87" s="32"/>
      <c r="K87" s="246" t="str">
        <f>Exp1_2_summary!K9:Y9</f>
        <v>Total</v>
      </c>
      <c r="L87" s="10">
        <f>Exp1_2_summary!L9</f>
        <v>727</v>
      </c>
      <c r="M87" s="10">
        <f>Exp1_2_summary!M9</f>
        <v>39</v>
      </c>
      <c r="N87" s="10">
        <f>Exp1_2_summary!N9</f>
        <v>15</v>
      </c>
      <c r="O87" s="10">
        <f>Exp1_2_summary!O9</f>
        <v>699</v>
      </c>
      <c r="P87" s="10">
        <f>Exp1_2_summary!P9</f>
        <v>28</v>
      </c>
      <c r="R87" s="296" t="str">
        <f>Exp1_2_summary!S9</f>
        <v>Total</v>
      </c>
      <c r="S87" s="298">
        <f>Exp1_2_summary!T9</f>
        <v>0.93085787451984636</v>
      </c>
      <c r="T87" s="298">
        <f>Exp1_2_summary!U9</f>
        <v>0.94908616187989558</v>
      </c>
      <c r="U87" s="312">
        <f>Exp1_2_summary!V9</f>
        <v>0.97978436657681944</v>
      </c>
      <c r="V87" s="318" t="str">
        <f>Exp1_2_summary!W9</f>
        <v>Total</v>
      </c>
      <c r="W87" s="298">
        <f>Exp1_2_summary!X9</f>
        <v>0.96148555708390648</v>
      </c>
      <c r="X87" s="298"/>
      <c r="Y87" s="258"/>
    </row>
    <row r="88" spans="1:25" x14ac:dyDescent="0.25">
      <c r="A88" s="242" t="str">
        <f>Exp1_2_summary!A10</f>
        <v>Total</v>
      </c>
      <c r="B88" s="227">
        <f>Exp1_2_summary!B10</f>
        <v>727</v>
      </c>
      <c r="C88" s="226">
        <f>Exp1_2_summary!C10</f>
        <v>39</v>
      </c>
      <c r="D88" s="228">
        <f>Exp1_2_summary!D10</f>
        <v>15</v>
      </c>
      <c r="E88" s="227">
        <f>Exp1_2_summary!E10</f>
        <v>699</v>
      </c>
      <c r="F88" s="226">
        <f>Exp1_2_summary!F10</f>
        <v>28</v>
      </c>
      <c r="G88" s="226">
        <f>Exp1_2_summary!G10</f>
        <v>0</v>
      </c>
      <c r="H88" s="226">
        <f>Exp1_2_summary!H10</f>
        <v>766</v>
      </c>
      <c r="I88" s="226">
        <f>Exp1_2_summary!I10:V10</f>
        <v>727</v>
      </c>
      <c r="K88" s="212"/>
      <c r="L88" s="212"/>
      <c r="M88" s="213"/>
      <c r="N88" s="213"/>
      <c r="O88" s="213"/>
    </row>
    <row r="89" spans="1:25" x14ac:dyDescent="0.25">
      <c r="S89" s="169"/>
    </row>
    <row r="90" spans="1:25" x14ac:dyDescent="0.25">
      <c r="A90" s="381" t="str">
        <f>Exp1_2_summary!A12</f>
        <v>AC Confusion Matrix</v>
      </c>
      <c r="B90" s="381"/>
      <c r="C90" s="381"/>
      <c r="D90" s="381"/>
      <c r="E90" s="381"/>
      <c r="F90" s="381"/>
      <c r="H90" s="380" t="str">
        <f>Exp1_2_summary!G12:L12</f>
        <v>AC Confusion Matrix</v>
      </c>
      <c r="I90" s="380"/>
      <c r="J90" s="380"/>
      <c r="K90" s="380"/>
      <c r="L90" s="380"/>
      <c r="M90" s="380"/>
    </row>
    <row r="91" spans="1:25" x14ac:dyDescent="0.25">
      <c r="A91" s="238"/>
      <c r="B91" s="41" t="str">
        <f>Exp1_2_summary!A13:F13</f>
        <v>HC</v>
      </c>
      <c r="C91" s="41" t="str">
        <f>Exp1_2_summary!B13:G13</f>
        <v>TC</v>
      </c>
      <c r="D91" s="41" t="str">
        <f>Exp1_2_summary!C13:H13</f>
        <v>OS</v>
      </c>
      <c r="E91" s="41" t="str">
        <f>Exp1_2_summary!D13:I13</f>
        <v>NO</v>
      </c>
      <c r="F91" s="41" t="str">
        <f>Exp1_2_summary!E13:J13</f>
        <v>WC</v>
      </c>
      <c r="H91" s="324"/>
      <c r="I91" s="331" t="str">
        <f>Exp1_2_summary!H13:M13</f>
        <v>HC</v>
      </c>
      <c r="J91" s="331" t="str">
        <f>Exp1_2_summary!I13:O13</f>
        <v>TC</v>
      </c>
      <c r="K91" s="331" t="str">
        <f>Exp1_2_summary!J13:P13</f>
        <v>OS</v>
      </c>
      <c r="L91" s="331" t="str">
        <f>Exp1_2_summary!K13:Q13</f>
        <v>NO</v>
      </c>
      <c r="M91" s="331" t="str">
        <f>Exp1_2_summary!L13:R13</f>
        <v>WC</v>
      </c>
    </row>
    <row r="92" spans="1:25" x14ac:dyDescent="0.25">
      <c r="A92" s="216" t="str">
        <f>Exp1_2_summary!A14</f>
        <v>HC</v>
      </c>
      <c r="B92" s="1">
        <f>Exp1_2_summary!A14:F14</f>
        <v>243</v>
      </c>
      <c r="C92" s="1">
        <f>Exp1_2_summary!B14:G14</f>
        <v>2</v>
      </c>
      <c r="D92" s="1">
        <f>Exp1_2_summary!C14:H14</f>
        <v>2</v>
      </c>
      <c r="E92" s="1">
        <f>Exp1_2_summary!D14:I14</f>
        <v>0</v>
      </c>
      <c r="F92" s="1">
        <f>Exp1_2_summary!E14:J14</f>
        <v>0</v>
      </c>
      <c r="H92" s="325" t="str">
        <f>Exp1_2_summary!G14:L14</f>
        <v>HC</v>
      </c>
      <c r="I92" s="208">
        <f>Exp1_2_summary!H14:M14</f>
        <v>0.98380566801619429</v>
      </c>
      <c r="J92" s="208">
        <f>Exp1_2_summary!I14:O14</f>
        <v>8.0971659919028341E-3</v>
      </c>
      <c r="K92" s="208">
        <f>Exp1_2_summary!J14:P14</f>
        <v>8.0971659919028341E-3</v>
      </c>
      <c r="L92" s="208">
        <f>Exp1_2_summary!K14:Q14</f>
        <v>0</v>
      </c>
      <c r="M92" s="208">
        <f>Exp1_2_summary!L14:R14</f>
        <v>0</v>
      </c>
      <c r="O92" s="201"/>
    </row>
    <row r="93" spans="1:25" x14ac:dyDescent="0.25">
      <c r="A93" s="216" t="str">
        <f>Exp1_2_summary!A15</f>
        <v>TC</v>
      </c>
      <c r="B93" s="1">
        <f>Exp1_2_summary!A15:F15</f>
        <v>0</v>
      </c>
      <c r="C93" s="1">
        <f>Exp1_2_summary!B15:G15</f>
        <v>205</v>
      </c>
      <c r="D93" s="1">
        <f>Exp1_2_summary!C15:H15</f>
        <v>1</v>
      </c>
      <c r="E93" s="1">
        <f>Exp1_2_summary!D15:I15</f>
        <v>0</v>
      </c>
      <c r="F93" s="1">
        <f>Exp1_2_summary!E15:J15</f>
        <v>0</v>
      </c>
      <c r="H93" s="325" t="str">
        <f>Exp1_2_summary!G15:L15</f>
        <v>TC</v>
      </c>
      <c r="I93" s="208">
        <f>Exp1_2_summary!H15:M15</f>
        <v>0</v>
      </c>
      <c r="J93" s="208">
        <f>Exp1_2_summary!I15:O15</f>
        <v>0.99514563106796117</v>
      </c>
      <c r="K93" s="208">
        <f>Exp1_2_summary!J15:P15</f>
        <v>4.8543689320388345E-3</v>
      </c>
      <c r="L93" s="208">
        <f>Exp1_2_summary!K15:Q15</f>
        <v>0</v>
      </c>
      <c r="M93" s="208">
        <f>Exp1_2_summary!L15:R15</f>
        <v>0</v>
      </c>
    </row>
    <row r="94" spans="1:25" x14ac:dyDescent="0.25">
      <c r="A94" s="216" t="str">
        <f>Exp1_2_summary!A16</f>
        <v>OS</v>
      </c>
      <c r="B94" s="1">
        <f>Exp1_2_summary!A16:F16</f>
        <v>9</v>
      </c>
      <c r="C94" s="1">
        <f>Exp1_2_summary!B16:G16</f>
        <v>1</v>
      </c>
      <c r="D94" s="1">
        <f>Exp1_2_summary!C16:H16</f>
        <v>134</v>
      </c>
      <c r="E94" s="1">
        <f>Exp1_2_summary!D16:I16</f>
        <v>0</v>
      </c>
      <c r="F94" s="1">
        <f>Exp1_2_summary!E16:J16</f>
        <v>0</v>
      </c>
      <c r="H94" s="325" t="str">
        <f>Exp1_2_summary!G16:L16</f>
        <v>OS</v>
      </c>
      <c r="I94" s="208">
        <f>Exp1_2_summary!H16:M16</f>
        <v>6.25E-2</v>
      </c>
      <c r="J94" s="208">
        <f>Exp1_2_summary!I16:O16</f>
        <v>6.9444444444444441E-3</v>
      </c>
      <c r="K94" s="208">
        <f>Exp1_2_summary!J16:P16</f>
        <v>0.93055555555555558</v>
      </c>
      <c r="L94" s="208">
        <f>Exp1_2_summary!K16:Q16</f>
        <v>0</v>
      </c>
      <c r="M94" s="208">
        <f>Exp1_2_summary!L16:R16</f>
        <v>0</v>
      </c>
    </row>
    <row r="95" spans="1:25" x14ac:dyDescent="0.25">
      <c r="A95" s="216" t="str">
        <f>Exp1_2_summary!A17</f>
        <v>NO</v>
      </c>
      <c r="B95" s="1">
        <f>Exp1_2_summary!A17:F17</f>
        <v>0</v>
      </c>
      <c r="C95" s="1">
        <f>Exp1_2_summary!B17:G17</f>
        <v>0</v>
      </c>
      <c r="D95" s="1">
        <f>Exp1_2_summary!C17:H17</f>
        <v>7</v>
      </c>
      <c r="E95" s="1">
        <f>Exp1_2_summary!D17:I17</f>
        <v>55</v>
      </c>
      <c r="F95" s="1">
        <f>Exp1_2_summary!E17:J17</f>
        <v>0</v>
      </c>
      <c r="H95" s="325" t="str">
        <f>Exp1_2_summary!G17:L17</f>
        <v>NO</v>
      </c>
      <c r="I95" s="208">
        <f>Exp1_2_summary!H17:M17</f>
        <v>0</v>
      </c>
      <c r="J95" s="208">
        <f>Exp1_2_summary!I17:O17</f>
        <v>0</v>
      </c>
      <c r="K95" s="208">
        <f>Exp1_2_summary!J17:P17</f>
        <v>0.11290322580645161</v>
      </c>
      <c r="L95" s="208">
        <f>Exp1_2_summary!K17:Q17</f>
        <v>0.88709677419354838</v>
      </c>
      <c r="M95" s="208">
        <f>Exp1_2_summary!L17:R17</f>
        <v>0</v>
      </c>
    </row>
    <row r="96" spans="1:25" x14ac:dyDescent="0.25">
      <c r="A96" s="217" t="str">
        <f>Exp1_2_summary!A18</f>
        <v>WC</v>
      </c>
      <c r="B96" s="152">
        <f>Exp1_2_summary!A18:F18</f>
        <v>2</v>
      </c>
      <c r="C96" s="152">
        <f>Exp1_2_summary!B18:G18</f>
        <v>3</v>
      </c>
      <c r="D96" s="152">
        <f>Exp1_2_summary!C18:H18</f>
        <v>0</v>
      </c>
      <c r="E96" s="152">
        <f>Exp1_2_summary!D18:I18</f>
        <v>0</v>
      </c>
      <c r="F96" s="152">
        <f>Exp1_2_summary!E18:J18</f>
        <v>60</v>
      </c>
      <c r="H96" s="325" t="str">
        <f>Exp1_2_summary!G18:L18</f>
        <v>WC</v>
      </c>
      <c r="I96" s="208">
        <f>Exp1_2_summary!H18:M18</f>
        <v>3.0769230769230771E-2</v>
      </c>
      <c r="J96" s="208">
        <f>Exp1_2_summary!I18:O18</f>
        <v>4.6153846153846156E-2</v>
      </c>
      <c r="K96" s="208">
        <f>Exp1_2_summary!J18:P18</f>
        <v>0</v>
      </c>
      <c r="L96" s="208">
        <f>Exp1_2_summary!K18:Q18</f>
        <v>0</v>
      </c>
      <c r="M96" s="208">
        <f>Exp1_2_summary!L18:R18</f>
        <v>0.92307692307692313</v>
      </c>
    </row>
    <row r="122" spans="1:33" x14ac:dyDescent="0.25">
      <c r="A122" s="360" t="s">
        <v>895</v>
      </c>
      <c r="B122" s="360"/>
      <c r="C122" s="360"/>
      <c r="D122" s="360"/>
      <c r="E122" s="360"/>
      <c r="F122" s="360"/>
      <c r="G122" s="360"/>
      <c r="H122" s="360"/>
      <c r="I122" s="360"/>
      <c r="J122" s="360"/>
      <c r="K122" s="360"/>
      <c r="L122" s="360"/>
      <c r="M122" s="360"/>
      <c r="N122" s="360"/>
      <c r="O122" s="360"/>
      <c r="P122" s="360"/>
      <c r="Q122" s="360"/>
      <c r="R122" s="360"/>
      <c r="S122" s="360"/>
      <c r="T122" s="360"/>
      <c r="U122" s="360"/>
      <c r="V122" s="360"/>
      <c r="W122" s="360"/>
      <c r="X122" s="360"/>
      <c r="Y122" s="360"/>
      <c r="Z122" s="360"/>
      <c r="AA122" s="360"/>
      <c r="AB122" s="360"/>
      <c r="AC122" s="360"/>
      <c r="AD122" s="360"/>
      <c r="AE122" s="360"/>
      <c r="AF122" s="360"/>
      <c r="AG122" s="360"/>
    </row>
    <row r="123" spans="1:33" x14ac:dyDescent="0.25">
      <c r="D123" s="10" t="s">
        <v>896</v>
      </c>
      <c r="E123" s="10" t="s">
        <v>897</v>
      </c>
      <c r="F123" s="10" t="s">
        <v>898</v>
      </c>
      <c r="G123" s="10" t="s">
        <v>899</v>
      </c>
      <c r="H123" s="349" t="s">
        <v>892</v>
      </c>
      <c r="I123" s="349" t="s">
        <v>216</v>
      </c>
    </row>
    <row r="124" spans="1:33" x14ac:dyDescent="0.25">
      <c r="A124" t="s">
        <v>702</v>
      </c>
      <c r="B124" t="s">
        <v>900</v>
      </c>
      <c r="D124" s="10">
        <f>'Exp3-SuccRate-Perfect'!I53</f>
        <v>474</v>
      </c>
      <c r="E124" s="10">
        <f>'Exp4'!B23</f>
        <v>68</v>
      </c>
      <c r="F124" s="10">
        <f>'Exp5'!C24</f>
        <v>18</v>
      </c>
      <c r="G124" s="10">
        <f>'Exp6'!C26</f>
        <v>18</v>
      </c>
      <c r="H124" s="10">
        <f>SUM(D124:G124)</f>
        <v>578</v>
      </c>
      <c r="I124" s="10"/>
    </row>
    <row r="125" spans="1:33" x14ac:dyDescent="0.25">
      <c r="B125" t="s">
        <v>901</v>
      </c>
      <c r="D125" s="10">
        <f>'Exp3-SuccRate-Perfect'!I54</f>
        <v>480</v>
      </c>
      <c r="E125" s="10">
        <f>'Exp4'!E23</f>
        <v>80</v>
      </c>
      <c r="F125" s="10">
        <f>'Exp5'!C25</f>
        <v>20</v>
      </c>
      <c r="G125" s="10">
        <f>'Exp6'!C27</f>
        <v>20</v>
      </c>
      <c r="H125" s="10">
        <f>SUM(D125:G125)</f>
        <v>600</v>
      </c>
      <c r="I125" s="10"/>
    </row>
    <row r="126" spans="1:33" x14ac:dyDescent="0.25">
      <c r="B126" t="s">
        <v>902</v>
      </c>
      <c r="D126" s="298">
        <f>D124/D125</f>
        <v>0.98750000000000004</v>
      </c>
      <c r="E126" s="298">
        <f t="shared" ref="E126:H126" si="5">E124/E125</f>
        <v>0.85</v>
      </c>
      <c r="F126" s="298">
        <f t="shared" si="5"/>
        <v>0.9</v>
      </c>
      <c r="G126" s="298">
        <f t="shared" si="5"/>
        <v>0.9</v>
      </c>
      <c r="H126" s="298">
        <f t="shared" si="5"/>
        <v>0.96333333333333337</v>
      </c>
      <c r="I126" s="67">
        <f>AVERAGE(D126:H126)</f>
        <v>0.92016666666666658</v>
      </c>
    </row>
    <row r="127" spans="1:33" x14ac:dyDescent="0.25">
      <c r="A127" t="s">
        <v>703</v>
      </c>
      <c r="B127" t="s">
        <v>900</v>
      </c>
      <c r="D127" s="10">
        <f>'Exp3-SuccRate-Imperfect'!H45</f>
        <v>437</v>
      </c>
      <c r="E127" s="10">
        <f>'Exp4'!B38</f>
        <v>62</v>
      </c>
      <c r="F127" s="10">
        <f>'Exp5'!D24</f>
        <v>15</v>
      </c>
      <c r="G127" s="10">
        <f>'Exp6'!D26</f>
        <v>16</v>
      </c>
      <c r="H127" s="10">
        <f>SUM(D127:G127)</f>
        <v>530</v>
      </c>
      <c r="I127" s="10"/>
    </row>
    <row r="128" spans="1:33" x14ac:dyDescent="0.25">
      <c r="B128" t="s">
        <v>901</v>
      </c>
      <c r="D128" s="10">
        <f>'Exp3-SuccRate-Imperfect'!H46</f>
        <v>480</v>
      </c>
      <c r="E128" s="10">
        <f>'Exp4'!E38</f>
        <v>80</v>
      </c>
      <c r="F128" s="10">
        <f>'Exp5'!D25</f>
        <v>20</v>
      </c>
      <c r="G128" s="10">
        <f>'Exp6'!D27</f>
        <v>20</v>
      </c>
      <c r="H128" s="10">
        <f>SUM(D128:G128)</f>
        <v>600</v>
      </c>
      <c r="I128" s="10"/>
    </row>
    <row r="129" spans="1:33" x14ac:dyDescent="0.25">
      <c r="B129" t="s">
        <v>902</v>
      </c>
      <c r="D129" s="298">
        <f>D127/D128</f>
        <v>0.91041666666666665</v>
      </c>
      <c r="E129" s="298">
        <f t="shared" ref="E129:H129" si="6">E127/E128</f>
        <v>0.77500000000000002</v>
      </c>
      <c r="F129" s="298">
        <f t="shared" si="6"/>
        <v>0.75</v>
      </c>
      <c r="G129" s="298">
        <f t="shared" si="6"/>
        <v>0.8</v>
      </c>
      <c r="H129" s="298">
        <f t="shared" si="6"/>
        <v>0.8833333333333333</v>
      </c>
      <c r="I129" s="67">
        <f>AVERAGE(D129:H129)</f>
        <v>0.82375000000000009</v>
      </c>
    </row>
    <row r="144" spans="1:33" x14ac:dyDescent="0.25">
      <c r="A144" s="360" t="s">
        <v>912</v>
      </c>
      <c r="B144" s="360"/>
      <c r="C144" s="360"/>
      <c r="D144" s="360"/>
      <c r="E144" s="360"/>
      <c r="F144" s="360"/>
      <c r="G144" s="360"/>
      <c r="H144" s="360"/>
      <c r="I144" s="360"/>
      <c r="J144" s="360"/>
      <c r="K144" s="360"/>
      <c r="L144" s="360"/>
      <c r="M144" s="360"/>
      <c r="N144" s="360"/>
      <c r="O144" s="360"/>
      <c r="P144" s="360"/>
      <c r="Q144" s="360"/>
      <c r="R144" s="360"/>
      <c r="S144" s="360"/>
      <c r="T144" s="360"/>
      <c r="U144" s="360"/>
      <c r="V144" s="360"/>
      <c r="W144" s="360"/>
      <c r="X144" s="360"/>
      <c r="Y144" s="360"/>
      <c r="Z144" s="360"/>
      <c r="AA144" s="360"/>
      <c r="AB144" s="360"/>
      <c r="AC144" s="360"/>
      <c r="AD144" s="360"/>
      <c r="AE144" s="360"/>
      <c r="AF144" s="360"/>
      <c r="AG144" s="360"/>
    </row>
    <row r="146" spans="2:8" x14ac:dyDescent="0.25">
      <c r="B146" s="357" t="str">
        <f>'Exp. 7 - Reactivity'!F2</f>
        <v>Anomaly Classification Accuracy as a Function of Pre/Post Anomaly Identification Time Window Duration</v>
      </c>
    </row>
    <row r="147" spans="2:8" x14ac:dyDescent="0.25">
      <c r="C147" s="361" t="str">
        <f>'Exp. 7 - Reactivity'!G3</f>
        <v>Time after anomaly (secs)</v>
      </c>
      <c r="D147" s="361"/>
      <c r="E147" s="361"/>
      <c r="F147" s="361"/>
      <c r="G147" s="361"/>
      <c r="H147" s="361"/>
    </row>
    <row r="148" spans="2:8" x14ac:dyDescent="0.25">
      <c r="B148" s="362" t="s">
        <v>914</v>
      </c>
      <c r="D148" s="355">
        <f>'Exp. 7 - Reactivity'!H4</f>
        <v>0.5</v>
      </c>
      <c r="E148" s="355">
        <f>'Exp. 7 - Reactivity'!I4</f>
        <v>1.5</v>
      </c>
      <c r="F148" s="355">
        <f>'Exp. 7 - Reactivity'!J4</f>
        <v>2.5</v>
      </c>
      <c r="G148" s="355">
        <f>'Exp. 7 - Reactivity'!K4</f>
        <v>3.5</v>
      </c>
      <c r="H148" s="355">
        <f>'Exp. 7 - Reactivity'!L4</f>
        <v>4.5</v>
      </c>
    </row>
    <row r="149" spans="2:8" x14ac:dyDescent="0.25">
      <c r="B149" s="363"/>
      <c r="C149" s="24">
        <f>'Exp. 7 - Reactivity'!G5</f>
        <v>0.5</v>
      </c>
      <c r="D149" s="323">
        <f>'Exp. 7 - Reactivity'!H5</f>
        <v>0.82299999999999995</v>
      </c>
      <c r="E149" s="323">
        <f>'Exp. 7 - Reactivity'!I5</f>
        <v>0.91400000000000003</v>
      </c>
      <c r="F149" s="323">
        <f>'Exp. 7 - Reactivity'!J5</f>
        <v>0.94199999999999995</v>
      </c>
      <c r="G149" s="323">
        <f>'Exp. 7 - Reactivity'!K5</f>
        <v>0.94199999999999995</v>
      </c>
      <c r="H149" s="323">
        <f>'Exp. 7 - Reactivity'!L5</f>
        <v>0.97099999999999997</v>
      </c>
    </row>
    <row r="150" spans="2:8" x14ac:dyDescent="0.25">
      <c r="B150" s="363"/>
      <c r="C150" s="24">
        <f>'Exp. 7 - Reactivity'!G6</f>
        <v>1.5</v>
      </c>
      <c r="D150" s="323">
        <f>'Exp. 7 - Reactivity'!H6</f>
        <v>0.94199999999999995</v>
      </c>
      <c r="E150" s="323">
        <f>'Exp. 7 - Reactivity'!I6</f>
        <v>0.91400000000000003</v>
      </c>
      <c r="F150" s="323">
        <f>'Exp. 7 - Reactivity'!J6</f>
        <v>0.97099999999999997</v>
      </c>
      <c r="G150" s="323">
        <f>'Exp. 7 - Reactivity'!K6</f>
        <v>0.92800000000000005</v>
      </c>
      <c r="H150" s="323">
        <f>'Exp. 7 - Reactivity'!L6</f>
        <v>0.94199999999999995</v>
      </c>
    </row>
    <row r="151" spans="2:8" x14ac:dyDescent="0.25">
      <c r="B151" s="363"/>
      <c r="C151" s="24">
        <f>'Exp. 7 - Reactivity'!G7</f>
        <v>2.5</v>
      </c>
      <c r="D151" s="323">
        <f>'Exp. 7 - Reactivity'!H7</f>
        <v>0.95599999999999996</v>
      </c>
      <c r="E151" s="323">
        <f>'Exp. 7 - Reactivity'!I7</f>
        <v>0.97099999999999997</v>
      </c>
      <c r="F151" s="323">
        <f>'Exp. 7 - Reactivity'!J7</f>
        <v>0.95599999999999996</v>
      </c>
      <c r="G151" s="323">
        <f>'Exp. 7 - Reactivity'!K7</f>
        <v>0.95599999999999996</v>
      </c>
      <c r="H151" s="323">
        <f>'Exp. 7 - Reactivity'!L7</f>
        <v>0.92800000000000005</v>
      </c>
    </row>
    <row r="152" spans="2:8" x14ac:dyDescent="0.25">
      <c r="B152" s="363"/>
      <c r="C152" s="24">
        <f>'Exp. 7 - Reactivity'!G8</f>
        <v>3.5</v>
      </c>
      <c r="D152" s="323">
        <f>'Exp. 7 - Reactivity'!H8</f>
        <v>0.88700000000000001</v>
      </c>
      <c r="E152" s="323">
        <f>'Exp. 7 - Reactivity'!I8</f>
        <v>0.92800000000000005</v>
      </c>
      <c r="F152" s="323">
        <f>'Exp. 7 - Reactivity'!J8</f>
        <v>0.94199999999999995</v>
      </c>
      <c r="G152" s="323">
        <f>'Exp. 7 - Reactivity'!K8</f>
        <v>0.97099999999999997</v>
      </c>
      <c r="H152" s="323">
        <f>'Exp. 7 - Reactivity'!L8</f>
        <v>0.92800000000000005</v>
      </c>
    </row>
    <row r="153" spans="2:8" x14ac:dyDescent="0.25">
      <c r="B153" s="363"/>
      <c r="C153" s="24">
        <f>'Exp. 7 - Reactivity'!G9</f>
        <v>4.5</v>
      </c>
      <c r="D153" s="323">
        <f>'Exp. 7 - Reactivity'!H9</f>
        <v>0.91400000000000003</v>
      </c>
      <c r="E153" s="323">
        <f>'Exp. 7 - Reactivity'!I9</f>
        <v>0.92800000000000005</v>
      </c>
      <c r="F153" s="323">
        <f>'Exp. 7 - Reactivity'!J9</f>
        <v>0.97099999999999997</v>
      </c>
      <c r="G153" s="323">
        <f>'Exp. 7 - Reactivity'!K9</f>
        <v>0.92800000000000005</v>
      </c>
      <c r="H153" s="323">
        <f>'Exp. 7 - Reactivity'!L9</f>
        <v>0.94199999999999995</v>
      </c>
    </row>
    <row r="155" spans="2:8" ht="30.75" thickBot="1" x14ac:dyDescent="0.3">
      <c r="C155" s="358" t="s">
        <v>916</v>
      </c>
      <c r="D155" s="359">
        <f>AVERAGE(D149:H153)</f>
        <v>0.9358000000000003</v>
      </c>
    </row>
    <row r="156" spans="2:8" ht="15.75" thickTop="1" x14ac:dyDescent="0.25"/>
  </sheetData>
  <mergeCells count="36">
    <mergeCell ref="A1:AE1"/>
    <mergeCell ref="B3:D3"/>
    <mergeCell ref="G3:J3"/>
    <mergeCell ref="L3:P3"/>
    <mergeCell ref="S3:X3"/>
    <mergeCell ref="A122:AG122"/>
    <mergeCell ref="AE32:AF32"/>
    <mergeCell ref="A69:AG69"/>
    <mergeCell ref="H90:M90"/>
    <mergeCell ref="A90:F90"/>
    <mergeCell ref="A79:F79"/>
    <mergeCell ref="I71:K71"/>
    <mergeCell ref="M71:P71"/>
    <mergeCell ref="R71:U71"/>
    <mergeCell ref="S79:U79"/>
    <mergeCell ref="A58:AG58"/>
    <mergeCell ref="S11:X11"/>
    <mergeCell ref="A30:AG30"/>
    <mergeCell ref="M32:O32"/>
    <mergeCell ref="Q32:T32"/>
    <mergeCell ref="A144:AG144"/>
    <mergeCell ref="C147:H147"/>
    <mergeCell ref="B148:B153"/>
    <mergeCell ref="AH32:AJ32"/>
    <mergeCell ref="V32:AA32"/>
    <mergeCell ref="H79:I79"/>
    <mergeCell ref="L79:N79"/>
    <mergeCell ref="O79:P79"/>
    <mergeCell ref="W79:X79"/>
    <mergeCell ref="W60:Y60"/>
    <mergeCell ref="O59:O60"/>
    <mergeCell ref="A77:AG77"/>
    <mergeCell ref="H59:M59"/>
    <mergeCell ref="A59:E59"/>
    <mergeCell ref="P59:R59"/>
    <mergeCell ref="S59:T59"/>
  </mergeCells>
  <conditionalFormatting sqref="M5:P8">
    <cfRule type="colorScale" priority="10">
      <colorScale>
        <cfvo type="min"/>
        <cfvo type="max"/>
        <color rgb="FFFFFFFF"/>
        <color rgb="FFFFFFFF"/>
      </colorScale>
    </cfRule>
    <cfRule type="colorScale" priority="11">
      <colorScale>
        <cfvo type="min"/>
        <cfvo type="max"/>
        <color rgb="FFFFFFFF"/>
        <color rgb="FFFFFFFF"/>
      </colorScale>
    </cfRule>
  </conditionalFormatting>
  <conditionalFormatting sqref="S73:U75">
    <cfRule type="colorScale" priority="13">
      <colorScale>
        <cfvo type="min"/>
        <cfvo type="max"/>
        <color rgb="FFFCFCFF"/>
        <color rgb="FF63BE7B"/>
      </colorScale>
    </cfRule>
  </conditionalFormatting>
  <conditionalFormatting sqref="I92:M96">
    <cfRule type="colorScale" priority="8">
      <colorScale>
        <cfvo type="min"/>
        <cfvo type="max"/>
        <color theme="0"/>
        <color theme="4" tint="0.39997558519241921"/>
      </colorScale>
    </cfRule>
  </conditionalFormatting>
  <conditionalFormatting sqref="W34:AA38">
    <cfRule type="colorScale" priority="5">
      <colorScale>
        <cfvo type="min"/>
        <cfvo type="max"/>
        <color theme="0"/>
        <color theme="8" tint="0.39997558519241921"/>
      </colorScale>
    </cfRule>
    <cfRule type="colorScale" priority="6">
      <colorScale>
        <cfvo type="min"/>
        <cfvo type="max"/>
        <color theme="0"/>
        <color theme="8" tint="-0.249977111117893"/>
      </colorScale>
    </cfRule>
    <cfRule type="colorScale" priority="7">
      <colorScale>
        <cfvo type="min"/>
        <cfvo type="max"/>
        <color theme="0"/>
        <color theme="8" tint="0.39997558519241921"/>
      </colorScale>
    </cfRule>
  </conditionalFormatting>
  <conditionalFormatting sqref="I61:M65">
    <cfRule type="colorScale" priority="4">
      <colorScale>
        <cfvo type="min"/>
        <cfvo type="max"/>
        <color theme="0"/>
        <color theme="8" tint="0.39997558519241921"/>
      </colorScale>
    </cfRule>
  </conditionalFormatting>
  <conditionalFormatting sqref="D149:H153">
    <cfRule type="colorScale" priority="1">
      <colorScale>
        <cfvo type="min"/>
        <cfvo type="percentile" val="50"/>
        <cfvo type="max"/>
        <color theme="7" tint="0.59999389629810485"/>
        <color theme="5" tint="0.39997558519241921"/>
        <color theme="5"/>
      </colorScale>
    </cfRule>
    <cfRule type="colorScale" priority="2">
      <colorScale>
        <cfvo type="min"/>
        <cfvo type="percentile" val="50"/>
        <cfvo type="max"/>
        <color rgb="FFF8696B"/>
        <color rgb="FFFCFCFF"/>
        <color rgb="FF63BE7B"/>
      </colorScale>
    </cfRule>
  </conditionalFormatting>
  <pageMargins left="0.7" right="0.7" top="0.75" bottom="0.75" header="0.51180555555555496" footer="0.51180555555555496"/>
  <pageSetup firstPageNumber="0"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6"/>
  <sheetViews>
    <sheetView zoomScale="95" zoomScaleNormal="95" workbookViewId="0">
      <selection activeCell="D26" sqref="D26"/>
    </sheetView>
  </sheetViews>
  <sheetFormatPr defaultRowHeight="15" x14ac:dyDescent="0.25"/>
  <cols>
    <col min="1" max="1025" width="8.5703125"/>
  </cols>
  <sheetData>
    <row r="1" spans="1:13" x14ac:dyDescent="0.25">
      <c r="A1" s="418" t="s">
        <v>789</v>
      </c>
      <c r="B1" s="418"/>
      <c r="C1" s="418"/>
      <c r="D1" s="418"/>
      <c r="E1" s="418"/>
      <c r="F1" s="418"/>
      <c r="G1" s="418"/>
      <c r="H1" s="418"/>
      <c r="I1" s="418"/>
      <c r="J1" s="418"/>
      <c r="K1" s="418"/>
      <c r="L1" s="418"/>
      <c r="M1" s="418"/>
    </row>
    <row r="2" spans="1:13" x14ac:dyDescent="0.25">
      <c r="A2" s="426" t="s">
        <v>704</v>
      </c>
      <c r="B2" s="426"/>
      <c r="C2" s="426"/>
    </row>
    <row r="3" spans="1:13" x14ac:dyDescent="0.25">
      <c r="A3" s="148" t="s">
        <v>10</v>
      </c>
      <c r="B3" s="148" t="s">
        <v>181</v>
      </c>
      <c r="C3" s="148"/>
    </row>
    <row r="4" spans="1:13" x14ac:dyDescent="0.25">
      <c r="A4" s="148" t="s">
        <v>6</v>
      </c>
      <c r="B4" s="148" t="s">
        <v>177</v>
      </c>
      <c r="C4" s="148"/>
    </row>
    <row r="5" spans="1:13" x14ac:dyDescent="0.25">
      <c r="A5" s="148" t="s">
        <v>106</v>
      </c>
      <c r="B5" s="148" t="s">
        <v>659</v>
      </c>
      <c r="C5" s="148"/>
    </row>
    <row r="6" spans="1:13" x14ac:dyDescent="0.25">
      <c r="A6" s="148" t="s">
        <v>790</v>
      </c>
      <c r="B6" s="148" t="s">
        <v>791</v>
      </c>
      <c r="C6" s="148"/>
    </row>
    <row r="7" spans="1:13" x14ac:dyDescent="0.25">
      <c r="A7" s="148" t="s">
        <v>88</v>
      </c>
      <c r="B7" s="148" t="s">
        <v>792</v>
      </c>
      <c r="C7" s="148"/>
    </row>
    <row r="9" spans="1:13" x14ac:dyDescent="0.25">
      <c r="A9" s="149" t="s">
        <v>182</v>
      </c>
      <c r="B9" s="425" t="s">
        <v>171</v>
      </c>
      <c r="C9" s="425"/>
      <c r="D9" s="425"/>
      <c r="E9" s="425"/>
      <c r="F9" s="150" t="s">
        <v>172</v>
      </c>
      <c r="G9" s="150" t="s">
        <v>173</v>
      </c>
      <c r="H9" s="150" t="s">
        <v>174</v>
      </c>
    </row>
    <row r="10" spans="1:13" x14ac:dyDescent="0.25">
      <c r="A10" s="148" t="s">
        <v>183</v>
      </c>
      <c r="B10" s="424" t="s">
        <v>660</v>
      </c>
      <c r="C10" s="424"/>
      <c r="D10" s="424"/>
      <c r="E10" s="424"/>
      <c r="F10" s="148" t="s">
        <v>185</v>
      </c>
      <c r="G10" s="148" t="s">
        <v>186</v>
      </c>
      <c r="H10" s="148" t="s">
        <v>187</v>
      </c>
    </row>
    <row r="11" spans="1:13" x14ac:dyDescent="0.25">
      <c r="A11" s="148" t="s">
        <v>200</v>
      </c>
      <c r="B11" s="424" t="s">
        <v>662</v>
      </c>
      <c r="C11" s="424"/>
      <c r="D11" s="424"/>
      <c r="E11" s="424"/>
      <c r="F11" s="148" t="s">
        <v>202</v>
      </c>
      <c r="G11" s="148" t="s">
        <v>203</v>
      </c>
      <c r="H11" s="148" t="s">
        <v>204</v>
      </c>
    </row>
    <row r="13" spans="1:13" x14ac:dyDescent="0.25">
      <c r="A13" s="77" t="s">
        <v>793</v>
      </c>
    </row>
    <row r="14" spans="1:13" x14ac:dyDescent="0.25">
      <c r="A14" s="424" t="s">
        <v>794</v>
      </c>
      <c r="B14" s="424"/>
      <c r="C14" s="424"/>
      <c r="D14" s="424"/>
      <c r="E14" s="424"/>
      <c r="F14" s="424"/>
      <c r="G14" s="148" t="s">
        <v>200</v>
      </c>
      <c r="H14" s="148" t="s">
        <v>183</v>
      </c>
    </row>
    <row r="15" spans="1:13" ht="15" customHeight="1" x14ac:dyDescent="0.25">
      <c r="A15" s="424" t="s">
        <v>795</v>
      </c>
      <c r="B15" s="424"/>
      <c r="C15" s="424"/>
      <c r="D15" s="424"/>
      <c r="E15" s="424"/>
      <c r="F15" s="424"/>
      <c r="G15" s="148" t="s">
        <v>796</v>
      </c>
      <c r="H15" s="148" t="s">
        <v>797</v>
      </c>
    </row>
    <row r="16" spans="1:13" x14ac:dyDescent="0.25">
      <c r="A16" s="424" t="s">
        <v>798</v>
      </c>
      <c r="B16" s="424"/>
      <c r="C16" s="424"/>
      <c r="D16" s="424"/>
      <c r="E16" s="424"/>
      <c r="F16" s="424"/>
      <c r="G16" s="151" t="s">
        <v>799</v>
      </c>
      <c r="H16" s="148" t="s">
        <v>796</v>
      </c>
    </row>
    <row r="18" spans="1:8" x14ac:dyDescent="0.25">
      <c r="A18" s="77" t="s">
        <v>800</v>
      </c>
      <c r="B18" s="57"/>
      <c r="C18" s="57"/>
    </row>
    <row r="19" spans="1:8" x14ac:dyDescent="0.25">
      <c r="A19" s="424" t="s">
        <v>794</v>
      </c>
      <c r="B19" s="424"/>
      <c r="C19" s="424"/>
      <c r="D19" s="424"/>
      <c r="E19" s="424"/>
      <c r="F19" s="424"/>
      <c r="G19" s="148" t="s">
        <v>200</v>
      </c>
      <c r="H19" s="148" t="s">
        <v>183</v>
      </c>
    </row>
    <row r="20" spans="1:8" x14ac:dyDescent="0.25">
      <c r="A20" s="424" t="s">
        <v>795</v>
      </c>
      <c r="B20" s="424"/>
      <c r="C20" s="424"/>
      <c r="D20" s="424"/>
      <c r="E20" s="424"/>
      <c r="F20" s="424"/>
      <c r="G20" s="148" t="s">
        <v>796</v>
      </c>
      <c r="H20" s="151" t="s">
        <v>801</v>
      </c>
    </row>
    <row r="21" spans="1:8" x14ac:dyDescent="0.25">
      <c r="A21" s="424" t="s">
        <v>798</v>
      </c>
      <c r="B21" s="424"/>
      <c r="C21" s="424"/>
      <c r="D21" s="424"/>
      <c r="E21" s="424"/>
      <c r="F21" s="424"/>
      <c r="G21" s="151" t="s">
        <v>802</v>
      </c>
      <c r="H21" s="148" t="s">
        <v>796</v>
      </c>
    </row>
    <row r="22" spans="1:8" x14ac:dyDescent="0.25">
      <c r="G22" s="122"/>
    </row>
    <row r="23" spans="1:8" x14ac:dyDescent="0.25">
      <c r="C23" t="s">
        <v>803</v>
      </c>
      <c r="D23" t="s">
        <v>804</v>
      </c>
      <c r="G23" s="122"/>
    </row>
    <row r="24" spans="1:8" x14ac:dyDescent="0.25">
      <c r="A24" t="s">
        <v>228</v>
      </c>
      <c r="C24">
        <v>18</v>
      </c>
      <c r="D24">
        <v>15</v>
      </c>
      <c r="G24" s="122"/>
    </row>
    <row r="25" spans="1:8" x14ac:dyDescent="0.25">
      <c r="A25" t="s">
        <v>805</v>
      </c>
      <c r="C25">
        <v>20</v>
      </c>
      <c r="D25">
        <v>20</v>
      </c>
      <c r="G25" s="122"/>
    </row>
    <row r="26" spans="1:8" x14ac:dyDescent="0.25">
      <c r="B26" s="10"/>
      <c r="C26" s="10"/>
    </row>
    <row r="27" spans="1:8" x14ac:dyDescent="0.25">
      <c r="A27" s="301" t="s">
        <v>806</v>
      </c>
      <c r="B27" s="10"/>
      <c r="C27" s="10"/>
    </row>
    <row r="28" spans="1:8" x14ac:dyDescent="0.25">
      <c r="A28" s="307" t="s">
        <v>109</v>
      </c>
      <c r="B28" s="308">
        <v>2</v>
      </c>
      <c r="C28" s="308">
        <v>3</v>
      </c>
      <c r="D28" s="309">
        <v>4</v>
      </c>
    </row>
    <row r="29" spans="1:8" ht="60" x14ac:dyDescent="0.25">
      <c r="A29" s="305" t="s">
        <v>807</v>
      </c>
      <c r="B29" s="303">
        <v>10</v>
      </c>
      <c r="C29" s="303">
        <v>20</v>
      </c>
      <c r="D29" s="304">
        <v>10</v>
      </c>
    </row>
    <row r="30" spans="1:8" ht="30" x14ac:dyDescent="0.25">
      <c r="A30" s="306" t="s">
        <v>808</v>
      </c>
      <c r="B30" s="419">
        <v>2</v>
      </c>
      <c r="C30" s="419"/>
      <c r="D30" s="420"/>
    </row>
    <row r="31" spans="1:8" x14ac:dyDescent="0.25">
      <c r="A31" s="421" t="s">
        <v>809</v>
      </c>
      <c r="B31" s="422"/>
      <c r="C31" s="422"/>
      <c r="D31" s="423"/>
    </row>
    <row r="32" spans="1:8" ht="45" x14ac:dyDescent="0.25">
      <c r="A32" s="305" t="s">
        <v>810</v>
      </c>
      <c r="B32" s="303">
        <f>B29*$B$30-B33</f>
        <v>20</v>
      </c>
      <c r="C32" s="303">
        <f>C29*$B$30-C33</f>
        <v>40</v>
      </c>
      <c r="D32" s="304">
        <f>D29*$B$30-D33</f>
        <v>17</v>
      </c>
    </row>
    <row r="33" spans="1:4" ht="45" x14ac:dyDescent="0.25">
      <c r="A33" s="306" t="s">
        <v>811</v>
      </c>
      <c r="B33" s="310">
        <v>0</v>
      </c>
      <c r="C33" s="310">
        <v>0</v>
      </c>
      <c r="D33" s="311">
        <v>3</v>
      </c>
    </row>
    <row r="34" spans="1:4" x14ac:dyDescent="0.25">
      <c r="A34" s="421" t="s">
        <v>812</v>
      </c>
      <c r="B34" s="422"/>
      <c r="C34" s="422"/>
      <c r="D34" s="423"/>
    </row>
    <row r="35" spans="1:4" ht="45" x14ac:dyDescent="0.25">
      <c r="A35" s="305" t="s">
        <v>810</v>
      </c>
      <c r="B35" s="303">
        <f>B29*$B$30-B36</f>
        <v>20</v>
      </c>
      <c r="C35" s="303">
        <f>C29*$B$30-C36</f>
        <v>39</v>
      </c>
      <c r="D35" s="304">
        <f>D29*$B$30-D36</f>
        <v>18</v>
      </c>
    </row>
    <row r="36" spans="1:4" ht="45" x14ac:dyDescent="0.25">
      <c r="A36" s="306" t="s">
        <v>811</v>
      </c>
      <c r="B36" s="310">
        <v>0</v>
      </c>
      <c r="C36" s="310">
        <v>1</v>
      </c>
      <c r="D36" s="311">
        <v>2</v>
      </c>
    </row>
  </sheetData>
  <mergeCells count="14">
    <mergeCell ref="A1:M1"/>
    <mergeCell ref="B30:D30"/>
    <mergeCell ref="A31:D31"/>
    <mergeCell ref="A34:D34"/>
    <mergeCell ref="A15:F15"/>
    <mergeCell ref="A16:F16"/>
    <mergeCell ref="A19:F19"/>
    <mergeCell ref="A20:F20"/>
    <mergeCell ref="A21:F21"/>
    <mergeCell ref="B9:E9"/>
    <mergeCell ref="B10:E10"/>
    <mergeCell ref="B11:E11"/>
    <mergeCell ref="A14:F14"/>
    <mergeCell ref="A2:C2"/>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84"/>
  <sheetViews>
    <sheetView topLeftCell="A25" zoomScale="95" zoomScaleNormal="95" workbookViewId="0">
      <selection activeCell="C30" sqref="C30"/>
    </sheetView>
  </sheetViews>
  <sheetFormatPr defaultRowHeight="15" x14ac:dyDescent="0.25"/>
  <cols>
    <col min="1" max="9" width="8.5703125"/>
    <col min="10" max="10" width="9.28515625"/>
    <col min="11" max="12" width="8.5703125"/>
    <col min="13" max="13" width="9.28515625"/>
    <col min="14" max="1025" width="8.5703125"/>
  </cols>
  <sheetData>
    <row r="1" spans="1:20" ht="13.9" customHeight="1" x14ac:dyDescent="0.25">
      <c r="A1" s="431" t="s">
        <v>813</v>
      </c>
      <c r="B1" s="431"/>
      <c r="C1" s="431"/>
      <c r="D1" s="431"/>
      <c r="E1" s="431"/>
      <c r="F1" s="431"/>
      <c r="G1" s="431"/>
      <c r="H1" s="431"/>
      <c r="I1" s="431"/>
      <c r="J1" s="431"/>
      <c r="K1" s="431"/>
      <c r="L1" s="431"/>
      <c r="M1" s="431"/>
      <c r="O1" s="370" t="s">
        <v>245</v>
      </c>
      <c r="P1" s="428" t="s">
        <v>88</v>
      </c>
      <c r="Q1" s="366"/>
      <c r="R1" s="429"/>
      <c r="S1" s="430" t="s">
        <v>89</v>
      </c>
      <c r="T1" s="430"/>
    </row>
    <row r="2" spans="1:20" x14ac:dyDescent="0.25">
      <c r="O2" s="427"/>
      <c r="P2" s="227" t="s">
        <v>249</v>
      </c>
      <c r="Q2" s="226" t="s">
        <v>250</v>
      </c>
      <c r="R2" s="228" t="s">
        <v>251</v>
      </c>
      <c r="S2" s="29" t="s">
        <v>249</v>
      </c>
      <c r="T2" s="243" t="s">
        <v>250</v>
      </c>
    </row>
    <row r="3" spans="1:20" x14ac:dyDescent="0.25">
      <c r="A3" s="402" t="s">
        <v>814</v>
      </c>
      <c r="B3" s="402"/>
      <c r="C3" s="402"/>
      <c r="D3" s="402"/>
      <c r="E3" s="402"/>
      <c r="F3" s="402"/>
      <c r="H3" s="402" t="s">
        <v>815</v>
      </c>
      <c r="I3" s="402"/>
      <c r="J3" s="402"/>
      <c r="K3" s="402"/>
      <c r="L3" s="402"/>
      <c r="M3" s="402"/>
      <c r="O3" s="140">
        <v>3</v>
      </c>
      <c r="P3" s="82">
        <f>COUNTIFS($D$13:$D$84,$P$2,$C$13:$C$84,$O$3)</f>
        <v>0</v>
      </c>
      <c r="Q3" s="10">
        <f>COUNTIFS($D$13:$D$84,$Q$2,$C$13:$C$84,$O$3)</f>
        <v>0</v>
      </c>
      <c r="R3" s="246">
        <f>COUNTIFS($D$13:$D$84,$R$2,$C$13:$C$84,$O$3)</f>
        <v>0</v>
      </c>
      <c r="S3" s="10">
        <f>COUNTIFS($J$13:$J$84,$S$2,$C$13:$C$84,$O$3)</f>
        <v>0</v>
      </c>
      <c r="T3" s="141">
        <f>COUNTIFS($J$13:$J$84,$T$2,$C$13:$C$84,$O$3)</f>
        <v>0</v>
      </c>
    </row>
    <row r="4" spans="1:20" x14ac:dyDescent="0.25">
      <c r="A4" s="230"/>
      <c r="B4" s="41" t="s">
        <v>6</v>
      </c>
      <c r="C4" s="41" t="s">
        <v>10</v>
      </c>
      <c r="D4" s="41" t="s">
        <v>14</v>
      </c>
      <c r="E4" s="41" t="s">
        <v>18</v>
      </c>
      <c r="F4" s="225" t="s">
        <v>106</v>
      </c>
      <c r="H4" s="43"/>
      <c r="I4" s="3" t="s">
        <v>6</v>
      </c>
      <c r="J4" s="3" t="s">
        <v>10</v>
      </c>
      <c r="K4" s="3" t="s">
        <v>14</v>
      </c>
      <c r="L4" s="3" t="s">
        <v>18</v>
      </c>
      <c r="M4" s="3" t="s">
        <v>106</v>
      </c>
      <c r="O4" s="144">
        <v>4</v>
      </c>
      <c r="P4" s="82">
        <f>COUNTIFS($D$13:$D$84,$P$2,$C$13:$C$84,$O$4)</f>
        <v>20</v>
      </c>
      <c r="Q4" s="10">
        <f>COUNTIFS($D$13:$D$84,$Q$2,$C$13:$C$84,$O$4)</f>
        <v>0</v>
      </c>
      <c r="R4" s="246">
        <f>COUNTIFS($D$13:$D$84,$R$2,$C$13:$C$84,$O$4)</f>
        <v>0</v>
      </c>
      <c r="S4" s="10">
        <f>COUNTIFS($J$13:$J$84,$S$2,$C$13:$C$84,$O$4)</f>
        <v>20</v>
      </c>
      <c r="T4" s="141">
        <f>COUNTIFS($J$13:$J$84,$T$2,$C$13:$C$84,$O$4)</f>
        <v>0</v>
      </c>
    </row>
    <row r="5" spans="1:20" x14ac:dyDescent="0.25">
      <c r="A5" s="156" t="s">
        <v>6</v>
      </c>
      <c r="B5" s="1">
        <f t="shared" ref="B5:F9" si="0">COUNTIFS($E$13:$E$1048576,$A5,$F$13:$F$1048576,B$4)</f>
        <v>8</v>
      </c>
      <c r="C5" s="1">
        <f t="shared" si="0"/>
        <v>0</v>
      </c>
      <c r="D5" s="1">
        <f t="shared" si="0"/>
        <v>2</v>
      </c>
      <c r="E5" s="1">
        <f t="shared" si="0"/>
        <v>0</v>
      </c>
      <c r="F5" s="157">
        <f t="shared" si="0"/>
        <v>0</v>
      </c>
      <c r="H5" s="296" t="s">
        <v>6</v>
      </c>
      <c r="I5" s="208">
        <f t="shared" ref="I5:M7" si="1">B5/SUM($B5:$F5)</f>
        <v>0.8</v>
      </c>
      <c r="J5" s="33">
        <f t="shared" si="1"/>
        <v>0</v>
      </c>
      <c r="K5" s="33">
        <f t="shared" si="1"/>
        <v>0.2</v>
      </c>
      <c r="L5" s="33">
        <f t="shared" si="1"/>
        <v>0</v>
      </c>
      <c r="M5" s="33">
        <f t="shared" si="1"/>
        <v>0</v>
      </c>
      <c r="O5" s="144">
        <v>5</v>
      </c>
      <c r="P5" s="82">
        <f>COUNTIFS($D$13:$D$84,$P$2,$C$13:$C$84,$O$5)</f>
        <v>0</v>
      </c>
      <c r="Q5" s="10">
        <f>COUNTIFS($D$13:$D$84,$Q$2,$C$13:$C$84,$O$5)</f>
        <v>0</v>
      </c>
      <c r="R5" s="246">
        <f>COUNTIFS($D$13:$D$84,$R$2,$C$13:$C$84,$O$5)</f>
        <v>0</v>
      </c>
      <c r="S5" s="10">
        <f>COUNTIFS($J$13:$J$84,$S$2,$C$13:$C$84,$O$5)</f>
        <v>0</v>
      </c>
      <c r="T5" s="141">
        <f>COUNTIFS($J$13:$J$84,$T$2,$C$13:$C$84,$O$5)</f>
        <v>0</v>
      </c>
    </row>
    <row r="6" spans="1:20" x14ac:dyDescent="0.25">
      <c r="A6" s="156" t="s">
        <v>10</v>
      </c>
      <c r="B6" s="1">
        <f t="shared" si="0"/>
        <v>0</v>
      </c>
      <c r="C6" s="1">
        <f t="shared" si="0"/>
        <v>33</v>
      </c>
      <c r="D6" s="1">
        <f t="shared" si="0"/>
        <v>1</v>
      </c>
      <c r="E6" s="1">
        <f t="shared" si="0"/>
        <v>0</v>
      </c>
      <c r="F6" s="157">
        <f t="shared" si="0"/>
        <v>0</v>
      </c>
      <c r="H6" s="296" t="s">
        <v>10</v>
      </c>
      <c r="I6" s="33">
        <f t="shared" si="1"/>
        <v>0</v>
      </c>
      <c r="J6" s="208">
        <f t="shared" si="1"/>
        <v>0.97058823529411764</v>
      </c>
      <c r="K6" s="33">
        <f t="shared" si="1"/>
        <v>2.9411764705882353E-2</v>
      </c>
      <c r="L6" s="33">
        <f t="shared" si="1"/>
        <v>0</v>
      </c>
      <c r="M6" s="33">
        <f t="shared" si="1"/>
        <v>0</v>
      </c>
      <c r="O6" s="140">
        <v>7</v>
      </c>
      <c r="P6" s="82">
        <f>COUNTIFS($D$13:$D$84,$P$2,$C$13:$C$84,$O$6)</f>
        <v>36</v>
      </c>
      <c r="Q6" s="10">
        <f>COUNTIFS($D$13:$D$84,$Q$2,$C$13:$C$84,$O$6)</f>
        <v>0</v>
      </c>
      <c r="R6" s="246">
        <f>COUNTIFS($D$13:$D$84,$R$2,$C$13:$C$84,$O$6)</f>
        <v>0</v>
      </c>
      <c r="S6" s="10">
        <f>COUNTIFS($J$13:$J$84,$S$2,$C$13:$C$84,$O$6)</f>
        <v>33</v>
      </c>
      <c r="T6" s="141">
        <f>COUNTIFS($J$13:$J$84,$T$2,$C$13:$C$84,$O$6)</f>
        <v>3</v>
      </c>
    </row>
    <row r="7" spans="1:20" x14ac:dyDescent="0.25">
      <c r="A7" s="156" t="s">
        <v>14</v>
      </c>
      <c r="B7" s="1">
        <f t="shared" si="0"/>
        <v>1</v>
      </c>
      <c r="C7" s="1">
        <f t="shared" si="0"/>
        <v>0</v>
      </c>
      <c r="D7" s="1">
        <f t="shared" si="0"/>
        <v>9</v>
      </c>
      <c r="E7" s="1">
        <f t="shared" si="0"/>
        <v>0</v>
      </c>
      <c r="F7" s="157">
        <f t="shared" si="0"/>
        <v>0</v>
      </c>
      <c r="H7" s="296" t="s">
        <v>14</v>
      </c>
      <c r="I7" s="33">
        <f t="shared" si="1"/>
        <v>0.1</v>
      </c>
      <c r="J7" s="33">
        <f t="shared" si="1"/>
        <v>0</v>
      </c>
      <c r="K7" s="208">
        <f t="shared" si="1"/>
        <v>0.9</v>
      </c>
      <c r="L7" s="33">
        <f t="shared" si="1"/>
        <v>0</v>
      </c>
      <c r="M7" s="33">
        <f t="shared" si="1"/>
        <v>0</v>
      </c>
      <c r="O7" s="145">
        <v>8</v>
      </c>
      <c r="P7" s="247">
        <f>COUNTIFS($D$13:$D$84,$P$2,$C$13:$C$84,$O$7)</f>
        <v>15</v>
      </c>
      <c r="Q7" s="146">
        <f>COUNTIFS($D$13:$D$84,$Q$2,$C$13:$C$84,$O$7)</f>
        <v>0</v>
      </c>
      <c r="R7" s="248">
        <f>COUNTIFS($D$13:$D$84,$R$2,$C$13:$C$84,$O$7)</f>
        <v>1</v>
      </c>
      <c r="S7" s="146">
        <f>COUNTIFS($J$13:$J$84,$S$2,$C$13:$C$84,$O$7)</f>
        <v>13</v>
      </c>
      <c r="T7" s="147">
        <f>COUNTIFS($J$13:$J$84,$T$2,$C$13:$C$84,$O$7)</f>
        <v>2</v>
      </c>
    </row>
    <row r="8" spans="1:20" x14ac:dyDescent="0.25">
      <c r="A8" s="156" t="s">
        <v>18</v>
      </c>
      <c r="B8" s="1">
        <f t="shared" si="0"/>
        <v>0</v>
      </c>
      <c r="C8" s="1">
        <f t="shared" si="0"/>
        <v>0</v>
      </c>
      <c r="D8" s="1">
        <f t="shared" si="0"/>
        <v>0</v>
      </c>
      <c r="E8" s="1">
        <f t="shared" si="0"/>
        <v>0</v>
      </c>
      <c r="F8" s="157">
        <f t="shared" si="0"/>
        <v>0</v>
      </c>
      <c r="H8" s="296" t="s">
        <v>18</v>
      </c>
      <c r="I8" s="33">
        <v>0</v>
      </c>
      <c r="J8" s="33">
        <v>0</v>
      </c>
      <c r="K8" s="33">
        <v>0</v>
      </c>
      <c r="L8" s="33">
        <v>0</v>
      </c>
      <c r="M8" s="33">
        <v>0</v>
      </c>
      <c r="O8" s="158"/>
      <c r="P8" s="10"/>
      <c r="Q8" s="10"/>
      <c r="R8" s="10"/>
      <c r="S8" s="10"/>
      <c r="T8" s="10"/>
    </row>
    <row r="9" spans="1:20" x14ac:dyDescent="0.25">
      <c r="A9" s="159" t="s">
        <v>106</v>
      </c>
      <c r="B9" s="152">
        <f t="shared" si="0"/>
        <v>0</v>
      </c>
      <c r="C9" s="152">
        <f t="shared" si="0"/>
        <v>0</v>
      </c>
      <c r="D9" s="152">
        <f t="shared" si="0"/>
        <v>0</v>
      </c>
      <c r="E9" s="152">
        <f t="shared" si="0"/>
        <v>0</v>
      </c>
      <c r="F9" s="153">
        <f t="shared" si="0"/>
        <v>16</v>
      </c>
      <c r="H9" s="296" t="s">
        <v>106</v>
      </c>
      <c r="I9" s="33">
        <f>B9/SUM($B9:$F9)</f>
        <v>0</v>
      </c>
      <c r="J9" s="33">
        <f>C9/SUM($B9:$F9)</f>
        <v>0</v>
      </c>
      <c r="K9" s="33">
        <f>D9/SUM($B9:$F9)</f>
        <v>0</v>
      </c>
      <c r="L9" s="33">
        <f>E9/SUM($B9:$F9)</f>
        <v>0</v>
      </c>
      <c r="M9" s="33">
        <f>F9/SUM($B9:$F9)</f>
        <v>1</v>
      </c>
    </row>
    <row r="11" spans="1:20" x14ac:dyDescent="0.25">
      <c r="A11" s="14" t="s">
        <v>254</v>
      </c>
    </row>
    <row r="12" spans="1:20" x14ac:dyDescent="0.25">
      <c r="A12" s="42" t="s">
        <v>255</v>
      </c>
      <c r="B12" s="3" t="s">
        <v>256</v>
      </c>
      <c r="C12" s="3" t="s">
        <v>257</v>
      </c>
      <c r="D12" s="3" t="s">
        <v>258</v>
      </c>
      <c r="E12" s="3" t="s">
        <v>259</v>
      </c>
      <c r="F12" s="3" t="s">
        <v>260</v>
      </c>
      <c r="G12" s="3" t="s">
        <v>261</v>
      </c>
      <c r="H12" s="3" t="s">
        <v>262</v>
      </c>
      <c r="I12" s="3" t="s">
        <v>263</v>
      </c>
      <c r="J12" s="3" t="s">
        <v>264</v>
      </c>
      <c r="K12" s="3" t="s">
        <v>265</v>
      </c>
      <c r="L12" s="3" t="s">
        <v>266</v>
      </c>
      <c r="M12" s="3" t="s">
        <v>267</v>
      </c>
      <c r="N12" s="3" t="s">
        <v>268</v>
      </c>
      <c r="O12" s="3" t="s">
        <v>269</v>
      </c>
    </row>
    <row r="13" spans="1:20" x14ac:dyDescent="0.25">
      <c r="A13" t="s">
        <v>795</v>
      </c>
      <c r="B13" t="s">
        <v>816</v>
      </c>
      <c r="C13" s="1">
        <v>4</v>
      </c>
      <c r="D13" s="1" t="s">
        <v>249</v>
      </c>
      <c r="E13" s="1" t="s">
        <v>10</v>
      </c>
      <c r="F13" s="1" t="s">
        <v>10</v>
      </c>
      <c r="G13" s="1">
        <v>1</v>
      </c>
      <c r="H13" s="1"/>
      <c r="I13" s="1" t="s">
        <v>753</v>
      </c>
      <c r="J13" s="1" t="str">
        <f t="shared" ref="J13:J44" si="2">IF(AND(NOT(ISBLANK($E13)), NOT($E13="N/A")), IF($E13=$F13,"TP","FP"), "")</f>
        <v>TP</v>
      </c>
      <c r="K13" s="1">
        <f t="shared" ref="K13:K44" si="3">IF(AND(AND(NOT(ISBLANK($E13)), NOT($E13="N/A")), $E13=$F13), 1, 0)</f>
        <v>1</v>
      </c>
      <c r="L13" s="1">
        <f t="shared" ref="L13:L44" si="4">IF(AND(AND(NOT(ISBLANK($E13)), NOT($E13="N/A")), $E13&lt;&gt;$F13), 1, 0)</f>
        <v>0</v>
      </c>
      <c r="M13" s="1">
        <f t="shared" ref="M13:M44" si="5">IF($D13="TP", 1, 0)</f>
        <v>1</v>
      </c>
      <c r="N13" s="1">
        <f t="shared" ref="N13:N44" si="6">IF($D13="FP", 1, 0)</f>
        <v>0</v>
      </c>
      <c r="O13" s="1">
        <f t="shared" ref="O13:O44" si="7">IF($D13="FN", 1, 0)</f>
        <v>0</v>
      </c>
    </row>
    <row r="14" spans="1:20" x14ac:dyDescent="0.25">
      <c r="A14" t="s">
        <v>795</v>
      </c>
      <c r="C14" s="1">
        <v>7</v>
      </c>
      <c r="D14" s="1" t="s">
        <v>249</v>
      </c>
      <c r="E14" s="1" t="s">
        <v>6</v>
      </c>
      <c r="F14" s="1" t="s">
        <v>6</v>
      </c>
      <c r="G14" s="1">
        <v>1</v>
      </c>
      <c r="H14" s="1"/>
      <c r="I14" s="1"/>
      <c r="J14" s="1" t="str">
        <f t="shared" si="2"/>
        <v>TP</v>
      </c>
      <c r="K14" s="1">
        <f t="shared" si="3"/>
        <v>1</v>
      </c>
      <c r="L14" s="1">
        <f t="shared" si="4"/>
        <v>0</v>
      </c>
      <c r="M14" s="1">
        <f t="shared" si="5"/>
        <v>1</v>
      </c>
      <c r="N14" s="1">
        <f t="shared" si="6"/>
        <v>0</v>
      </c>
      <c r="O14" s="1">
        <f t="shared" si="7"/>
        <v>0</v>
      </c>
    </row>
    <row r="15" spans="1:20" x14ac:dyDescent="0.25">
      <c r="A15" t="s">
        <v>795</v>
      </c>
      <c r="C15" s="1">
        <v>7</v>
      </c>
      <c r="D15" s="1" t="s">
        <v>249</v>
      </c>
      <c r="E15" s="1" t="s">
        <v>106</v>
      </c>
      <c r="F15" s="1" t="s">
        <v>106</v>
      </c>
      <c r="G15" s="1"/>
      <c r="H15" s="1">
        <v>1</v>
      </c>
      <c r="I15" s="1"/>
      <c r="J15" s="1" t="str">
        <f t="shared" si="2"/>
        <v>TP</v>
      </c>
      <c r="K15" s="1">
        <f t="shared" si="3"/>
        <v>1</v>
      </c>
      <c r="L15" s="1">
        <f t="shared" si="4"/>
        <v>0</v>
      </c>
      <c r="M15" s="1">
        <f t="shared" si="5"/>
        <v>1</v>
      </c>
      <c r="N15" s="1">
        <f t="shared" si="6"/>
        <v>0</v>
      </c>
      <c r="O15" s="1">
        <f t="shared" si="7"/>
        <v>0</v>
      </c>
    </row>
    <row r="16" spans="1:20" x14ac:dyDescent="0.25">
      <c r="A16" t="s">
        <v>795</v>
      </c>
      <c r="C16" s="1">
        <v>8</v>
      </c>
      <c r="D16" s="1" t="s">
        <v>249</v>
      </c>
      <c r="E16" s="1" t="s">
        <v>10</v>
      </c>
      <c r="F16" s="1" t="s">
        <v>10</v>
      </c>
      <c r="G16" s="1"/>
      <c r="H16" s="1">
        <v>1</v>
      </c>
      <c r="I16" s="1"/>
      <c r="J16" s="1" t="str">
        <f t="shared" si="2"/>
        <v>TP</v>
      </c>
      <c r="K16" s="1">
        <f t="shared" si="3"/>
        <v>1</v>
      </c>
      <c r="L16" s="1">
        <f t="shared" si="4"/>
        <v>0</v>
      </c>
      <c r="M16" s="1">
        <f t="shared" si="5"/>
        <v>1</v>
      </c>
      <c r="N16" s="1">
        <f t="shared" si="6"/>
        <v>0</v>
      </c>
      <c r="O16" s="1">
        <f t="shared" si="7"/>
        <v>0</v>
      </c>
    </row>
    <row r="17" spans="1:15" x14ac:dyDescent="0.25">
      <c r="A17" t="s">
        <v>795</v>
      </c>
      <c r="B17" t="s">
        <v>817</v>
      </c>
      <c r="C17" s="1">
        <v>4</v>
      </c>
      <c r="D17" s="1" t="s">
        <v>249</v>
      </c>
      <c r="E17" s="1" t="s">
        <v>10</v>
      </c>
      <c r="F17" s="1" t="s">
        <v>10</v>
      </c>
      <c r="G17" s="1">
        <v>1</v>
      </c>
      <c r="H17" s="1"/>
      <c r="I17" s="1"/>
      <c r="J17" s="1" t="str">
        <f t="shared" si="2"/>
        <v>TP</v>
      </c>
      <c r="K17" s="1">
        <f t="shared" si="3"/>
        <v>1</v>
      </c>
      <c r="L17" s="1">
        <f t="shared" si="4"/>
        <v>0</v>
      </c>
      <c r="M17" s="1">
        <f t="shared" si="5"/>
        <v>1</v>
      </c>
      <c r="N17" s="1">
        <f t="shared" si="6"/>
        <v>0</v>
      </c>
      <c r="O17" s="1">
        <f t="shared" si="7"/>
        <v>0</v>
      </c>
    </row>
    <row r="18" spans="1:15" x14ac:dyDescent="0.25">
      <c r="A18" t="s">
        <v>795</v>
      </c>
      <c r="C18" s="1">
        <v>7</v>
      </c>
      <c r="D18" s="1" t="s">
        <v>249</v>
      </c>
      <c r="E18" s="1" t="s">
        <v>6</v>
      </c>
      <c r="F18" s="1" t="s">
        <v>6</v>
      </c>
      <c r="G18" s="1">
        <v>1</v>
      </c>
      <c r="H18" s="1"/>
      <c r="I18" s="1"/>
      <c r="J18" s="1" t="str">
        <f t="shared" si="2"/>
        <v>TP</v>
      </c>
      <c r="K18" s="1">
        <f t="shared" si="3"/>
        <v>1</v>
      </c>
      <c r="L18" s="1">
        <f t="shared" si="4"/>
        <v>0</v>
      </c>
      <c r="M18" s="1">
        <f t="shared" si="5"/>
        <v>1</v>
      </c>
      <c r="N18" s="1">
        <f t="shared" si="6"/>
        <v>0</v>
      </c>
      <c r="O18" s="1">
        <f t="shared" si="7"/>
        <v>0</v>
      </c>
    </row>
    <row r="19" spans="1:15" x14ac:dyDescent="0.25">
      <c r="A19" t="s">
        <v>795</v>
      </c>
      <c r="C19" s="1">
        <v>7</v>
      </c>
      <c r="D19" s="1" t="s">
        <v>249</v>
      </c>
      <c r="E19" s="1" t="s">
        <v>106</v>
      </c>
      <c r="F19" s="1" t="s">
        <v>106</v>
      </c>
      <c r="G19" s="1"/>
      <c r="H19" s="1">
        <v>1</v>
      </c>
      <c r="I19" s="1"/>
      <c r="J19" s="1" t="str">
        <f t="shared" si="2"/>
        <v>TP</v>
      </c>
      <c r="K19" s="1">
        <f t="shared" si="3"/>
        <v>1</v>
      </c>
      <c r="L19" s="1">
        <f t="shared" si="4"/>
        <v>0</v>
      </c>
      <c r="M19" s="1">
        <f t="shared" si="5"/>
        <v>1</v>
      </c>
      <c r="N19" s="1">
        <f t="shared" si="6"/>
        <v>0</v>
      </c>
      <c r="O19" s="1">
        <f t="shared" si="7"/>
        <v>0</v>
      </c>
    </row>
    <row r="20" spans="1:15" x14ac:dyDescent="0.25">
      <c r="A20" t="s">
        <v>795</v>
      </c>
      <c r="C20" s="1">
        <v>8</v>
      </c>
      <c r="D20" s="1" t="s">
        <v>249</v>
      </c>
      <c r="E20" s="1" t="s">
        <v>10</v>
      </c>
      <c r="F20" s="1" t="s">
        <v>10</v>
      </c>
      <c r="G20" s="1"/>
      <c r="H20" s="1">
        <v>1</v>
      </c>
      <c r="I20" s="1"/>
      <c r="J20" s="1" t="str">
        <f t="shared" si="2"/>
        <v>TP</v>
      </c>
      <c r="K20" s="1">
        <f t="shared" si="3"/>
        <v>1</v>
      </c>
      <c r="L20" s="1">
        <f t="shared" si="4"/>
        <v>0</v>
      </c>
      <c r="M20" s="1">
        <f t="shared" si="5"/>
        <v>1</v>
      </c>
      <c r="N20" s="1">
        <f t="shared" si="6"/>
        <v>0</v>
      </c>
      <c r="O20" s="1">
        <f t="shared" si="7"/>
        <v>0</v>
      </c>
    </row>
    <row r="21" spans="1:15" x14ac:dyDescent="0.25">
      <c r="A21" t="s">
        <v>795</v>
      </c>
      <c r="B21" t="s">
        <v>818</v>
      </c>
      <c r="C21" s="1">
        <v>4</v>
      </c>
      <c r="D21" s="1" t="s">
        <v>249</v>
      </c>
      <c r="E21" s="1" t="s">
        <v>10</v>
      </c>
      <c r="F21" s="1" t="s">
        <v>10</v>
      </c>
      <c r="G21" s="1">
        <v>1</v>
      </c>
      <c r="H21" s="1"/>
      <c r="I21" s="1"/>
      <c r="J21" s="1" t="str">
        <f t="shared" si="2"/>
        <v>TP</v>
      </c>
      <c r="K21" s="1">
        <f t="shared" si="3"/>
        <v>1</v>
      </c>
      <c r="L21" s="1">
        <f t="shared" si="4"/>
        <v>0</v>
      </c>
      <c r="M21" s="1">
        <f t="shared" si="5"/>
        <v>1</v>
      </c>
      <c r="N21" s="1">
        <f t="shared" si="6"/>
        <v>0</v>
      </c>
      <c r="O21" s="1">
        <f t="shared" si="7"/>
        <v>0</v>
      </c>
    </row>
    <row r="22" spans="1:15" x14ac:dyDescent="0.25">
      <c r="A22" t="s">
        <v>795</v>
      </c>
      <c r="C22" s="1">
        <v>7</v>
      </c>
      <c r="D22" s="1" t="s">
        <v>249</v>
      </c>
      <c r="E22" s="1" t="s">
        <v>6</v>
      </c>
      <c r="F22" s="1" t="s">
        <v>6</v>
      </c>
      <c r="G22" s="1">
        <v>1</v>
      </c>
      <c r="H22" s="1"/>
      <c r="I22" s="1"/>
      <c r="J22" s="1" t="str">
        <f t="shared" si="2"/>
        <v>TP</v>
      </c>
      <c r="K22" s="1">
        <f t="shared" si="3"/>
        <v>1</v>
      </c>
      <c r="L22" s="1">
        <f t="shared" si="4"/>
        <v>0</v>
      </c>
      <c r="M22" s="1">
        <f t="shared" si="5"/>
        <v>1</v>
      </c>
      <c r="N22" s="1">
        <f t="shared" si="6"/>
        <v>0</v>
      </c>
      <c r="O22" s="1">
        <f t="shared" si="7"/>
        <v>0</v>
      </c>
    </row>
    <row r="23" spans="1:15" x14ac:dyDescent="0.25">
      <c r="A23" t="s">
        <v>795</v>
      </c>
      <c r="C23" s="1">
        <v>7</v>
      </c>
      <c r="D23" s="1" t="s">
        <v>249</v>
      </c>
      <c r="E23" s="1" t="s">
        <v>106</v>
      </c>
      <c r="F23" s="1" t="s">
        <v>106</v>
      </c>
      <c r="G23" s="1"/>
      <c r="H23" s="1">
        <v>1</v>
      </c>
      <c r="I23" s="1"/>
      <c r="J23" s="1" t="str">
        <f t="shared" si="2"/>
        <v>TP</v>
      </c>
      <c r="K23" s="1">
        <f t="shared" si="3"/>
        <v>1</v>
      </c>
      <c r="L23" s="1">
        <f t="shared" si="4"/>
        <v>0</v>
      </c>
      <c r="M23" s="1">
        <f t="shared" si="5"/>
        <v>1</v>
      </c>
      <c r="N23" s="1">
        <f t="shared" si="6"/>
        <v>0</v>
      </c>
      <c r="O23" s="1">
        <f t="shared" si="7"/>
        <v>0</v>
      </c>
    </row>
    <row r="24" spans="1:15" x14ac:dyDescent="0.25">
      <c r="A24" t="s">
        <v>795</v>
      </c>
      <c r="C24" s="1">
        <v>8</v>
      </c>
      <c r="D24" s="1" t="s">
        <v>251</v>
      </c>
      <c r="E24" s="1" t="s">
        <v>275</v>
      </c>
      <c r="F24" s="1"/>
      <c r="G24" s="1"/>
      <c r="H24" s="1">
        <v>0</v>
      </c>
      <c r="I24" s="1"/>
      <c r="J24" s="1" t="str">
        <f t="shared" si="2"/>
        <v/>
      </c>
      <c r="K24" s="1">
        <f t="shared" si="3"/>
        <v>0</v>
      </c>
      <c r="L24" s="1">
        <f t="shared" si="4"/>
        <v>0</v>
      </c>
      <c r="M24" s="1">
        <f t="shared" si="5"/>
        <v>0</v>
      </c>
      <c r="N24" s="1">
        <f t="shared" si="6"/>
        <v>0</v>
      </c>
      <c r="O24" s="1">
        <f t="shared" si="7"/>
        <v>1</v>
      </c>
    </row>
    <row r="25" spans="1:15" x14ac:dyDescent="0.25">
      <c r="A25" t="s">
        <v>795</v>
      </c>
      <c r="B25" t="s">
        <v>819</v>
      </c>
      <c r="C25" s="1">
        <v>4</v>
      </c>
      <c r="D25" s="1" t="s">
        <v>249</v>
      </c>
      <c r="E25" s="1" t="s">
        <v>10</v>
      </c>
      <c r="F25" s="1" t="s">
        <v>10</v>
      </c>
      <c r="G25" s="1">
        <v>1</v>
      </c>
      <c r="H25" s="1"/>
      <c r="I25" s="1"/>
      <c r="J25" s="1" t="str">
        <f t="shared" si="2"/>
        <v>TP</v>
      </c>
      <c r="K25" s="1">
        <f t="shared" si="3"/>
        <v>1</v>
      </c>
      <c r="L25" s="1">
        <f t="shared" si="4"/>
        <v>0</v>
      </c>
      <c r="M25" s="1">
        <f t="shared" si="5"/>
        <v>1</v>
      </c>
      <c r="N25" s="1">
        <f t="shared" si="6"/>
        <v>0</v>
      </c>
      <c r="O25" s="1">
        <f t="shared" si="7"/>
        <v>0</v>
      </c>
    </row>
    <row r="26" spans="1:15" x14ac:dyDescent="0.25">
      <c r="A26" t="s">
        <v>795</v>
      </c>
      <c r="C26" s="1">
        <v>7</v>
      </c>
      <c r="D26" s="1" t="s">
        <v>249</v>
      </c>
      <c r="E26" s="1" t="s">
        <v>6</v>
      </c>
      <c r="F26" s="1" t="s">
        <v>14</v>
      </c>
      <c r="G26" s="1">
        <v>0</v>
      </c>
      <c r="H26" s="1"/>
      <c r="I26" s="1"/>
      <c r="J26" s="1" t="str">
        <f t="shared" si="2"/>
        <v>FP</v>
      </c>
      <c r="K26" s="1">
        <f t="shared" si="3"/>
        <v>0</v>
      </c>
      <c r="L26" s="1">
        <f t="shared" si="4"/>
        <v>1</v>
      </c>
      <c r="M26" s="1">
        <f t="shared" si="5"/>
        <v>1</v>
      </c>
      <c r="N26" s="1">
        <f t="shared" si="6"/>
        <v>0</v>
      </c>
      <c r="O26" s="1">
        <f t="shared" si="7"/>
        <v>0</v>
      </c>
    </row>
    <row r="27" spans="1:15" x14ac:dyDescent="0.25">
      <c r="A27" t="s">
        <v>795</v>
      </c>
      <c r="B27" t="s">
        <v>820</v>
      </c>
      <c r="C27" s="1">
        <v>4</v>
      </c>
      <c r="D27" s="1" t="s">
        <v>249</v>
      </c>
      <c r="E27" s="1" t="s">
        <v>10</v>
      </c>
      <c r="F27" s="1" t="s">
        <v>10</v>
      </c>
      <c r="G27" s="1">
        <v>1</v>
      </c>
      <c r="H27" s="1"/>
      <c r="I27" s="1"/>
      <c r="J27" s="1" t="str">
        <f t="shared" si="2"/>
        <v>TP</v>
      </c>
      <c r="K27" s="1">
        <f t="shared" si="3"/>
        <v>1</v>
      </c>
      <c r="L27" s="1">
        <f t="shared" si="4"/>
        <v>0</v>
      </c>
      <c r="M27" s="1">
        <f t="shared" si="5"/>
        <v>1</v>
      </c>
      <c r="N27" s="1">
        <f t="shared" si="6"/>
        <v>0</v>
      </c>
      <c r="O27" s="1">
        <f t="shared" si="7"/>
        <v>0</v>
      </c>
    </row>
    <row r="28" spans="1:15" x14ac:dyDescent="0.25">
      <c r="A28" t="s">
        <v>795</v>
      </c>
      <c r="C28" s="1">
        <v>7</v>
      </c>
      <c r="D28" s="1" t="s">
        <v>249</v>
      </c>
      <c r="E28" s="1" t="s">
        <v>6</v>
      </c>
      <c r="F28" s="1" t="s">
        <v>6</v>
      </c>
      <c r="G28" s="1">
        <v>1</v>
      </c>
      <c r="H28" s="1"/>
      <c r="I28" s="1"/>
      <c r="J28" s="1" t="str">
        <f t="shared" si="2"/>
        <v>TP</v>
      </c>
      <c r="K28" s="1">
        <f t="shared" si="3"/>
        <v>1</v>
      </c>
      <c r="L28" s="1">
        <f t="shared" si="4"/>
        <v>0</v>
      </c>
      <c r="M28" s="1">
        <f t="shared" si="5"/>
        <v>1</v>
      </c>
      <c r="N28" s="1">
        <f t="shared" si="6"/>
        <v>0</v>
      </c>
      <c r="O28" s="1">
        <f t="shared" si="7"/>
        <v>0</v>
      </c>
    </row>
    <row r="29" spans="1:15" x14ac:dyDescent="0.25">
      <c r="A29" t="s">
        <v>795</v>
      </c>
      <c r="C29" s="1">
        <v>7</v>
      </c>
      <c r="D29" s="1" t="s">
        <v>249</v>
      </c>
      <c r="E29" s="1" t="s">
        <v>106</v>
      </c>
      <c r="F29" s="1" t="s">
        <v>106</v>
      </c>
      <c r="G29" s="1"/>
      <c r="H29" s="1">
        <v>1</v>
      </c>
      <c r="I29" s="1"/>
      <c r="J29" s="1" t="str">
        <f t="shared" si="2"/>
        <v>TP</v>
      </c>
      <c r="K29" s="1">
        <f t="shared" si="3"/>
        <v>1</v>
      </c>
      <c r="L29" s="1">
        <f t="shared" si="4"/>
        <v>0</v>
      </c>
      <c r="M29" s="1">
        <f t="shared" si="5"/>
        <v>1</v>
      </c>
      <c r="N29" s="1">
        <f t="shared" si="6"/>
        <v>0</v>
      </c>
      <c r="O29" s="1">
        <f t="shared" si="7"/>
        <v>0</v>
      </c>
    </row>
    <row r="30" spans="1:15" x14ac:dyDescent="0.25">
      <c r="A30" t="s">
        <v>795</v>
      </c>
      <c r="C30" s="1">
        <v>8</v>
      </c>
      <c r="D30" s="1" t="s">
        <v>249</v>
      </c>
      <c r="E30" s="1" t="s">
        <v>10</v>
      </c>
      <c r="F30" s="1" t="s">
        <v>10</v>
      </c>
      <c r="G30" s="1"/>
      <c r="H30" s="1">
        <v>1</v>
      </c>
      <c r="I30" s="1"/>
      <c r="J30" s="1" t="str">
        <f t="shared" si="2"/>
        <v>TP</v>
      </c>
      <c r="K30" s="1">
        <f t="shared" si="3"/>
        <v>1</v>
      </c>
      <c r="L30" s="1">
        <f t="shared" si="4"/>
        <v>0</v>
      </c>
      <c r="M30" s="1">
        <f t="shared" si="5"/>
        <v>1</v>
      </c>
      <c r="N30" s="1">
        <f t="shared" si="6"/>
        <v>0</v>
      </c>
      <c r="O30" s="1">
        <f t="shared" si="7"/>
        <v>0</v>
      </c>
    </row>
    <row r="31" spans="1:15" x14ac:dyDescent="0.25">
      <c r="A31" t="s">
        <v>795</v>
      </c>
      <c r="B31" t="s">
        <v>821</v>
      </c>
      <c r="C31" s="1">
        <v>4</v>
      </c>
      <c r="D31" s="1" t="s">
        <v>249</v>
      </c>
      <c r="E31" s="1" t="s">
        <v>10</v>
      </c>
      <c r="F31" s="1" t="s">
        <v>10</v>
      </c>
      <c r="G31" s="1">
        <v>1</v>
      </c>
      <c r="H31" s="1"/>
      <c r="I31" s="1"/>
      <c r="J31" s="1" t="str">
        <f t="shared" si="2"/>
        <v>TP</v>
      </c>
      <c r="K31" s="1">
        <f t="shared" si="3"/>
        <v>1</v>
      </c>
      <c r="L31" s="1">
        <f t="shared" si="4"/>
        <v>0</v>
      </c>
      <c r="M31" s="1">
        <f t="shared" si="5"/>
        <v>1</v>
      </c>
      <c r="N31" s="1">
        <f t="shared" si="6"/>
        <v>0</v>
      </c>
      <c r="O31" s="1">
        <f t="shared" si="7"/>
        <v>0</v>
      </c>
    </row>
    <row r="32" spans="1:15" x14ac:dyDescent="0.25">
      <c r="A32" t="s">
        <v>795</v>
      </c>
      <c r="C32" s="1">
        <v>7</v>
      </c>
      <c r="D32" s="1" t="s">
        <v>249</v>
      </c>
      <c r="E32" s="1" t="s">
        <v>6</v>
      </c>
      <c r="F32" s="1" t="s">
        <v>6</v>
      </c>
      <c r="G32" s="1">
        <v>1</v>
      </c>
      <c r="H32" s="1"/>
      <c r="I32" s="1"/>
      <c r="J32" s="1" t="str">
        <f t="shared" si="2"/>
        <v>TP</v>
      </c>
      <c r="K32" s="1">
        <f t="shared" si="3"/>
        <v>1</v>
      </c>
      <c r="L32" s="1">
        <f t="shared" si="4"/>
        <v>0</v>
      </c>
      <c r="M32" s="1">
        <f t="shared" si="5"/>
        <v>1</v>
      </c>
      <c r="N32" s="1">
        <f t="shared" si="6"/>
        <v>0</v>
      </c>
      <c r="O32" s="1">
        <f t="shared" si="7"/>
        <v>0</v>
      </c>
    </row>
    <row r="33" spans="1:15" x14ac:dyDescent="0.25">
      <c r="A33" t="s">
        <v>795</v>
      </c>
      <c r="C33" s="1">
        <v>7</v>
      </c>
      <c r="D33" s="1" t="s">
        <v>249</v>
      </c>
      <c r="E33" s="1" t="s">
        <v>106</v>
      </c>
      <c r="F33" s="1" t="s">
        <v>106</v>
      </c>
      <c r="G33" s="1"/>
      <c r="H33" s="1">
        <v>1</v>
      </c>
      <c r="I33" s="1"/>
      <c r="J33" s="1" t="str">
        <f t="shared" si="2"/>
        <v>TP</v>
      </c>
      <c r="K33" s="1">
        <f t="shared" si="3"/>
        <v>1</v>
      </c>
      <c r="L33" s="1">
        <f t="shared" si="4"/>
        <v>0</v>
      </c>
      <c r="M33" s="1">
        <f t="shared" si="5"/>
        <v>1</v>
      </c>
      <c r="N33" s="1">
        <f t="shared" si="6"/>
        <v>0</v>
      </c>
      <c r="O33" s="1">
        <f t="shared" si="7"/>
        <v>0</v>
      </c>
    </row>
    <row r="34" spans="1:15" x14ac:dyDescent="0.25">
      <c r="A34" t="s">
        <v>795</v>
      </c>
      <c r="C34" s="1">
        <v>8</v>
      </c>
      <c r="D34" s="1" t="s">
        <v>249</v>
      </c>
      <c r="E34" s="1" t="s">
        <v>10</v>
      </c>
      <c r="F34" s="1" t="s">
        <v>250</v>
      </c>
      <c r="G34" s="1"/>
      <c r="H34" s="1">
        <v>0</v>
      </c>
      <c r="I34" s="1"/>
      <c r="J34" s="1" t="str">
        <f t="shared" si="2"/>
        <v>FP</v>
      </c>
      <c r="K34" s="1">
        <f t="shared" si="3"/>
        <v>0</v>
      </c>
      <c r="L34" s="1">
        <f t="shared" si="4"/>
        <v>1</v>
      </c>
      <c r="M34" s="1">
        <f t="shared" si="5"/>
        <v>1</v>
      </c>
      <c r="N34" s="1">
        <f t="shared" si="6"/>
        <v>0</v>
      </c>
      <c r="O34" s="1">
        <f t="shared" si="7"/>
        <v>0</v>
      </c>
    </row>
    <row r="35" spans="1:15" x14ac:dyDescent="0.25">
      <c r="A35" t="s">
        <v>795</v>
      </c>
      <c r="B35" t="s">
        <v>822</v>
      </c>
      <c r="C35" s="1">
        <v>4</v>
      </c>
      <c r="D35" s="1" t="s">
        <v>249</v>
      </c>
      <c r="E35" s="1" t="s">
        <v>10</v>
      </c>
      <c r="F35" s="1" t="s">
        <v>10</v>
      </c>
      <c r="G35" s="1">
        <v>1</v>
      </c>
      <c r="H35" s="1"/>
      <c r="I35" s="1"/>
      <c r="J35" s="1" t="str">
        <f t="shared" si="2"/>
        <v>TP</v>
      </c>
      <c r="K35" s="1">
        <f t="shared" si="3"/>
        <v>1</v>
      </c>
      <c r="L35" s="1">
        <f t="shared" si="4"/>
        <v>0</v>
      </c>
      <c r="M35" s="1">
        <f t="shared" si="5"/>
        <v>1</v>
      </c>
      <c r="N35" s="1">
        <f t="shared" si="6"/>
        <v>0</v>
      </c>
      <c r="O35" s="1">
        <f t="shared" si="7"/>
        <v>0</v>
      </c>
    </row>
    <row r="36" spans="1:15" x14ac:dyDescent="0.25">
      <c r="A36" t="s">
        <v>795</v>
      </c>
      <c r="C36" s="1">
        <v>7</v>
      </c>
      <c r="D36" s="1" t="s">
        <v>249</v>
      </c>
      <c r="E36" s="1" t="s">
        <v>6</v>
      </c>
      <c r="F36" s="1" t="s">
        <v>6</v>
      </c>
      <c r="G36" s="1">
        <v>1</v>
      </c>
      <c r="H36" s="1"/>
      <c r="I36" s="1"/>
      <c r="J36" s="1" t="str">
        <f t="shared" si="2"/>
        <v>TP</v>
      </c>
      <c r="K36" s="1">
        <f t="shared" si="3"/>
        <v>1</v>
      </c>
      <c r="L36" s="1">
        <f t="shared" si="4"/>
        <v>0</v>
      </c>
      <c r="M36" s="1">
        <f t="shared" si="5"/>
        <v>1</v>
      </c>
      <c r="N36" s="1">
        <f t="shared" si="6"/>
        <v>0</v>
      </c>
      <c r="O36" s="1">
        <f t="shared" si="7"/>
        <v>0</v>
      </c>
    </row>
    <row r="37" spans="1:15" x14ac:dyDescent="0.25">
      <c r="A37" t="s">
        <v>795</v>
      </c>
      <c r="C37" s="1">
        <v>7</v>
      </c>
      <c r="D37" s="1" t="s">
        <v>249</v>
      </c>
      <c r="E37" s="1" t="s">
        <v>106</v>
      </c>
      <c r="F37" s="1" t="s">
        <v>106</v>
      </c>
      <c r="G37" s="1"/>
      <c r="H37" s="1">
        <v>1</v>
      </c>
      <c r="I37" s="1"/>
      <c r="J37" s="1" t="str">
        <f t="shared" si="2"/>
        <v>TP</v>
      </c>
      <c r="K37" s="1">
        <f t="shared" si="3"/>
        <v>1</v>
      </c>
      <c r="L37" s="1">
        <f t="shared" si="4"/>
        <v>0</v>
      </c>
      <c r="M37" s="1">
        <f t="shared" si="5"/>
        <v>1</v>
      </c>
      <c r="N37" s="1">
        <f t="shared" si="6"/>
        <v>0</v>
      </c>
      <c r="O37" s="1">
        <f t="shared" si="7"/>
        <v>0</v>
      </c>
    </row>
    <row r="38" spans="1:15" x14ac:dyDescent="0.25">
      <c r="A38" t="s">
        <v>795</v>
      </c>
      <c r="C38" s="1">
        <v>8</v>
      </c>
      <c r="D38" s="1" t="s">
        <v>249</v>
      </c>
      <c r="E38" s="1" t="s">
        <v>10</v>
      </c>
      <c r="F38" s="1" t="s">
        <v>10</v>
      </c>
      <c r="G38" s="1"/>
      <c r="H38" s="1">
        <v>1</v>
      </c>
      <c r="I38" s="1"/>
      <c r="J38" s="1" t="str">
        <f t="shared" si="2"/>
        <v>TP</v>
      </c>
      <c r="K38" s="1">
        <f t="shared" si="3"/>
        <v>1</v>
      </c>
      <c r="L38" s="1">
        <f t="shared" si="4"/>
        <v>0</v>
      </c>
      <c r="M38" s="1">
        <f t="shared" si="5"/>
        <v>1</v>
      </c>
      <c r="N38" s="1">
        <f t="shared" si="6"/>
        <v>0</v>
      </c>
      <c r="O38" s="1">
        <f t="shared" si="7"/>
        <v>0</v>
      </c>
    </row>
    <row r="39" spans="1:15" x14ac:dyDescent="0.25">
      <c r="A39" t="s">
        <v>795</v>
      </c>
      <c r="B39" t="s">
        <v>823</v>
      </c>
      <c r="C39" s="1">
        <v>4</v>
      </c>
      <c r="D39" s="1" t="s">
        <v>249</v>
      </c>
      <c r="E39" s="1" t="s">
        <v>10</v>
      </c>
      <c r="F39" s="1" t="s">
        <v>10</v>
      </c>
      <c r="G39" s="1">
        <v>1</v>
      </c>
      <c r="H39" s="1"/>
      <c r="I39" s="1"/>
      <c r="J39" s="1" t="str">
        <f t="shared" si="2"/>
        <v>TP</v>
      </c>
      <c r="K39" s="1">
        <f t="shared" si="3"/>
        <v>1</v>
      </c>
      <c r="L39" s="1">
        <f t="shared" si="4"/>
        <v>0</v>
      </c>
      <c r="M39" s="1">
        <f t="shared" si="5"/>
        <v>1</v>
      </c>
      <c r="N39" s="1">
        <f t="shared" si="6"/>
        <v>0</v>
      </c>
      <c r="O39" s="1">
        <f t="shared" si="7"/>
        <v>0</v>
      </c>
    </row>
    <row r="40" spans="1:15" x14ac:dyDescent="0.25">
      <c r="A40" t="s">
        <v>795</v>
      </c>
      <c r="C40" s="1">
        <v>7</v>
      </c>
      <c r="D40" s="1" t="s">
        <v>249</v>
      </c>
      <c r="E40" s="1" t="s">
        <v>6</v>
      </c>
      <c r="F40" s="1" t="s">
        <v>6</v>
      </c>
      <c r="G40" s="1">
        <v>1</v>
      </c>
      <c r="H40" s="1"/>
      <c r="I40" s="1"/>
      <c r="J40" s="1" t="str">
        <f t="shared" si="2"/>
        <v>TP</v>
      </c>
      <c r="K40" s="1">
        <f t="shared" si="3"/>
        <v>1</v>
      </c>
      <c r="L40" s="1">
        <f t="shared" si="4"/>
        <v>0</v>
      </c>
      <c r="M40" s="1">
        <f t="shared" si="5"/>
        <v>1</v>
      </c>
      <c r="N40" s="1">
        <f t="shared" si="6"/>
        <v>0</v>
      </c>
      <c r="O40" s="1">
        <f t="shared" si="7"/>
        <v>0</v>
      </c>
    </row>
    <row r="41" spans="1:15" x14ac:dyDescent="0.25">
      <c r="A41" t="s">
        <v>795</v>
      </c>
      <c r="C41" s="1">
        <v>7</v>
      </c>
      <c r="D41" s="1" t="s">
        <v>249</v>
      </c>
      <c r="E41" s="1" t="s">
        <v>106</v>
      </c>
      <c r="F41" s="1" t="s">
        <v>106</v>
      </c>
      <c r="G41" s="1"/>
      <c r="H41" s="1">
        <v>1</v>
      </c>
      <c r="I41" s="1"/>
      <c r="J41" s="1" t="str">
        <f t="shared" si="2"/>
        <v>TP</v>
      </c>
      <c r="K41" s="1">
        <f t="shared" si="3"/>
        <v>1</v>
      </c>
      <c r="L41" s="1">
        <f t="shared" si="4"/>
        <v>0</v>
      </c>
      <c r="M41" s="1">
        <f t="shared" si="5"/>
        <v>1</v>
      </c>
      <c r="N41" s="1">
        <f t="shared" si="6"/>
        <v>0</v>
      </c>
      <c r="O41" s="1">
        <f t="shared" si="7"/>
        <v>0</v>
      </c>
    </row>
    <row r="42" spans="1:15" x14ac:dyDescent="0.25">
      <c r="A42" t="s">
        <v>795</v>
      </c>
      <c r="C42" s="1">
        <v>8</v>
      </c>
      <c r="D42" s="1" t="s">
        <v>249</v>
      </c>
      <c r="E42" s="1" t="s">
        <v>10</v>
      </c>
      <c r="F42" s="1" t="s">
        <v>10</v>
      </c>
      <c r="G42" s="1"/>
      <c r="H42" s="1">
        <v>1</v>
      </c>
      <c r="I42" s="1"/>
      <c r="J42" s="1" t="str">
        <f t="shared" si="2"/>
        <v>TP</v>
      </c>
      <c r="K42" s="1">
        <f t="shared" si="3"/>
        <v>1</v>
      </c>
      <c r="L42" s="1">
        <f t="shared" si="4"/>
        <v>0</v>
      </c>
      <c r="M42" s="1">
        <f t="shared" si="5"/>
        <v>1</v>
      </c>
      <c r="N42" s="1">
        <f t="shared" si="6"/>
        <v>0</v>
      </c>
      <c r="O42" s="1">
        <f t="shared" si="7"/>
        <v>0</v>
      </c>
    </row>
    <row r="43" spans="1:15" x14ac:dyDescent="0.25">
      <c r="A43" t="s">
        <v>795</v>
      </c>
      <c r="B43" t="s">
        <v>824</v>
      </c>
      <c r="C43" s="1">
        <v>4</v>
      </c>
      <c r="D43" s="1" t="s">
        <v>249</v>
      </c>
      <c r="E43" s="1" t="s">
        <v>10</v>
      </c>
      <c r="F43" s="1" t="s">
        <v>10</v>
      </c>
      <c r="G43" s="1">
        <v>1</v>
      </c>
      <c r="H43" s="1"/>
      <c r="I43" s="1"/>
      <c r="J43" s="1" t="str">
        <f t="shared" si="2"/>
        <v>TP</v>
      </c>
      <c r="K43" s="1">
        <f t="shared" si="3"/>
        <v>1</v>
      </c>
      <c r="L43" s="1">
        <f t="shared" si="4"/>
        <v>0</v>
      </c>
      <c r="M43" s="1">
        <f t="shared" si="5"/>
        <v>1</v>
      </c>
      <c r="N43" s="1">
        <f t="shared" si="6"/>
        <v>0</v>
      </c>
      <c r="O43" s="1">
        <f t="shared" si="7"/>
        <v>0</v>
      </c>
    </row>
    <row r="44" spans="1:15" x14ac:dyDescent="0.25">
      <c r="A44" t="s">
        <v>795</v>
      </c>
      <c r="C44" s="1">
        <v>7</v>
      </c>
      <c r="D44" s="1" t="s">
        <v>249</v>
      </c>
      <c r="E44" s="1" t="s">
        <v>6</v>
      </c>
      <c r="F44" s="1" t="s">
        <v>6</v>
      </c>
      <c r="G44" s="1">
        <v>1</v>
      </c>
      <c r="H44" s="1"/>
      <c r="I44" s="1"/>
      <c r="J44" s="1" t="str">
        <f t="shared" si="2"/>
        <v>TP</v>
      </c>
      <c r="K44" s="1">
        <f t="shared" si="3"/>
        <v>1</v>
      </c>
      <c r="L44" s="1">
        <f t="shared" si="4"/>
        <v>0</v>
      </c>
      <c r="M44" s="1">
        <f t="shared" si="5"/>
        <v>1</v>
      </c>
      <c r="N44" s="1">
        <f t="shared" si="6"/>
        <v>0</v>
      </c>
      <c r="O44" s="1">
        <f t="shared" si="7"/>
        <v>0</v>
      </c>
    </row>
    <row r="45" spans="1:15" x14ac:dyDescent="0.25">
      <c r="A45" t="s">
        <v>795</v>
      </c>
      <c r="C45" s="1">
        <v>7</v>
      </c>
      <c r="D45" s="1" t="s">
        <v>249</v>
      </c>
      <c r="E45" s="1" t="s">
        <v>106</v>
      </c>
      <c r="F45" s="1" t="s">
        <v>106</v>
      </c>
      <c r="G45" s="1"/>
      <c r="H45" s="1">
        <v>1</v>
      </c>
      <c r="I45" s="1"/>
      <c r="J45" s="1" t="str">
        <f t="shared" ref="J45:J76" si="8">IF(AND(NOT(ISBLANK($E45)), NOT($E45="N/A")), IF($E45=$F45,"TP","FP"), "")</f>
        <v>TP</v>
      </c>
      <c r="K45" s="1">
        <f t="shared" ref="K45:K76" si="9">IF(AND(AND(NOT(ISBLANK($E45)), NOT($E45="N/A")), $E45=$F45), 1, 0)</f>
        <v>1</v>
      </c>
      <c r="L45" s="1">
        <f t="shared" ref="L45:L76" si="10">IF(AND(AND(NOT(ISBLANK($E45)), NOT($E45="N/A")), $E45&lt;&gt;$F45), 1, 0)</f>
        <v>0</v>
      </c>
      <c r="M45" s="1">
        <f t="shared" ref="M45:M76" si="11">IF($D45="TP", 1, 0)</f>
        <v>1</v>
      </c>
      <c r="N45" s="1">
        <f t="shared" ref="N45:N76" si="12">IF($D45="FP", 1, 0)</f>
        <v>0</v>
      </c>
      <c r="O45" s="1">
        <f t="shared" ref="O45:O76" si="13">IF($D45="FN", 1, 0)</f>
        <v>0</v>
      </c>
    </row>
    <row r="46" spans="1:15" x14ac:dyDescent="0.25">
      <c r="A46" t="s">
        <v>795</v>
      </c>
      <c r="C46" s="1">
        <v>8</v>
      </c>
      <c r="D46" s="1" t="s">
        <v>249</v>
      </c>
      <c r="E46" s="1" t="s">
        <v>10</v>
      </c>
      <c r="F46" s="1" t="s">
        <v>10</v>
      </c>
      <c r="G46" s="1"/>
      <c r="H46" s="1">
        <v>1</v>
      </c>
      <c r="I46" s="1"/>
      <c r="J46" s="1" t="str">
        <f t="shared" si="8"/>
        <v>TP</v>
      </c>
      <c r="K46" s="1">
        <f t="shared" si="9"/>
        <v>1</v>
      </c>
      <c r="L46" s="1">
        <f t="shared" si="10"/>
        <v>0</v>
      </c>
      <c r="M46" s="1">
        <f t="shared" si="11"/>
        <v>1</v>
      </c>
      <c r="N46" s="1">
        <f t="shared" si="12"/>
        <v>0</v>
      </c>
      <c r="O46" s="1">
        <f t="shared" si="13"/>
        <v>0</v>
      </c>
    </row>
    <row r="47" spans="1:15" x14ac:dyDescent="0.25">
      <c r="A47" t="s">
        <v>795</v>
      </c>
      <c r="B47" t="s">
        <v>825</v>
      </c>
      <c r="C47" s="1">
        <v>4</v>
      </c>
      <c r="D47" s="1" t="s">
        <v>249</v>
      </c>
      <c r="E47" s="1" t="s">
        <v>10</v>
      </c>
      <c r="F47" s="1" t="s">
        <v>10</v>
      </c>
      <c r="G47" s="1">
        <v>1</v>
      </c>
      <c r="H47" s="1"/>
      <c r="I47" s="1"/>
      <c r="J47" s="1" t="str">
        <f t="shared" si="8"/>
        <v>TP</v>
      </c>
      <c r="K47" s="1">
        <f t="shared" si="9"/>
        <v>1</v>
      </c>
      <c r="L47" s="1">
        <f t="shared" si="10"/>
        <v>0</v>
      </c>
      <c r="M47" s="1">
        <f t="shared" si="11"/>
        <v>1</v>
      </c>
      <c r="N47" s="1">
        <f t="shared" si="12"/>
        <v>0</v>
      </c>
      <c r="O47" s="1">
        <f t="shared" si="13"/>
        <v>0</v>
      </c>
    </row>
    <row r="48" spans="1:15" x14ac:dyDescent="0.25">
      <c r="A48" t="s">
        <v>795</v>
      </c>
      <c r="C48" s="1">
        <v>7</v>
      </c>
      <c r="D48" s="1" t="s">
        <v>249</v>
      </c>
      <c r="E48" s="1" t="s">
        <v>6</v>
      </c>
      <c r="F48" s="1" t="s">
        <v>14</v>
      </c>
      <c r="G48" s="1">
        <v>0</v>
      </c>
      <c r="H48" s="1"/>
      <c r="I48" s="1"/>
      <c r="J48" s="1" t="str">
        <f t="shared" si="8"/>
        <v>FP</v>
      </c>
      <c r="K48" s="1">
        <f t="shared" si="9"/>
        <v>0</v>
      </c>
      <c r="L48" s="1">
        <f t="shared" si="10"/>
        <v>1</v>
      </c>
      <c r="M48" s="1">
        <f t="shared" si="11"/>
        <v>1</v>
      </c>
      <c r="N48" s="1">
        <f t="shared" si="12"/>
        <v>0</v>
      </c>
      <c r="O48" s="1">
        <f t="shared" si="13"/>
        <v>0</v>
      </c>
    </row>
    <row r="49" spans="1:15" x14ac:dyDescent="0.25">
      <c r="A49" t="s">
        <v>798</v>
      </c>
      <c r="B49" t="s">
        <v>826</v>
      </c>
      <c r="C49" s="1">
        <v>4</v>
      </c>
      <c r="D49" s="1" t="s">
        <v>249</v>
      </c>
      <c r="E49" s="1" t="s">
        <v>10</v>
      </c>
      <c r="F49" s="1" t="s">
        <v>10</v>
      </c>
      <c r="G49" s="1">
        <v>1</v>
      </c>
      <c r="H49" s="1"/>
      <c r="I49" s="1" t="s">
        <v>654</v>
      </c>
      <c r="J49" s="1" t="str">
        <f t="shared" si="8"/>
        <v>TP</v>
      </c>
      <c r="K49" s="1">
        <f t="shared" si="9"/>
        <v>1</v>
      </c>
      <c r="L49" s="1">
        <f t="shared" si="10"/>
        <v>0</v>
      </c>
      <c r="M49" s="1">
        <f t="shared" si="11"/>
        <v>1</v>
      </c>
      <c r="N49" s="1">
        <f t="shared" si="12"/>
        <v>0</v>
      </c>
      <c r="O49" s="1">
        <f t="shared" si="13"/>
        <v>0</v>
      </c>
    </row>
    <row r="50" spans="1:15" x14ac:dyDescent="0.25">
      <c r="A50" t="s">
        <v>798</v>
      </c>
      <c r="C50" s="1">
        <v>7</v>
      </c>
      <c r="D50" s="1" t="s">
        <v>249</v>
      </c>
      <c r="E50" s="1" t="s">
        <v>14</v>
      </c>
      <c r="F50" s="1" t="s">
        <v>14</v>
      </c>
      <c r="G50" s="1">
        <v>1</v>
      </c>
      <c r="H50" s="1"/>
      <c r="I50" s="1"/>
      <c r="J50" s="1" t="str">
        <f t="shared" si="8"/>
        <v>TP</v>
      </c>
      <c r="K50" s="1">
        <f t="shared" si="9"/>
        <v>1</v>
      </c>
      <c r="L50" s="1">
        <f t="shared" si="10"/>
        <v>0</v>
      </c>
      <c r="M50" s="1">
        <f t="shared" si="11"/>
        <v>1</v>
      </c>
      <c r="N50" s="1">
        <f t="shared" si="12"/>
        <v>0</v>
      </c>
      <c r="O50" s="1">
        <f t="shared" si="13"/>
        <v>0</v>
      </c>
    </row>
    <row r="51" spans="1:15" x14ac:dyDescent="0.25">
      <c r="A51" t="s">
        <v>798</v>
      </c>
      <c r="C51" s="1">
        <v>7</v>
      </c>
      <c r="D51" s="1" t="s">
        <v>249</v>
      </c>
      <c r="E51" s="1" t="s">
        <v>106</v>
      </c>
      <c r="F51" s="1" t="s">
        <v>106</v>
      </c>
      <c r="G51" s="1"/>
      <c r="H51" s="1">
        <v>1</v>
      </c>
      <c r="I51" s="1"/>
      <c r="J51" s="1" t="str">
        <f t="shared" si="8"/>
        <v>TP</v>
      </c>
      <c r="K51" s="1">
        <f t="shared" si="9"/>
        <v>1</v>
      </c>
      <c r="L51" s="1">
        <f t="shared" si="10"/>
        <v>0</v>
      </c>
      <c r="M51" s="1">
        <f t="shared" si="11"/>
        <v>1</v>
      </c>
      <c r="N51" s="1">
        <f t="shared" si="12"/>
        <v>0</v>
      </c>
      <c r="O51" s="1">
        <f t="shared" si="13"/>
        <v>0</v>
      </c>
    </row>
    <row r="52" spans="1:15" x14ac:dyDescent="0.25">
      <c r="A52" t="s">
        <v>798</v>
      </c>
      <c r="C52" s="1">
        <v>8</v>
      </c>
      <c r="D52" s="1" t="s">
        <v>249</v>
      </c>
      <c r="E52" s="1" t="s">
        <v>10</v>
      </c>
      <c r="F52" s="1" t="s">
        <v>14</v>
      </c>
      <c r="G52" s="1"/>
      <c r="H52" s="1">
        <v>0</v>
      </c>
      <c r="I52" s="1"/>
      <c r="J52" s="1" t="str">
        <f t="shared" si="8"/>
        <v>FP</v>
      </c>
      <c r="K52" s="1">
        <f t="shared" si="9"/>
        <v>0</v>
      </c>
      <c r="L52" s="1">
        <f t="shared" si="10"/>
        <v>1</v>
      </c>
      <c r="M52" s="1">
        <f t="shared" si="11"/>
        <v>1</v>
      </c>
      <c r="N52" s="1">
        <f t="shared" si="12"/>
        <v>0</v>
      </c>
      <c r="O52" s="1">
        <f t="shared" si="13"/>
        <v>0</v>
      </c>
    </row>
    <row r="53" spans="1:15" x14ac:dyDescent="0.25">
      <c r="A53" t="s">
        <v>798</v>
      </c>
      <c r="B53" t="s">
        <v>827</v>
      </c>
      <c r="C53" s="1">
        <v>4</v>
      </c>
      <c r="D53" s="1" t="s">
        <v>249</v>
      </c>
      <c r="E53" s="1" t="s">
        <v>10</v>
      </c>
      <c r="F53" s="1" t="s">
        <v>10</v>
      </c>
      <c r="G53" s="1">
        <v>1</v>
      </c>
      <c r="H53" s="1"/>
      <c r="I53" s="1"/>
      <c r="J53" s="1" t="str">
        <f t="shared" si="8"/>
        <v>TP</v>
      </c>
      <c r="K53" s="1">
        <f t="shared" si="9"/>
        <v>1</v>
      </c>
      <c r="L53" s="1">
        <f t="shared" si="10"/>
        <v>0</v>
      </c>
      <c r="M53" s="1">
        <f t="shared" si="11"/>
        <v>1</v>
      </c>
      <c r="N53" s="1">
        <f t="shared" si="12"/>
        <v>0</v>
      </c>
      <c r="O53" s="1">
        <f t="shared" si="13"/>
        <v>0</v>
      </c>
    </row>
    <row r="54" spans="1:15" x14ac:dyDescent="0.25">
      <c r="A54" t="s">
        <v>798</v>
      </c>
      <c r="C54" s="1">
        <v>7</v>
      </c>
      <c r="D54" s="1" t="s">
        <v>249</v>
      </c>
      <c r="E54" s="1" t="s">
        <v>14</v>
      </c>
      <c r="F54" s="1" t="s">
        <v>14</v>
      </c>
      <c r="G54" s="1">
        <v>1</v>
      </c>
      <c r="H54" s="1"/>
      <c r="I54" s="1"/>
      <c r="J54" s="1" t="str">
        <f t="shared" si="8"/>
        <v>TP</v>
      </c>
      <c r="K54" s="1">
        <f t="shared" si="9"/>
        <v>1</v>
      </c>
      <c r="L54" s="1">
        <f t="shared" si="10"/>
        <v>0</v>
      </c>
      <c r="M54" s="1">
        <f t="shared" si="11"/>
        <v>1</v>
      </c>
      <c r="N54" s="1">
        <f t="shared" si="12"/>
        <v>0</v>
      </c>
      <c r="O54" s="1">
        <f t="shared" si="13"/>
        <v>0</v>
      </c>
    </row>
    <row r="55" spans="1:15" x14ac:dyDescent="0.25">
      <c r="A55" t="s">
        <v>798</v>
      </c>
      <c r="C55" s="1">
        <v>7</v>
      </c>
      <c r="D55" s="1" t="s">
        <v>249</v>
      </c>
      <c r="E55" s="1" t="s">
        <v>106</v>
      </c>
      <c r="F55" s="1" t="s">
        <v>106</v>
      </c>
      <c r="G55" s="1"/>
      <c r="H55" s="1">
        <v>1</v>
      </c>
      <c r="I55" s="1"/>
      <c r="J55" s="1" t="str">
        <f t="shared" si="8"/>
        <v>TP</v>
      </c>
      <c r="K55" s="1">
        <f t="shared" si="9"/>
        <v>1</v>
      </c>
      <c r="L55" s="1">
        <f t="shared" si="10"/>
        <v>0</v>
      </c>
      <c r="M55" s="1">
        <f t="shared" si="11"/>
        <v>1</v>
      </c>
      <c r="N55" s="1">
        <f t="shared" si="12"/>
        <v>0</v>
      </c>
      <c r="O55" s="1">
        <f t="shared" si="13"/>
        <v>0</v>
      </c>
    </row>
    <row r="56" spans="1:15" x14ac:dyDescent="0.25">
      <c r="A56" t="s">
        <v>798</v>
      </c>
      <c r="C56" s="1">
        <v>8</v>
      </c>
      <c r="D56" s="1" t="s">
        <v>249</v>
      </c>
      <c r="E56" s="1" t="s">
        <v>10</v>
      </c>
      <c r="F56" s="1" t="s">
        <v>10</v>
      </c>
      <c r="G56" s="1"/>
      <c r="H56" s="1">
        <v>1</v>
      </c>
      <c r="I56" s="1"/>
      <c r="J56" s="1" t="str">
        <f t="shared" si="8"/>
        <v>TP</v>
      </c>
      <c r="K56" s="1">
        <f t="shared" si="9"/>
        <v>1</v>
      </c>
      <c r="L56" s="1">
        <f t="shared" si="10"/>
        <v>0</v>
      </c>
      <c r="M56" s="1">
        <f t="shared" si="11"/>
        <v>1</v>
      </c>
      <c r="N56" s="1">
        <f t="shared" si="12"/>
        <v>0</v>
      </c>
      <c r="O56" s="1">
        <f t="shared" si="13"/>
        <v>0</v>
      </c>
    </row>
    <row r="57" spans="1:15" x14ac:dyDescent="0.25">
      <c r="A57" t="s">
        <v>798</v>
      </c>
      <c r="B57" t="s">
        <v>828</v>
      </c>
      <c r="C57" s="1">
        <v>4</v>
      </c>
      <c r="D57" s="1" t="s">
        <v>249</v>
      </c>
      <c r="E57" s="1" t="s">
        <v>10</v>
      </c>
      <c r="F57" s="1" t="s">
        <v>10</v>
      </c>
      <c r="G57" s="1">
        <v>1</v>
      </c>
      <c r="H57" s="1"/>
      <c r="I57" s="1"/>
      <c r="J57" s="1" t="str">
        <f t="shared" si="8"/>
        <v>TP</v>
      </c>
      <c r="K57" s="1">
        <f t="shared" si="9"/>
        <v>1</v>
      </c>
      <c r="L57" s="1">
        <f t="shared" si="10"/>
        <v>0</v>
      </c>
      <c r="M57" s="1">
        <f t="shared" si="11"/>
        <v>1</v>
      </c>
      <c r="N57" s="1">
        <f t="shared" si="12"/>
        <v>0</v>
      </c>
      <c r="O57" s="1">
        <f t="shared" si="13"/>
        <v>0</v>
      </c>
    </row>
    <row r="58" spans="1:15" x14ac:dyDescent="0.25">
      <c r="A58" t="s">
        <v>798</v>
      </c>
      <c r="C58" s="1">
        <v>7</v>
      </c>
      <c r="D58" s="1" t="s">
        <v>249</v>
      </c>
      <c r="E58" s="1" t="s">
        <v>14</v>
      </c>
      <c r="F58" s="1" t="s">
        <v>14</v>
      </c>
      <c r="G58" s="1">
        <v>1</v>
      </c>
      <c r="H58" s="1"/>
      <c r="I58" s="1"/>
      <c r="J58" s="1" t="str">
        <f t="shared" si="8"/>
        <v>TP</v>
      </c>
      <c r="K58" s="1">
        <f t="shared" si="9"/>
        <v>1</v>
      </c>
      <c r="L58" s="1">
        <f t="shared" si="10"/>
        <v>0</v>
      </c>
      <c r="M58" s="1">
        <f t="shared" si="11"/>
        <v>1</v>
      </c>
      <c r="N58" s="1">
        <f t="shared" si="12"/>
        <v>0</v>
      </c>
      <c r="O58" s="1">
        <f t="shared" si="13"/>
        <v>0</v>
      </c>
    </row>
    <row r="59" spans="1:15" x14ac:dyDescent="0.25">
      <c r="A59" t="s">
        <v>798</v>
      </c>
      <c r="C59" s="1">
        <v>7</v>
      </c>
      <c r="D59" s="1" t="s">
        <v>249</v>
      </c>
      <c r="E59" s="1" t="s">
        <v>106</v>
      </c>
      <c r="F59" s="1" t="s">
        <v>106</v>
      </c>
      <c r="G59" s="1"/>
      <c r="H59" s="1">
        <v>1</v>
      </c>
      <c r="I59" s="1"/>
      <c r="J59" s="1" t="str">
        <f t="shared" si="8"/>
        <v>TP</v>
      </c>
      <c r="K59" s="1">
        <f t="shared" si="9"/>
        <v>1</v>
      </c>
      <c r="L59" s="1">
        <f t="shared" si="10"/>
        <v>0</v>
      </c>
      <c r="M59" s="1">
        <f t="shared" si="11"/>
        <v>1</v>
      </c>
      <c r="N59" s="1">
        <f t="shared" si="12"/>
        <v>0</v>
      </c>
      <c r="O59" s="1">
        <f t="shared" si="13"/>
        <v>0</v>
      </c>
    </row>
    <row r="60" spans="1:15" x14ac:dyDescent="0.25">
      <c r="A60" t="s">
        <v>798</v>
      </c>
      <c r="C60" s="1">
        <v>8</v>
      </c>
      <c r="D60" s="1" t="s">
        <v>249</v>
      </c>
      <c r="E60" s="1" t="s">
        <v>10</v>
      </c>
      <c r="F60" s="1" t="s">
        <v>10</v>
      </c>
      <c r="G60" s="1"/>
      <c r="H60" s="1">
        <v>1</v>
      </c>
      <c r="I60" s="1"/>
      <c r="J60" s="1" t="str">
        <f t="shared" si="8"/>
        <v>TP</v>
      </c>
      <c r="K60" s="1">
        <f t="shared" si="9"/>
        <v>1</v>
      </c>
      <c r="L60" s="1">
        <f t="shared" si="10"/>
        <v>0</v>
      </c>
      <c r="M60" s="1">
        <f t="shared" si="11"/>
        <v>1</v>
      </c>
      <c r="N60" s="1">
        <f t="shared" si="12"/>
        <v>0</v>
      </c>
      <c r="O60" s="1">
        <f t="shared" si="13"/>
        <v>0</v>
      </c>
    </row>
    <row r="61" spans="1:15" x14ac:dyDescent="0.25">
      <c r="A61" t="s">
        <v>798</v>
      </c>
      <c r="B61" t="s">
        <v>829</v>
      </c>
      <c r="C61" s="1">
        <v>4</v>
      </c>
      <c r="D61" s="1" t="s">
        <v>249</v>
      </c>
      <c r="E61" s="1" t="s">
        <v>10</v>
      </c>
      <c r="F61" s="1" t="s">
        <v>10</v>
      </c>
      <c r="G61" s="1">
        <v>1</v>
      </c>
      <c r="H61" s="1"/>
      <c r="I61" s="1"/>
      <c r="J61" s="1" t="str">
        <f t="shared" si="8"/>
        <v>TP</v>
      </c>
      <c r="K61" s="1">
        <f t="shared" si="9"/>
        <v>1</v>
      </c>
      <c r="L61" s="1">
        <f t="shared" si="10"/>
        <v>0</v>
      </c>
      <c r="M61" s="1">
        <f t="shared" si="11"/>
        <v>1</v>
      </c>
      <c r="N61" s="1">
        <f t="shared" si="12"/>
        <v>0</v>
      </c>
      <c r="O61" s="1">
        <f t="shared" si="13"/>
        <v>0</v>
      </c>
    </row>
    <row r="62" spans="1:15" x14ac:dyDescent="0.25">
      <c r="A62" t="s">
        <v>798</v>
      </c>
      <c r="C62" s="1">
        <v>7</v>
      </c>
      <c r="D62" s="1" t="s">
        <v>249</v>
      </c>
      <c r="E62" s="1" t="s">
        <v>14</v>
      </c>
      <c r="F62" s="1" t="s">
        <v>14</v>
      </c>
      <c r="G62" s="1">
        <v>1</v>
      </c>
      <c r="H62" s="1"/>
      <c r="I62" s="1"/>
      <c r="J62" s="1" t="str">
        <f t="shared" si="8"/>
        <v>TP</v>
      </c>
      <c r="K62" s="1">
        <f t="shared" si="9"/>
        <v>1</v>
      </c>
      <c r="L62" s="1">
        <f t="shared" si="10"/>
        <v>0</v>
      </c>
      <c r="M62" s="1">
        <f t="shared" si="11"/>
        <v>1</v>
      </c>
      <c r="N62" s="1">
        <f t="shared" si="12"/>
        <v>0</v>
      </c>
      <c r="O62" s="1">
        <f t="shared" si="13"/>
        <v>0</v>
      </c>
    </row>
    <row r="63" spans="1:15" x14ac:dyDescent="0.25">
      <c r="A63" t="s">
        <v>798</v>
      </c>
      <c r="C63" s="1">
        <v>7</v>
      </c>
      <c r="D63" s="1" t="s">
        <v>249</v>
      </c>
      <c r="E63" s="1" t="s">
        <v>106</v>
      </c>
      <c r="F63" s="1" t="s">
        <v>106</v>
      </c>
      <c r="G63" s="1"/>
      <c r="H63" s="1">
        <v>1</v>
      </c>
      <c r="I63" s="1"/>
      <c r="J63" s="1" t="str">
        <f t="shared" si="8"/>
        <v>TP</v>
      </c>
      <c r="K63" s="1">
        <f t="shared" si="9"/>
        <v>1</v>
      </c>
      <c r="L63" s="1">
        <f t="shared" si="10"/>
        <v>0</v>
      </c>
      <c r="M63" s="1">
        <f t="shared" si="11"/>
        <v>1</v>
      </c>
      <c r="N63" s="1">
        <f t="shared" si="12"/>
        <v>0</v>
      </c>
      <c r="O63" s="1">
        <f t="shared" si="13"/>
        <v>0</v>
      </c>
    </row>
    <row r="64" spans="1:15" x14ac:dyDescent="0.25">
      <c r="A64" t="s">
        <v>798</v>
      </c>
      <c r="C64" s="1">
        <v>8</v>
      </c>
      <c r="D64" s="1" t="s">
        <v>249</v>
      </c>
      <c r="E64" s="1" t="s">
        <v>10</v>
      </c>
      <c r="F64" s="1" t="s">
        <v>10</v>
      </c>
      <c r="G64" s="1"/>
      <c r="H64" s="1">
        <v>1</v>
      </c>
      <c r="I64" s="1"/>
      <c r="J64" s="1" t="str">
        <f t="shared" si="8"/>
        <v>TP</v>
      </c>
      <c r="K64" s="1">
        <f t="shared" si="9"/>
        <v>1</v>
      </c>
      <c r="L64" s="1">
        <f t="shared" si="10"/>
        <v>0</v>
      </c>
      <c r="M64" s="1">
        <f t="shared" si="11"/>
        <v>1</v>
      </c>
      <c r="N64" s="1">
        <f t="shared" si="12"/>
        <v>0</v>
      </c>
      <c r="O64" s="1">
        <f t="shared" si="13"/>
        <v>0</v>
      </c>
    </row>
    <row r="65" spans="1:15" x14ac:dyDescent="0.25">
      <c r="A65" t="s">
        <v>798</v>
      </c>
      <c r="B65" t="s">
        <v>830</v>
      </c>
      <c r="C65" s="1">
        <v>4</v>
      </c>
      <c r="D65" s="1" t="s">
        <v>249</v>
      </c>
      <c r="E65" s="1" t="s">
        <v>10</v>
      </c>
      <c r="F65" s="1" t="s">
        <v>10</v>
      </c>
      <c r="G65" s="1">
        <v>1</v>
      </c>
      <c r="H65" s="1"/>
      <c r="I65" s="1"/>
      <c r="J65" s="1" t="str">
        <f t="shared" si="8"/>
        <v>TP</v>
      </c>
      <c r="K65" s="1">
        <f t="shared" si="9"/>
        <v>1</v>
      </c>
      <c r="L65" s="1">
        <f t="shared" si="10"/>
        <v>0</v>
      </c>
      <c r="M65" s="1">
        <f t="shared" si="11"/>
        <v>1</v>
      </c>
      <c r="N65" s="1">
        <f t="shared" si="12"/>
        <v>0</v>
      </c>
      <c r="O65" s="1">
        <f t="shared" si="13"/>
        <v>0</v>
      </c>
    </row>
    <row r="66" spans="1:15" x14ac:dyDescent="0.25">
      <c r="A66" t="s">
        <v>798</v>
      </c>
      <c r="C66" s="1">
        <v>7</v>
      </c>
      <c r="D66" s="1" t="s">
        <v>249</v>
      </c>
      <c r="E66" s="1" t="s">
        <v>14</v>
      </c>
      <c r="F66" s="1" t="s">
        <v>14</v>
      </c>
      <c r="G66" s="1">
        <v>0</v>
      </c>
      <c r="H66" s="1"/>
      <c r="I66" s="1" t="s">
        <v>831</v>
      </c>
      <c r="J66" s="1" t="str">
        <f t="shared" si="8"/>
        <v>TP</v>
      </c>
      <c r="K66" s="1">
        <f t="shared" si="9"/>
        <v>1</v>
      </c>
      <c r="L66" s="1">
        <f t="shared" si="10"/>
        <v>0</v>
      </c>
      <c r="M66" s="1">
        <f t="shared" si="11"/>
        <v>1</v>
      </c>
      <c r="N66" s="1">
        <f t="shared" si="12"/>
        <v>0</v>
      </c>
      <c r="O66" s="1">
        <f t="shared" si="13"/>
        <v>0</v>
      </c>
    </row>
    <row r="67" spans="1:15" x14ac:dyDescent="0.25">
      <c r="A67" t="s">
        <v>798</v>
      </c>
      <c r="B67" t="s">
        <v>832</v>
      </c>
      <c r="C67" s="1">
        <v>4</v>
      </c>
      <c r="D67" s="1" t="s">
        <v>249</v>
      </c>
      <c r="E67" s="1" t="s">
        <v>10</v>
      </c>
      <c r="F67" s="1" t="s">
        <v>10</v>
      </c>
      <c r="G67" s="1">
        <v>1</v>
      </c>
      <c r="H67" s="1"/>
      <c r="I67" s="1"/>
      <c r="J67" s="1" t="str">
        <f t="shared" si="8"/>
        <v>TP</v>
      </c>
      <c r="K67" s="1">
        <f t="shared" si="9"/>
        <v>1</v>
      </c>
      <c r="L67" s="1">
        <f t="shared" si="10"/>
        <v>0</v>
      </c>
      <c r="M67" s="1">
        <f t="shared" si="11"/>
        <v>1</v>
      </c>
      <c r="N67" s="1">
        <f t="shared" si="12"/>
        <v>0</v>
      </c>
      <c r="O67" s="1">
        <f t="shared" si="13"/>
        <v>0</v>
      </c>
    </row>
    <row r="68" spans="1:15" x14ac:dyDescent="0.25">
      <c r="A68" t="s">
        <v>798</v>
      </c>
      <c r="C68" s="1">
        <v>7</v>
      </c>
      <c r="D68" s="1" t="s">
        <v>249</v>
      </c>
      <c r="E68" s="1" t="s">
        <v>14</v>
      </c>
      <c r="F68" s="1" t="s">
        <v>14</v>
      </c>
      <c r="G68" s="1">
        <v>1</v>
      </c>
      <c r="H68" s="1"/>
      <c r="I68" s="1"/>
      <c r="J68" s="1" t="str">
        <f t="shared" si="8"/>
        <v>TP</v>
      </c>
      <c r="K68" s="1">
        <f t="shared" si="9"/>
        <v>1</v>
      </c>
      <c r="L68" s="1">
        <f t="shared" si="10"/>
        <v>0</v>
      </c>
      <c r="M68" s="1">
        <f t="shared" si="11"/>
        <v>1</v>
      </c>
      <c r="N68" s="1">
        <f t="shared" si="12"/>
        <v>0</v>
      </c>
      <c r="O68" s="1">
        <f t="shared" si="13"/>
        <v>0</v>
      </c>
    </row>
    <row r="69" spans="1:15" x14ac:dyDescent="0.25">
      <c r="A69" t="s">
        <v>798</v>
      </c>
      <c r="C69" s="1">
        <v>7</v>
      </c>
      <c r="D69" s="1" t="s">
        <v>249</v>
      </c>
      <c r="E69" s="1" t="s">
        <v>106</v>
      </c>
      <c r="F69" s="1" t="s">
        <v>106</v>
      </c>
      <c r="G69" s="1"/>
      <c r="H69" s="1">
        <v>1</v>
      </c>
      <c r="I69" s="1"/>
      <c r="J69" s="1" t="str">
        <f t="shared" si="8"/>
        <v>TP</v>
      </c>
      <c r="K69" s="1">
        <f t="shared" si="9"/>
        <v>1</v>
      </c>
      <c r="L69" s="1">
        <f t="shared" si="10"/>
        <v>0</v>
      </c>
      <c r="M69" s="1">
        <f t="shared" si="11"/>
        <v>1</v>
      </c>
      <c r="N69" s="1">
        <f t="shared" si="12"/>
        <v>0</v>
      </c>
      <c r="O69" s="1">
        <f t="shared" si="13"/>
        <v>0</v>
      </c>
    </row>
    <row r="70" spans="1:15" x14ac:dyDescent="0.25">
      <c r="A70" t="s">
        <v>798</v>
      </c>
      <c r="C70" s="1">
        <v>8</v>
      </c>
      <c r="D70" s="1" t="s">
        <v>249</v>
      </c>
      <c r="E70" s="1" t="s">
        <v>10</v>
      </c>
      <c r="F70" s="1" t="s">
        <v>10</v>
      </c>
      <c r="G70" s="1"/>
      <c r="H70" s="1">
        <v>1</v>
      </c>
      <c r="I70" s="1"/>
      <c r="J70" s="1" t="str">
        <f t="shared" si="8"/>
        <v>TP</v>
      </c>
      <c r="K70" s="1">
        <f t="shared" si="9"/>
        <v>1</v>
      </c>
      <c r="L70" s="1">
        <f t="shared" si="10"/>
        <v>0</v>
      </c>
      <c r="M70" s="1">
        <f t="shared" si="11"/>
        <v>1</v>
      </c>
      <c r="N70" s="1">
        <f t="shared" si="12"/>
        <v>0</v>
      </c>
      <c r="O70" s="1">
        <f t="shared" si="13"/>
        <v>0</v>
      </c>
    </row>
    <row r="71" spans="1:15" x14ac:dyDescent="0.25">
      <c r="A71" t="s">
        <v>798</v>
      </c>
      <c r="B71" t="s">
        <v>833</v>
      </c>
      <c r="C71" s="1">
        <v>4</v>
      </c>
      <c r="D71" s="1" t="s">
        <v>249</v>
      </c>
      <c r="E71" s="1" t="s">
        <v>10</v>
      </c>
      <c r="F71" s="1" t="s">
        <v>10</v>
      </c>
      <c r="G71" s="1">
        <v>1</v>
      </c>
      <c r="H71" s="1"/>
      <c r="I71" s="1"/>
      <c r="J71" s="1" t="str">
        <f t="shared" si="8"/>
        <v>TP</v>
      </c>
      <c r="K71" s="1">
        <f t="shared" si="9"/>
        <v>1</v>
      </c>
      <c r="L71" s="1">
        <f t="shared" si="10"/>
        <v>0</v>
      </c>
      <c r="M71" s="1">
        <f t="shared" si="11"/>
        <v>1</v>
      </c>
      <c r="N71" s="1">
        <f t="shared" si="12"/>
        <v>0</v>
      </c>
      <c r="O71" s="1">
        <f t="shared" si="13"/>
        <v>0</v>
      </c>
    </row>
    <row r="72" spans="1:15" x14ac:dyDescent="0.25">
      <c r="A72" t="s">
        <v>798</v>
      </c>
      <c r="C72" s="1">
        <v>7</v>
      </c>
      <c r="D72" s="1" t="s">
        <v>249</v>
      </c>
      <c r="E72" s="1" t="s">
        <v>14</v>
      </c>
      <c r="F72" s="1" t="s">
        <v>6</v>
      </c>
      <c r="G72" s="1">
        <v>0</v>
      </c>
      <c r="H72" s="1"/>
      <c r="I72" s="1"/>
      <c r="J72" s="1" t="str">
        <f t="shared" si="8"/>
        <v>FP</v>
      </c>
      <c r="K72" s="1">
        <f t="shared" si="9"/>
        <v>0</v>
      </c>
      <c r="L72" s="1">
        <f t="shared" si="10"/>
        <v>1</v>
      </c>
      <c r="M72" s="1">
        <f t="shared" si="11"/>
        <v>1</v>
      </c>
      <c r="N72" s="1">
        <f t="shared" si="12"/>
        <v>0</v>
      </c>
      <c r="O72" s="1">
        <f t="shared" si="13"/>
        <v>0</v>
      </c>
    </row>
    <row r="73" spans="1:15" x14ac:dyDescent="0.25">
      <c r="A73" t="s">
        <v>798</v>
      </c>
      <c r="B73" t="s">
        <v>834</v>
      </c>
      <c r="C73" s="1">
        <v>4</v>
      </c>
      <c r="D73" s="1" t="s">
        <v>249</v>
      </c>
      <c r="E73" s="1" t="s">
        <v>10</v>
      </c>
      <c r="F73" s="1" t="s">
        <v>10</v>
      </c>
      <c r="G73" s="1">
        <v>1</v>
      </c>
      <c r="H73" s="1"/>
      <c r="I73" s="1"/>
      <c r="J73" s="1" t="str">
        <f t="shared" si="8"/>
        <v>TP</v>
      </c>
      <c r="K73" s="1">
        <f t="shared" si="9"/>
        <v>1</v>
      </c>
      <c r="L73" s="1">
        <f t="shared" si="10"/>
        <v>0</v>
      </c>
      <c r="M73" s="1">
        <f t="shared" si="11"/>
        <v>1</v>
      </c>
      <c r="N73" s="1">
        <f t="shared" si="12"/>
        <v>0</v>
      </c>
      <c r="O73" s="1">
        <f t="shared" si="13"/>
        <v>0</v>
      </c>
    </row>
    <row r="74" spans="1:15" x14ac:dyDescent="0.25">
      <c r="A74" t="s">
        <v>798</v>
      </c>
      <c r="C74" s="1">
        <v>7</v>
      </c>
      <c r="D74" s="1" t="s">
        <v>249</v>
      </c>
      <c r="E74" s="1" t="s">
        <v>14</v>
      </c>
      <c r="F74" s="1" t="s">
        <v>14</v>
      </c>
      <c r="G74" s="1">
        <v>1</v>
      </c>
      <c r="H74" s="1"/>
      <c r="I74" s="1"/>
      <c r="J74" s="1" t="str">
        <f t="shared" si="8"/>
        <v>TP</v>
      </c>
      <c r="K74" s="1">
        <f t="shared" si="9"/>
        <v>1</v>
      </c>
      <c r="L74" s="1">
        <f t="shared" si="10"/>
        <v>0</v>
      </c>
      <c r="M74" s="1">
        <f t="shared" si="11"/>
        <v>1</v>
      </c>
      <c r="N74" s="1">
        <f t="shared" si="12"/>
        <v>0</v>
      </c>
      <c r="O74" s="1">
        <f t="shared" si="13"/>
        <v>0</v>
      </c>
    </row>
    <row r="75" spans="1:15" x14ac:dyDescent="0.25">
      <c r="A75" t="s">
        <v>798</v>
      </c>
      <c r="C75" s="1">
        <v>7</v>
      </c>
      <c r="D75" s="1" t="s">
        <v>249</v>
      </c>
      <c r="E75" s="1" t="s">
        <v>106</v>
      </c>
      <c r="F75" s="1" t="s">
        <v>106</v>
      </c>
      <c r="G75" s="1"/>
      <c r="H75" s="1">
        <v>1</v>
      </c>
      <c r="I75" s="1"/>
      <c r="J75" s="1" t="str">
        <f t="shared" si="8"/>
        <v>TP</v>
      </c>
      <c r="K75" s="1">
        <f t="shared" si="9"/>
        <v>1</v>
      </c>
      <c r="L75" s="1">
        <f t="shared" si="10"/>
        <v>0</v>
      </c>
      <c r="M75" s="1">
        <f t="shared" si="11"/>
        <v>1</v>
      </c>
      <c r="N75" s="1">
        <f t="shared" si="12"/>
        <v>0</v>
      </c>
      <c r="O75" s="1">
        <f t="shared" si="13"/>
        <v>0</v>
      </c>
    </row>
    <row r="76" spans="1:15" x14ac:dyDescent="0.25">
      <c r="A76" t="s">
        <v>798</v>
      </c>
      <c r="C76" s="1">
        <v>8</v>
      </c>
      <c r="D76" s="1" t="s">
        <v>249</v>
      </c>
      <c r="E76" s="1" t="s">
        <v>10</v>
      </c>
      <c r="F76" s="1" t="s">
        <v>10</v>
      </c>
      <c r="G76" s="1"/>
      <c r="H76" s="1">
        <v>1</v>
      </c>
      <c r="I76" s="1"/>
      <c r="J76" s="1" t="str">
        <f t="shared" si="8"/>
        <v>TP</v>
      </c>
      <c r="K76" s="1">
        <f t="shared" si="9"/>
        <v>1</v>
      </c>
      <c r="L76" s="1">
        <f t="shared" si="10"/>
        <v>0</v>
      </c>
      <c r="M76" s="1">
        <f t="shared" si="11"/>
        <v>1</v>
      </c>
      <c r="N76" s="1">
        <f t="shared" si="12"/>
        <v>0</v>
      </c>
      <c r="O76" s="1">
        <f t="shared" si="13"/>
        <v>0</v>
      </c>
    </row>
    <row r="77" spans="1:15" x14ac:dyDescent="0.25">
      <c r="A77" t="s">
        <v>798</v>
      </c>
      <c r="B77" t="s">
        <v>835</v>
      </c>
      <c r="C77" s="1">
        <v>4</v>
      </c>
      <c r="D77" s="1" t="s">
        <v>249</v>
      </c>
      <c r="E77" s="1" t="s">
        <v>10</v>
      </c>
      <c r="F77" s="1" t="s">
        <v>10</v>
      </c>
      <c r="G77" s="1">
        <v>1</v>
      </c>
      <c r="H77" s="1"/>
      <c r="I77" s="1"/>
      <c r="J77" s="1" t="str">
        <f t="shared" ref="J77:J84" si="14">IF(AND(NOT(ISBLANK($E77)), NOT($E77="N/A")), IF($E77=$F77,"TP","FP"), "")</f>
        <v>TP</v>
      </c>
      <c r="K77" s="1">
        <f t="shared" ref="K77:K84" si="15">IF(AND(AND(NOT(ISBLANK($E77)), NOT($E77="N/A")), $E77=$F77), 1, 0)</f>
        <v>1</v>
      </c>
      <c r="L77" s="1">
        <f t="shared" ref="L77:L84" si="16">IF(AND(AND(NOT(ISBLANK($E77)), NOT($E77="N/A")), $E77&lt;&gt;$F77), 1, 0)</f>
        <v>0</v>
      </c>
      <c r="M77" s="1">
        <f t="shared" ref="M77:M84" si="17">IF($D77="TP", 1, 0)</f>
        <v>1</v>
      </c>
      <c r="N77" s="1">
        <f t="shared" ref="N77:N84" si="18">IF($D77="FP", 1, 0)</f>
        <v>0</v>
      </c>
      <c r="O77" s="1">
        <f t="shared" ref="O77:O84" si="19">IF($D77="FN", 1, 0)</f>
        <v>0</v>
      </c>
    </row>
    <row r="78" spans="1:15" x14ac:dyDescent="0.25">
      <c r="A78" t="s">
        <v>798</v>
      </c>
      <c r="C78" s="1">
        <v>7</v>
      </c>
      <c r="D78" s="1" t="s">
        <v>249</v>
      </c>
      <c r="E78" s="1" t="s">
        <v>14</v>
      </c>
      <c r="F78" s="1" t="s">
        <v>14</v>
      </c>
      <c r="G78" s="1">
        <v>1</v>
      </c>
      <c r="H78" s="1"/>
      <c r="I78" s="1"/>
      <c r="J78" s="1" t="str">
        <f t="shared" si="14"/>
        <v>TP</v>
      </c>
      <c r="K78" s="1">
        <f t="shared" si="15"/>
        <v>1</v>
      </c>
      <c r="L78" s="1">
        <f t="shared" si="16"/>
        <v>0</v>
      </c>
      <c r="M78" s="1">
        <f t="shared" si="17"/>
        <v>1</v>
      </c>
      <c r="N78" s="1">
        <f t="shared" si="18"/>
        <v>0</v>
      </c>
      <c r="O78" s="1">
        <f t="shared" si="19"/>
        <v>0</v>
      </c>
    </row>
    <row r="79" spans="1:15" x14ac:dyDescent="0.25">
      <c r="A79" t="s">
        <v>798</v>
      </c>
      <c r="C79" s="1">
        <v>7</v>
      </c>
      <c r="D79" s="1" t="s">
        <v>249</v>
      </c>
      <c r="E79" s="1" t="s">
        <v>106</v>
      </c>
      <c r="F79" s="1" t="s">
        <v>106</v>
      </c>
      <c r="G79" s="1"/>
      <c r="H79" s="1">
        <v>1</v>
      </c>
      <c r="I79" s="1"/>
      <c r="J79" s="1" t="str">
        <f t="shared" si="14"/>
        <v>TP</v>
      </c>
      <c r="K79" s="1">
        <f t="shared" si="15"/>
        <v>1</v>
      </c>
      <c r="L79" s="1">
        <f t="shared" si="16"/>
        <v>0</v>
      </c>
      <c r="M79" s="1">
        <f t="shared" si="17"/>
        <v>1</v>
      </c>
      <c r="N79" s="1">
        <f t="shared" si="18"/>
        <v>0</v>
      </c>
      <c r="O79" s="1">
        <f t="shared" si="19"/>
        <v>0</v>
      </c>
    </row>
    <row r="80" spans="1:15" x14ac:dyDescent="0.25">
      <c r="A80" t="s">
        <v>798</v>
      </c>
      <c r="C80" s="1">
        <v>8</v>
      </c>
      <c r="D80" s="1" t="s">
        <v>249</v>
      </c>
      <c r="E80" s="1" t="s">
        <v>10</v>
      </c>
      <c r="F80" s="1" t="s">
        <v>10</v>
      </c>
      <c r="G80" s="1"/>
      <c r="H80" s="1">
        <v>1</v>
      </c>
      <c r="I80" s="1"/>
      <c r="J80" s="1" t="str">
        <f t="shared" si="14"/>
        <v>TP</v>
      </c>
      <c r="K80" s="1">
        <f t="shared" si="15"/>
        <v>1</v>
      </c>
      <c r="L80" s="1">
        <f t="shared" si="16"/>
        <v>0</v>
      </c>
      <c r="M80" s="1">
        <f t="shared" si="17"/>
        <v>1</v>
      </c>
      <c r="N80" s="1">
        <f t="shared" si="18"/>
        <v>0</v>
      </c>
      <c r="O80" s="1">
        <f t="shared" si="19"/>
        <v>0</v>
      </c>
    </row>
    <row r="81" spans="1:15" x14ac:dyDescent="0.25">
      <c r="A81" t="s">
        <v>798</v>
      </c>
      <c r="B81" t="s">
        <v>836</v>
      </c>
      <c r="C81" s="1">
        <v>4</v>
      </c>
      <c r="D81" s="1" t="s">
        <v>249</v>
      </c>
      <c r="E81" s="1" t="s">
        <v>10</v>
      </c>
      <c r="F81" s="1" t="s">
        <v>10</v>
      </c>
      <c r="G81" s="1">
        <v>1</v>
      </c>
      <c r="H81" s="1"/>
      <c r="I81" s="1"/>
      <c r="J81" s="1" t="str">
        <f t="shared" si="14"/>
        <v>TP</v>
      </c>
      <c r="K81" s="1">
        <f t="shared" si="15"/>
        <v>1</v>
      </c>
      <c r="L81" s="1">
        <f t="shared" si="16"/>
        <v>0</v>
      </c>
      <c r="M81" s="1">
        <f t="shared" si="17"/>
        <v>1</v>
      </c>
      <c r="N81" s="1">
        <f t="shared" si="18"/>
        <v>0</v>
      </c>
      <c r="O81" s="1">
        <f t="shared" si="19"/>
        <v>0</v>
      </c>
    </row>
    <row r="82" spans="1:15" x14ac:dyDescent="0.25">
      <c r="A82" t="s">
        <v>798</v>
      </c>
      <c r="C82" s="1">
        <v>7</v>
      </c>
      <c r="D82" s="1" t="s">
        <v>249</v>
      </c>
      <c r="E82" s="1" t="s">
        <v>14</v>
      </c>
      <c r="F82" s="1" t="s">
        <v>14</v>
      </c>
      <c r="G82" s="1">
        <v>1</v>
      </c>
      <c r="H82" s="1"/>
      <c r="I82" s="1"/>
      <c r="J82" s="1" t="str">
        <f t="shared" si="14"/>
        <v>TP</v>
      </c>
      <c r="K82" s="1">
        <f t="shared" si="15"/>
        <v>1</v>
      </c>
      <c r="L82" s="1">
        <f t="shared" si="16"/>
        <v>0</v>
      </c>
      <c r="M82" s="1">
        <f t="shared" si="17"/>
        <v>1</v>
      </c>
      <c r="N82" s="1">
        <f t="shared" si="18"/>
        <v>0</v>
      </c>
      <c r="O82" s="1">
        <f t="shared" si="19"/>
        <v>0</v>
      </c>
    </row>
    <row r="83" spans="1:15" x14ac:dyDescent="0.25">
      <c r="A83" t="s">
        <v>798</v>
      </c>
      <c r="C83" s="1">
        <v>7</v>
      </c>
      <c r="D83" s="1" t="s">
        <v>249</v>
      </c>
      <c r="E83" s="1" t="s">
        <v>106</v>
      </c>
      <c r="F83" s="1" t="s">
        <v>106</v>
      </c>
      <c r="G83" s="1"/>
      <c r="H83" s="1">
        <v>1</v>
      </c>
      <c r="I83" s="1"/>
      <c r="J83" s="1" t="str">
        <f t="shared" si="14"/>
        <v>TP</v>
      </c>
      <c r="K83" s="1">
        <f t="shared" si="15"/>
        <v>1</v>
      </c>
      <c r="L83" s="1">
        <f t="shared" si="16"/>
        <v>0</v>
      </c>
      <c r="M83" s="1">
        <f t="shared" si="17"/>
        <v>1</v>
      </c>
      <c r="N83" s="1">
        <f t="shared" si="18"/>
        <v>0</v>
      </c>
      <c r="O83" s="1">
        <f t="shared" si="19"/>
        <v>0</v>
      </c>
    </row>
    <row r="84" spans="1:15" x14ac:dyDescent="0.25">
      <c r="A84" t="s">
        <v>798</v>
      </c>
      <c r="C84" s="1">
        <v>8</v>
      </c>
      <c r="D84" s="1" t="s">
        <v>249</v>
      </c>
      <c r="E84" s="1" t="s">
        <v>10</v>
      </c>
      <c r="F84" s="1" t="s">
        <v>10</v>
      </c>
      <c r="G84" s="1"/>
      <c r="H84" s="1">
        <v>1</v>
      </c>
      <c r="I84" s="1"/>
      <c r="J84" s="1" t="str">
        <f t="shared" si="14"/>
        <v>TP</v>
      </c>
      <c r="K84" s="1">
        <f t="shared" si="15"/>
        <v>1</v>
      </c>
      <c r="L84" s="1">
        <f t="shared" si="16"/>
        <v>0</v>
      </c>
      <c r="M84" s="1">
        <f t="shared" si="17"/>
        <v>1</v>
      </c>
      <c r="N84" s="1">
        <f t="shared" si="18"/>
        <v>0</v>
      </c>
      <c r="O84" s="1">
        <f t="shared" si="19"/>
        <v>0</v>
      </c>
    </row>
  </sheetData>
  <mergeCells count="6">
    <mergeCell ref="O1:O2"/>
    <mergeCell ref="P1:R1"/>
    <mergeCell ref="S1:T1"/>
    <mergeCell ref="A3:F3"/>
    <mergeCell ref="H3:M3"/>
    <mergeCell ref="A1:M1"/>
  </mergeCells>
  <conditionalFormatting sqref="I5:M9">
    <cfRule type="colorScale" priority="1">
      <colorScale>
        <cfvo type="min"/>
        <cfvo type="max"/>
        <color theme="0"/>
        <color theme="8" tint="0.39997558519241921"/>
      </colorScale>
    </cfRule>
    <cfRule type="colorScale" priority="3">
      <colorScale>
        <cfvo type="min"/>
        <cfvo type="max"/>
        <color rgb="FFFCFCFF"/>
        <color rgb="FF63BE7B"/>
      </colorScale>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27"/>
  <sheetViews>
    <sheetView zoomScale="80" zoomScaleNormal="80" workbookViewId="0">
      <selection activeCell="D28" sqref="D28"/>
    </sheetView>
  </sheetViews>
  <sheetFormatPr defaultRowHeight="15" x14ac:dyDescent="0.25"/>
  <cols>
    <col min="1" max="7" width="8.5703125"/>
    <col min="8" max="8" width="11.28515625"/>
    <col min="9" max="12" width="8.5703125"/>
    <col min="13" max="13" width="11.7109375"/>
    <col min="14" max="1025" width="8.5703125"/>
  </cols>
  <sheetData>
    <row r="1" spans="1:15" x14ac:dyDescent="0.25">
      <c r="A1" s="432" t="s">
        <v>837</v>
      </c>
      <c r="B1" s="432"/>
      <c r="C1" s="432"/>
      <c r="D1" s="432"/>
      <c r="E1" s="432"/>
      <c r="F1" s="432"/>
      <c r="G1" s="432"/>
      <c r="H1" s="432"/>
      <c r="I1" s="432"/>
      <c r="J1" s="432"/>
      <c r="K1" s="432"/>
      <c r="L1" s="432"/>
      <c r="M1" s="432"/>
      <c r="N1" s="432"/>
      <c r="O1" s="432"/>
    </row>
    <row r="2" spans="1:15" x14ac:dyDescent="0.25">
      <c r="A2" s="392" t="s">
        <v>704</v>
      </c>
      <c r="B2" s="392"/>
      <c r="C2" s="392"/>
    </row>
    <row r="3" spans="1:15" x14ac:dyDescent="0.25">
      <c r="A3" s="148" t="s">
        <v>10</v>
      </c>
      <c r="B3" s="148" t="s">
        <v>181</v>
      </c>
      <c r="C3" s="148"/>
    </row>
    <row r="4" spans="1:15" x14ac:dyDescent="0.25">
      <c r="A4" s="148" t="s">
        <v>6</v>
      </c>
      <c r="B4" s="148" t="s">
        <v>177</v>
      </c>
      <c r="C4" s="148"/>
    </row>
    <row r="5" spans="1:15" x14ac:dyDescent="0.25">
      <c r="A5" s="148" t="s">
        <v>106</v>
      </c>
      <c r="B5" s="148" t="s">
        <v>659</v>
      </c>
      <c r="C5" s="148"/>
    </row>
    <row r="6" spans="1:15" x14ac:dyDescent="0.25">
      <c r="A6" s="148" t="s">
        <v>14</v>
      </c>
      <c r="B6" s="148" t="s">
        <v>195</v>
      </c>
      <c r="C6" s="148"/>
    </row>
    <row r="7" spans="1:15" x14ac:dyDescent="0.25">
      <c r="A7" s="148" t="s">
        <v>790</v>
      </c>
      <c r="B7" s="148" t="s">
        <v>791</v>
      </c>
      <c r="C7" s="148"/>
    </row>
    <row r="8" spans="1:15" x14ac:dyDescent="0.25">
      <c r="A8" s="148" t="s">
        <v>88</v>
      </c>
      <c r="B8" s="148" t="s">
        <v>792</v>
      </c>
      <c r="C8" s="148"/>
    </row>
    <row r="10" spans="1:15" x14ac:dyDescent="0.25">
      <c r="A10" s="149" t="s">
        <v>182</v>
      </c>
      <c r="B10" s="425" t="s">
        <v>171</v>
      </c>
      <c r="C10" s="425"/>
      <c r="D10" s="425"/>
      <c r="E10" s="425"/>
      <c r="F10" s="150" t="s">
        <v>172</v>
      </c>
      <c r="G10" s="150" t="s">
        <v>173</v>
      </c>
      <c r="H10" s="150" t="s">
        <v>174</v>
      </c>
    </row>
    <row r="11" spans="1:15" x14ac:dyDescent="0.25">
      <c r="A11" s="148" t="s">
        <v>183</v>
      </c>
      <c r="B11" s="148" t="s">
        <v>660</v>
      </c>
      <c r="C11" s="148"/>
      <c r="D11" s="148"/>
      <c r="E11" s="148"/>
      <c r="F11" s="148" t="s">
        <v>185</v>
      </c>
      <c r="G11" s="148" t="s">
        <v>186</v>
      </c>
      <c r="H11" s="148" t="s">
        <v>187</v>
      </c>
    </row>
    <row r="12" spans="1:15" x14ac:dyDescent="0.25">
      <c r="A12" s="148" t="s">
        <v>200</v>
      </c>
      <c r="B12" s="148" t="s">
        <v>662</v>
      </c>
      <c r="C12" s="148"/>
      <c r="D12" s="148"/>
      <c r="E12" s="148"/>
      <c r="F12" s="148" t="s">
        <v>202</v>
      </c>
      <c r="G12" s="148" t="s">
        <v>203</v>
      </c>
      <c r="H12" s="148" t="s">
        <v>204</v>
      </c>
    </row>
    <row r="13" spans="1:15" x14ac:dyDescent="0.25">
      <c r="A13" s="397" t="s">
        <v>664</v>
      </c>
      <c r="B13" s="397"/>
      <c r="C13" s="397"/>
      <c r="D13" s="397"/>
      <c r="E13" s="397"/>
      <c r="F13" s="397"/>
      <c r="G13" s="397"/>
      <c r="H13" s="397"/>
      <c r="I13" s="397"/>
      <c r="J13" s="397"/>
      <c r="K13" s="397"/>
      <c r="L13" s="397"/>
      <c r="M13" s="397"/>
    </row>
    <row r="14" spans="1:15" x14ac:dyDescent="0.25">
      <c r="A14" s="160"/>
      <c r="B14" s="433" t="s">
        <v>794</v>
      </c>
      <c r="C14" s="433"/>
      <c r="D14" s="433"/>
      <c r="E14" s="433"/>
      <c r="F14" s="433"/>
      <c r="G14" s="433"/>
      <c r="H14" s="433"/>
      <c r="I14" s="433"/>
      <c r="J14" s="433"/>
      <c r="K14" s="433"/>
      <c r="L14" s="148" t="s">
        <v>183</v>
      </c>
      <c r="M14" s="148" t="s">
        <v>200</v>
      </c>
    </row>
    <row r="15" spans="1:15" x14ac:dyDescent="0.25">
      <c r="A15" s="161" t="s">
        <v>838</v>
      </c>
      <c r="B15" s="433" t="s">
        <v>839</v>
      </c>
      <c r="C15" s="433"/>
      <c r="D15" s="433"/>
      <c r="E15" s="433"/>
      <c r="F15" s="433"/>
      <c r="G15" s="433"/>
      <c r="H15" s="433"/>
      <c r="I15" s="433"/>
      <c r="J15" s="433"/>
      <c r="K15" s="433"/>
      <c r="L15" s="162" t="s">
        <v>801</v>
      </c>
      <c r="M15" s="163" t="s">
        <v>796</v>
      </c>
    </row>
    <row r="16" spans="1:15" x14ac:dyDescent="0.25">
      <c r="A16" s="164" t="s">
        <v>840</v>
      </c>
      <c r="B16" s="433" t="s">
        <v>841</v>
      </c>
      <c r="C16" s="433"/>
      <c r="D16" s="433"/>
      <c r="E16" s="433"/>
      <c r="F16" s="433"/>
      <c r="G16" s="433"/>
      <c r="H16" s="433"/>
      <c r="I16" s="433"/>
      <c r="J16" s="433"/>
      <c r="K16" s="433"/>
      <c r="L16" s="162" t="s">
        <v>796</v>
      </c>
      <c r="M16" s="162" t="s">
        <v>842</v>
      </c>
    </row>
    <row r="20" spans="1:13" x14ac:dyDescent="0.25">
      <c r="A20" s="402" t="s">
        <v>843</v>
      </c>
      <c r="B20" s="402"/>
      <c r="C20" s="402"/>
      <c r="D20" s="402"/>
      <c r="E20" s="402"/>
      <c r="F20" s="402"/>
      <c r="G20" s="402"/>
      <c r="H20" s="402"/>
      <c r="I20" s="402"/>
      <c r="J20" s="402"/>
      <c r="K20" s="402"/>
      <c r="L20" s="402"/>
      <c r="M20" s="402"/>
    </row>
    <row r="21" spans="1:13" x14ac:dyDescent="0.25">
      <c r="A21" s="160"/>
      <c r="B21" s="433" t="s">
        <v>794</v>
      </c>
      <c r="C21" s="433"/>
      <c r="D21" s="433"/>
      <c r="E21" s="433"/>
      <c r="F21" s="433"/>
      <c r="G21" s="433"/>
      <c r="H21" s="433"/>
      <c r="I21" s="433"/>
      <c r="J21" s="433"/>
      <c r="K21" s="433"/>
      <c r="L21" s="148" t="s">
        <v>183</v>
      </c>
      <c r="M21" s="148" t="s">
        <v>200</v>
      </c>
    </row>
    <row r="22" spans="1:13" x14ac:dyDescent="0.25">
      <c r="A22" s="161" t="s">
        <v>838</v>
      </c>
      <c r="B22" s="433" t="s">
        <v>839</v>
      </c>
      <c r="C22" s="433"/>
      <c r="D22" s="433"/>
      <c r="E22" s="433"/>
      <c r="F22" s="433"/>
      <c r="G22" s="433"/>
      <c r="H22" s="433"/>
      <c r="I22" s="433"/>
      <c r="J22" s="433"/>
      <c r="K22" s="433"/>
      <c r="L22" s="162" t="s">
        <v>799</v>
      </c>
      <c r="M22" s="163" t="s">
        <v>796</v>
      </c>
    </row>
    <row r="23" spans="1:13" x14ac:dyDescent="0.25">
      <c r="A23" s="164" t="s">
        <v>840</v>
      </c>
      <c r="B23" s="433" t="s">
        <v>841</v>
      </c>
      <c r="C23" s="433"/>
      <c r="D23" s="433"/>
      <c r="E23" s="433"/>
      <c r="F23" s="433"/>
      <c r="G23" s="433"/>
      <c r="H23" s="433"/>
      <c r="I23" s="433"/>
      <c r="J23" s="433"/>
      <c r="K23" s="433"/>
      <c r="L23" s="162" t="s">
        <v>796</v>
      </c>
      <c r="M23" s="162" t="s">
        <v>802</v>
      </c>
    </row>
    <row r="25" spans="1:13" x14ac:dyDescent="0.25">
      <c r="C25" t="s">
        <v>803</v>
      </c>
      <c r="D25" t="s">
        <v>804</v>
      </c>
    </row>
    <row r="26" spans="1:13" x14ac:dyDescent="0.25">
      <c r="A26" t="s">
        <v>228</v>
      </c>
      <c r="C26">
        <f>18</f>
        <v>18</v>
      </c>
      <c r="D26">
        <f>16</f>
        <v>16</v>
      </c>
    </row>
    <row r="27" spans="1:13" x14ac:dyDescent="0.25">
      <c r="A27" t="s">
        <v>229</v>
      </c>
      <c r="C27">
        <f>20</f>
        <v>20</v>
      </c>
      <c r="D27">
        <f>20</f>
        <v>20</v>
      </c>
    </row>
  </sheetData>
  <mergeCells count="11">
    <mergeCell ref="A1:O1"/>
    <mergeCell ref="B22:K22"/>
    <mergeCell ref="B23:K23"/>
    <mergeCell ref="B14:K14"/>
    <mergeCell ref="B15:K15"/>
    <mergeCell ref="B16:K16"/>
    <mergeCell ref="A20:M20"/>
    <mergeCell ref="B21:K21"/>
    <mergeCell ref="B10:E10"/>
    <mergeCell ref="A13:M13"/>
    <mergeCell ref="A2:C2"/>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30"/>
  <sheetViews>
    <sheetView topLeftCell="P1" zoomScale="95" zoomScaleNormal="95" workbookViewId="0">
      <selection activeCell="V14" sqref="V14"/>
    </sheetView>
  </sheetViews>
  <sheetFormatPr defaultRowHeight="15" x14ac:dyDescent="0.25"/>
  <cols>
    <col min="1" max="1025" width="8.5703125"/>
  </cols>
  <sheetData>
    <row r="1" spans="1:22" ht="13.9" customHeight="1" x14ac:dyDescent="0.25">
      <c r="A1" s="14" t="s">
        <v>844</v>
      </c>
      <c r="B1" s="14"/>
      <c r="Q1" s="434" t="s">
        <v>245</v>
      </c>
      <c r="R1" s="435" t="s">
        <v>88</v>
      </c>
      <c r="S1" s="436"/>
      <c r="T1" s="437"/>
      <c r="U1" s="436" t="s">
        <v>89</v>
      </c>
      <c r="V1" s="436"/>
    </row>
    <row r="2" spans="1:22" x14ac:dyDescent="0.25">
      <c r="A2" s="43"/>
      <c r="B2" s="41" t="s">
        <v>6</v>
      </c>
      <c r="C2" s="41" t="s">
        <v>10</v>
      </c>
      <c r="D2" s="41" t="s">
        <v>14</v>
      </c>
      <c r="E2" s="41" t="s">
        <v>18</v>
      </c>
      <c r="F2" s="41" t="s">
        <v>106</v>
      </c>
      <c r="H2" s="43"/>
      <c r="I2" s="41" t="s">
        <v>6</v>
      </c>
      <c r="J2" s="41" t="s">
        <v>10</v>
      </c>
      <c r="K2" s="41" t="s">
        <v>14</v>
      </c>
      <c r="L2" s="41" t="s">
        <v>18</v>
      </c>
      <c r="M2" s="41" t="s">
        <v>106</v>
      </c>
      <c r="Q2" s="420"/>
      <c r="R2" s="183" t="s">
        <v>249</v>
      </c>
      <c r="S2" s="3" t="s">
        <v>250</v>
      </c>
      <c r="T2" s="64" t="s">
        <v>251</v>
      </c>
      <c r="U2" s="3" t="s">
        <v>249</v>
      </c>
      <c r="V2" s="3" t="s">
        <v>250</v>
      </c>
    </row>
    <row r="3" spans="1:22" x14ac:dyDescent="0.25">
      <c r="A3" s="66" t="s">
        <v>6</v>
      </c>
      <c r="B3" s="1">
        <f t="shared" ref="B3:F7" si="0">COUNTIFS($E$11:$E$1048576,$A3,$F$11:$F$1048576,B$2)</f>
        <v>0</v>
      </c>
      <c r="C3" s="1">
        <f t="shared" si="0"/>
        <v>0</v>
      </c>
      <c r="D3" s="1">
        <f t="shared" si="0"/>
        <v>0</v>
      </c>
      <c r="E3" s="1">
        <f t="shared" si="0"/>
        <v>0</v>
      </c>
      <c r="F3" s="1">
        <f t="shared" si="0"/>
        <v>0</v>
      </c>
      <c r="H3" s="66" t="s">
        <v>6</v>
      </c>
      <c r="I3" s="258">
        <f t="shared" ref="I3:M7" si="1">COUNTIFS($E$11:$E$1048576,$A3,$F$11:$F$1048576,I$2)</f>
        <v>0</v>
      </c>
      <c r="J3" s="258">
        <f t="shared" si="1"/>
        <v>0</v>
      </c>
      <c r="K3" s="258">
        <f t="shared" si="1"/>
        <v>0</v>
      </c>
      <c r="L3" s="258">
        <f t="shared" si="1"/>
        <v>0</v>
      </c>
      <c r="M3" s="258">
        <f t="shared" si="1"/>
        <v>0</v>
      </c>
      <c r="Q3" s="23">
        <v>1000</v>
      </c>
      <c r="R3" s="82">
        <f>COUNTIFS($D$11:$D$20,R2,C11:C20,$Q$3)</f>
        <v>10</v>
      </c>
      <c r="S3" s="10">
        <f>COUNTIFS($D$11:$D$20,S2,D11:D20,$Q$3)</f>
        <v>0</v>
      </c>
      <c r="T3" s="246">
        <f>COUNTIFS($D$11:$D$20,T2,E11:E20,$Q$3)</f>
        <v>0</v>
      </c>
      <c r="U3" s="10">
        <f>COUNTIFS($J$11:$J$20,$U$2,C11:C20,$Q$3)</f>
        <v>10</v>
      </c>
      <c r="V3" s="10">
        <f>COUNTIFS($J$11:$J$20,$V$2,D11:D20,$Q$3)</f>
        <v>0</v>
      </c>
    </row>
    <row r="4" spans="1:22" x14ac:dyDescent="0.25">
      <c r="A4" s="66" t="s">
        <v>10</v>
      </c>
      <c r="B4" s="1">
        <f t="shared" si="0"/>
        <v>0</v>
      </c>
      <c r="C4" s="1">
        <f t="shared" si="0"/>
        <v>10</v>
      </c>
      <c r="D4" s="1">
        <f t="shared" si="0"/>
        <v>0</v>
      </c>
      <c r="E4" s="1">
        <f t="shared" si="0"/>
        <v>0</v>
      </c>
      <c r="F4" s="1">
        <f t="shared" si="0"/>
        <v>0</v>
      </c>
      <c r="H4" s="66" t="s">
        <v>10</v>
      </c>
      <c r="I4" s="258">
        <f t="shared" si="1"/>
        <v>0</v>
      </c>
      <c r="J4" s="258">
        <f>C4/SUM(B4:F4)</f>
        <v>1</v>
      </c>
      <c r="K4" s="258">
        <f t="shared" si="1"/>
        <v>0</v>
      </c>
      <c r="L4" s="258">
        <f t="shared" si="1"/>
        <v>0</v>
      </c>
      <c r="M4" s="258">
        <f t="shared" si="1"/>
        <v>0</v>
      </c>
      <c r="Q4" s="330">
        <v>1001</v>
      </c>
      <c r="R4" s="82">
        <f>COUNTIFS($D$21:$D$30,$R$2,C21:C30,$Q$4)</f>
        <v>9</v>
      </c>
      <c r="S4" s="10">
        <f>COUNTIFS($D$21:$D$30,$S$2,C21:C30,$Q$4)</f>
        <v>1</v>
      </c>
      <c r="T4" s="246">
        <f>COUNTIFS($D$21:$D$30,$S$2,D21:D30,$Q$4)</f>
        <v>0</v>
      </c>
      <c r="U4" s="10">
        <f>COUNTIFS($C$21:$C$30,$Q$4,D21:D30,$U$2)</f>
        <v>9</v>
      </c>
      <c r="V4" s="10">
        <f>COUNTIFS($J$11:$J$20,$V$2,D12:D21,$Q$4)</f>
        <v>0</v>
      </c>
    </row>
    <row r="5" spans="1:22" x14ac:dyDescent="0.25">
      <c r="A5" s="66" t="s">
        <v>14</v>
      </c>
      <c r="B5" s="1">
        <f t="shared" si="0"/>
        <v>2</v>
      </c>
      <c r="C5" s="1">
        <f t="shared" si="0"/>
        <v>0</v>
      </c>
      <c r="D5" s="1">
        <f t="shared" si="0"/>
        <v>7</v>
      </c>
      <c r="E5" s="1">
        <f t="shared" si="0"/>
        <v>0</v>
      </c>
      <c r="F5" s="1">
        <f t="shared" si="0"/>
        <v>0</v>
      </c>
      <c r="H5" s="66" t="s">
        <v>14</v>
      </c>
      <c r="I5" s="258">
        <f>B5/SUM(B5:F5)</f>
        <v>0.22222222222222221</v>
      </c>
      <c r="J5" s="258">
        <f t="shared" si="1"/>
        <v>0</v>
      </c>
      <c r="K5" s="258">
        <f>D5/SUM(B5:F5)</f>
        <v>0.77777777777777779</v>
      </c>
      <c r="L5" s="258">
        <f t="shared" si="1"/>
        <v>0</v>
      </c>
      <c r="M5" s="258">
        <f t="shared" si="1"/>
        <v>0</v>
      </c>
    </row>
    <row r="6" spans="1:22" x14ac:dyDescent="0.25">
      <c r="A6" s="66" t="s">
        <v>18</v>
      </c>
      <c r="B6" s="1">
        <f t="shared" si="0"/>
        <v>0</v>
      </c>
      <c r="C6" s="1">
        <f t="shared" si="0"/>
        <v>0</v>
      </c>
      <c r="D6" s="1">
        <f t="shared" si="0"/>
        <v>0</v>
      </c>
      <c r="E6" s="1">
        <f t="shared" si="0"/>
        <v>0</v>
      </c>
      <c r="F6" s="1">
        <f t="shared" si="0"/>
        <v>0</v>
      </c>
      <c r="H6" s="66" t="s">
        <v>18</v>
      </c>
      <c r="I6" s="258">
        <f t="shared" si="1"/>
        <v>0</v>
      </c>
      <c r="J6" s="258">
        <f t="shared" si="1"/>
        <v>0</v>
      </c>
      <c r="K6" s="258">
        <f t="shared" si="1"/>
        <v>0</v>
      </c>
      <c r="L6" s="258">
        <f t="shared" si="1"/>
        <v>0</v>
      </c>
      <c r="M6" s="258">
        <f t="shared" si="1"/>
        <v>0</v>
      </c>
    </row>
    <row r="7" spans="1:22" x14ac:dyDescent="0.25">
      <c r="A7" s="66" t="s">
        <v>106</v>
      </c>
      <c r="B7" s="1">
        <f t="shared" si="0"/>
        <v>0</v>
      </c>
      <c r="C7" s="1">
        <f t="shared" si="0"/>
        <v>0</v>
      </c>
      <c r="D7" s="1">
        <f t="shared" si="0"/>
        <v>0</v>
      </c>
      <c r="E7" s="1">
        <f t="shared" si="0"/>
        <v>0</v>
      </c>
      <c r="F7" s="1">
        <f t="shared" si="0"/>
        <v>0</v>
      </c>
      <c r="H7" s="66" t="s">
        <v>106</v>
      </c>
      <c r="I7" s="258">
        <f t="shared" si="1"/>
        <v>0</v>
      </c>
      <c r="J7" s="258">
        <f t="shared" si="1"/>
        <v>0</v>
      </c>
      <c r="K7" s="258">
        <f t="shared" si="1"/>
        <v>0</v>
      </c>
      <c r="L7" s="258">
        <f t="shared" si="1"/>
        <v>0</v>
      </c>
      <c r="M7" s="258">
        <f t="shared" si="1"/>
        <v>0</v>
      </c>
    </row>
    <row r="9" spans="1:22" x14ac:dyDescent="0.25">
      <c r="A9" s="14" t="s">
        <v>254</v>
      </c>
    </row>
    <row r="10" spans="1:22" x14ac:dyDescent="0.25">
      <c r="A10" t="s">
        <v>255</v>
      </c>
      <c r="B10" t="s">
        <v>256</v>
      </c>
      <c r="C10" t="s">
        <v>257</v>
      </c>
      <c r="D10" t="s">
        <v>258</v>
      </c>
      <c r="E10" t="s">
        <v>259</v>
      </c>
      <c r="F10" t="s">
        <v>260</v>
      </c>
      <c r="G10" t="s">
        <v>261</v>
      </c>
      <c r="H10" t="s">
        <v>262</v>
      </c>
      <c r="I10" t="s">
        <v>263</v>
      </c>
      <c r="J10" t="s">
        <v>264</v>
      </c>
      <c r="K10" t="s">
        <v>265</v>
      </c>
      <c r="L10" t="s">
        <v>266</v>
      </c>
      <c r="M10" t="s">
        <v>267</v>
      </c>
      <c r="N10" t="s">
        <v>268</v>
      </c>
      <c r="O10" t="s">
        <v>269</v>
      </c>
    </row>
    <row r="11" spans="1:22" x14ac:dyDescent="0.25">
      <c r="A11" t="s">
        <v>845</v>
      </c>
      <c r="B11" t="s">
        <v>846</v>
      </c>
      <c r="C11" s="10">
        <v>1000</v>
      </c>
      <c r="D11" s="10" t="s">
        <v>249</v>
      </c>
      <c r="E11" s="10" t="s">
        <v>10</v>
      </c>
      <c r="F11" s="10" t="s">
        <v>10</v>
      </c>
      <c r="G11" s="10"/>
      <c r="H11" s="10">
        <v>1</v>
      </c>
      <c r="I11" s="10"/>
      <c r="J11" s="10" t="str">
        <f t="shared" ref="J11:J30" si="2">IF(AND(NOT(ISBLANK($E11)), NOT($E11="N/A")), IF($E11=$F11,"TP","FP"), "")</f>
        <v>TP</v>
      </c>
      <c r="K11" s="10">
        <f t="shared" ref="K11:K30" si="3">IF(AND(AND(NOT(ISBLANK($E11)), NOT($E11="N/A")), $E11=$F11), 1, 0)</f>
        <v>1</v>
      </c>
      <c r="L11" s="10">
        <f t="shared" ref="L11:L30" si="4">IF(AND(AND(NOT(ISBLANK($E11)), NOT($E11="N/A")), $E11&lt;&gt;$F11), 1, 0)</f>
        <v>0</v>
      </c>
      <c r="M11" s="10">
        <f t="shared" ref="M11:M30" si="5">IF($D11="TP", 1, 0)</f>
        <v>1</v>
      </c>
      <c r="N11" s="10">
        <f t="shared" ref="N11:N30" si="6">IF($D11="FP", 1, 0)</f>
        <v>0</v>
      </c>
      <c r="O11" s="10">
        <f t="shared" ref="O11:O30" si="7">IF($D11="FN", 1, 0)</f>
        <v>0</v>
      </c>
    </row>
    <row r="12" spans="1:22" x14ac:dyDescent="0.25">
      <c r="A12" t="s">
        <v>845</v>
      </c>
      <c r="B12" t="s">
        <v>847</v>
      </c>
      <c r="C12" s="10">
        <v>1000</v>
      </c>
      <c r="D12" s="10" t="s">
        <v>249</v>
      </c>
      <c r="E12" s="10" t="s">
        <v>10</v>
      </c>
      <c r="F12" s="10" t="s">
        <v>10</v>
      </c>
      <c r="G12" s="10"/>
      <c r="H12" s="10">
        <v>1</v>
      </c>
      <c r="I12" s="10"/>
      <c r="J12" s="10" t="str">
        <f t="shared" si="2"/>
        <v>TP</v>
      </c>
      <c r="K12" s="10">
        <f t="shared" si="3"/>
        <v>1</v>
      </c>
      <c r="L12" s="10">
        <f t="shared" si="4"/>
        <v>0</v>
      </c>
      <c r="M12" s="10">
        <f t="shared" si="5"/>
        <v>1</v>
      </c>
      <c r="N12" s="10">
        <f t="shared" si="6"/>
        <v>0</v>
      </c>
      <c r="O12" s="10">
        <f t="shared" si="7"/>
        <v>0</v>
      </c>
    </row>
    <row r="13" spans="1:22" x14ac:dyDescent="0.25">
      <c r="A13" t="s">
        <v>845</v>
      </c>
      <c r="B13" t="s">
        <v>848</v>
      </c>
      <c r="C13" s="10">
        <v>1000</v>
      </c>
      <c r="D13" s="10" t="s">
        <v>249</v>
      </c>
      <c r="E13" s="10" t="s">
        <v>10</v>
      </c>
      <c r="F13" s="10" t="s">
        <v>10</v>
      </c>
      <c r="G13" s="10"/>
      <c r="H13" s="10">
        <v>1</v>
      </c>
      <c r="I13" s="10"/>
      <c r="J13" s="10" t="str">
        <f t="shared" si="2"/>
        <v>TP</v>
      </c>
      <c r="K13" s="10">
        <f t="shared" si="3"/>
        <v>1</v>
      </c>
      <c r="L13" s="10">
        <f t="shared" si="4"/>
        <v>0</v>
      </c>
      <c r="M13" s="10">
        <f t="shared" si="5"/>
        <v>1</v>
      </c>
      <c r="N13" s="10">
        <f t="shared" si="6"/>
        <v>0</v>
      </c>
      <c r="O13" s="10">
        <f t="shared" si="7"/>
        <v>0</v>
      </c>
    </row>
    <row r="14" spans="1:22" x14ac:dyDescent="0.25">
      <c r="A14" t="s">
        <v>845</v>
      </c>
      <c r="B14" t="s">
        <v>849</v>
      </c>
      <c r="C14" s="10">
        <v>1000</v>
      </c>
      <c r="D14" s="10" t="s">
        <v>249</v>
      </c>
      <c r="E14" s="10" t="s">
        <v>10</v>
      </c>
      <c r="F14" s="10" t="s">
        <v>10</v>
      </c>
      <c r="G14" s="10"/>
      <c r="H14" s="10">
        <v>1</v>
      </c>
      <c r="I14" s="10"/>
      <c r="J14" s="10" t="str">
        <f t="shared" si="2"/>
        <v>TP</v>
      </c>
      <c r="K14" s="10">
        <f t="shared" si="3"/>
        <v>1</v>
      </c>
      <c r="L14" s="10">
        <f t="shared" si="4"/>
        <v>0</v>
      </c>
      <c r="M14" s="10">
        <f t="shared" si="5"/>
        <v>1</v>
      </c>
      <c r="N14" s="10">
        <f t="shared" si="6"/>
        <v>0</v>
      </c>
      <c r="O14" s="10">
        <f t="shared" si="7"/>
        <v>0</v>
      </c>
    </row>
    <row r="15" spans="1:22" x14ac:dyDescent="0.25">
      <c r="A15" t="s">
        <v>845</v>
      </c>
      <c r="B15" t="s">
        <v>850</v>
      </c>
      <c r="C15" s="10">
        <v>1000</v>
      </c>
      <c r="D15" s="10" t="s">
        <v>249</v>
      </c>
      <c r="E15" s="10" t="s">
        <v>10</v>
      </c>
      <c r="F15" s="10" t="s">
        <v>10</v>
      </c>
      <c r="G15" s="10"/>
      <c r="H15" s="10">
        <v>0</v>
      </c>
      <c r="I15" s="10"/>
      <c r="J15" s="10" t="str">
        <f t="shared" si="2"/>
        <v>TP</v>
      </c>
      <c r="K15" s="10">
        <f t="shared" si="3"/>
        <v>1</v>
      </c>
      <c r="L15" s="10">
        <f t="shared" si="4"/>
        <v>0</v>
      </c>
      <c r="M15" s="10">
        <f t="shared" si="5"/>
        <v>1</v>
      </c>
      <c r="N15" s="10">
        <f t="shared" si="6"/>
        <v>0</v>
      </c>
      <c r="O15" s="10">
        <f t="shared" si="7"/>
        <v>0</v>
      </c>
    </row>
    <row r="16" spans="1:22" x14ac:dyDescent="0.25">
      <c r="A16" t="s">
        <v>845</v>
      </c>
      <c r="B16" t="s">
        <v>851</v>
      </c>
      <c r="C16" s="10">
        <v>1000</v>
      </c>
      <c r="D16" s="10" t="s">
        <v>249</v>
      </c>
      <c r="E16" s="10" t="s">
        <v>10</v>
      </c>
      <c r="F16" s="10" t="s">
        <v>10</v>
      </c>
      <c r="G16" s="10"/>
      <c r="H16" s="10">
        <v>1</v>
      </c>
      <c r="I16" s="10"/>
      <c r="J16" s="10" t="str">
        <f t="shared" si="2"/>
        <v>TP</v>
      </c>
      <c r="K16" s="10">
        <f t="shared" si="3"/>
        <v>1</v>
      </c>
      <c r="L16" s="10">
        <f t="shared" si="4"/>
        <v>0</v>
      </c>
      <c r="M16" s="10">
        <f t="shared" si="5"/>
        <v>1</v>
      </c>
      <c r="N16" s="10">
        <f t="shared" si="6"/>
        <v>0</v>
      </c>
      <c r="O16" s="10">
        <f t="shared" si="7"/>
        <v>0</v>
      </c>
    </row>
    <row r="17" spans="1:15" x14ac:dyDescent="0.25">
      <c r="A17" t="s">
        <v>845</v>
      </c>
      <c r="B17" t="s">
        <v>852</v>
      </c>
      <c r="C17" s="10">
        <v>1000</v>
      </c>
      <c r="D17" s="10" t="s">
        <v>249</v>
      </c>
      <c r="E17" s="10" t="s">
        <v>10</v>
      </c>
      <c r="F17" s="10" t="s">
        <v>10</v>
      </c>
      <c r="G17" s="10"/>
      <c r="H17" s="10">
        <v>1</v>
      </c>
      <c r="I17" s="10"/>
      <c r="J17" s="10" t="str">
        <f t="shared" si="2"/>
        <v>TP</v>
      </c>
      <c r="K17" s="10">
        <f t="shared" si="3"/>
        <v>1</v>
      </c>
      <c r="L17" s="10">
        <f t="shared" si="4"/>
        <v>0</v>
      </c>
      <c r="M17" s="10">
        <f t="shared" si="5"/>
        <v>1</v>
      </c>
      <c r="N17" s="10">
        <f t="shared" si="6"/>
        <v>0</v>
      </c>
      <c r="O17" s="10">
        <f t="shared" si="7"/>
        <v>0</v>
      </c>
    </row>
    <row r="18" spans="1:15" x14ac:dyDescent="0.25">
      <c r="A18" t="s">
        <v>845</v>
      </c>
      <c r="B18" t="s">
        <v>853</v>
      </c>
      <c r="C18" s="10">
        <v>1000</v>
      </c>
      <c r="D18" s="10" t="s">
        <v>249</v>
      </c>
      <c r="E18" s="10" t="s">
        <v>10</v>
      </c>
      <c r="F18" s="10" t="s">
        <v>10</v>
      </c>
      <c r="G18" s="10"/>
      <c r="H18" s="10">
        <v>1</v>
      </c>
      <c r="I18" s="10"/>
      <c r="J18" s="10" t="str">
        <f t="shared" si="2"/>
        <v>TP</v>
      </c>
      <c r="K18" s="10">
        <f t="shared" si="3"/>
        <v>1</v>
      </c>
      <c r="L18" s="10">
        <f t="shared" si="4"/>
        <v>0</v>
      </c>
      <c r="M18" s="10">
        <f t="shared" si="5"/>
        <v>1</v>
      </c>
      <c r="N18" s="10">
        <f t="shared" si="6"/>
        <v>0</v>
      </c>
      <c r="O18" s="10">
        <f t="shared" si="7"/>
        <v>0</v>
      </c>
    </row>
    <row r="19" spans="1:15" x14ac:dyDescent="0.25">
      <c r="A19" t="s">
        <v>845</v>
      </c>
      <c r="B19" t="s">
        <v>854</v>
      </c>
      <c r="C19" s="10">
        <v>1000</v>
      </c>
      <c r="D19" s="10" t="s">
        <v>249</v>
      </c>
      <c r="E19" s="10" t="s">
        <v>10</v>
      </c>
      <c r="F19" s="10" t="s">
        <v>10</v>
      </c>
      <c r="G19" s="10"/>
      <c r="H19" s="10">
        <v>1</v>
      </c>
      <c r="I19" s="10"/>
      <c r="J19" s="10" t="str">
        <f t="shared" si="2"/>
        <v>TP</v>
      </c>
      <c r="K19" s="10">
        <f t="shared" si="3"/>
        <v>1</v>
      </c>
      <c r="L19" s="10">
        <f t="shared" si="4"/>
        <v>0</v>
      </c>
      <c r="M19" s="10">
        <f t="shared" si="5"/>
        <v>1</v>
      </c>
      <c r="N19" s="10">
        <f t="shared" si="6"/>
        <v>0</v>
      </c>
      <c r="O19" s="10">
        <f t="shared" si="7"/>
        <v>0</v>
      </c>
    </row>
    <row r="20" spans="1:15" x14ac:dyDescent="0.25">
      <c r="A20" t="s">
        <v>845</v>
      </c>
      <c r="B20" t="s">
        <v>855</v>
      </c>
      <c r="C20" s="10">
        <v>1000</v>
      </c>
      <c r="D20" s="10" t="s">
        <v>249</v>
      </c>
      <c r="E20" s="10" t="s">
        <v>10</v>
      </c>
      <c r="F20" s="10" t="s">
        <v>10</v>
      </c>
      <c r="G20" s="10"/>
      <c r="H20" s="10">
        <v>1</v>
      </c>
      <c r="I20" s="10"/>
      <c r="J20" s="10" t="str">
        <f t="shared" si="2"/>
        <v>TP</v>
      </c>
      <c r="K20" s="10">
        <f t="shared" si="3"/>
        <v>1</v>
      </c>
      <c r="L20" s="10">
        <f t="shared" si="4"/>
        <v>0</v>
      </c>
      <c r="M20" s="10">
        <f t="shared" si="5"/>
        <v>1</v>
      </c>
      <c r="N20" s="10">
        <f t="shared" si="6"/>
        <v>0</v>
      </c>
      <c r="O20" s="10">
        <f t="shared" si="7"/>
        <v>0</v>
      </c>
    </row>
    <row r="21" spans="1:15" x14ac:dyDescent="0.25">
      <c r="A21" t="s">
        <v>856</v>
      </c>
      <c r="B21" t="s">
        <v>857</v>
      </c>
      <c r="C21" s="10">
        <v>1001</v>
      </c>
      <c r="D21" s="10" t="s">
        <v>249</v>
      </c>
      <c r="E21" s="10" t="s">
        <v>14</v>
      </c>
      <c r="F21" s="10" t="s">
        <v>14</v>
      </c>
      <c r="G21" s="10">
        <v>1</v>
      </c>
      <c r="H21" s="10"/>
      <c r="I21" s="10"/>
      <c r="J21" s="10" t="str">
        <f t="shared" si="2"/>
        <v>TP</v>
      </c>
      <c r="K21" s="10">
        <f t="shared" si="3"/>
        <v>1</v>
      </c>
      <c r="L21" s="10">
        <f t="shared" si="4"/>
        <v>0</v>
      </c>
      <c r="M21" s="10">
        <f t="shared" si="5"/>
        <v>1</v>
      </c>
      <c r="N21" s="10">
        <f t="shared" si="6"/>
        <v>0</v>
      </c>
      <c r="O21" s="10">
        <f t="shared" si="7"/>
        <v>0</v>
      </c>
    </row>
    <row r="22" spans="1:15" x14ac:dyDescent="0.25">
      <c r="A22" t="s">
        <v>856</v>
      </c>
      <c r="B22" t="s">
        <v>857</v>
      </c>
      <c r="C22" s="10">
        <v>1001</v>
      </c>
      <c r="D22" s="10" t="s">
        <v>249</v>
      </c>
      <c r="E22" s="10" t="s">
        <v>14</v>
      </c>
      <c r="F22" s="10" t="s">
        <v>14</v>
      </c>
      <c r="G22" s="10">
        <v>1</v>
      </c>
      <c r="H22" s="10"/>
      <c r="I22" s="10"/>
      <c r="J22" s="10" t="str">
        <f t="shared" si="2"/>
        <v>TP</v>
      </c>
      <c r="K22" s="10">
        <f t="shared" si="3"/>
        <v>1</v>
      </c>
      <c r="L22" s="10">
        <f t="shared" si="4"/>
        <v>0</v>
      </c>
      <c r="M22" s="10">
        <f t="shared" si="5"/>
        <v>1</v>
      </c>
      <c r="N22" s="10">
        <f t="shared" si="6"/>
        <v>0</v>
      </c>
      <c r="O22" s="10">
        <f t="shared" si="7"/>
        <v>0</v>
      </c>
    </row>
    <row r="23" spans="1:15" x14ac:dyDescent="0.25">
      <c r="A23" t="s">
        <v>856</v>
      </c>
      <c r="B23" t="s">
        <v>858</v>
      </c>
      <c r="C23" s="10">
        <v>1001</v>
      </c>
      <c r="D23" s="10" t="s">
        <v>249</v>
      </c>
      <c r="E23" s="10" t="s">
        <v>14</v>
      </c>
      <c r="F23" s="10" t="s">
        <v>14</v>
      </c>
      <c r="G23" s="10">
        <v>1</v>
      </c>
      <c r="H23" s="10"/>
      <c r="I23" s="10"/>
      <c r="J23" s="10" t="str">
        <f t="shared" si="2"/>
        <v>TP</v>
      </c>
      <c r="K23" s="10">
        <f t="shared" si="3"/>
        <v>1</v>
      </c>
      <c r="L23" s="10">
        <f t="shared" si="4"/>
        <v>0</v>
      </c>
      <c r="M23" s="10">
        <f t="shared" si="5"/>
        <v>1</v>
      </c>
      <c r="N23" s="10">
        <f t="shared" si="6"/>
        <v>0</v>
      </c>
      <c r="O23" s="10">
        <f t="shared" si="7"/>
        <v>0</v>
      </c>
    </row>
    <row r="24" spans="1:15" x14ac:dyDescent="0.25">
      <c r="A24" t="s">
        <v>856</v>
      </c>
      <c r="B24" t="s">
        <v>859</v>
      </c>
      <c r="C24" s="10">
        <v>1001</v>
      </c>
      <c r="D24" s="10" t="s">
        <v>249</v>
      </c>
      <c r="E24" s="10" t="s">
        <v>14</v>
      </c>
      <c r="F24" s="10" t="s">
        <v>14</v>
      </c>
      <c r="G24" s="10">
        <v>0</v>
      </c>
      <c r="H24" s="10"/>
      <c r="I24" s="10" t="s">
        <v>860</v>
      </c>
      <c r="J24" s="10" t="str">
        <f t="shared" si="2"/>
        <v>TP</v>
      </c>
      <c r="K24" s="10">
        <f t="shared" si="3"/>
        <v>1</v>
      </c>
      <c r="L24" s="10">
        <f t="shared" si="4"/>
        <v>0</v>
      </c>
      <c r="M24" s="10">
        <f t="shared" si="5"/>
        <v>1</v>
      </c>
      <c r="N24" s="10">
        <f t="shared" si="6"/>
        <v>0</v>
      </c>
      <c r="O24" s="10">
        <f t="shared" si="7"/>
        <v>0</v>
      </c>
    </row>
    <row r="25" spans="1:15" x14ac:dyDescent="0.25">
      <c r="A25" t="s">
        <v>856</v>
      </c>
      <c r="B25" t="s">
        <v>861</v>
      </c>
      <c r="C25" s="10">
        <v>1001</v>
      </c>
      <c r="D25" s="10" t="s">
        <v>249</v>
      </c>
      <c r="E25" s="10" t="s">
        <v>14</v>
      </c>
      <c r="F25" s="10" t="s">
        <v>6</v>
      </c>
      <c r="G25" s="10">
        <v>0</v>
      </c>
      <c r="H25" s="10"/>
      <c r="I25" s="10"/>
      <c r="J25" s="10" t="str">
        <f t="shared" si="2"/>
        <v>FP</v>
      </c>
      <c r="K25" s="10">
        <f t="shared" si="3"/>
        <v>0</v>
      </c>
      <c r="L25" s="10">
        <f t="shared" si="4"/>
        <v>1</v>
      </c>
      <c r="M25" s="10">
        <f t="shared" si="5"/>
        <v>1</v>
      </c>
      <c r="N25" s="10">
        <f t="shared" si="6"/>
        <v>0</v>
      </c>
      <c r="O25" s="10">
        <f t="shared" si="7"/>
        <v>0</v>
      </c>
    </row>
    <row r="26" spans="1:15" x14ac:dyDescent="0.25">
      <c r="A26" t="s">
        <v>856</v>
      </c>
      <c r="B26" t="s">
        <v>862</v>
      </c>
      <c r="C26" s="10">
        <v>1001</v>
      </c>
      <c r="D26" s="10" t="s">
        <v>250</v>
      </c>
      <c r="E26" s="10" t="s">
        <v>275</v>
      </c>
      <c r="F26" s="10"/>
      <c r="G26" s="10">
        <v>0</v>
      </c>
      <c r="H26" s="10"/>
      <c r="I26" s="10"/>
      <c r="J26" s="10" t="str">
        <f t="shared" si="2"/>
        <v/>
      </c>
      <c r="K26" s="10">
        <f t="shared" si="3"/>
        <v>0</v>
      </c>
      <c r="L26" s="10">
        <f t="shared" si="4"/>
        <v>0</v>
      </c>
      <c r="M26" s="10">
        <f t="shared" si="5"/>
        <v>0</v>
      </c>
      <c r="N26" s="10">
        <f t="shared" si="6"/>
        <v>1</v>
      </c>
      <c r="O26" s="10">
        <f t="shared" si="7"/>
        <v>0</v>
      </c>
    </row>
    <row r="27" spans="1:15" x14ac:dyDescent="0.25">
      <c r="A27" t="s">
        <v>856</v>
      </c>
      <c r="B27" t="s">
        <v>863</v>
      </c>
      <c r="C27" s="10">
        <v>1001</v>
      </c>
      <c r="D27" s="10" t="s">
        <v>249</v>
      </c>
      <c r="E27" s="10" t="s">
        <v>14</v>
      </c>
      <c r="F27" s="10" t="s">
        <v>14</v>
      </c>
      <c r="G27" s="10">
        <v>1</v>
      </c>
      <c r="H27" s="10"/>
      <c r="I27" s="10"/>
      <c r="J27" s="10" t="str">
        <f t="shared" si="2"/>
        <v>TP</v>
      </c>
      <c r="K27" s="10">
        <f t="shared" si="3"/>
        <v>1</v>
      </c>
      <c r="L27" s="10">
        <f t="shared" si="4"/>
        <v>0</v>
      </c>
      <c r="M27" s="10">
        <f t="shared" si="5"/>
        <v>1</v>
      </c>
      <c r="N27" s="10">
        <f t="shared" si="6"/>
        <v>0</v>
      </c>
      <c r="O27" s="10">
        <f t="shared" si="7"/>
        <v>0</v>
      </c>
    </row>
    <row r="28" spans="1:15" x14ac:dyDescent="0.25">
      <c r="A28" t="s">
        <v>856</v>
      </c>
      <c r="B28" t="s">
        <v>863</v>
      </c>
      <c r="C28" s="10">
        <v>1001</v>
      </c>
      <c r="D28" s="10" t="s">
        <v>249</v>
      </c>
      <c r="E28" s="10" t="s">
        <v>14</v>
      </c>
      <c r="F28" s="10" t="s">
        <v>14</v>
      </c>
      <c r="G28" s="10">
        <v>1</v>
      </c>
      <c r="H28" s="10"/>
      <c r="I28" s="10"/>
      <c r="J28" s="10" t="str">
        <f t="shared" si="2"/>
        <v>TP</v>
      </c>
      <c r="K28" s="10">
        <f t="shared" si="3"/>
        <v>1</v>
      </c>
      <c r="L28" s="10">
        <f t="shared" si="4"/>
        <v>0</v>
      </c>
      <c r="M28" s="10">
        <f t="shared" si="5"/>
        <v>1</v>
      </c>
      <c r="N28" s="10">
        <f t="shared" si="6"/>
        <v>0</v>
      </c>
      <c r="O28" s="10">
        <f t="shared" si="7"/>
        <v>0</v>
      </c>
    </row>
    <row r="29" spans="1:15" x14ac:dyDescent="0.25">
      <c r="A29" t="s">
        <v>856</v>
      </c>
      <c r="B29" t="s">
        <v>864</v>
      </c>
      <c r="C29" s="10">
        <v>1001</v>
      </c>
      <c r="D29" s="10" t="s">
        <v>249</v>
      </c>
      <c r="E29" s="10" t="s">
        <v>14</v>
      </c>
      <c r="F29" s="10" t="s">
        <v>14</v>
      </c>
      <c r="G29" s="10">
        <v>1</v>
      </c>
      <c r="H29" s="10"/>
      <c r="I29" s="10"/>
      <c r="J29" s="10" t="str">
        <f t="shared" si="2"/>
        <v>TP</v>
      </c>
      <c r="K29" s="10">
        <f t="shared" si="3"/>
        <v>1</v>
      </c>
      <c r="L29" s="10">
        <f t="shared" si="4"/>
        <v>0</v>
      </c>
      <c r="M29" s="10">
        <f t="shared" si="5"/>
        <v>1</v>
      </c>
      <c r="N29" s="10">
        <f t="shared" si="6"/>
        <v>0</v>
      </c>
      <c r="O29" s="10">
        <f t="shared" si="7"/>
        <v>0</v>
      </c>
    </row>
    <row r="30" spans="1:15" x14ac:dyDescent="0.25">
      <c r="A30" t="s">
        <v>856</v>
      </c>
      <c r="B30" t="s">
        <v>865</v>
      </c>
      <c r="C30" s="10">
        <v>1001</v>
      </c>
      <c r="D30" s="10" t="s">
        <v>249</v>
      </c>
      <c r="E30" s="10" t="s">
        <v>14</v>
      </c>
      <c r="F30" s="10" t="s">
        <v>6</v>
      </c>
      <c r="G30" s="10">
        <v>0</v>
      </c>
      <c r="H30" s="10"/>
      <c r="I30" s="10"/>
      <c r="J30" s="10" t="str">
        <f t="shared" si="2"/>
        <v>FP</v>
      </c>
      <c r="K30" s="10">
        <f t="shared" si="3"/>
        <v>0</v>
      </c>
      <c r="L30" s="10">
        <f t="shared" si="4"/>
        <v>1</v>
      </c>
      <c r="M30" s="10">
        <f t="shared" si="5"/>
        <v>1</v>
      </c>
      <c r="N30" s="10">
        <f t="shared" si="6"/>
        <v>0</v>
      </c>
      <c r="O30" s="10">
        <f t="shared" si="7"/>
        <v>0</v>
      </c>
    </row>
  </sheetData>
  <mergeCells count="3">
    <mergeCell ref="Q1:Q2"/>
    <mergeCell ref="R1:T1"/>
    <mergeCell ref="U1:V1"/>
  </mergeCells>
  <conditionalFormatting sqref="B3:F8">
    <cfRule type="colorScale" priority="3">
      <colorScale>
        <cfvo type="min"/>
        <cfvo type="max"/>
        <color rgb="FFFCFCFF"/>
        <color rgb="FF63BE7B"/>
      </colorScale>
    </cfRule>
  </conditionalFormatting>
  <conditionalFormatting sqref="I3:M7">
    <cfRule type="colorScale" priority="1">
      <colorScale>
        <cfvo type="min"/>
        <cfvo type="max"/>
        <color rgb="FFFCFCFF"/>
        <color rgb="FF63BE7B"/>
      </colorScale>
    </cfRule>
  </conditionalFormatting>
  <pageMargins left="0.7" right="0.7" top="0.75" bottom="0.75" header="0.51180555555555496" footer="0.51180555555555496"/>
  <pageSetup firstPageNumber="0"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66D5B-9421-4F2A-9FA5-F81A12CDE92E}">
  <dimension ref="A1:L34"/>
  <sheetViews>
    <sheetView zoomScale="60" zoomScaleNormal="60" workbookViewId="0">
      <selection activeCell="F4" sqref="F4:F9"/>
    </sheetView>
  </sheetViews>
  <sheetFormatPr defaultRowHeight="15" x14ac:dyDescent="0.25"/>
  <cols>
    <col min="1" max="1" width="15.140625" customWidth="1"/>
    <col min="2" max="2" width="12" customWidth="1"/>
    <col min="3" max="3" width="36" customWidth="1"/>
    <col min="4" max="4" width="19.28515625" customWidth="1"/>
  </cols>
  <sheetData>
    <row r="1" spans="1:12" x14ac:dyDescent="0.25">
      <c r="A1" s="363" t="s">
        <v>903</v>
      </c>
      <c r="B1" s="363"/>
      <c r="C1" s="363"/>
      <c r="D1" s="363"/>
    </row>
    <row r="2" spans="1:12" x14ac:dyDescent="0.25">
      <c r="A2" s="10" t="s">
        <v>904</v>
      </c>
      <c r="B2" s="10" t="s">
        <v>905</v>
      </c>
      <c r="C2" s="10" t="s">
        <v>906</v>
      </c>
      <c r="D2" s="10" t="s">
        <v>907</v>
      </c>
      <c r="F2" s="357" t="s">
        <v>915</v>
      </c>
    </row>
    <row r="3" spans="1:12" x14ac:dyDescent="0.25">
      <c r="A3" s="10">
        <v>0.5</v>
      </c>
      <c r="B3" s="10">
        <v>0.5</v>
      </c>
      <c r="C3" s="10">
        <v>0</v>
      </c>
      <c r="D3" s="356">
        <v>0.82299999999999995</v>
      </c>
      <c r="G3" s="361" t="s">
        <v>913</v>
      </c>
      <c r="H3" s="361"/>
      <c r="I3" s="361"/>
      <c r="J3" s="361"/>
      <c r="K3" s="361"/>
      <c r="L3" s="361"/>
    </row>
    <row r="4" spans="1:12" x14ac:dyDescent="0.25">
      <c r="A4" s="10">
        <v>0.5</v>
      </c>
      <c r="B4" s="10">
        <v>1.5</v>
      </c>
      <c r="C4" s="10">
        <v>1</v>
      </c>
      <c r="D4" s="356">
        <v>0.91400000000000003</v>
      </c>
      <c r="F4" s="362" t="s">
        <v>914</v>
      </c>
      <c r="H4">
        <v>0.5</v>
      </c>
      <c r="I4">
        <v>1.5</v>
      </c>
      <c r="J4">
        <v>2.5</v>
      </c>
      <c r="K4">
        <v>3.5</v>
      </c>
      <c r="L4">
        <v>4.5</v>
      </c>
    </row>
    <row r="5" spans="1:12" x14ac:dyDescent="0.25">
      <c r="A5" s="10">
        <v>0.5</v>
      </c>
      <c r="B5" s="10">
        <v>2.5</v>
      </c>
      <c r="C5" s="10">
        <v>2</v>
      </c>
      <c r="D5" s="356">
        <v>0.94199999999999995</v>
      </c>
      <c r="F5" s="363"/>
      <c r="G5" s="355">
        <v>0.5</v>
      </c>
      <c r="H5" s="356">
        <v>0.82299999999999995</v>
      </c>
      <c r="I5" s="356">
        <v>0.91400000000000003</v>
      </c>
      <c r="J5" s="356">
        <v>0.94199999999999995</v>
      </c>
      <c r="K5" s="356">
        <v>0.94199999999999995</v>
      </c>
      <c r="L5" s="356">
        <v>0.97099999999999997</v>
      </c>
    </row>
    <row r="6" spans="1:12" x14ac:dyDescent="0.25">
      <c r="A6" s="10">
        <v>0.5</v>
      </c>
      <c r="B6" s="10">
        <v>3.5</v>
      </c>
      <c r="C6" s="10">
        <v>3</v>
      </c>
      <c r="D6" s="356">
        <v>0.94199999999999995</v>
      </c>
      <c r="F6" s="363"/>
      <c r="G6" s="355">
        <v>1.5</v>
      </c>
      <c r="H6" s="356">
        <v>0.94199999999999995</v>
      </c>
      <c r="I6" s="356">
        <v>0.91400000000000003</v>
      </c>
      <c r="J6" s="356">
        <v>0.97099999999999997</v>
      </c>
      <c r="K6" s="356">
        <v>0.92800000000000005</v>
      </c>
      <c r="L6" s="356">
        <v>0.94199999999999995</v>
      </c>
    </row>
    <row r="7" spans="1:12" x14ac:dyDescent="0.25">
      <c r="A7" s="10">
        <v>0.5</v>
      </c>
      <c r="B7" s="10">
        <v>4.5</v>
      </c>
      <c r="C7" s="10">
        <v>4</v>
      </c>
      <c r="D7" s="356">
        <v>0.97099999999999997</v>
      </c>
      <c r="F7" s="363"/>
      <c r="G7" s="355">
        <v>2.5</v>
      </c>
      <c r="H7" s="356">
        <v>0.95599999999999996</v>
      </c>
      <c r="I7" s="356">
        <v>0.97099999999999997</v>
      </c>
      <c r="J7" s="356">
        <v>0.95599999999999996</v>
      </c>
      <c r="K7" s="356">
        <v>0.95599999999999996</v>
      </c>
      <c r="L7" s="356">
        <v>0.92800000000000005</v>
      </c>
    </row>
    <row r="8" spans="1:12" x14ac:dyDescent="0.25">
      <c r="A8" s="10">
        <v>1.5</v>
      </c>
      <c r="B8" s="10">
        <v>0.5</v>
      </c>
      <c r="C8" s="10">
        <v>5</v>
      </c>
      <c r="D8" s="356">
        <v>0.94199999999999995</v>
      </c>
      <c r="F8" s="363"/>
      <c r="G8" s="355">
        <v>3.5</v>
      </c>
      <c r="H8" s="356">
        <v>0.88700000000000001</v>
      </c>
      <c r="I8" s="356">
        <v>0.92800000000000005</v>
      </c>
      <c r="J8" s="356">
        <v>0.94199999999999995</v>
      </c>
      <c r="K8" s="356">
        <v>0.97099999999999997</v>
      </c>
      <c r="L8" s="356">
        <v>0.92800000000000005</v>
      </c>
    </row>
    <row r="9" spans="1:12" x14ac:dyDescent="0.25">
      <c r="A9" s="10">
        <v>1.5</v>
      </c>
      <c r="B9" s="10">
        <v>1.5</v>
      </c>
      <c r="C9" s="10">
        <v>6</v>
      </c>
      <c r="D9" s="356">
        <v>0.91400000000000003</v>
      </c>
      <c r="F9" s="363"/>
      <c r="G9" s="355">
        <v>4.5</v>
      </c>
      <c r="H9" s="356">
        <v>0.91400000000000003</v>
      </c>
      <c r="I9" s="356">
        <v>0.92800000000000005</v>
      </c>
      <c r="J9" s="356">
        <v>0.97099999999999997</v>
      </c>
      <c r="K9" s="356">
        <v>0.92800000000000005</v>
      </c>
      <c r="L9" s="356">
        <v>0.94199999999999995</v>
      </c>
    </row>
    <row r="10" spans="1:12" x14ac:dyDescent="0.25">
      <c r="A10" s="10">
        <v>1.5</v>
      </c>
      <c r="B10" s="10">
        <v>2.5</v>
      </c>
      <c r="C10" s="10">
        <v>7</v>
      </c>
      <c r="D10" s="356">
        <v>0.97099999999999997</v>
      </c>
    </row>
    <row r="11" spans="1:12" x14ac:dyDescent="0.25">
      <c r="A11" s="10">
        <v>1.5</v>
      </c>
      <c r="B11" s="10">
        <v>3.5</v>
      </c>
      <c r="C11" s="10">
        <v>8</v>
      </c>
      <c r="D11" s="356">
        <v>0.92800000000000005</v>
      </c>
    </row>
    <row r="12" spans="1:12" x14ac:dyDescent="0.25">
      <c r="A12" s="10">
        <v>1.5</v>
      </c>
      <c r="B12" s="10">
        <v>4.5</v>
      </c>
      <c r="C12" s="10">
        <v>9</v>
      </c>
      <c r="D12" s="356">
        <v>0.94199999999999995</v>
      </c>
    </row>
    <row r="13" spans="1:12" x14ac:dyDescent="0.25">
      <c r="A13" s="10">
        <v>2.5</v>
      </c>
      <c r="B13" s="10">
        <v>0.5</v>
      </c>
      <c r="C13" s="10">
        <v>10</v>
      </c>
      <c r="D13" s="356">
        <v>0.95599999999999996</v>
      </c>
    </row>
    <row r="14" spans="1:12" x14ac:dyDescent="0.25">
      <c r="A14" s="10">
        <v>2.5</v>
      </c>
      <c r="B14" s="10">
        <v>1.5</v>
      </c>
      <c r="C14" s="10">
        <v>11</v>
      </c>
      <c r="D14" s="356">
        <v>0.97099999999999997</v>
      </c>
    </row>
    <row r="15" spans="1:12" x14ac:dyDescent="0.25">
      <c r="A15" s="10">
        <v>2.5</v>
      </c>
      <c r="B15" s="10">
        <v>2.5</v>
      </c>
      <c r="C15" s="10">
        <v>12</v>
      </c>
      <c r="D15" s="356">
        <v>0.95599999999999996</v>
      </c>
    </row>
    <row r="16" spans="1:12" x14ac:dyDescent="0.25">
      <c r="A16" s="10">
        <v>2.5</v>
      </c>
      <c r="B16" s="10">
        <v>3.5</v>
      </c>
      <c r="C16" s="10">
        <v>13</v>
      </c>
      <c r="D16" s="356">
        <v>0.95599999999999996</v>
      </c>
    </row>
    <row r="17" spans="1:4" x14ac:dyDescent="0.25">
      <c r="A17" s="10">
        <v>2.5</v>
      </c>
      <c r="B17" s="10">
        <v>4.5</v>
      </c>
      <c r="C17" s="10">
        <v>14</v>
      </c>
      <c r="D17" s="356">
        <v>0.92800000000000005</v>
      </c>
    </row>
    <row r="18" spans="1:4" x14ac:dyDescent="0.25">
      <c r="A18" s="10">
        <v>3.5</v>
      </c>
      <c r="B18" s="10">
        <v>0.5</v>
      </c>
      <c r="C18" s="10">
        <v>15</v>
      </c>
      <c r="D18" s="356">
        <v>0.88700000000000001</v>
      </c>
    </row>
    <row r="19" spans="1:4" x14ac:dyDescent="0.25">
      <c r="A19" s="10">
        <v>3.5</v>
      </c>
      <c r="B19" s="10">
        <v>1.5</v>
      </c>
      <c r="C19" s="10">
        <v>16</v>
      </c>
      <c r="D19" s="356">
        <v>0.92800000000000005</v>
      </c>
    </row>
    <row r="20" spans="1:4" x14ac:dyDescent="0.25">
      <c r="A20" s="10">
        <v>3.5</v>
      </c>
      <c r="B20" s="10">
        <v>2.5</v>
      </c>
      <c r="C20" s="10">
        <v>17</v>
      </c>
      <c r="D20" s="356">
        <v>0.94199999999999995</v>
      </c>
    </row>
    <row r="21" spans="1:4" x14ac:dyDescent="0.25">
      <c r="A21" s="10">
        <v>3.5</v>
      </c>
      <c r="B21" s="10">
        <v>3.5</v>
      </c>
      <c r="C21" s="10">
        <v>18</v>
      </c>
      <c r="D21" s="356">
        <v>0.97099999999999997</v>
      </c>
    </row>
    <row r="22" spans="1:4" x14ac:dyDescent="0.25">
      <c r="A22" s="10">
        <v>3.5</v>
      </c>
      <c r="B22" s="10">
        <v>4.5</v>
      </c>
      <c r="C22" s="10">
        <v>19</v>
      </c>
      <c r="D22" s="356">
        <v>0.92800000000000005</v>
      </c>
    </row>
    <row r="23" spans="1:4" x14ac:dyDescent="0.25">
      <c r="A23" s="10">
        <v>4.5</v>
      </c>
      <c r="B23" s="10">
        <v>0.5</v>
      </c>
      <c r="C23" s="10">
        <v>20</v>
      </c>
      <c r="D23" s="356">
        <v>0.91400000000000003</v>
      </c>
    </row>
    <row r="24" spans="1:4" x14ac:dyDescent="0.25">
      <c r="A24" s="10">
        <v>4.5</v>
      </c>
      <c r="B24" s="10">
        <v>1.5</v>
      </c>
      <c r="C24" s="10">
        <v>21</v>
      </c>
      <c r="D24" s="356">
        <v>0.92800000000000005</v>
      </c>
    </row>
    <row r="25" spans="1:4" x14ac:dyDescent="0.25">
      <c r="A25" s="10">
        <v>4.5</v>
      </c>
      <c r="B25" s="10">
        <v>2.5</v>
      </c>
      <c r="C25" s="10">
        <v>22</v>
      </c>
      <c r="D25" s="356">
        <v>0.97099999999999997</v>
      </c>
    </row>
    <row r="26" spans="1:4" x14ac:dyDescent="0.25">
      <c r="A26" s="10">
        <v>4.5</v>
      </c>
      <c r="B26" s="10">
        <v>3.5</v>
      </c>
      <c r="C26" s="10">
        <v>23</v>
      </c>
      <c r="D26" s="356">
        <v>0.92800000000000005</v>
      </c>
    </row>
    <row r="27" spans="1:4" x14ac:dyDescent="0.25">
      <c r="A27" s="10">
        <v>4.5</v>
      </c>
      <c r="B27" s="10">
        <v>4.5</v>
      </c>
      <c r="C27" s="10">
        <v>21</v>
      </c>
      <c r="D27" s="356">
        <v>0.94199999999999995</v>
      </c>
    </row>
    <row r="29" spans="1:4" x14ac:dyDescent="0.25">
      <c r="A29" s="439" t="s">
        <v>908</v>
      </c>
      <c r="B29" s="439"/>
      <c r="C29" s="353" t="s">
        <v>909</v>
      </c>
    </row>
    <row r="30" spans="1:4" ht="30" customHeight="1" x14ac:dyDescent="0.25">
      <c r="A30" s="354" t="s">
        <v>5</v>
      </c>
      <c r="B30" s="354">
        <v>18</v>
      </c>
      <c r="C30" s="438" t="s">
        <v>910</v>
      </c>
    </row>
    <row r="31" spans="1:4" ht="30" customHeight="1" x14ac:dyDescent="0.25">
      <c r="A31" s="354" t="s">
        <v>9</v>
      </c>
      <c r="B31" s="354">
        <v>17</v>
      </c>
      <c r="C31" s="438"/>
    </row>
    <row r="32" spans="1:4" ht="30" customHeight="1" x14ac:dyDescent="0.25">
      <c r="A32" s="354" t="s">
        <v>17</v>
      </c>
      <c r="B32" s="354">
        <v>15</v>
      </c>
      <c r="C32" s="438"/>
    </row>
    <row r="33" spans="1:3" ht="30" customHeight="1" x14ac:dyDescent="0.25">
      <c r="A33" s="354" t="s">
        <v>13</v>
      </c>
      <c r="B33" s="354">
        <v>18</v>
      </c>
      <c r="C33" s="438"/>
    </row>
    <row r="34" spans="1:3" ht="30" customHeight="1" x14ac:dyDescent="0.25">
      <c r="A34" s="354" t="s">
        <v>911</v>
      </c>
      <c r="B34" s="354">
        <v>17</v>
      </c>
      <c r="C34" s="438"/>
    </row>
  </sheetData>
  <mergeCells count="5">
    <mergeCell ref="A1:D1"/>
    <mergeCell ref="C30:C34"/>
    <mergeCell ref="A29:B29"/>
    <mergeCell ref="G3:L3"/>
    <mergeCell ref="F4:F9"/>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8"/>
  <sheetViews>
    <sheetView zoomScale="95" zoomScaleNormal="95" workbookViewId="0">
      <selection activeCell="G13" sqref="G13"/>
    </sheetView>
  </sheetViews>
  <sheetFormatPr defaultRowHeight="15" x14ac:dyDescent="0.25"/>
  <cols>
    <col min="1" max="1" width="38.140625"/>
    <col min="2" max="2" width="9.28515625" style="1"/>
    <col min="3" max="3" width="8.5703125"/>
    <col min="4" max="4" width="11.140625"/>
    <col min="5" max="5" width="8.5703125"/>
    <col min="6" max="6" width="15.7109375"/>
    <col min="7" max="7" width="22.7109375"/>
    <col min="8" max="8" width="11.28515625"/>
    <col min="9" max="9" width="17.28515625"/>
    <col min="10" max="11" width="15.5703125"/>
    <col min="12" max="12" width="11.28515625"/>
    <col min="13" max="1025" width="8.5703125"/>
  </cols>
  <sheetData>
    <row r="1" spans="1:13" x14ac:dyDescent="0.25">
      <c r="A1" s="2" t="s">
        <v>0</v>
      </c>
      <c r="B1"/>
    </row>
    <row r="2" spans="1:13" x14ac:dyDescent="0.25">
      <c r="A2" s="3" t="s">
        <v>1</v>
      </c>
      <c r="B2" s="3"/>
      <c r="C2" s="3"/>
      <c r="D2" s="3" t="s">
        <v>2</v>
      </c>
      <c r="E2" s="3"/>
    </row>
    <row r="3" spans="1:13" x14ac:dyDescent="0.25">
      <c r="A3" t="s">
        <v>3</v>
      </c>
      <c r="B3" t="s">
        <v>4</v>
      </c>
      <c r="D3" t="s">
        <v>5</v>
      </c>
      <c r="E3" t="s">
        <v>6</v>
      </c>
    </row>
    <row r="4" spans="1:13" x14ac:dyDescent="0.25">
      <c r="A4" t="s">
        <v>7</v>
      </c>
      <c r="B4" t="s">
        <v>8</v>
      </c>
      <c r="D4" t="s">
        <v>9</v>
      </c>
      <c r="E4" t="s">
        <v>10</v>
      </c>
    </row>
    <row r="5" spans="1:13" x14ac:dyDescent="0.25">
      <c r="A5" t="s">
        <v>11</v>
      </c>
      <c r="B5" t="s">
        <v>12</v>
      </c>
      <c r="D5" t="s">
        <v>13</v>
      </c>
      <c r="E5" t="s">
        <v>14</v>
      </c>
    </row>
    <row r="6" spans="1:13" x14ac:dyDescent="0.25">
      <c r="A6" t="s">
        <v>15</v>
      </c>
      <c r="B6" t="s">
        <v>16</v>
      </c>
      <c r="D6" t="s">
        <v>17</v>
      </c>
      <c r="E6" t="s">
        <v>18</v>
      </c>
    </row>
    <row r="7" spans="1:13" x14ac:dyDescent="0.25">
      <c r="B7"/>
      <c r="C7" t="s">
        <v>19</v>
      </c>
      <c r="D7" t="s">
        <v>20</v>
      </c>
    </row>
    <row r="8" spans="1:13" x14ac:dyDescent="0.25">
      <c r="B8"/>
    </row>
    <row r="9" spans="1:13" x14ac:dyDescent="0.25">
      <c r="A9" s="383" t="s">
        <v>21</v>
      </c>
      <c r="B9" s="383"/>
      <c r="C9" s="383"/>
      <c r="D9" s="383"/>
    </row>
    <row r="10" spans="1:13" x14ac:dyDescent="0.25">
      <c r="A10" s="4" t="s">
        <v>22</v>
      </c>
      <c r="B10"/>
      <c r="D10" s="5"/>
    </row>
    <row r="11" spans="1:13" ht="30" customHeight="1" x14ac:dyDescent="0.25">
      <c r="A11" s="6" t="s">
        <v>23</v>
      </c>
      <c r="B11" s="7" t="s">
        <v>24</v>
      </c>
      <c r="C11" s="8" t="s">
        <v>25</v>
      </c>
      <c r="J11" s="1"/>
      <c r="K11" s="1"/>
      <c r="L11" s="1"/>
      <c r="M11" s="1"/>
    </row>
    <row r="12" spans="1:13" x14ac:dyDescent="0.25">
      <c r="A12" s="4" t="s">
        <v>26</v>
      </c>
      <c r="B12" s="1" t="s">
        <v>18</v>
      </c>
      <c r="C12" s="9">
        <v>2</v>
      </c>
      <c r="J12" s="10"/>
      <c r="K12" s="10"/>
      <c r="L12" s="10"/>
      <c r="M12" s="1"/>
    </row>
    <row r="13" spans="1:13" x14ac:dyDescent="0.25">
      <c r="A13" s="4" t="s">
        <v>27</v>
      </c>
      <c r="B13" s="1" t="s">
        <v>28</v>
      </c>
      <c r="C13" s="9">
        <v>3</v>
      </c>
      <c r="J13" s="10"/>
      <c r="K13" s="10"/>
      <c r="L13" s="10"/>
      <c r="M13" s="1"/>
    </row>
    <row r="14" spans="1:13" x14ac:dyDescent="0.25">
      <c r="A14" s="4" t="s">
        <v>29</v>
      </c>
      <c r="B14" s="1" t="s">
        <v>10</v>
      </c>
      <c r="C14" s="9">
        <v>3</v>
      </c>
      <c r="J14" s="10"/>
      <c r="K14" s="10"/>
      <c r="L14" s="10"/>
      <c r="M14" s="1"/>
    </row>
    <row r="15" spans="1:13" x14ac:dyDescent="0.25">
      <c r="A15" s="4" t="s">
        <v>30</v>
      </c>
      <c r="B15" s="1" t="s">
        <v>10</v>
      </c>
      <c r="C15" s="9">
        <v>2</v>
      </c>
      <c r="J15" s="10"/>
      <c r="K15" s="10"/>
      <c r="L15" s="10"/>
      <c r="M15" s="1"/>
    </row>
    <row r="16" spans="1:13" x14ac:dyDescent="0.25">
      <c r="A16" s="4" t="s">
        <v>31</v>
      </c>
      <c r="B16" s="1" t="s">
        <v>18</v>
      </c>
      <c r="C16" s="9">
        <v>2</v>
      </c>
      <c r="J16" s="10"/>
      <c r="K16" s="10"/>
      <c r="L16" s="10"/>
      <c r="M16" s="1"/>
    </row>
    <row r="17" spans="1:21" x14ac:dyDescent="0.25">
      <c r="A17" s="4" t="s">
        <v>32</v>
      </c>
      <c r="B17" s="1" t="s">
        <v>18</v>
      </c>
      <c r="C17" s="9">
        <v>2</v>
      </c>
      <c r="R17" s="10"/>
      <c r="S17" s="10"/>
      <c r="T17" s="10"/>
      <c r="U17" s="1"/>
    </row>
    <row r="18" spans="1:21" x14ac:dyDescent="0.25">
      <c r="A18" s="4" t="s">
        <v>33</v>
      </c>
      <c r="B18" s="1" t="s">
        <v>18</v>
      </c>
      <c r="C18" s="9">
        <v>2</v>
      </c>
      <c r="R18" s="10"/>
      <c r="S18" s="10"/>
      <c r="T18" s="10"/>
      <c r="U18" s="1"/>
    </row>
    <row r="19" spans="1:21" x14ac:dyDescent="0.25">
      <c r="A19" s="4" t="s">
        <v>34</v>
      </c>
      <c r="B19" s="1" t="s">
        <v>18</v>
      </c>
      <c r="C19" s="9">
        <v>2</v>
      </c>
      <c r="R19" s="10"/>
      <c r="S19" s="10"/>
      <c r="T19" s="10"/>
      <c r="U19" s="1"/>
    </row>
    <row r="20" spans="1:21" x14ac:dyDescent="0.25">
      <c r="A20" s="4" t="s">
        <v>35</v>
      </c>
      <c r="B20" s="1" t="s">
        <v>18</v>
      </c>
      <c r="C20" s="9">
        <v>2</v>
      </c>
      <c r="R20" s="10"/>
      <c r="S20" s="10"/>
      <c r="T20" s="10"/>
      <c r="U20" s="1"/>
    </row>
    <row r="21" spans="1:21" x14ac:dyDescent="0.25">
      <c r="A21" s="4" t="s">
        <v>36</v>
      </c>
      <c r="B21" s="1" t="s">
        <v>37</v>
      </c>
      <c r="C21" s="9"/>
      <c r="R21" s="10"/>
      <c r="S21" s="10"/>
      <c r="T21" s="10"/>
      <c r="U21" s="1"/>
    </row>
    <row r="22" spans="1:21" x14ac:dyDescent="0.25">
      <c r="A22" s="4" t="s">
        <v>38</v>
      </c>
      <c r="B22" s="1" t="s">
        <v>28</v>
      </c>
      <c r="C22" s="9">
        <v>3</v>
      </c>
      <c r="R22" s="10"/>
      <c r="S22" s="10"/>
      <c r="T22" s="10"/>
      <c r="U22" s="1"/>
    </row>
    <row r="23" spans="1:21" x14ac:dyDescent="0.25">
      <c r="A23" s="4" t="s">
        <v>39</v>
      </c>
      <c r="B23" s="1" t="s">
        <v>28</v>
      </c>
      <c r="C23" s="9">
        <v>3</v>
      </c>
      <c r="R23" s="10"/>
      <c r="S23" s="10"/>
      <c r="T23" s="10"/>
      <c r="U23" s="1"/>
    </row>
    <row r="24" spans="1:21" x14ac:dyDescent="0.25">
      <c r="A24" s="4" t="s">
        <v>40</v>
      </c>
      <c r="B24" s="1" t="s">
        <v>28</v>
      </c>
      <c r="C24" s="9">
        <v>3</v>
      </c>
      <c r="R24" s="10"/>
      <c r="S24" s="10"/>
      <c r="T24" s="10"/>
      <c r="U24" s="1"/>
    </row>
    <row r="25" spans="1:21" x14ac:dyDescent="0.25">
      <c r="A25" s="4" t="s">
        <v>41</v>
      </c>
      <c r="B25" s="1" t="s">
        <v>6</v>
      </c>
      <c r="C25" s="9">
        <v>3</v>
      </c>
      <c r="R25" s="10"/>
      <c r="S25" s="10"/>
      <c r="T25" s="10"/>
      <c r="U25" s="1"/>
    </row>
    <row r="26" spans="1:21" x14ac:dyDescent="0.25">
      <c r="A26" s="4" t="s">
        <v>42</v>
      </c>
      <c r="B26" s="1" t="s">
        <v>6</v>
      </c>
      <c r="C26" s="9">
        <v>2</v>
      </c>
      <c r="R26" s="10"/>
      <c r="S26" s="10"/>
      <c r="T26" s="10"/>
      <c r="U26" s="1"/>
    </row>
    <row r="27" spans="1:21" x14ac:dyDescent="0.25">
      <c r="A27" s="4" t="s">
        <v>43</v>
      </c>
      <c r="B27" s="1" t="s">
        <v>14</v>
      </c>
      <c r="C27" s="9">
        <v>2</v>
      </c>
      <c r="R27" s="10"/>
      <c r="S27" s="10"/>
      <c r="T27" s="10"/>
      <c r="U27" s="1"/>
    </row>
    <row r="28" spans="1:21" x14ac:dyDescent="0.25">
      <c r="A28" s="4" t="s">
        <v>44</v>
      </c>
      <c r="B28" s="1" t="s">
        <v>14</v>
      </c>
      <c r="C28" s="9">
        <v>2</v>
      </c>
      <c r="R28" s="10"/>
      <c r="S28" s="10"/>
      <c r="T28" s="10"/>
      <c r="U28" s="1"/>
    </row>
    <row r="29" spans="1:21" x14ac:dyDescent="0.25">
      <c r="A29" s="4" t="s">
        <v>45</v>
      </c>
      <c r="B29" s="1" t="s">
        <v>18</v>
      </c>
      <c r="C29" s="9">
        <v>2</v>
      </c>
      <c r="R29" s="10"/>
      <c r="S29" s="10"/>
      <c r="T29" s="10"/>
      <c r="U29" s="1"/>
    </row>
    <row r="30" spans="1:21" x14ac:dyDescent="0.25">
      <c r="A30" s="4" t="s">
        <v>46</v>
      </c>
      <c r="B30" s="1" t="s">
        <v>6</v>
      </c>
      <c r="C30" s="9">
        <v>2</v>
      </c>
      <c r="R30" s="10"/>
      <c r="S30" s="10"/>
      <c r="T30" s="10"/>
      <c r="U30" s="1"/>
    </row>
    <row r="31" spans="1:21" x14ac:dyDescent="0.25">
      <c r="A31" s="4" t="s">
        <v>47</v>
      </c>
      <c r="B31" s="1" t="s">
        <v>6</v>
      </c>
      <c r="C31" s="9">
        <v>2</v>
      </c>
      <c r="R31" s="10"/>
      <c r="S31" s="10"/>
      <c r="T31" s="10"/>
      <c r="U31" s="1"/>
    </row>
    <row r="32" spans="1:21" x14ac:dyDescent="0.25">
      <c r="A32" s="4" t="s">
        <v>48</v>
      </c>
      <c r="B32" s="1" t="s">
        <v>6</v>
      </c>
      <c r="C32" s="9">
        <v>2</v>
      </c>
      <c r="R32" s="10"/>
      <c r="S32" s="10"/>
      <c r="T32" s="10"/>
      <c r="U32" s="1"/>
    </row>
    <row r="33" spans="1:21" x14ac:dyDescent="0.25">
      <c r="A33" s="4" t="s">
        <v>49</v>
      </c>
      <c r="B33" s="1" t="s">
        <v>18</v>
      </c>
      <c r="C33" s="9">
        <v>2</v>
      </c>
      <c r="R33" s="10"/>
      <c r="S33" s="10"/>
      <c r="T33" s="10"/>
      <c r="U33" s="1"/>
    </row>
    <row r="34" spans="1:21" x14ac:dyDescent="0.25">
      <c r="A34" s="4" t="s">
        <v>50</v>
      </c>
      <c r="B34" s="1" t="s">
        <v>37</v>
      </c>
      <c r="C34" s="9"/>
      <c r="R34" s="10"/>
      <c r="S34" s="10"/>
      <c r="T34" s="10"/>
      <c r="U34" s="1"/>
    </row>
    <row r="35" spans="1:21" x14ac:dyDescent="0.25">
      <c r="A35" s="4" t="s">
        <v>51</v>
      </c>
      <c r="B35" s="1" t="s">
        <v>6</v>
      </c>
      <c r="C35" s="9">
        <v>2</v>
      </c>
      <c r="R35" s="10"/>
      <c r="S35" s="10"/>
      <c r="T35" s="10"/>
      <c r="U35" s="1"/>
    </row>
    <row r="36" spans="1:21" x14ac:dyDescent="0.25">
      <c r="A36" s="4" t="s">
        <v>52</v>
      </c>
      <c r="B36" s="1" t="s">
        <v>37</v>
      </c>
      <c r="C36" s="9"/>
      <c r="R36" s="10"/>
      <c r="S36" s="10"/>
      <c r="T36" s="10"/>
      <c r="U36" s="1"/>
    </row>
    <row r="37" spans="1:21" x14ac:dyDescent="0.25">
      <c r="A37" s="4" t="s">
        <v>53</v>
      </c>
      <c r="B37" s="1" t="s">
        <v>10</v>
      </c>
      <c r="C37" s="9">
        <v>2</v>
      </c>
      <c r="R37" s="10"/>
      <c r="S37" s="10"/>
      <c r="T37" s="10"/>
      <c r="U37" s="1"/>
    </row>
    <row r="38" spans="1:21" x14ac:dyDescent="0.25">
      <c r="A38" s="4" t="s">
        <v>54</v>
      </c>
      <c r="B38" s="1" t="s">
        <v>37</v>
      </c>
      <c r="C38" s="9"/>
      <c r="R38" s="10"/>
      <c r="S38" s="10"/>
      <c r="T38" s="10"/>
      <c r="U38" s="1"/>
    </row>
    <row r="39" spans="1:21" x14ac:dyDescent="0.25">
      <c r="A39" s="4" t="s">
        <v>55</v>
      </c>
      <c r="B39" s="1" t="s">
        <v>10</v>
      </c>
      <c r="C39" s="9">
        <v>2</v>
      </c>
      <c r="R39" s="10"/>
      <c r="S39" s="10"/>
      <c r="T39" s="10"/>
      <c r="U39" s="1"/>
    </row>
    <row r="40" spans="1:21" x14ac:dyDescent="0.25">
      <c r="A40" s="4" t="s">
        <v>56</v>
      </c>
      <c r="B40" s="1" t="s">
        <v>37</v>
      </c>
      <c r="C40" s="9"/>
      <c r="R40" s="10"/>
      <c r="S40" s="10"/>
      <c r="T40" s="10"/>
      <c r="U40" s="1"/>
    </row>
    <row r="41" spans="1:21" x14ac:dyDescent="0.25">
      <c r="A41" s="4" t="s">
        <v>57</v>
      </c>
      <c r="B41" s="1" t="s">
        <v>18</v>
      </c>
      <c r="C41" s="9">
        <v>2</v>
      </c>
      <c r="R41" s="10"/>
      <c r="S41" s="10"/>
      <c r="T41" s="10"/>
      <c r="U41" s="1"/>
    </row>
    <row r="42" spans="1:21" x14ac:dyDescent="0.25">
      <c r="A42" s="4" t="s">
        <v>58</v>
      </c>
      <c r="B42" s="1" t="s">
        <v>10</v>
      </c>
      <c r="C42" s="9">
        <v>2</v>
      </c>
      <c r="R42" s="10"/>
      <c r="S42" s="10"/>
      <c r="T42" s="10"/>
      <c r="U42" s="1"/>
    </row>
    <row r="43" spans="1:21" x14ac:dyDescent="0.25">
      <c r="A43" s="4" t="s">
        <v>59</v>
      </c>
      <c r="B43" s="1" t="s">
        <v>14</v>
      </c>
      <c r="C43" s="9">
        <v>2</v>
      </c>
      <c r="R43" s="10"/>
      <c r="S43" s="10"/>
      <c r="T43" s="10"/>
      <c r="U43" s="1"/>
    </row>
    <row r="44" spans="1:21" x14ac:dyDescent="0.25">
      <c r="A44" s="4" t="s">
        <v>60</v>
      </c>
      <c r="B44" s="1" t="s">
        <v>14</v>
      </c>
      <c r="C44" s="9">
        <v>2</v>
      </c>
      <c r="R44" s="10"/>
      <c r="S44" s="10"/>
      <c r="T44" s="10"/>
      <c r="U44" s="1"/>
    </row>
    <row r="45" spans="1:21" x14ac:dyDescent="0.25">
      <c r="A45" s="4" t="s">
        <v>61</v>
      </c>
      <c r="B45" s="1" t="s">
        <v>18</v>
      </c>
      <c r="C45" s="9">
        <v>2</v>
      </c>
      <c r="R45" s="10"/>
      <c r="S45" s="10"/>
      <c r="T45" s="10"/>
      <c r="U45" s="1"/>
    </row>
    <row r="46" spans="1:21" x14ac:dyDescent="0.25">
      <c r="A46" s="4" t="s">
        <v>62</v>
      </c>
      <c r="B46" s="1" t="s">
        <v>18</v>
      </c>
      <c r="C46" s="9">
        <v>2</v>
      </c>
      <c r="R46" s="10"/>
      <c r="S46" s="10"/>
      <c r="T46" s="10"/>
      <c r="U46" s="1"/>
    </row>
    <row r="47" spans="1:21" x14ac:dyDescent="0.25">
      <c r="A47" s="4" t="s">
        <v>63</v>
      </c>
      <c r="B47" s="1" t="s">
        <v>10</v>
      </c>
      <c r="C47" s="9">
        <v>2</v>
      </c>
      <c r="R47" s="10"/>
      <c r="S47" s="10"/>
      <c r="T47" s="10"/>
      <c r="U47" s="1"/>
    </row>
    <row r="48" spans="1:21" x14ac:dyDescent="0.25">
      <c r="A48" s="4" t="s">
        <v>64</v>
      </c>
      <c r="B48" s="1" t="s">
        <v>10</v>
      </c>
      <c r="C48" s="9">
        <v>2</v>
      </c>
      <c r="R48" s="10"/>
      <c r="S48" s="10"/>
      <c r="T48" s="10"/>
      <c r="U48" s="1"/>
    </row>
    <row r="49" spans="1:21" x14ac:dyDescent="0.25">
      <c r="A49" s="4" t="s">
        <v>65</v>
      </c>
      <c r="B49" s="1" t="s">
        <v>10</v>
      </c>
      <c r="C49" s="9">
        <v>2</v>
      </c>
      <c r="R49" s="10"/>
      <c r="S49" s="10"/>
      <c r="T49" s="10"/>
      <c r="U49" s="1"/>
    </row>
    <row r="50" spans="1:21" x14ac:dyDescent="0.25">
      <c r="A50" s="4" t="s">
        <v>66</v>
      </c>
      <c r="B50" s="1" t="s">
        <v>10</v>
      </c>
      <c r="C50" s="9">
        <v>2</v>
      </c>
      <c r="R50" s="10"/>
      <c r="S50" s="10"/>
      <c r="T50" s="10"/>
      <c r="U50" s="1"/>
    </row>
    <row r="51" spans="1:21" x14ac:dyDescent="0.25">
      <c r="A51" s="4" t="s">
        <v>67</v>
      </c>
      <c r="B51" s="1" t="s">
        <v>28</v>
      </c>
      <c r="C51" s="9">
        <v>3</v>
      </c>
      <c r="R51" s="10"/>
      <c r="S51" s="10"/>
      <c r="T51" s="10"/>
      <c r="U51" s="1"/>
    </row>
    <row r="52" spans="1:21" x14ac:dyDescent="0.25">
      <c r="A52" s="4" t="s">
        <v>68</v>
      </c>
      <c r="B52" s="1" t="s">
        <v>6</v>
      </c>
      <c r="C52" s="9">
        <v>2</v>
      </c>
      <c r="R52" s="10"/>
      <c r="S52" s="10"/>
      <c r="T52" s="10"/>
      <c r="U52" s="1"/>
    </row>
    <row r="53" spans="1:21" x14ac:dyDescent="0.25">
      <c r="A53" s="4" t="s">
        <v>69</v>
      </c>
      <c r="B53" s="1" t="s">
        <v>70</v>
      </c>
      <c r="C53" s="9">
        <v>2</v>
      </c>
      <c r="R53" s="10"/>
      <c r="S53" s="10"/>
      <c r="T53" s="10"/>
      <c r="U53" s="1"/>
    </row>
    <row r="54" spans="1:21" x14ac:dyDescent="0.25">
      <c r="A54" s="4" t="s">
        <v>71</v>
      </c>
      <c r="B54" s="1" t="s">
        <v>6</v>
      </c>
      <c r="C54" s="9">
        <v>2</v>
      </c>
      <c r="R54" s="10"/>
      <c r="S54" s="10"/>
      <c r="T54" s="10"/>
      <c r="U54" s="1"/>
    </row>
    <row r="55" spans="1:21" x14ac:dyDescent="0.25">
      <c r="A55" s="4" t="s">
        <v>72</v>
      </c>
      <c r="B55" s="1" t="s">
        <v>14</v>
      </c>
      <c r="C55" s="9">
        <v>2</v>
      </c>
      <c r="R55" s="10"/>
      <c r="S55" s="10"/>
      <c r="T55" s="10"/>
      <c r="U55" s="1"/>
    </row>
    <row r="56" spans="1:21" x14ac:dyDescent="0.25">
      <c r="A56" s="4" t="s">
        <v>73</v>
      </c>
      <c r="B56" s="1" t="s">
        <v>6</v>
      </c>
      <c r="C56" s="9">
        <v>2</v>
      </c>
      <c r="R56" s="10"/>
      <c r="S56" s="10"/>
      <c r="T56" s="10"/>
      <c r="U56" s="1"/>
    </row>
    <row r="57" spans="1:21" x14ac:dyDescent="0.25">
      <c r="A57" s="4" t="s">
        <v>74</v>
      </c>
      <c r="B57" s="1" t="s">
        <v>14</v>
      </c>
      <c r="C57" s="9">
        <v>2</v>
      </c>
      <c r="R57" s="10"/>
      <c r="S57" s="10"/>
      <c r="T57" s="10"/>
      <c r="U57" s="1"/>
    </row>
    <row r="58" spans="1:21" x14ac:dyDescent="0.25">
      <c r="A58" s="4" t="s">
        <v>75</v>
      </c>
      <c r="B58" s="1" t="s">
        <v>14</v>
      </c>
      <c r="C58" s="9">
        <v>3</v>
      </c>
      <c r="R58" s="10"/>
      <c r="S58" s="10"/>
      <c r="T58" s="10"/>
      <c r="U58" s="1"/>
    </row>
    <row r="59" spans="1:21" x14ac:dyDescent="0.25">
      <c r="A59" s="4" t="s">
        <v>76</v>
      </c>
      <c r="B59" s="1" t="s">
        <v>14</v>
      </c>
      <c r="C59" s="9">
        <v>3</v>
      </c>
      <c r="R59" s="10"/>
      <c r="S59" s="10"/>
      <c r="T59" s="10"/>
      <c r="U59" s="1"/>
    </row>
    <row r="60" spans="1:21" x14ac:dyDescent="0.25">
      <c r="A60" s="4" t="s">
        <v>77</v>
      </c>
      <c r="B60" s="1" t="s">
        <v>14</v>
      </c>
      <c r="C60" s="9">
        <v>2</v>
      </c>
      <c r="R60" s="10"/>
      <c r="S60" s="10"/>
      <c r="T60" s="10"/>
      <c r="U60" s="1"/>
    </row>
    <row r="61" spans="1:21" x14ac:dyDescent="0.25">
      <c r="A61" s="4" t="s">
        <v>78</v>
      </c>
      <c r="B61" s="1" t="s">
        <v>28</v>
      </c>
      <c r="C61" s="9">
        <v>2</v>
      </c>
      <c r="R61" s="10"/>
      <c r="S61" s="10"/>
      <c r="T61" s="10"/>
      <c r="U61" s="1"/>
    </row>
    <row r="62" spans="1:21" x14ac:dyDescent="0.25">
      <c r="A62" s="4" t="s">
        <v>79</v>
      </c>
      <c r="B62" s="1" t="s">
        <v>28</v>
      </c>
      <c r="C62" s="9">
        <v>3</v>
      </c>
      <c r="R62" s="10"/>
      <c r="S62" s="10"/>
      <c r="T62" s="10"/>
      <c r="U62" s="1"/>
    </row>
    <row r="63" spans="1:21" x14ac:dyDescent="0.25">
      <c r="A63" s="4" t="s">
        <v>80</v>
      </c>
      <c r="B63" s="1" t="s">
        <v>28</v>
      </c>
      <c r="C63" s="9">
        <v>3</v>
      </c>
      <c r="R63" s="10"/>
      <c r="S63" s="10"/>
      <c r="T63" s="10"/>
      <c r="U63" s="1"/>
    </row>
    <row r="64" spans="1:21" x14ac:dyDescent="0.25">
      <c r="A64" s="4" t="s">
        <v>81</v>
      </c>
      <c r="B64" s="1" t="s">
        <v>14</v>
      </c>
      <c r="C64" s="9">
        <v>2</v>
      </c>
      <c r="R64" s="10"/>
      <c r="S64" s="10"/>
      <c r="T64" s="10"/>
      <c r="U64" s="1"/>
    </row>
    <row r="65" spans="1:21" x14ac:dyDescent="0.25">
      <c r="A65" s="4" t="s">
        <v>82</v>
      </c>
      <c r="B65" s="1" t="s">
        <v>14</v>
      </c>
      <c r="C65" s="9">
        <v>2</v>
      </c>
      <c r="R65" s="10"/>
      <c r="S65" s="10"/>
      <c r="T65" s="10"/>
      <c r="U65" s="1"/>
    </row>
    <row r="66" spans="1:21" x14ac:dyDescent="0.25">
      <c r="A66" s="4" t="s">
        <v>83</v>
      </c>
      <c r="B66" s="1" t="s">
        <v>14</v>
      </c>
      <c r="C66" s="9">
        <v>2</v>
      </c>
      <c r="R66" s="10"/>
      <c r="S66" s="10"/>
      <c r="T66" s="10"/>
      <c r="U66" s="1"/>
    </row>
    <row r="67" spans="1:21" x14ac:dyDescent="0.25">
      <c r="A67" s="4" t="s">
        <v>84</v>
      </c>
      <c r="B67" s="1" t="s">
        <v>14</v>
      </c>
      <c r="C67" s="9">
        <v>2</v>
      </c>
      <c r="R67" s="10"/>
      <c r="S67" s="10"/>
      <c r="T67" s="10"/>
      <c r="U67" s="1"/>
    </row>
    <row r="68" spans="1:21" x14ac:dyDescent="0.25">
      <c r="A68" s="11" t="s">
        <v>85</v>
      </c>
      <c r="B68" s="12" t="s">
        <v>14</v>
      </c>
      <c r="C68" s="13">
        <v>2</v>
      </c>
      <c r="R68" s="10"/>
      <c r="S68" s="10"/>
      <c r="T68" s="10"/>
      <c r="U68" s="1"/>
    </row>
  </sheetData>
  <autoFilter ref="C1:C1048576" xr:uid="{00000000-0009-0000-0000-000000000000}"/>
  <mergeCells count="1">
    <mergeCell ref="A9:D9"/>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8"/>
  <sheetViews>
    <sheetView zoomScale="95" zoomScaleNormal="95" workbookViewId="0">
      <selection activeCell="F6" sqref="F6"/>
    </sheetView>
  </sheetViews>
  <sheetFormatPr defaultRowHeight="15" x14ac:dyDescent="0.25"/>
  <cols>
    <col min="1" max="1" width="8.5703125"/>
    <col min="2" max="2" width="6.28515625"/>
    <col min="3" max="13" width="8.5703125"/>
    <col min="15" max="18" width="8.5703125"/>
    <col min="19" max="19" width="10.5703125" bestFit="1" customWidth="1"/>
    <col min="20" max="1026" width="8.5703125"/>
  </cols>
  <sheetData>
    <row r="1" spans="1:26" x14ac:dyDescent="0.25">
      <c r="A1" s="380" t="s">
        <v>86</v>
      </c>
      <c r="B1" s="380"/>
      <c r="C1" s="380"/>
      <c r="D1" s="380"/>
      <c r="E1" s="380"/>
      <c r="F1" s="380"/>
      <c r="G1" s="256"/>
      <c r="H1" s="366" t="s">
        <v>87</v>
      </c>
      <c r="I1" s="366"/>
      <c r="J1" s="138"/>
      <c r="K1" s="380" t="s">
        <v>86</v>
      </c>
      <c r="L1" s="380"/>
      <c r="M1" s="380"/>
      <c r="N1" s="380"/>
      <c r="O1" s="380"/>
      <c r="P1" s="380"/>
      <c r="Q1" s="366" t="s">
        <v>87</v>
      </c>
      <c r="R1" s="366"/>
      <c r="S1" s="232"/>
      <c r="T1" s="386" t="s">
        <v>88</v>
      </c>
      <c r="U1" s="386"/>
      <c r="V1" s="386"/>
      <c r="W1" s="257"/>
      <c r="X1" s="384" t="s">
        <v>89</v>
      </c>
      <c r="Y1" s="384"/>
    </row>
    <row r="2" spans="1:26" x14ac:dyDescent="0.25">
      <c r="A2" s="234" t="s">
        <v>90</v>
      </c>
      <c r="B2" s="215" t="s">
        <v>91</v>
      </c>
      <c r="C2" s="203" t="s">
        <v>92</v>
      </c>
      <c r="D2" s="205" t="s">
        <v>93</v>
      </c>
      <c r="E2" s="215" t="s">
        <v>94</v>
      </c>
      <c r="F2" s="203" t="s">
        <v>95</v>
      </c>
      <c r="G2" s="224" t="s">
        <v>96</v>
      </c>
      <c r="H2" s="203" t="s">
        <v>88</v>
      </c>
      <c r="I2" s="204" t="s">
        <v>89</v>
      </c>
      <c r="J2" s="1"/>
      <c r="K2" s="234" t="s">
        <v>97</v>
      </c>
      <c r="L2" s="215" t="s">
        <v>91</v>
      </c>
      <c r="M2" s="203" t="s">
        <v>92</v>
      </c>
      <c r="N2" s="313" t="s">
        <v>93</v>
      </c>
      <c r="O2" s="203" t="s">
        <v>94</v>
      </c>
      <c r="P2" s="218" t="s">
        <v>95</v>
      </c>
      <c r="Q2" s="203" t="s">
        <v>88</v>
      </c>
      <c r="R2" s="204" t="s">
        <v>89</v>
      </c>
      <c r="S2" s="233"/>
      <c r="T2" s="41" t="s">
        <v>98</v>
      </c>
      <c r="U2" s="41" t="s">
        <v>99</v>
      </c>
      <c r="V2" s="224" t="s">
        <v>100</v>
      </c>
      <c r="W2" s="233" t="s">
        <v>101</v>
      </c>
      <c r="X2" s="41" t="s">
        <v>98</v>
      </c>
      <c r="Y2" s="225"/>
      <c r="Z2" s="1"/>
    </row>
    <row r="3" spans="1:26" x14ac:dyDescent="0.25">
      <c r="A3" s="235">
        <v>3</v>
      </c>
      <c r="B3" s="220">
        <f>SUM('Exp3B_ AD_AC_raw data'!C5,Exp4_AD_AC_Adap_raw_data!I16,Exp5_AC_success_raw_data!P3)</f>
        <v>93</v>
      </c>
      <c r="C3" s="49">
        <f>SUM('Exp3B_ AD_AC_raw data'!D5,Exp4_AD_AC_Adap_raw_data!J16,Exp5_AC_success_raw_data!Q3)</f>
        <v>5</v>
      </c>
      <c r="D3" s="221">
        <f>SUM('Exp3B_ AD_AC_raw data'!E5,Exp4_AD_AC_Adap_raw_data!K16,Exp5_AC_success_raw_data!R3)</f>
        <v>1</v>
      </c>
      <c r="E3" s="220">
        <f>SUM('Exp3B_ AD_AC_raw data'!I5,Exp4_AD_AC_Adap_raw_data!L16,Exp5_AC_success_raw_data!S3)</f>
        <v>93</v>
      </c>
      <c r="F3" s="49">
        <f>SUM('Exp3B_ AD_AC_raw data'!J5,Exp4_AD_AC_Adap_raw_data!M16,Exp5_AC_success_raw_data!T3)</f>
        <v>0</v>
      </c>
      <c r="G3" s="61">
        <v>0</v>
      </c>
      <c r="H3" s="49">
        <f t="shared" ref="H3:H9" si="0">SUM(B3:C3)</f>
        <v>98</v>
      </c>
      <c r="I3" s="223">
        <f>SUM(E3:F3)</f>
        <v>93</v>
      </c>
      <c r="J3" s="1"/>
      <c r="K3" s="288">
        <v>1</v>
      </c>
      <c r="L3" s="220">
        <v>93</v>
      </c>
      <c r="M3" s="49">
        <v>5</v>
      </c>
      <c r="N3" s="241">
        <v>1</v>
      </c>
      <c r="O3" s="49">
        <v>93</v>
      </c>
      <c r="P3" s="222">
        <v>0</v>
      </c>
      <c r="Q3" s="49">
        <v>98</v>
      </c>
      <c r="R3" s="223">
        <v>93</v>
      </c>
      <c r="S3" s="273">
        <v>1</v>
      </c>
      <c r="T3" s="270">
        <f>L3/SUM(L3:N3)</f>
        <v>0.93939393939393945</v>
      </c>
      <c r="U3" s="271">
        <f>L3/SUM(L3:M3)</f>
        <v>0.94897959183673475</v>
      </c>
      <c r="V3" s="272">
        <f>L3/SUM(L3,N3)</f>
        <v>0.98936170212765961</v>
      </c>
      <c r="W3" s="273">
        <v>1</v>
      </c>
      <c r="X3" s="274">
        <f>O3/SUM(O3:P3)</f>
        <v>1</v>
      </c>
      <c r="Y3" s="259"/>
    </row>
    <row r="4" spans="1:26" x14ac:dyDescent="0.25">
      <c r="A4" s="264">
        <v>4</v>
      </c>
      <c r="B4" s="265">
        <f>SUM('Exp3B_ AD_AC_raw data'!C6,Exp4_AD_AC_Adap_raw_data!I17,Exp5_AC_success_raw_data!P4)</f>
        <v>192</v>
      </c>
      <c r="C4" s="266">
        <f>SUM('Exp3B_ AD_AC_raw data'!D6,Exp4_AD_AC_Adap_raw_data!J17,Exp5_AC_success_raw_data!Q4)</f>
        <v>6</v>
      </c>
      <c r="D4" s="267">
        <f>SUM('Exp3B_ AD_AC_raw data'!E6,Exp4_AD_AC_Adap_raw_data!K17,Exp5_AC_success_raw_data!R4)</f>
        <v>2</v>
      </c>
      <c r="E4" s="265">
        <f>SUM('Exp3B_ AD_AC_raw data'!I6,Exp4_AD_AC_Adap_raw_data!L17,Exp5_AC_success_raw_data!S4)</f>
        <v>192</v>
      </c>
      <c r="F4" s="266">
        <f>SUM('Exp3B_ AD_AC_raw data'!J6,Exp4_AD_AC_Adap_raw_data!M17,Exp5_AC_success_raw_data!T4)</f>
        <v>0</v>
      </c>
      <c r="G4" s="268">
        <v>0</v>
      </c>
      <c r="H4" s="266">
        <f t="shared" si="0"/>
        <v>198</v>
      </c>
      <c r="I4" s="269">
        <f>SUM(E4:F4)</f>
        <v>192</v>
      </c>
      <c r="J4" s="1"/>
      <c r="K4" s="289">
        <v>2</v>
      </c>
      <c r="L4" s="127">
        <f>SUM(B4:B5)</f>
        <v>322</v>
      </c>
      <c r="M4" s="1">
        <f>SUM(C4:C5)</f>
        <v>17</v>
      </c>
      <c r="N4" s="216">
        <f>SUM(D4:D5)</f>
        <v>6</v>
      </c>
      <c r="O4" s="1">
        <f>SUM(E4:E5)</f>
        <v>310</v>
      </c>
      <c r="P4" s="61">
        <f>SUM(F4:F5)</f>
        <v>12</v>
      </c>
      <c r="Q4" s="1">
        <f t="shared" ref="Q4:R4" si="1">SUM(H4:H5)</f>
        <v>339</v>
      </c>
      <c r="R4" s="157">
        <f t="shared" si="1"/>
        <v>322</v>
      </c>
      <c r="S4" s="273">
        <v>2</v>
      </c>
      <c r="T4" s="275">
        <f t="shared" ref="T4:T6" si="2">L4/SUM(L4:N4)</f>
        <v>0.93333333333333335</v>
      </c>
      <c r="U4" s="276">
        <f t="shared" ref="U4:U6" si="3">L4/SUM(L4:M4)</f>
        <v>0.94985250737463123</v>
      </c>
      <c r="V4" s="277">
        <f t="shared" ref="V4:V6" si="4">L4/SUM(L4,N4)</f>
        <v>0.98170731707317072</v>
      </c>
      <c r="W4" s="273">
        <v>2</v>
      </c>
      <c r="X4" s="274">
        <f t="shared" ref="X4:X9" si="5">O4/SUM(O4:P4)</f>
        <v>0.96273291925465843</v>
      </c>
      <c r="Y4" s="287"/>
    </row>
    <row r="5" spans="1:26" x14ac:dyDescent="0.25">
      <c r="A5" s="264">
        <v>5</v>
      </c>
      <c r="B5" s="265">
        <f>SUM('Exp3B_ AD_AC_raw data'!C7,Exp4_AD_AC_Adap_raw_data!I18,Exp5_AC_success_raw_data!P5)</f>
        <v>130</v>
      </c>
      <c r="C5" s="266">
        <f>SUM('Exp3B_ AD_AC_raw data'!D7,Exp4_AD_AC_Adap_raw_data!J18,Exp5_AC_success_raw_data!Q5)</f>
        <v>11</v>
      </c>
      <c r="D5" s="267">
        <f>SUM('Exp3B_ AD_AC_raw data'!E7,Exp4_AD_AC_Adap_raw_data!K18,Exp5_AC_success_raw_data!R5)</f>
        <v>4</v>
      </c>
      <c r="E5" s="265">
        <f>SUM('Exp3B_ AD_AC_raw data'!I7,Exp4_AD_AC_Adap_raw_data!L18,Exp5_AC_success_raw_data!S5)</f>
        <v>118</v>
      </c>
      <c r="F5" s="266">
        <f>SUM('Exp3B_ AD_AC_raw data'!J7,Exp4_AD_AC_Adap_raw_data!M18,Exp5_AC_success_raw_data!T5)</f>
        <v>12</v>
      </c>
      <c r="G5" s="268">
        <v>0</v>
      </c>
      <c r="H5" s="266">
        <f t="shared" si="0"/>
        <v>141</v>
      </c>
      <c r="I5" s="269">
        <f>SUM(E5:F5)</f>
        <v>130</v>
      </c>
      <c r="J5" s="1"/>
      <c r="K5" s="289">
        <v>3</v>
      </c>
      <c r="L5" s="127">
        <v>207</v>
      </c>
      <c r="M5" s="1">
        <v>13</v>
      </c>
      <c r="N5" s="216">
        <v>6</v>
      </c>
      <c r="O5" s="1">
        <v>195</v>
      </c>
      <c r="P5" s="61">
        <v>12</v>
      </c>
      <c r="Q5" s="1">
        <v>220</v>
      </c>
      <c r="R5" s="157">
        <v>207</v>
      </c>
      <c r="S5" s="273">
        <v>3</v>
      </c>
      <c r="T5" s="275">
        <f t="shared" si="2"/>
        <v>0.91592920353982299</v>
      </c>
      <c r="U5" s="276">
        <f t="shared" si="3"/>
        <v>0.94090909090909092</v>
      </c>
      <c r="V5" s="277">
        <f t="shared" si="4"/>
        <v>0.971830985915493</v>
      </c>
      <c r="W5" s="273">
        <v>3</v>
      </c>
      <c r="X5" s="276">
        <f t="shared" si="5"/>
        <v>0.94202898550724634</v>
      </c>
      <c r="Y5" s="260"/>
    </row>
    <row r="6" spans="1:26" x14ac:dyDescent="0.25">
      <c r="A6" s="236">
        <v>7</v>
      </c>
      <c r="B6" s="127">
        <f>SUM('Exp3B_ AD_AC_raw data'!C8,Exp4_AD_AC_Adap_raw_data!I19,Exp5_AC_success_raw_data!P6)</f>
        <v>207</v>
      </c>
      <c r="C6" s="1">
        <f>SUM('Exp3B_ AD_AC_raw data'!D8,Exp4_AD_AC_Adap_raw_data!J19,Exp5_AC_success_raw_data!Q6)</f>
        <v>13</v>
      </c>
      <c r="D6" s="206">
        <f>SUM('Exp3B_ AD_AC_raw data'!E8,Exp4_AD_AC_Adap_raw_data!K19,Exp5_AC_success_raw_data!R6)</f>
        <v>6</v>
      </c>
      <c r="E6" s="127">
        <f>SUM('Exp3B_ AD_AC_raw data'!I8,Exp4_AD_AC_Adap_raw_data!L19,Exp5_AC_success_raw_data!S6)</f>
        <v>195</v>
      </c>
      <c r="F6" s="1">
        <f>SUM('Exp3B_ AD_AC_raw data'!J8,Exp4_AD_AC_Adap_raw_data!M19,Exp5_AC_success_raw_data!T6)</f>
        <v>12</v>
      </c>
      <c r="G6" s="61">
        <v>0</v>
      </c>
      <c r="H6" s="1">
        <f t="shared" si="0"/>
        <v>220</v>
      </c>
      <c r="I6" s="157">
        <f>SUM(E6:F6)</f>
        <v>207</v>
      </c>
      <c r="J6" s="1"/>
      <c r="K6" s="290">
        <v>4</v>
      </c>
      <c r="L6" s="191">
        <v>86</v>
      </c>
      <c r="M6" s="41">
        <v>3</v>
      </c>
      <c r="N6" s="231">
        <v>2</v>
      </c>
      <c r="O6" s="41">
        <v>82</v>
      </c>
      <c r="P6" s="224">
        <v>4</v>
      </c>
      <c r="Q6" s="41">
        <f>H7</f>
        <v>89</v>
      </c>
      <c r="R6" s="41">
        <f>I7</f>
        <v>86</v>
      </c>
      <c r="S6" s="281">
        <v>4</v>
      </c>
      <c r="T6" s="278">
        <f t="shared" si="2"/>
        <v>0.94505494505494503</v>
      </c>
      <c r="U6" s="279">
        <f t="shared" si="3"/>
        <v>0.9662921348314607</v>
      </c>
      <c r="V6" s="280">
        <f t="shared" si="4"/>
        <v>0.97727272727272729</v>
      </c>
      <c r="W6" s="281">
        <v>4</v>
      </c>
      <c r="X6" s="279">
        <f t="shared" si="5"/>
        <v>0.95348837209302328</v>
      </c>
      <c r="Y6" s="261"/>
    </row>
    <row r="7" spans="1:26" x14ac:dyDescent="0.25">
      <c r="A7" s="236">
        <v>8</v>
      </c>
      <c r="B7" s="127">
        <f>SUM('Exp3B_ AD_AC_raw data'!C9,Exp4_AD_AC_Adap_raw_data!I20,Exp5_AC_success_raw_data!P7)</f>
        <v>86</v>
      </c>
      <c r="C7" s="1">
        <f>SUM('Exp3B_ AD_AC_raw data'!D9,Exp4_AD_AC_Adap_raw_data!J20,Exp5_AC_success_raw_data!Q7)</f>
        <v>3</v>
      </c>
      <c r="D7" s="206">
        <f>SUM('Exp3B_ AD_AC_raw data'!E9,Exp4_AD_AC_Adap_raw_data!K20,Exp5_AC_success_raw_data!R7)</f>
        <v>2</v>
      </c>
      <c r="E7" s="127">
        <f>SUM('Exp3B_ AD_AC_raw data'!I9,Exp4_AD_AC_Adap_raw_data!L20,Exp5_AC_success_raw_data!S7)</f>
        <v>82</v>
      </c>
      <c r="F7" s="1">
        <f>SUM('Exp3B_ AD_AC_raw data'!J9,Exp4_AD_AC_Adap_raw_data!M20,Exp5_AC_success_raw_data!T7)</f>
        <v>4</v>
      </c>
      <c r="G7" s="224">
        <v>0</v>
      </c>
      <c r="H7" s="1">
        <f t="shared" si="0"/>
        <v>89</v>
      </c>
      <c r="I7" s="157">
        <f>SUM(E7:F7)</f>
        <v>86</v>
      </c>
      <c r="J7" s="1"/>
      <c r="K7">
        <v>1000</v>
      </c>
      <c r="L7" s="10">
        <f>B8</f>
        <v>10</v>
      </c>
      <c r="M7" s="10">
        <f t="shared" ref="M7:P8" si="6">C8</f>
        <v>0</v>
      </c>
      <c r="N7" s="246">
        <f t="shared" si="6"/>
        <v>0</v>
      </c>
      <c r="O7" s="10">
        <f t="shared" si="6"/>
        <v>10</v>
      </c>
      <c r="P7" s="246">
        <f t="shared" si="6"/>
        <v>0</v>
      </c>
      <c r="Q7" s="49">
        <f t="shared" ref="Q7:R9" si="7">H8</f>
        <v>10</v>
      </c>
      <c r="R7" s="223">
        <f t="shared" si="7"/>
        <v>10</v>
      </c>
      <c r="S7" s="156" t="s">
        <v>102</v>
      </c>
      <c r="T7" s="274">
        <f>B8/SUM(B8:D8)</f>
        <v>1</v>
      </c>
      <c r="U7" s="274">
        <f>B8/SUM(B8:C8)</f>
        <v>1</v>
      </c>
      <c r="V7" s="282">
        <f>B8/SUM(B8,D8)</f>
        <v>1</v>
      </c>
      <c r="W7" s="292" t="s">
        <v>102</v>
      </c>
      <c r="X7" s="274">
        <f t="shared" si="5"/>
        <v>1</v>
      </c>
      <c r="Y7" s="259"/>
    </row>
    <row r="8" spans="1:26" x14ac:dyDescent="0.25">
      <c r="A8" s="235">
        <v>1000</v>
      </c>
      <c r="B8" s="220">
        <f>'Exp6 raw data'!R3</f>
        <v>10</v>
      </c>
      <c r="C8" s="49">
        <f>'Exp6 raw data'!S3</f>
        <v>0</v>
      </c>
      <c r="D8" s="221">
        <f>'Exp6 raw data'!T3</f>
        <v>0</v>
      </c>
      <c r="E8" s="220">
        <f>'Exp6 raw data'!U3</f>
        <v>10</v>
      </c>
      <c r="F8" s="49">
        <f>'Exp6 raw data'!V3</f>
        <v>0</v>
      </c>
      <c r="G8" s="61">
        <v>0</v>
      </c>
      <c r="H8" s="49">
        <f t="shared" si="0"/>
        <v>10</v>
      </c>
      <c r="I8" s="223">
        <f>SUM(D8:F8)</f>
        <v>10</v>
      </c>
      <c r="J8" s="1"/>
      <c r="K8" s="40">
        <v>1001</v>
      </c>
      <c r="L8" s="3">
        <f>B9</f>
        <v>9</v>
      </c>
      <c r="M8" s="3">
        <f t="shared" si="6"/>
        <v>1</v>
      </c>
      <c r="N8" s="64">
        <f t="shared" si="6"/>
        <v>0</v>
      </c>
      <c r="O8" s="3">
        <f t="shared" si="6"/>
        <v>9</v>
      </c>
      <c r="P8" s="64">
        <f t="shared" si="6"/>
        <v>0</v>
      </c>
      <c r="Q8" s="1">
        <f t="shared" si="7"/>
        <v>10</v>
      </c>
      <c r="R8" s="157">
        <f t="shared" si="7"/>
        <v>9</v>
      </c>
      <c r="S8" s="233" t="s">
        <v>103</v>
      </c>
      <c r="T8" s="279">
        <f>B9/SUM(B9:D9)</f>
        <v>0.9</v>
      </c>
      <c r="U8" s="279">
        <f>B9/SUM(B9:C9)</f>
        <v>0.9</v>
      </c>
      <c r="V8" s="283">
        <f>B9/SUM(B9,D9)</f>
        <v>1</v>
      </c>
      <c r="W8" s="293" t="s">
        <v>103</v>
      </c>
      <c r="X8" s="284">
        <f t="shared" si="5"/>
        <v>1</v>
      </c>
      <c r="Y8" s="262"/>
    </row>
    <row r="9" spans="1:26" x14ac:dyDescent="0.25">
      <c r="A9" s="236">
        <v>1001</v>
      </c>
      <c r="B9" s="127">
        <f>'Exp6 raw data'!R4</f>
        <v>9</v>
      </c>
      <c r="C9" s="1">
        <f>'Exp6 raw data'!S4</f>
        <v>1</v>
      </c>
      <c r="D9" s="206">
        <f>'Exp6 raw data'!T4</f>
        <v>0</v>
      </c>
      <c r="E9" s="127">
        <f>'Exp6 raw data'!U4</f>
        <v>9</v>
      </c>
      <c r="F9" s="1">
        <f>'Exp6 raw data'!V4</f>
        <v>0</v>
      </c>
      <c r="G9" s="224">
        <v>0</v>
      </c>
      <c r="H9" s="1">
        <f t="shared" si="0"/>
        <v>10</v>
      </c>
      <c r="I9" s="157">
        <f>SUM(D9:F9)</f>
        <v>9</v>
      </c>
      <c r="J9" s="1"/>
      <c r="K9" s="237" t="s">
        <v>104</v>
      </c>
      <c r="L9" s="226">
        <f>SUM(L3:L8)</f>
        <v>727</v>
      </c>
      <c r="M9" s="226">
        <f t="shared" ref="M9:P9" si="8">SUM(M3:M8)</f>
        <v>39</v>
      </c>
      <c r="N9" s="228">
        <f t="shared" si="8"/>
        <v>15</v>
      </c>
      <c r="O9" s="226">
        <f t="shared" si="8"/>
        <v>699</v>
      </c>
      <c r="P9" s="228">
        <f t="shared" si="8"/>
        <v>28</v>
      </c>
      <c r="Q9" s="226">
        <f t="shared" si="7"/>
        <v>766</v>
      </c>
      <c r="R9" s="226">
        <f t="shared" si="7"/>
        <v>727</v>
      </c>
      <c r="S9" s="66" t="s">
        <v>104</v>
      </c>
      <c r="T9" s="285">
        <f>B10/SUM(B10:D10)</f>
        <v>0.93085787451984636</v>
      </c>
      <c r="U9" s="285">
        <f>B10/SUM(B10:C10)</f>
        <v>0.94908616187989558</v>
      </c>
      <c r="V9" s="286">
        <f>B10/SUM(B10,D10)</f>
        <v>0.97978436657681944</v>
      </c>
      <c r="W9" s="291" t="s">
        <v>104</v>
      </c>
      <c r="X9" s="285">
        <f t="shared" si="5"/>
        <v>0.96148555708390648</v>
      </c>
      <c r="Y9" s="263"/>
    </row>
    <row r="10" spans="1:26" x14ac:dyDescent="0.25">
      <c r="A10" s="237" t="s">
        <v>104</v>
      </c>
      <c r="B10" s="227">
        <f t="shared" ref="B10:I10" si="9">SUM(B3:B9)</f>
        <v>727</v>
      </c>
      <c r="C10" s="226">
        <f t="shared" si="9"/>
        <v>39</v>
      </c>
      <c r="D10" s="226">
        <f t="shared" si="9"/>
        <v>15</v>
      </c>
      <c r="E10" s="227">
        <f t="shared" si="9"/>
        <v>699</v>
      </c>
      <c r="F10" s="226">
        <f t="shared" si="9"/>
        <v>28</v>
      </c>
      <c r="G10" s="228">
        <v>0</v>
      </c>
      <c r="H10" s="226">
        <f t="shared" si="9"/>
        <v>766</v>
      </c>
      <c r="I10" s="226">
        <f t="shared" si="9"/>
        <v>727</v>
      </c>
    </row>
    <row r="11" spans="1:26" x14ac:dyDescent="0.25">
      <c r="K11" s="207"/>
      <c r="S11" s="10"/>
      <c r="T11" s="10"/>
      <c r="U11" s="10"/>
    </row>
    <row r="12" spans="1:26" x14ac:dyDescent="0.25">
      <c r="A12" s="380" t="s">
        <v>105</v>
      </c>
      <c r="B12" s="381"/>
      <c r="C12" s="381"/>
      <c r="D12" s="381"/>
      <c r="E12" s="381"/>
      <c r="F12" s="381"/>
      <c r="H12" s="385" t="s">
        <v>105</v>
      </c>
      <c r="I12" s="385"/>
      <c r="J12" s="385"/>
      <c r="K12" s="385"/>
      <c r="L12" s="385"/>
      <c r="M12" s="385"/>
      <c r="N12" s="256"/>
    </row>
    <row r="13" spans="1:26" x14ac:dyDescent="0.25">
      <c r="A13" s="238"/>
      <c r="B13" s="41" t="s">
        <v>6</v>
      </c>
      <c r="C13" s="41" t="s">
        <v>10</v>
      </c>
      <c r="D13" s="41" t="s">
        <v>14</v>
      </c>
      <c r="E13" s="41" t="s">
        <v>18</v>
      </c>
      <c r="F13" s="225" t="s">
        <v>106</v>
      </c>
      <c r="H13" s="229"/>
      <c r="I13" s="154" t="s">
        <v>6</v>
      </c>
      <c r="J13" s="154" t="s">
        <v>10</v>
      </c>
      <c r="K13" s="154" t="s">
        <v>14</v>
      </c>
      <c r="L13" s="154" t="s">
        <v>18</v>
      </c>
      <c r="M13" s="155" t="s">
        <v>106</v>
      </c>
      <c r="N13" s="1"/>
      <c r="S13" s="169"/>
    </row>
    <row r="14" spans="1:26" x14ac:dyDescent="0.25">
      <c r="A14" s="216" t="s">
        <v>6</v>
      </c>
      <c r="B14" s="1">
        <f>SUM('Exp3B_ AD_AC_raw data'!B15,Exp4_AD_AC_Adap_raw_data!B17,Exp5_AC_success_raw_data!B5,'Exp6 raw data'!B3)</f>
        <v>243</v>
      </c>
      <c r="C14" s="1">
        <f>SUM('Exp3B_ AD_AC_raw data'!C15,Exp4_AD_AC_Adap_raw_data!C17,Exp5_AC_success_raw_data!C5,'Exp6 raw data'!C3)</f>
        <v>2</v>
      </c>
      <c r="D14" s="1">
        <f>SUM('Exp3B_ AD_AC_raw data'!D15,Exp4_AD_AC_Adap_raw_data!D17,Exp5_AC_success_raw_data!D5,'Exp6 raw data'!D3)</f>
        <v>2</v>
      </c>
      <c r="E14" s="1">
        <f>SUM('Exp3B_ AD_AC_raw data'!E15,Exp4_AD_AC_Adap_raw_data!E17,Exp5_AC_success_raw_data!E5,'Exp6 raw data'!E3)</f>
        <v>0</v>
      </c>
      <c r="F14" s="157">
        <f>SUM('Exp3B_ AD_AC_raw data'!F15,Exp4_AD_AC_Adap_raw_data!F17,Exp5_AC_success_raw_data!F5,'Exp6 raw data'!F3)</f>
        <v>0</v>
      </c>
      <c r="H14" s="216" t="s">
        <v>6</v>
      </c>
      <c r="I14" s="208">
        <f t="shared" ref="I14:M18" si="10">B14/SUM($B14:$F14)</f>
        <v>0.98380566801619429</v>
      </c>
      <c r="J14" s="208">
        <f t="shared" si="10"/>
        <v>8.0971659919028341E-3</v>
      </c>
      <c r="K14" s="208">
        <f t="shared" si="10"/>
        <v>8.0971659919028341E-3</v>
      </c>
      <c r="L14" s="208">
        <f t="shared" si="10"/>
        <v>0</v>
      </c>
      <c r="M14" s="209">
        <f t="shared" si="10"/>
        <v>0</v>
      </c>
      <c r="N14" s="208"/>
    </row>
    <row r="15" spans="1:26" x14ac:dyDescent="0.25">
      <c r="A15" s="216" t="s">
        <v>10</v>
      </c>
      <c r="B15" s="1">
        <f>SUM('Exp3B_ AD_AC_raw data'!B16,Exp4_AD_AC_Adap_raw_data!B18,Exp5_AC_success_raw_data!B6,'Exp6 raw data'!B4)</f>
        <v>0</v>
      </c>
      <c r="C15" s="1">
        <f>SUM('Exp3B_ AD_AC_raw data'!C16,Exp4_AD_AC_Adap_raw_data!C18,Exp5_AC_success_raw_data!C6,'Exp6 raw data'!C4)</f>
        <v>205</v>
      </c>
      <c r="D15" s="1">
        <f>SUM('Exp3B_ AD_AC_raw data'!D16,Exp4_AD_AC_Adap_raw_data!D18,Exp5_AC_success_raw_data!D6,'Exp6 raw data'!D4)</f>
        <v>1</v>
      </c>
      <c r="E15" s="1">
        <f>SUM('Exp3B_ AD_AC_raw data'!E16,Exp4_AD_AC_Adap_raw_data!E18,Exp5_AC_success_raw_data!E6,'Exp6 raw data'!E4)</f>
        <v>0</v>
      </c>
      <c r="F15" s="157">
        <f>SUM('Exp3B_ AD_AC_raw data'!F16,Exp4_AD_AC_Adap_raw_data!F18,Exp5_AC_success_raw_data!F6,'Exp6 raw data'!F4)</f>
        <v>0</v>
      </c>
      <c r="H15" s="216" t="s">
        <v>10</v>
      </c>
      <c r="I15" s="208">
        <f t="shared" si="10"/>
        <v>0</v>
      </c>
      <c r="J15" s="208">
        <f t="shared" si="10"/>
        <v>0.99514563106796117</v>
      </c>
      <c r="K15" s="208">
        <f t="shared" si="10"/>
        <v>4.8543689320388345E-3</v>
      </c>
      <c r="L15" s="208">
        <f t="shared" si="10"/>
        <v>0</v>
      </c>
      <c r="M15" s="209">
        <f t="shared" si="10"/>
        <v>0</v>
      </c>
      <c r="N15" s="208"/>
    </row>
    <row r="16" spans="1:26" x14ac:dyDescent="0.25">
      <c r="A16" s="216" t="s">
        <v>14</v>
      </c>
      <c r="B16" s="1">
        <f>SUM('Exp3B_ AD_AC_raw data'!B17,Exp4_AD_AC_Adap_raw_data!B19,Exp5_AC_success_raw_data!B7,'Exp6 raw data'!B5)</f>
        <v>9</v>
      </c>
      <c r="C16" s="1">
        <f>SUM('Exp3B_ AD_AC_raw data'!C17,Exp4_AD_AC_Adap_raw_data!C19,Exp5_AC_success_raw_data!C7,'Exp6 raw data'!C5)</f>
        <v>1</v>
      </c>
      <c r="D16" s="1">
        <f>SUM('Exp3B_ AD_AC_raw data'!D17,Exp4_AD_AC_Adap_raw_data!D19,Exp5_AC_success_raw_data!D7,'Exp6 raw data'!D5)</f>
        <v>134</v>
      </c>
      <c r="E16" s="1">
        <f>SUM('Exp3B_ AD_AC_raw data'!E17,Exp4_AD_AC_Adap_raw_data!E19,Exp5_AC_success_raw_data!E7,'Exp6 raw data'!E5)</f>
        <v>0</v>
      </c>
      <c r="F16" s="157">
        <f>SUM('Exp3B_ AD_AC_raw data'!F17,Exp4_AD_AC_Adap_raw_data!F19,Exp5_AC_success_raw_data!F7,'Exp6 raw data'!F5)</f>
        <v>0</v>
      </c>
      <c r="H16" s="216" t="s">
        <v>14</v>
      </c>
      <c r="I16" s="208">
        <f t="shared" si="10"/>
        <v>6.25E-2</v>
      </c>
      <c r="J16" s="208">
        <f t="shared" si="10"/>
        <v>6.9444444444444441E-3</v>
      </c>
      <c r="K16" s="208">
        <f t="shared" si="10"/>
        <v>0.93055555555555558</v>
      </c>
      <c r="L16" s="208">
        <f t="shared" si="10"/>
        <v>0</v>
      </c>
      <c r="M16" s="209">
        <f t="shared" si="10"/>
        <v>0</v>
      </c>
      <c r="N16" s="208"/>
    </row>
    <row r="17" spans="1:14" x14ac:dyDescent="0.25">
      <c r="A17" s="216" t="s">
        <v>18</v>
      </c>
      <c r="B17" s="1">
        <f>SUM('Exp3B_ AD_AC_raw data'!B18,Exp4_AD_AC_Adap_raw_data!B20,Exp5_AC_success_raw_data!B8,'Exp6 raw data'!B6)</f>
        <v>0</v>
      </c>
      <c r="C17" s="1">
        <f>SUM('Exp3B_ AD_AC_raw data'!C18,Exp4_AD_AC_Adap_raw_data!C20,Exp5_AC_success_raw_data!C8,'Exp6 raw data'!C6)</f>
        <v>0</v>
      </c>
      <c r="D17" s="1">
        <f>SUM('Exp3B_ AD_AC_raw data'!D18,Exp4_AD_AC_Adap_raw_data!D20,Exp5_AC_success_raw_data!D8,'Exp6 raw data'!D6)</f>
        <v>7</v>
      </c>
      <c r="E17" s="1">
        <f>SUM('Exp3B_ AD_AC_raw data'!E18,Exp4_AD_AC_Adap_raw_data!E20,Exp5_AC_success_raw_data!E8,'Exp6 raw data'!E6)</f>
        <v>55</v>
      </c>
      <c r="F17" s="157">
        <f>SUM('Exp3B_ AD_AC_raw data'!F18,Exp4_AD_AC_Adap_raw_data!F20,Exp5_AC_success_raw_data!F8,'Exp6 raw data'!F6)</f>
        <v>0</v>
      </c>
      <c r="H17" s="216" t="s">
        <v>18</v>
      </c>
      <c r="I17" s="208">
        <f t="shared" si="10"/>
        <v>0</v>
      </c>
      <c r="J17" s="208">
        <f t="shared" si="10"/>
        <v>0</v>
      </c>
      <c r="K17" s="208">
        <f t="shared" si="10"/>
        <v>0.11290322580645161</v>
      </c>
      <c r="L17" s="208">
        <f t="shared" si="10"/>
        <v>0.88709677419354838</v>
      </c>
      <c r="M17" s="209">
        <f t="shared" si="10"/>
        <v>0</v>
      </c>
      <c r="N17" s="208"/>
    </row>
    <row r="18" spans="1:14" x14ac:dyDescent="0.25">
      <c r="A18" s="217" t="s">
        <v>106</v>
      </c>
      <c r="B18" s="152">
        <f>SUM('Exp3B_ AD_AC_raw data'!B19,Exp4_AD_AC_Adap_raw_data!B21,Exp5_AC_success_raw_data!B9,'Exp6 raw data'!B7)</f>
        <v>2</v>
      </c>
      <c r="C18" s="152">
        <f>SUM('Exp3B_ AD_AC_raw data'!C19,Exp4_AD_AC_Adap_raw_data!C21,Exp5_AC_success_raw_data!C9,'Exp6 raw data'!C7)</f>
        <v>3</v>
      </c>
      <c r="D18" s="152">
        <f>SUM('Exp3B_ AD_AC_raw data'!D19,Exp4_AD_AC_Adap_raw_data!D21,Exp5_AC_success_raw_data!D9,'Exp6 raw data'!D7)</f>
        <v>0</v>
      </c>
      <c r="E18" s="152">
        <f>SUM('Exp3B_ AD_AC_raw data'!E19,Exp4_AD_AC_Adap_raw_data!E21,Exp5_AC_success_raw_data!E9,'Exp6 raw data'!E7)</f>
        <v>0</v>
      </c>
      <c r="F18" s="153">
        <f>SUM('Exp3B_ AD_AC_raw data'!F19,Exp4_AD_AC_Adap_raw_data!F21,Exp5_AC_success_raw_data!F9,'Exp6 raw data'!F7)</f>
        <v>60</v>
      </c>
      <c r="H18" s="217" t="s">
        <v>106</v>
      </c>
      <c r="I18" s="210">
        <f t="shared" si="10"/>
        <v>3.0769230769230771E-2</v>
      </c>
      <c r="J18" s="210">
        <f t="shared" si="10"/>
        <v>4.6153846153846156E-2</v>
      </c>
      <c r="K18" s="210">
        <f t="shared" si="10"/>
        <v>0</v>
      </c>
      <c r="L18" s="210">
        <f t="shared" si="10"/>
        <v>0</v>
      </c>
      <c r="M18" s="211">
        <f t="shared" si="10"/>
        <v>0.92307692307692313</v>
      </c>
      <c r="N18" s="208"/>
    </row>
  </sheetData>
  <mergeCells count="8">
    <mergeCell ref="X1:Y1"/>
    <mergeCell ref="A12:F12"/>
    <mergeCell ref="H12:M12"/>
    <mergeCell ref="K1:P1"/>
    <mergeCell ref="Q1:R1"/>
    <mergeCell ref="A1:F1"/>
    <mergeCell ref="H1:I1"/>
    <mergeCell ref="T1:V1"/>
  </mergeCells>
  <conditionalFormatting sqref="I14:M18">
    <cfRule type="colorScale" priority="1">
      <colorScale>
        <cfvo type="min"/>
        <cfvo type="max"/>
        <color theme="0"/>
        <color theme="8" tint="0.39997558519241921"/>
      </colorScale>
    </cfRule>
    <cfRule type="colorScale" priority="2">
      <colorScale>
        <cfvo type="min"/>
        <cfvo type="max"/>
        <color theme="0"/>
        <color theme="4" tint="0.39997558519241921"/>
      </colorScale>
    </cfRule>
  </conditionalFormatting>
  <pageMargins left="0.7" right="0.7" top="0.75" bottom="0.75" header="0.51180555555555496" footer="0.51180555555555496"/>
  <pageSetup firstPageNumber="0"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60" zoomScaleNormal="60" workbookViewId="0">
      <selection activeCell="G13" sqref="G13"/>
    </sheetView>
  </sheetViews>
  <sheetFormatPr defaultRowHeight="15" x14ac:dyDescent="0.25"/>
  <cols>
    <col min="1" max="1" width="19.7109375"/>
    <col min="2" max="2" width="19"/>
    <col min="3" max="3" width="27.28515625"/>
    <col min="4" max="4" width="13.140625"/>
    <col min="5" max="6" width="12.7109375"/>
    <col min="7" max="7" width="29.85546875"/>
    <col min="8" max="8" width="52.7109375"/>
    <col min="9" max="9" width="27" style="10"/>
    <col min="10" max="10" width="21.85546875" style="10"/>
    <col min="11" max="11" width="72.85546875"/>
    <col min="12" max="15" width="14"/>
    <col min="16" max="1025" width="8.5703125"/>
  </cols>
  <sheetData>
    <row r="1" spans="1:16" ht="18.75" customHeight="1" x14ac:dyDescent="0.25">
      <c r="A1" s="387" t="s">
        <v>107</v>
      </c>
      <c r="B1" s="387"/>
      <c r="C1" s="387"/>
      <c r="D1" s="387"/>
      <c r="H1" s="14" t="s">
        <v>108</v>
      </c>
      <c r="I1"/>
      <c r="J1"/>
    </row>
    <row r="2" spans="1:16" x14ac:dyDescent="0.25">
      <c r="A2" s="387"/>
      <c r="B2" s="387"/>
      <c r="C2" s="387"/>
      <c r="D2" s="387"/>
      <c r="I2"/>
      <c r="J2"/>
    </row>
    <row r="3" spans="1:16" ht="18.75" x14ac:dyDescent="0.3">
      <c r="A3" s="251" t="s">
        <v>109</v>
      </c>
      <c r="B3" s="250" t="s">
        <v>110</v>
      </c>
      <c r="C3" s="250" t="s">
        <v>111</v>
      </c>
      <c r="D3" s="250" t="s">
        <v>112</v>
      </c>
      <c r="H3" s="255" t="s">
        <v>113</v>
      </c>
      <c r="I3" s="250" t="s">
        <v>114</v>
      </c>
      <c r="J3" s="250" t="s">
        <v>115</v>
      </c>
      <c r="K3" s="255" t="s">
        <v>116</v>
      </c>
      <c r="L3" s="255" t="s">
        <v>117</v>
      </c>
      <c r="M3" s="255" t="s">
        <v>118</v>
      </c>
      <c r="N3" s="255" t="s">
        <v>119</v>
      </c>
      <c r="O3" s="255" t="s">
        <v>120</v>
      </c>
      <c r="P3" s="255" t="s">
        <v>121</v>
      </c>
    </row>
    <row r="4" spans="1:16" ht="18.75" x14ac:dyDescent="0.3">
      <c r="A4" s="252" t="s">
        <v>7</v>
      </c>
      <c r="B4" s="15" t="s">
        <v>122</v>
      </c>
      <c r="C4" s="15" t="s">
        <v>5</v>
      </c>
      <c r="D4" s="16" t="s">
        <v>6</v>
      </c>
      <c r="H4" s="15" t="s">
        <v>72</v>
      </c>
      <c r="I4" s="16" t="s">
        <v>6</v>
      </c>
      <c r="J4" s="16" t="s">
        <v>123</v>
      </c>
      <c r="K4" s="15" t="s">
        <v>124</v>
      </c>
      <c r="L4" s="15" t="s">
        <v>123</v>
      </c>
      <c r="M4" s="15" t="s">
        <v>123</v>
      </c>
      <c r="N4" s="15" t="s">
        <v>123</v>
      </c>
      <c r="O4" s="15" t="s">
        <v>123</v>
      </c>
      <c r="P4" s="15" t="s">
        <v>123</v>
      </c>
    </row>
    <row r="5" spans="1:16" ht="18.75" x14ac:dyDescent="0.3">
      <c r="A5" s="252" t="s">
        <v>11</v>
      </c>
      <c r="B5" s="15" t="s">
        <v>125</v>
      </c>
      <c r="C5" s="15" t="s">
        <v>9</v>
      </c>
      <c r="D5" s="16" t="s">
        <v>10</v>
      </c>
      <c r="H5" s="15" t="s">
        <v>71</v>
      </c>
      <c r="I5" s="16" t="s">
        <v>6</v>
      </c>
      <c r="J5" s="16" t="s">
        <v>123</v>
      </c>
      <c r="K5" s="15" t="s">
        <v>124</v>
      </c>
      <c r="L5" s="15" t="s">
        <v>123</v>
      </c>
      <c r="M5" s="15" t="s">
        <v>123</v>
      </c>
      <c r="N5" s="15" t="s">
        <v>123</v>
      </c>
      <c r="O5" s="15" t="s">
        <v>123</v>
      </c>
      <c r="P5" s="15" t="s">
        <v>123</v>
      </c>
    </row>
    <row r="6" spans="1:16" ht="18.75" x14ac:dyDescent="0.3">
      <c r="A6" s="252" t="s">
        <v>15</v>
      </c>
      <c r="B6" s="15" t="s">
        <v>126</v>
      </c>
      <c r="C6" s="15" t="s">
        <v>13</v>
      </c>
      <c r="D6" s="16" t="s">
        <v>14</v>
      </c>
      <c r="H6" s="15" t="s">
        <v>69</v>
      </c>
      <c r="I6" s="16" t="s">
        <v>6</v>
      </c>
      <c r="J6" s="16" t="s">
        <v>123</v>
      </c>
      <c r="K6" s="15" t="s">
        <v>124</v>
      </c>
      <c r="L6" s="15" t="s">
        <v>123</v>
      </c>
      <c r="M6" s="15" t="s">
        <v>123</v>
      </c>
      <c r="N6" s="15" t="s">
        <v>123</v>
      </c>
      <c r="O6" s="15" t="s">
        <v>123</v>
      </c>
      <c r="P6" s="15" t="s">
        <v>123</v>
      </c>
    </row>
    <row r="7" spans="1:16" ht="18.75" x14ac:dyDescent="0.3">
      <c r="A7" s="252" t="s">
        <v>19</v>
      </c>
      <c r="B7" s="15" t="s">
        <v>127</v>
      </c>
      <c r="C7" s="15" t="s">
        <v>17</v>
      </c>
      <c r="D7" s="16" t="s">
        <v>18</v>
      </c>
      <c r="H7" s="15" t="s">
        <v>68</v>
      </c>
      <c r="I7" s="16" t="s">
        <v>6</v>
      </c>
      <c r="J7" s="16" t="s">
        <v>123</v>
      </c>
      <c r="K7" s="15" t="s">
        <v>124</v>
      </c>
      <c r="L7" s="15" t="s">
        <v>123</v>
      </c>
      <c r="M7" s="15" t="s">
        <v>123</v>
      </c>
      <c r="N7" s="15" t="s">
        <v>123</v>
      </c>
      <c r="O7" s="15" t="s">
        <v>123</v>
      </c>
      <c r="P7" s="15" t="s">
        <v>123</v>
      </c>
    </row>
    <row r="8" spans="1:16" ht="18.75" x14ac:dyDescent="0.3">
      <c r="H8" s="15" t="s">
        <v>67</v>
      </c>
      <c r="I8" s="16" t="s">
        <v>6</v>
      </c>
      <c r="J8" s="16" t="s">
        <v>123</v>
      </c>
      <c r="K8" s="15" t="s">
        <v>124</v>
      </c>
      <c r="L8" s="15" t="s">
        <v>123</v>
      </c>
      <c r="M8" s="15" t="s">
        <v>123</v>
      </c>
      <c r="N8" s="15" t="s">
        <v>123</v>
      </c>
      <c r="O8" s="15" t="s">
        <v>123</v>
      </c>
      <c r="P8" s="15" t="s">
        <v>123</v>
      </c>
    </row>
    <row r="9" spans="1:16" ht="18.75" x14ac:dyDescent="0.3">
      <c r="A9" s="254" t="s">
        <v>128</v>
      </c>
      <c r="B9" s="253" t="s">
        <v>129</v>
      </c>
      <c r="C9" s="253" t="s">
        <v>130</v>
      </c>
      <c r="D9" s="249"/>
      <c r="H9" s="15" t="s">
        <v>46</v>
      </c>
      <c r="I9" s="16" t="s">
        <v>6</v>
      </c>
      <c r="J9" s="16" t="s">
        <v>123</v>
      </c>
      <c r="K9" s="15" t="s">
        <v>124</v>
      </c>
      <c r="L9" s="15" t="s">
        <v>123</v>
      </c>
      <c r="M9" s="15" t="s">
        <v>123</v>
      </c>
      <c r="N9" s="15" t="s">
        <v>123</v>
      </c>
      <c r="O9" s="15" t="s">
        <v>123</v>
      </c>
      <c r="P9" s="15" t="s">
        <v>123</v>
      </c>
    </row>
    <row r="10" spans="1:16" ht="18.75" x14ac:dyDescent="0.3">
      <c r="A10" s="388" t="s">
        <v>6</v>
      </c>
      <c r="B10" s="249" t="s">
        <v>131</v>
      </c>
      <c r="C10" s="249" t="s">
        <v>132</v>
      </c>
      <c r="D10" s="249"/>
      <c r="H10" s="15" t="s">
        <v>42</v>
      </c>
      <c r="I10" s="16" t="s">
        <v>6</v>
      </c>
      <c r="J10" s="16" t="s">
        <v>123</v>
      </c>
      <c r="K10" s="15" t="s">
        <v>133</v>
      </c>
      <c r="L10" s="15" t="s">
        <v>134</v>
      </c>
      <c r="M10" s="15" t="s">
        <v>135</v>
      </c>
      <c r="N10" s="15" t="s">
        <v>135</v>
      </c>
      <c r="O10" s="15" t="s">
        <v>135</v>
      </c>
      <c r="P10" s="15" t="s">
        <v>135</v>
      </c>
    </row>
    <row r="11" spans="1:16" ht="18.75" x14ac:dyDescent="0.3">
      <c r="A11" s="389"/>
      <c r="B11" s="249" t="s">
        <v>123</v>
      </c>
      <c r="C11" s="249" t="s">
        <v>136</v>
      </c>
      <c r="D11" s="249"/>
      <c r="H11" s="15" t="s">
        <v>49</v>
      </c>
      <c r="I11" s="16" t="s">
        <v>6</v>
      </c>
      <c r="J11" s="16" t="s">
        <v>123</v>
      </c>
      <c r="K11" s="15" t="s">
        <v>137</v>
      </c>
      <c r="L11" s="15" t="s">
        <v>135</v>
      </c>
      <c r="M11" s="15" t="s">
        <v>135</v>
      </c>
      <c r="N11" s="15" t="s">
        <v>135</v>
      </c>
      <c r="O11" s="15" t="s">
        <v>135</v>
      </c>
      <c r="P11" s="15" t="s">
        <v>135</v>
      </c>
    </row>
    <row r="12" spans="1:16" ht="18.75" x14ac:dyDescent="0.3">
      <c r="A12" s="389"/>
      <c r="B12" s="249" t="s">
        <v>15</v>
      </c>
      <c r="C12" s="249" t="s">
        <v>138</v>
      </c>
      <c r="D12" s="249"/>
      <c r="H12" s="15" t="s">
        <v>48</v>
      </c>
      <c r="I12" s="16" t="s">
        <v>6</v>
      </c>
      <c r="J12" s="16" t="s">
        <v>123</v>
      </c>
      <c r="K12" s="15" t="s">
        <v>137</v>
      </c>
      <c r="L12" s="15" t="s">
        <v>135</v>
      </c>
      <c r="M12" s="15" t="s">
        <v>135</v>
      </c>
      <c r="N12" s="15" t="s">
        <v>135</v>
      </c>
      <c r="O12" s="15" t="s">
        <v>135</v>
      </c>
      <c r="P12" s="15" t="s">
        <v>135</v>
      </c>
    </row>
    <row r="13" spans="1:16" ht="18.75" x14ac:dyDescent="0.3">
      <c r="A13" s="389"/>
      <c r="B13" s="249" t="s">
        <v>19</v>
      </c>
      <c r="C13" s="249" t="s">
        <v>139</v>
      </c>
      <c r="D13" s="249"/>
      <c r="H13" s="15" t="s">
        <v>47</v>
      </c>
      <c r="I13" s="16" t="s">
        <v>6</v>
      </c>
      <c r="J13" s="16" t="s">
        <v>123</v>
      </c>
      <c r="K13" s="15" t="s">
        <v>137</v>
      </c>
      <c r="L13" s="15" t="s">
        <v>135</v>
      </c>
      <c r="M13" s="15" t="s">
        <v>135</v>
      </c>
      <c r="N13" s="15" t="s">
        <v>135</v>
      </c>
      <c r="O13" s="15" t="s">
        <v>135</v>
      </c>
      <c r="P13" s="15" t="s">
        <v>135</v>
      </c>
    </row>
    <row r="14" spans="1:16" ht="18.75" x14ac:dyDescent="0.3">
      <c r="A14" s="300" t="s">
        <v>18</v>
      </c>
      <c r="B14" s="249" t="s">
        <v>123</v>
      </c>
      <c r="C14" s="249" t="s">
        <v>140</v>
      </c>
      <c r="D14" s="249"/>
      <c r="H14" s="15" t="s">
        <v>43</v>
      </c>
      <c r="I14" s="16" t="s">
        <v>6</v>
      </c>
      <c r="J14" s="16" t="s">
        <v>123</v>
      </c>
      <c r="K14" s="15" t="s">
        <v>141</v>
      </c>
      <c r="L14" s="15" t="s">
        <v>134</v>
      </c>
      <c r="M14" s="15" t="s">
        <v>135</v>
      </c>
      <c r="N14" s="15" t="s">
        <v>135</v>
      </c>
      <c r="O14" s="15" t="s">
        <v>135</v>
      </c>
      <c r="P14" s="15" t="s">
        <v>135</v>
      </c>
    </row>
    <row r="15" spans="1:16" ht="18.75" x14ac:dyDescent="0.3">
      <c r="A15" s="389" t="s">
        <v>14</v>
      </c>
      <c r="B15" s="249" t="s">
        <v>123</v>
      </c>
      <c r="C15" s="249" t="s">
        <v>142</v>
      </c>
      <c r="D15" s="249"/>
      <c r="H15" s="15" t="s">
        <v>143</v>
      </c>
      <c r="I15" s="16" t="s">
        <v>18</v>
      </c>
      <c r="J15" s="16" t="s">
        <v>123</v>
      </c>
      <c r="K15" s="15" t="s">
        <v>144</v>
      </c>
      <c r="L15" s="15" t="s">
        <v>123</v>
      </c>
      <c r="M15" s="15" t="s">
        <v>123</v>
      </c>
      <c r="N15" s="15" t="s">
        <v>123</v>
      </c>
      <c r="O15" s="15" t="s">
        <v>123</v>
      </c>
      <c r="P15" s="15" t="s">
        <v>123</v>
      </c>
    </row>
    <row r="16" spans="1:16" ht="18.75" x14ac:dyDescent="0.3">
      <c r="A16" s="389"/>
      <c r="B16" s="249" t="s">
        <v>135</v>
      </c>
      <c r="C16" s="249" t="s">
        <v>136</v>
      </c>
      <c r="D16" s="249"/>
      <c r="H16" s="15" t="s">
        <v>65</v>
      </c>
      <c r="I16" s="16" t="s">
        <v>18</v>
      </c>
      <c r="J16" s="16" t="s">
        <v>123</v>
      </c>
      <c r="K16" s="15" t="s">
        <v>144</v>
      </c>
      <c r="L16" s="15" t="s">
        <v>123</v>
      </c>
      <c r="M16" s="15" t="s">
        <v>123</v>
      </c>
      <c r="N16" s="15" t="s">
        <v>123</v>
      </c>
      <c r="O16" s="15" t="s">
        <v>123</v>
      </c>
      <c r="P16" s="15" t="s">
        <v>123</v>
      </c>
    </row>
    <row r="17" spans="1:16" ht="18.75" x14ac:dyDescent="0.3">
      <c r="A17" s="389" t="s">
        <v>10</v>
      </c>
      <c r="B17" s="249" t="s">
        <v>123</v>
      </c>
      <c r="C17" s="249" t="s">
        <v>132</v>
      </c>
      <c r="D17" s="249"/>
      <c r="H17" s="15" t="s">
        <v>61</v>
      </c>
      <c r="I17" s="16" t="s">
        <v>18</v>
      </c>
      <c r="J17" s="16" t="s">
        <v>123</v>
      </c>
      <c r="K17" s="15" t="s">
        <v>144</v>
      </c>
      <c r="L17" s="15" t="s">
        <v>123</v>
      </c>
      <c r="M17" s="15" t="s">
        <v>123</v>
      </c>
      <c r="N17" s="15" t="s">
        <v>123</v>
      </c>
      <c r="O17" s="15" t="s">
        <v>123</v>
      </c>
      <c r="P17" s="15" t="s">
        <v>123</v>
      </c>
    </row>
    <row r="18" spans="1:16" ht="18.75" x14ac:dyDescent="0.3">
      <c r="A18" s="389"/>
      <c r="B18" s="249" t="s">
        <v>135</v>
      </c>
      <c r="C18" s="249"/>
      <c r="D18" s="249"/>
      <c r="H18" s="15" t="s">
        <v>60</v>
      </c>
      <c r="I18" s="16" t="s">
        <v>18</v>
      </c>
      <c r="J18" s="16" t="s">
        <v>123</v>
      </c>
      <c r="K18" s="15" t="s">
        <v>144</v>
      </c>
      <c r="L18" s="15" t="s">
        <v>123</v>
      </c>
      <c r="M18" s="15" t="s">
        <v>123</v>
      </c>
      <c r="N18" s="15" t="s">
        <v>123</v>
      </c>
      <c r="O18" s="15" t="s">
        <v>123</v>
      </c>
      <c r="P18" s="15" t="s">
        <v>123</v>
      </c>
    </row>
    <row r="19" spans="1:16" ht="18.75" x14ac:dyDescent="0.3">
      <c r="H19" s="15" t="s">
        <v>58</v>
      </c>
      <c r="I19" s="16" t="s">
        <v>18</v>
      </c>
      <c r="J19" s="16" t="s">
        <v>123</v>
      </c>
      <c r="K19" s="15" t="s">
        <v>144</v>
      </c>
      <c r="L19" s="15" t="s">
        <v>123</v>
      </c>
      <c r="M19" s="15" t="s">
        <v>123</v>
      </c>
      <c r="N19" s="15" t="s">
        <v>123</v>
      </c>
      <c r="O19" s="15" t="s">
        <v>123</v>
      </c>
      <c r="P19" s="15" t="s">
        <v>123</v>
      </c>
    </row>
    <row r="20" spans="1:16" ht="18.75" x14ac:dyDescent="0.3">
      <c r="A20" t="s">
        <v>145</v>
      </c>
      <c r="H20" s="15" t="s">
        <v>57</v>
      </c>
      <c r="I20" s="16" t="s">
        <v>18</v>
      </c>
      <c r="J20" s="16" t="s">
        <v>123</v>
      </c>
      <c r="K20" s="15" t="s">
        <v>144</v>
      </c>
      <c r="L20" s="15" t="s">
        <v>123</v>
      </c>
      <c r="M20" s="15" t="s">
        <v>123</v>
      </c>
      <c r="N20" s="15" t="s">
        <v>123</v>
      </c>
      <c r="O20" s="15" t="s">
        <v>123</v>
      </c>
      <c r="P20" s="15" t="s">
        <v>123</v>
      </c>
    </row>
    <row r="21" spans="1:16" ht="18.75" x14ac:dyDescent="0.3">
      <c r="A21" t="s">
        <v>146</v>
      </c>
      <c r="H21" s="15" t="s">
        <v>41</v>
      </c>
      <c r="I21" s="16" t="s">
        <v>18</v>
      </c>
      <c r="J21" s="16" t="s">
        <v>123</v>
      </c>
      <c r="K21" s="15" t="s">
        <v>144</v>
      </c>
      <c r="L21" s="15" t="s">
        <v>123</v>
      </c>
      <c r="M21" s="15" t="s">
        <v>131</v>
      </c>
      <c r="N21" s="15" t="s">
        <v>123</v>
      </c>
      <c r="O21" s="15" t="s">
        <v>123</v>
      </c>
      <c r="P21" s="15" t="s">
        <v>123</v>
      </c>
    </row>
    <row r="22" spans="1:16" ht="18.75" x14ac:dyDescent="0.3">
      <c r="A22" t="s">
        <v>147</v>
      </c>
      <c r="H22" s="15" t="s">
        <v>35</v>
      </c>
      <c r="I22" s="16" t="s">
        <v>18</v>
      </c>
      <c r="J22" s="16" t="s">
        <v>123</v>
      </c>
      <c r="K22" s="15" t="s">
        <v>148</v>
      </c>
      <c r="L22" s="15" t="s">
        <v>123</v>
      </c>
      <c r="M22" s="15" t="s">
        <v>123</v>
      </c>
      <c r="N22" s="15" t="s">
        <v>123</v>
      </c>
      <c r="O22" s="15" t="s">
        <v>123</v>
      </c>
      <c r="P22" s="15" t="s">
        <v>123</v>
      </c>
    </row>
    <row r="23" spans="1:16" ht="18.75" x14ac:dyDescent="0.3">
      <c r="A23" t="s">
        <v>149</v>
      </c>
      <c r="H23" s="15" t="s">
        <v>34</v>
      </c>
      <c r="I23" s="16" t="s">
        <v>18</v>
      </c>
      <c r="J23" s="16" t="s">
        <v>123</v>
      </c>
      <c r="K23" s="15" t="s">
        <v>150</v>
      </c>
      <c r="L23" s="15" t="s">
        <v>123</v>
      </c>
      <c r="M23" s="15" t="s">
        <v>123</v>
      </c>
      <c r="N23" s="15" t="s">
        <v>123</v>
      </c>
      <c r="O23" s="15" t="s">
        <v>123</v>
      </c>
      <c r="P23" s="15" t="s">
        <v>131</v>
      </c>
    </row>
    <row r="24" spans="1:16" ht="18.75" x14ac:dyDescent="0.3">
      <c r="A24" t="s">
        <v>151</v>
      </c>
      <c r="H24" s="15" t="s">
        <v>33</v>
      </c>
      <c r="I24" s="16" t="s">
        <v>18</v>
      </c>
      <c r="J24" s="16" t="s">
        <v>123</v>
      </c>
      <c r="K24" s="15" t="s">
        <v>150</v>
      </c>
      <c r="L24" s="15" t="s">
        <v>123</v>
      </c>
      <c r="M24" s="15" t="s">
        <v>123</v>
      </c>
      <c r="N24" s="15" t="s">
        <v>123</v>
      </c>
      <c r="O24" s="15" t="s">
        <v>123</v>
      </c>
      <c r="P24" s="15" t="s">
        <v>123</v>
      </c>
    </row>
    <row r="25" spans="1:16" ht="18.75" x14ac:dyDescent="0.3">
      <c r="A25" t="s">
        <v>152</v>
      </c>
      <c r="H25" s="15" t="s">
        <v>32</v>
      </c>
      <c r="I25" s="16" t="s">
        <v>18</v>
      </c>
      <c r="J25" s="16" t="s">
        <v>123</v>
      </c>
      <c r="K25" s="15" t="s">
        <v>153</v>
      </c>
      <c r="L25" s="15" t="s">
        <v>123</v>
      </c>
      <c r="M25" s="15" t="s">
        <v>123</v>
      </c>
      <c r="N25" s="15" t="s">
        <v>123</v>
      </c>
      <c r="O25" s="15" t="s">
        <v>123</v>
      </c>
      <c r="P25" s="15" t="s">
        <v>123</v>
      </c>
    </row>
    <row r="26" spans="1:16" ht="18.75" x14ac:dyDescent="0.3">
      <c r="A26" t="s">
        <v>154</v>
      </c>
      <c r="H26" s="15" t="s">
        <v>26</v>
      </c>
      <c r="I26" s="16" t="s">
        <v>18</v>
      </c>
      <c r="J26" s="16" t="s">
        <v>123</v>
      </c>
      <c r="K26" s="15" t="s">
        <v>153</v>
      </c>
      <c r="L26" s="15" t="s">
        <v>123</v>
      </c>
      <c r="M26" s="15" t="s">
        <v>123</v>
      </c>
      <c r="N26" s="15" t="s">
        <v>123</v>
      </c>
      <c r="O26" s="15" t="s">
        <v>123</v>
      </c>
      <c r="P26" s="15" t="s">
        <v>123</v>
      </c>
    </row>
    <row r="27" spans="1:16" ht="18.75" x14ac:dyDescent="0.3">
      <c r="A27" t="s">
        <v>155</v>
      </c>
      <c r="H27" s="15" t="s">
        <v>85</v>
      </c>
      <c r="I27" s="16" t="s">
        <v>14</v>
      </c>
      <c r="J27" s="16" t="s">
        <v>123</v>
      </c>
      <c r="K27" s="15" t="s">
        <v>156</v>
      </c>
      <c r="L27" s="15" t="s">
        <v>123</v>
      </c>
      <c r="M27" s="15" t="s">
        <v>123</v>
      </c>
      <c r="N27" s="15" t="s">
        <v>123</v>
      </c>
      <c r="O27" s="15" t="s">
        <v>123</v>
      </c>
      <c r="P27" s="15" t="s">
        <v>123</v>
      </c>
    </row>
    <row r="28" spans="1:16" ht="18.75" x14ac:dyDescent="0.3">
      <c r="A28" s="18" t="s">
        <v>157</v>
      </c>
      <c r="H28" s="15" t="s">
        <v>84</v>
      </c>
      <c r="I28" s="16" t="s">
        <v>14</v>
      </c>
      <c r="J28" s="16" t="s">
        <v>123</v>
      </c>
      <c r="K28" s="15" t="s">
        <v>156</v>
      </c>
      <c r="L28" s="15" t="s">
        <v>123</v>
      </c>
      <c r="M28" s="15" t="s">
        <v>123</v>
      </c>
      <c r="N28" s="15" t="s">
        <v>123</v>
      </c>
      <c r="O28" s="15" t="s">
        <v>123</v>
      </c>
      <c r="P28" s="15" t="s">
        <v>123</v>
      </c>
    </row>
    <row r="29" spans="1:16" ht="18.75" x14ac:dyDescent="0.3">
      <c r="H29" s="15" t="s">
        <v>83</v>
      </c>
      <c r="I29" s="16" t="s">
        <v>14</v>
      </c>
      <c r="J29" s="16" t="s">
        <v>123</v>
      </c>
      <c r="K29" s="15" t="s">
        <v>156</v>
      </c>
      <c r="L29" s="15" t="s">
        <v>123</v>
      </c>
      <c r="M29" s="15" t="s">
        <v>123</v>
      </c>
      <c r="N29" s="15" t="s">
        <v>123</v>
      </c>
      <c r="O29" s="15" t="s">
        <v>123</v>
      </c>
      <c r="P29" s="15" t="s">
        <v>123</v>
      </c>
    </row>
    <row r="30" spans="1:16" ht="18.75" x14ac:dyDescent="0.3">
      <c r="H30" s="15" t="s">
        <v>82</v>
      </c>
      <c r="I30" s="16" t="s">
        <v>14</v>
      </c>
      <c r="J30" s="16" t="s">
        <v>123</v>
      </c>
      <c r="K30" s="15" t="s">
        <v>156</v>
      </c>
      <c r="L30" s="15" t="s">
        <v>123</v>
      </c>
      <c r="M30" s="15" t="s">
        <v>123</v>
      </c>
      <c r="N30" s="15" t="s">
        <v>123</v>
      </c>
      <c r="O30" s="15" t="s">
        <v>123</v>
      </c>
      <c r="P30" s="15" t="s">
        <v>123</v>
      </c>
    </row>
    <row r="31" spans="1:16" ht="18.75" x14ac:dyDescent="0.3">
      <c r="H31" s="15" t="s">
        <v>81</v>
      </c>
      <c r="I31" s="16" t="s">
        <v>14</v>
      </c>
      <c r="J31" s="16" t="s">
        <v>123</v>
      </c>
      <c r="K31" s="15" t="s">
        <v>156</v>
      </c>
      <c r="L31" s="15" t="s">
        <v>123</v>
      </c>
      <c r="M31" s="15" t="s">
        <v>123</v>
      </c>
      <c r="N31" s="15" t="s">
        <v>123</v>
      </c>
      <c r="O31" s="15" t="s">
        <v>123</v>
      </c>
      <c r="P31" s="15" t="s">
        <v>123</v>
      </c>
    </row>
    <row r="32" spans="1:16" ht="18.75" x14ac:dyDescent="0.3">
      <c r="H32" s="15" t="s">
        <v>77</v>
      </c>
      <c r="I32" s="16" t="s">
        <v>14</v>
      </c>
      <c r="J32" s="16" t="s">
        <v>123</v>
      </c>
      <c r="K32" s="15" t="s">
        <v>158</v>
      </c>
      <c r="L32" s="15" t="s">
        <v>123</v>
      </c>
      <c r="M32" s="15" t="s">
        <v>123</v>
      </c>
      <c r="N32" s="15" t="s">
        <v>123</v>
      </c>
      <c r="O32" s="15" t="s">
        <v>123</v>
      </c>
      <c r="P32" s="15" t="s">
        <v>123</v>
      </c>
    </row>
    <row r="33" spans="8:16" ht="18.75" x14ac:dyDescent="0.3">
      <c r="H33" s="15" t="s">
        <v>76</v>
      </c>
      <c r="I33" s="16" t="s">
        <v>14</v>
      </c>
      <c r="J33" s="16" t="s">
        <v>123</v>
      </c>
      <c r="K33" s="15" t="s">
        <v>158</v>
      </c>
      <c r="L33" s="15" t="s">
        <v>123</v>
      </c>
      <c r="M33" s="15" t="s">
        <v>123</v>
      </c>
      <c r="N33" s="15" t="s">
        <v>123</v>
      </c>
      <c r="O33" s="15" t="s">
        <v>123</v>
      </c>
      <c r="P33" s="15" t="s">
        <v>123</v>
      </c>
    </row>
    <row r="34" spans="8:16" ht="18.75" x14ac:dyDescent="0.3">
      <c r="H34" s="15" t="s">
        <v>75</v>
      </c>
      <c r="I34" s="16" t="s">
        <v>14</v>
      </c>
      <c r="J34" s="16" t="s">
        <v>123</v>
      </c>
      <c r="K34" s="15" t="s">
        <v>158</v>
      </c>
      <c r="L34" s="15" t="s">
        <v>123</v>
      </c>
      <c r="M34" s="15" t="s">
        <v>123</v>
      </c>
      <c r="N34" s="15" t="s">
        <v>123</v>
      </c>
      <c r="O34" s="15" t="s">
        <v>123</v>
      </c>
      <c r="P34" s="15" t="s">
        <v>123</v>
      </c>
    </row>
    <row r="35" spans="8:16" ht="18.75" x14ac:dyDescent="0.3">
      <c r="H35" s="15" t="s">
        <v>74</v>
      </c>
      <c r="I35" s="16" t="s">
        <v>14</v>
      </c>
      <c r="J35" s="16" t="s">
        <v>123</v>
      </c>
      <c r="K35" s="15" t="s">
        <v>158</v>
      </c>
      <c r="L35" s="15" t="s">
        <v>123</v>
      </c>
      <c r="M35" s="15" t="s">
        <v>123</v>
      </c>
      <c r="N35" s="15" t="s">
        <v>123</v>
      </c>
      <c r="O35" s="15" t="s">
        <v>123</v>
      </c>
      <c r="P35" s="15" t="s">
        <v>123</v>
      </c>
    </row>
    <row r="36" spans="8:16" ht="18.75" x14ac:dyDescent="0.3">
      <c r="H36" s="15" t="s">
        <v>73</v>
      </c>
      <c r="I36" s="16" t="s">
        <v>14</v>
      </c>
      <c r="J36" s="16" t="s">
        <v>123</v>
      </c>
      <c r="K36" s="15" t="s">
        <v>158</v>
      </c>
      <c r="L36" s="15" t="s">
        <v>123</v>
      </c>
      <c r="M36" s="15" t="s">
        <v>123</v>
      </c>
      <c r="N36" s="15" t="s">
        <v>123</v>
      </c>
      <c r="O36" s="15" t="s">
        <v>123</v>
      </c>
      <c r="P36" s="15" t="s">
        <v>123</v>
      </c>
    </row>
    <row r="37" spans="8:16" ht="18.75" x14ac:dyDescent="0.3">
      <c r="H37" s="15" t="s">
        <v>59</v>
      </c>
      <c r="I37" s="16" t="s">
        <v>14</v>
      </c>
      <c r="J37" s="16" t="s">
        <v>123</v>
      </c>
      <c r="K37" s="15" t="s">
        <v>158</v>
      </c>
      <c r="L37" s="15" t="s">
        <v>123</v>
      </c>
      <c r="M37" s="15" t="s">
        <v>123</v>
      </c>
      <c r="N37" s="15" t="s">
        <v>123</v>
      </c>
      <c r="O37" s="15" t="s">
        <v>123</v>
      </c>
      <c r="P37" s="15" t="s">
        <v>123</v>
      </c>
    </row>
    <row r="38" spans="8:16" ht="18.75" x14ac:dyDescent="0.3">
      <c r="H38" s="15" t="s">
        <v>45</v>
      </c>
      <c r="I38" s="16" t="s">
        <v>14</v>
      </c>
      <c r="J38" s="16" t="s">
        <v>123</v>
      </c>
      <c r="K38" s="15" t="s">
        <v>158</v>
      </c>
      <c r="L38" s="15" t="s">
        <v>131</v>
      </c>
      <c r="M38" s="15" t="s">
        <v>131</v>
      </c>
      <c r="N38" s="15" t="s">
        <v>131</v>
      </c>
      <c r="O38" s="15" t="s">
        <v>131</v>
      </c>
      <c r="P38" s="15" t="s">
        <v>131</v>
      </c>
    </row>
    <row r="39" spans="8:16" ht="18.75" x14ac:dyDescent="0.3">
      <c r="H39" s="15" t="s">
        <v>44</v>
      </c>
      <c r="I39" s="16" t="s">
        <v>14</v>
      </c>
      <c r="J39" s="16" t="s">
        <v>123</v>
      </c>
      <c r="K39" s="15" t="s">
        <v>158</v>
      </c>
      <c r="L39" s="15" t="s">
        <v>131</v>
      </c>
      <c r="M39" s="15" t="s">
        <v>131</v>
      </c>
      <c r="N39" s="15" t="s">
        <v>131</v>
      </c>
      <c r="O39" s="15" t="s">
        <v>131</v>
      </c>
      <c r="P39" s="15" t="s">
        <v>131</v>
      </c>
    </row>
    <row r="40" spans="8:16" ht="18.75" x14ac:dyDescent="0.3">
      <c r="H40" s="15" t="s">
        <v>30</v>
      </c>
      <c r="I40" s="16" t="s">
        <v>14</v>
      </c>
      <c r="J40" s="16" t="s">
        <v>123</v>
      </c>
      <c r="K40" s="15" t="s">
        <v>158</v>
      </c>
      <c r="L40" s="15" t="s">
        <v>123</v>
      </c>
      <c r="M40" s="15" t="s">
        <v>123</v>
      </c>
      <c r="N40" s="15" t="s">
        <v>123</v>
      </c>
      <c r="O40" s="15" t="s">
        <v>123</v>
      </c>
      <c r="P40" s="15" t="s">
        <v>123</v>
      </c>
    </row>
    <row r="41" spans="8:16" ht="18.75" x14ac:dyDescent="0.3">
      <c r="H41" s="15" t="s">
        <v>80</v>
      </c>
      <c r="I41" s="16" t="s">
        <v>159</v>
      </c>
      <c r="J41" s="16" t="s">
        <v>135</v>
      </c>
      <c r="K41" s="15" t="s">
        <v>160</v>
      </c>
      <c r="L41" s="15" t="s">
        <v>123</v>
      </c>
      <c r="M41" s="15" t="s">
        <v>123</v>
      </c>
      <c r="N41" s="15" t="s">
        <v>123</v>
      </c>
      <c r="O41" s="15" t="s">
        <v>123</v>
      </c>
      <c r="P41" s="15" t="s">
        <v>123</v>
      </c>
    </row>
    <row r="42" spans="8:16" ht="18.75" x14ac:dyDescent="0.3">
      <c r="H42" s="15" t="s">
        <v>78</v>
      </c>
      <c r="I42" s="16" t="s">
        <v>159</v>
      </c>
      <c r="J42" s="16" t="s">
        <v>135</v>
      </c>
      <c r="K42" s="15" t="s">
        <v>160</v>
      </c>
      <c r="L42" s="15" t="s">
        <v>123</v>
      </c>
      <c r="M42" s="15" t="s">
        <v>123</v>
      </c>
      <c r="N42" s="15" t="s">
        <v>123</v>
      </c>
      <c r="O42" s="15" t="s">
        <v>123</v>
      </c>
      <c r="P42" s="15" t="s">
        <v>123</v>
      </c>
    </row>
    <row r="43" spans="8:16" ht="18.75" x14ac:dyDescent="0.3">
      <c r="H43" s="15" t="s">
        <v>40</v>
      </c>
      <c r="I43" s="16" t="s">
        <v>159</v>
      </c>
      <c r="J43" s="16" t="s">
        <v>135</v>
      </c>
      <c r="K43" s="15" t="s">
        <v>160</v>
      </c>
      <c r="L43" s="15" t="s">
        <v>123</v>
      </c>
      <c r="M43" s="15" t="s">
        <v>123</v>
      </c>
      <c r="N43" s="15" t="s">
        <v>123</v>
      </c>
      <c r="O43" s="15" t="s">
        <v>123</v>
      </c>
      <c r="P43" s="15" t="s">
        <v>123</v>
      </c>
    </row>
    <row r="44" spans="8:16" ht="18.75" x14ac:dyDescent="0.3">
      <c r="H44" s="15" t="s">
        <v>39</v>
      </c>
      <c r="I44" s="16" t="s">
        <v>159</v>
      </c>
      <c r="J44" s="16" t="s">
        <v>135</v>
      </c>
      <c r="K44" s="15" t="s">
        <v>160</v>
      </c>
      <c r="L44" s="15" t="s">
        <v>123</v>
      </c>
      <c r="M44" s="15" t="s">
        <v>123</v>
      </c>
      <c r="N44" s="15" t="s">
        <v>123</v>
      </c>
      <c r="O44" s="15" t="s">
        <v>123</v>
      </c>
      <c r="P44" s="15" t="s">
        <v>123</v>
      </c>
    </row>
    <row r="45" spans="8:16" ht="18.75" x14ac:dyDescent="0.3">
      <c r="H45" s="15" t="s">
        <v>38</v>
      </c>
      <c r="I45" s="16" t="s">
        <v>159</v>
      </c>
      <c r="J45" s="16" t="s">
        <v>135</v>
      </c>
      <c r="K45" s="15" t="s">
        <v>160</v>
      </c>
      <c r="L45" s="15" t="s">
        <v>123</v>
      </c>
      <c r="M45" s="15" t="s">
        <v>123</v>
      </c>
      <c r="N45" s="15" t="s">
        <v>123</v>
      </c>
      <c r="O45" s="15" t="s">
        <v>123</v>
      </c>
      <c r="P45" s="15" t="s">
        <v>123</v>
      </c>
    </row>
    <row r="46" spans="8:16" ht="18.75" x14ac:dyDescent="0.3">
      <c r="H46" s="15" t="s">
        <v>27</v>
      </c>
      <c r="I46" s="16" t="s">
        <v>159</v>
      </c>
      <c r="J46" s="16" t="s">
        <v>135</v>
      </c>
      <c r="K46" s="15" t="s">
        <v>160</v>
      </c>
      <c r="L46" s="15" t="s">
        <v>123</v>
      </c>
      <c r="M46" s="15" t="s">
        <v>123</v>
      </c>
      <c r="N46" s="15" t="s">
        <v>123</v>
      </c>
      <c r="O46" s="15" t="s">
        <v>123</v>
      </c>
      <c r="P46" s="15" t="s">
        <v>123</v>
      </c>
    </row>
    <row r="47" spans="8:16" ht="18.75" x14ac:dyDescent="0.3">
      <c r="H47" s="15" t="s">
        <v>56</v>
      </c>
      <c r="I47" s="16" t="s">
        <v>161</v>
      </c>
      <c r="J47" s="16"/>
      <c r="K47" s="15"/>
      <c r="L47" s="15"/>
      <c r="M47" s="15"/>
      <c r="N47" s="15"/>
      <c r="O47" s="15"/>
      <c r="P47" s="15"/>
    </row>
    <row r="48" spans="8:16" ht="18.75" x14ac:dyDescent="0.3">
      <c r="H48" s="15" t="s">
        <v>54</v>
      </c>
      <c r="I48" s="16" t="s">
        <v>161</v>
      </c>
      <c r="J48" s="16"/>
      <c r="K48" s="15"/>
      <c r="L48" s="15"/>
      <c r="M48" s="15"/>
      <c r="N48" s="15"/>
      <c r="O48" s="15"/>
      <c r="P48" s="15"/>
    </row>
    <row r="49" spans="8:16" ht="18.75" x14ac:dyDescent="0.3">
      <c r="H49" s="15" t="s">
        <v>52</v>
      </c>
      <c r="I49" s="16" t="s">
        <v>161</v>
      </c>
      <c r="J49" s="16"/>
      <c r="K49" s="15"/>
      <c r="L49" s="15"/>
      <c r="M49" s="15"/>
      <c r="N49" s="15"/>
      <c r="O49" s="15"/>
      <c r="P49" s="15"/>
    </row>
    <row r="50" spans="8:16" ht="18.75" x14ac:dyDescent="0.3">
      <c r="H50" s="15" t="s">
        <v>50</v>
      </c>
      <c r="I50" s="16" t="s">
        <v>161</v>
      </c>
      <c r="J50" s="16"/>
      <c r="K50" s="15"/>
      <c r="L50" s="15"/>
      <c r="M50" s="15"/>
      <c r="N50" s="15"/>
      <c r="O50" s="15"/>
      <c r="P50" s="15"/>
    </row>
    <row r="51" spans="8:16" ht="18.75" x14ac:dyDescent="0.3">
      <c r="H51" s="15" t="s">
        <v>36</v>
      </c>
      <c r="I51" s="16" t="s">
        <v>161</v>
      </c>
      <c r="J51" s="16"/>
      <c r="K51" s="15"/>
      <c r="L51" s="15"/>
      <c r="M51" s="15"/>
      <c r="N51" s="15"/>
      <c r="O51" s="15"/>
      <c r="P51" s="15"/>
    </row>
    <row r="52" spans="8:16" ht="18.75" x14ac:dyDescent="0.3">
      <c r="H52" s="15" t="s">
        <v>51</v>
      </c>
      <c r="I52" s="16" t="s">
        <v>10</v>
      </c>
      <c r="J52" s="16" t="s">
        <v>123</v>
      </c>
      <c r="K52" s="15" t="s">
        <v>162</v>
      </c>
      <c r="L52" s="15" t="s">
        <v>131</v>
      </c>
      <c r="M52" s="15" t="s">
        <v>131</v>
      </c>
      <c r="N52" s="15" t="s">
        <v>131</v>
      </c>
      <c r="O52" s="15" t="s">
        <v>131</v>
      </c>
      <c r="P52" s="15" t="s">
        <v>131</v>
      </c>
    </row>
    <row r="53" spans="8:16" ht="18.75" x14ac:dyDescent="0.3">
      <c r="H53" s="15" t="s">
        <v>53</v>
      </c>
      <c r="I53" s="16" t="s">
        <v>10</v>
      </c>
      <c r="J53" s="16" t="s">
        <v>123</v>
      </c>
      <c r="K53" s="15" t="s">
        <v>163</v>
      </c>
      <c r="L53" s="15" t="s">
        <v>131</v>
      </c>
      <c r="M53" s="15" t="s">
        <v>131</v>
      </c>
      <c r="N53" s="15" t="s">
        <v>131</v>
      </c>
      <c r="O53" s="15" t="s">
        <v>131</v>
      </c>
      <c r="P53" s="15" t="s">
        <v>131</v>
      </c>
    </row>
    <row r="54" spans="8:16" ht="18.75" x14ac:dyDescent="0.3">
      <c r="H54" s="15" t="s">
        <v>64</v>
      </c>
      <c r="I54" s="16" t="s">
        <v>10</v>
      </c>
      <c r="J54" s="16" t="s">
        <v>123</v>
      </c>
      <c r="K54" s="15" t="s">
        <v>164</v>
      </c>
      <c r="L54" s="15" t="s">
        <v>131</v>
      </c>
      <c r="M54" s="15" t="s">
        <v>131</v>
      </c>
      <c r="N54" s="15" t="s">
        <v>131</v>
      </c>
      <c r="O54" s="15" t="s">
        <v>131</v>
      </c>
      <c r="P54" s="15" t="s">
        <v>131</v>
      </c>
    </row>
    <row r="55" spans="8:16" ht="18.75" x14ac:dyDescent="0.3">
      <c r="H55" s="15" t="s">
        <v>63</v>
      </c>
      <c r="I55" s="16" t="s">
        <v>10</v>
      </c>
      <c r="J55" s="16" t="s">
        <v>123</v>
      </c>
      <c r="K55" s="15" t="s">
        <v>164</v>
      </c>
      <c r="L55" s="15" t="s">
        <v>131</v>
      </c>
      <c r="M55" s="15" t="s">
        <v>131</v>
      </c>
      <c r="N55" s="15" t="s">
        <v>131</v>
      </c>
      <c r="O55" s="15" t="s">
        <v>131</v>
      </c>
      <c r="P55" s="15" t="s">
        <v>131</v>
      </c>
    </row>
    <row r="56" spans="8:16" ht="18.75" x14ac:dyDescent="0.3">
      <c r="H56" s="15" t="s">
        <v>62</v>
      </c>
      <c r="I56" s="16" t="s">
        <v>10</v>
      </c>
      <c r="J56" s="16" t="s">
        <v>123</v>
      </c>
      <c r="K56" s="15" t="s">
        <v>164</v>
      </c>
      <c r="L56" s="15" t="s">
        <v>131</v>
      </c>
      <c r="M56" s="15" t="s">
        <v>131</v>
      </c>
      <c r="N56" s="15" t="s">
        <v>131</v>
      </c>
      <c r="O56" s="15" t="s">
        <v>131</v>
      </c>
      <c r="P56" s="15" t="s">
        <v>131</v>
      </c>
    </row>
    <row r="57" spans="8:16" ht="18.75" x14ac:dyDescent="0.3">
      <c r="H57" s="15" t="s">
        <v>55</v>
      </c>
      <c r="I57" s="16" t="s">
        <v>10</v>
      </c>
      <c r="J57" s="16" t="s">
        <v>123</v>
      </c>
      <c r="K57" s="15" t="s">
        <v>164</v>
      </c>
      <c r="L57" s="15" t="s">
        <v>131</v>
      </c>
      <c r="M57" s="15" t="s">
        <v>131</v>
      </c>
      <c r="N57" s="15" t="s">
        <v>131</v>
      </c>
      <c r="O57" s="15" t="s">
        <v>131</v>
      </c>
      <c r="P57" s="15" t="s">
        <v>131</v>
      </c>
    </row>
    <row r="58" spans="8:16" ht="18.75" x14ac:dyDescent="0.3">
      <c r="H58" s="15" t="s">
        <v>31</v>
      </c>
      <c r="I58" s="16" t="s">
        <v>10</v>
      </c>
      <c r="J58" s="16" t="s">
        <v>123</v>
      </c>
      <c r="K58" s="15" t="s">
        <v>164</v>
      </c>
      <c r="L58" s="15" t="s">
        <v>131</v>
      </c>
      <c r="M58" s="15" t="s">
        <v>131</v>
      </c>
      <c r="N58" s="15" t="s">
        <v>131</v>
      </c>
      <c r="O58" s="15" t="s">
        <v>131</v>
      </c>
      <c r="P58" s="15" t="s">
        <v>131</v>
      </c>
    </row>
    <row r="59" spans="8:16" ht="18.75" x14ac:dyDescent="0.3">
      <c r="H59" s="15" t="s">
        <v>29</v>
      </c>
      <c r="I59" s="16" t="s">
        <v>10</v>
      </c>
      <c r="J59" s="16" t="s">
        <v>123</v>
      </c>
      <c r="K59" s="15" t="s">
        <v>165</v>
      </c>
      <c r="L59" s="15" t="s">
        <v>131</v>
      </c>
      <c r="M59" s="15" t="s">
        <v>131</v>
      </c>
      <c r="N59" s="15" t="s">
        <v>131</v>
      </c>
      <c r="O59" s="15" t="s">
        <v>131</v>
      </c>
      <c r="P59" s="15" t="s">
        <v>131</v>
      </c>
    </row>
    <row r="60" spans="8:16" ht="18.75" x14ac:dyDescent="0.3">
      <c r="H60" s="15" t="s">
        <v>66</v>
      </c>
      <c r="I60" s="16" t="s">
        <v>10</v>
      </c>
      <c r="J60" s="16" t="s">
        <v>135</v>
      </c>
      <c r="K60" s="15" t="s">
        <v>166</v>
      </c>
      <c r="L60" s="15" t="s">
        <v>135</v>
      </c>
      <c r="M60" s="15" t="s">
        <v>135</v>
      </c>
      <c r="N60" s="15" t="s">
        <v>135</v>
      </c>
      <c r="O60" s="15" t="s">
        <v>135</v>
      </c>
      <c r="P60" s="15" t="s">
        <v>135</v>
      </c>
    </row>
  </sheetData>
  <mergeCells count="4">
    <mergeCell ref="A1:D2"/>
    <mergeCell ref="A10:A13"/>
    <mergeCell ref="A15:A16"/>
    <mergeCell ref="A17:A18"/>
  </mergeCells>
  <pageMargins left="0.7" right="0.7" top="0.75" bottom="0.75" header="0.51180555555555496" footer="0.51180555555555496"/>
  <pageSetup firstPageNumber="0" orientation="portrait" horizontalDpi="4294967293"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5"/>
  <sheetViews>
    <sheetView topLeftCell="A28" zoomScale="95" zoomScaleNormal="95" workbookViewId="0">
      <selection activeCell="B53" sqref="B53:B54"/>
    </sheetView>
  </sheetViews>
  <sheetFormatPr defaultRowHeight="15" x14ac:dyDescent="0.25"/>
  <cols>
    <col min="1" max="1" width="8.5703125"/>
    <col min="2" max="2" width="20.28515625"/>
    <col min="3" max="3" width="12.85546875"/>
    <col min="4" max="4" width="12.85546875" customWidth="1"/>
    <col min="5" max="8" width="12.85546875"/>
    <col min="9" max="9" width="18"/>
    <col min="10" max="17" width="12.85546875"/>
    <col min="18" max="18" width="11.28515625"/>
    <col min="19" max="19" width="18.28515625"/>
    <col min="20" max="20" width="11.28515625"/>
    <col min="21" max="1025" width="8.5703125"/>
  </cols>
  <sheetData>
    <row r="1" spans="1:19" ht="18.75" x14ac:dyDescent="0.3">
      <c r="A1" s="17" t="s">
        <v>167</v>
      </c>
    </row>
    <row r="2" spans="1:19" s="19" customFormat="1" x14ac:dyDescent="0.25">
      <c r="B2" s="391" t="s">
        <v>168</v>
      </c>
      <c r="C2" s="391"/>
      <c r="D2" s="391"/>
      <c r="E2" s="391"/>
      <c r="F2" s="391"/>
      <c r="G2" s="391"/>
      <c r="H2" s="391"/>
      <c r="I2" s="391"/>
      <c r="J2" s="391"/>
      <c r="K2" s="391"/>
      <c r="L2" s="391"/>
      <c r="M2" s="391"/>
      <c r="N2" s="391"/>
      <c r="O2" s="391"/>
      <c r="P2" s="391"/>
      <c r="Q2" s="391"/>
      <c r="R2" s="391"/>
      <c r="S2" s="391"/>
    </row>
    <row r="3" spans="1:19" x14ac:dyDescent="0.25">
      <c r="B3" s="363" t="s">
        <v>169</v>
      </c>
      <c r="C3" s="61"/>
      <c r="D3" s="394" t="s">
        <v>170</v>
      </c>
      <c r="E3" s="363"/>
    </row>
    <row r="4" spans="1:19" x14ac:dyDescent="0.25">
      <c r="B4" s="396"/>
      <c r="C4" s="224"/>
      <c r="D4" s="395"/>
      <c r="E4" s="396"/>
      <c r="I4" s="246" t="s">
        <v>171</v>
      </c>
      <c r="J4" s="10"/>
      <c r="K4" s="10" t="s">
        <v>172</v>
      </c>
      <c r="L4" s="10" t="s">
        <v>173</v>
      </c>
      <c r="M4" s="10" t="s">
        <v>174</v>
      </c>
      <c r="N4" s="363" t="s">
        <v>175</v>
      </c>
      <c r="O4" s="363"/>
    </row>
    <row r="5" spans="1:19" x14ac:dyDescent="0.25">
      <c r="B5" t="s">
        <v>176</v>
      </c>
      <c r="C5" s="23"/>
      <c r="D5" t="s">
        <v>177</v>
      </c>
      <c r="E5" s="10" t="s">
        <v>6</v>
      </c>
      <c r="I5" s="43"/>
      <c r="J5" s="3"/>
      <c r="K5" s="3"/>
      <c r="L5" s="3"/>
      <c r="M5" s="3"/>
      <c r="N5" s="3" t="s">
        <v>178</v>
      </c>
      <c r="O5" s="3" t="s">
        <v>179</v>
      </c>
    </row>
    <row r="6" spans="1:19" x14ac:dyDescent="0.25">
      <c r="B6" t="s">
        <v>180</v>
      </c>
      <c r="C6" s="23"/>
      <c r="D6" t="s">
        <v>181</v>
      </c>
      <c r="E6" s="10" t="s">
        <v>10</v>
      </c>
      <c r="H6" s="363" t="s">
        <v>182</v>
      </c>
      <c r="I6" s="246" t="s">
        <v>183</v>
      </c>
      <c r="J6" s="20" t="s">
        <v>184</v>
      </c>
      <c r="K6" s="10" t="s">
        <v>185</v>
      </c>
      <c r="L6" s="10" t="s">
        <v>186</v>
      </c>
      <c r="M6" s="10" t="s">
        <v>187</v>
      </c>
      <c r="N6" s="10">
        <f>7.3*7.3*11.3</f>
        <v>602.17700000000002</v>
      </c>
      <c r="O6" s="21">
        <f t="shared" ref="O6:O11" si="0">N6/(1000000)</f>
        <v>6.0217700000000007E-4</v>
      </c>
    </row>
    <row r="7" spans="1:19" x14ac:dyDescent="0.25">
      <c r="B7" t="s">
        <v>188</v>
      </c>
      <c r="C7" s="23"/>
      <c r="D7" t="s">
        <v>189</v>
      </c>
      <c r="E7" s="10" t="s">
        <v>18</v>
      </c>
      <c r="H7" s="363"/>
      <c r="I7" s="246" t="s">
        <v>190</v>
      </c>
      <c r="J7" s="20" t="s">
        <v>191</v>
      </c>
      <c r="K7" s="10" t="s">
        <v>185</v>
      </c>
      <c r="L7" s="10" t="s">
        <v>192</v>
      </c>
      <c r="M7" s="10" t="s">
        <v>193</v>
      </c>
      <c r="N7" s="10">
        <f>6.5*3.5*11</f>
        <v>250.25</v>
      </c>
      <c r="O7" s="21">
        <f t="shared" si="0"/>
        <v>2.5024999999999998E-4</v>
      </c>
    </row>
    <row r="8" spans="1:19" x14ac:dyDescent="0.25">
      <c r="B8" t="s">
        <v>194</v>
      </c>
      <c r="C8" s="23"/>
      <c r="D8" t="s">
        <v>195</v>
      </c>
      <c r="E8" s="10" t="s">
        <v>14</v>
      </c>
      <c r="H8" s="363"/>
      <c r="I8" s="246" t="s">
        <v>196</v>
      </c>
      <c r="J8" s="20" t="s">
        <v>197</v>
      </c>
      <c r="K8" s="10" t="s">
        <v>185</v>
      </c>
      <c r="L8" s="10" t="s">
        <v>198</v>
      </c>
      <c r="M8" s="10" t="s">
        <v>199</v>
      </c>
      <c r="N8" s="10">
        <f>7*7*10.9</f>
        <v>534.1</v>
      </c>
      <c r="O8" s="21">
        <f t="shared" si="0"/>
        <v>5.3410000000000003E-4</v>
      </c>
    </row>
    <row r="9" spans="1:19" x14ac:dyDescent="0.25">
      <c r="H9" s="363"/>
      <c r="I9" s="246" t="s">
        <v>200</v>
      </c>
      <c r="J9" s="20" t="s">
        <v>201</v>
      </c>
      <c r="K9" s="10" t="s">
        <v>202</v>
      </c>
      <c r="L9" s="10" t="s">
        <v>203</v>
      </c>
      <c r="M9" s="10" t="s">
        <v>204</v>
      </c>
      <c r="N9" s="10">
        <v>1000</v>
      </c>
      <c r="O9" s="21">
        <f t="shared" si="0"/>
        <v>1E-3</v>
      </c>
    </row>
    <row r="10" spans="1:19" x14ac:dyDescent="0.25">
      <c r="H10" s="363"/>
      <c r="I10" s="246" t="s">
        <v>205</v>
      </c>
      <c r="J10" s="20" t="s">
        <v>206</v>
      </c>
      <c r="K10" s="10" t="s">
        <v>202</v>
      </c>
      <c r="L10" s="10" t="s">
        <v>207</v>
      </c>
      <c r="M10" s="10" t="s">
        <v>204</v>
      </c>
      <c r="N10" s="10">
        <v>1000</v>
      </c>
      <c r="O10" s="21">
        <f t="shared" si="0"/>
        <v>1E-3</v>
      </c>
    </row>
    <row r="11" spans="1:19" x14ac:dyDescent="0.25">
      <c r="H11" s="363"/>
      <c r="I11" s="64" t="s">
        <v>208</v>
      </c>
      <c r="J11" s="20" t="s">
        <v>209</v>
      </c>
      <c r="K11" s="10" t="s">
        <v>185</v>
      </c>
      <c r="L11" s="10" t="s">
        <v>210</v>
      </c>
      <c r="M11" s="10" t="s">
        <v>211</v>
      </c>
      <c r="N11" s="10">
        <f>8*8*5</f>
        <v>320</v>
      </c>
      <c r="O11" s="21">
        <f t="shared" si="0"/>
        <v>3.2000000000000003E-4</v>
      </c>
    </row>
    <row r="12" spans="1:19" x14ac:dyDescent="0.25">
      <c r="B12" s="22" t="s">
        <v>212</v>
      </c>
    </row>
    <row r="13" spans="1:19" x14ac:dyDescent="0.25">
      <c r="B13" s="392" t="s">
        <v>213</v>
      </c>
      <c r="C13" s="392"/>
      <c r="D13" s="392"/>
      <c r="E13" s="392"/>
      <c r="F13" s="392"/>
      <c r="G13" s="392"/>
      <c r="H13" s="392"/>
      <c r="I13" s="392"/>
      <c r="J13" s="392"/>
      <c r="K13" s="392"/>
      <c r="M13" s="365" t="s">
        <v>214</v>
      </c>
      <c r="N13" s="365"/>
      <c r="O13" s="365"/>
      <c r="P13" s="365"/>
      <c r="Q13" s="365"/>
      <c r="R13" s="365"/>
    </row>
    <row r="14" spans="1:19" x14ac:dyDescent="0.25">
      <c r="B14" t="s">
        <v>215</v>
      </c>
      <c r="C14">
        <v>10</v>
      </c>
      <c r="K14" s="23"/>
      <c r="M14" s="3" t="s">
        <v>109</v>
      </c>
      <c r="N14" s="3" t="s">
        <v>6</v>
      </c>
      <c r="O14" s="3" t="s">
        <v>10</v>
      </c>
      <c r="P14" s="3" t="s">
        <v>14</v>
      </c>
      <c r="Q14" s="3" t="s">
        <v>18</v>
      </c>
      <c r="R14" s="3" t="s">
        <v>216</v>
      </c>
    </row>
    <row r="15" spans="1:19" x14ac:dyDescent="0.25">
      <c r="B15" s="393" t="s">
        <v>217</v>
      </c>
      <c r="C15" s="393"/>
      <c r="D15" s="393"/>
      <c r="E15" s="393"/>
      <c r="F15" s="393"/>
      <c r="G15" s="393"/>
      <c r="H15" s="393"/>
      <c r="I15" s="393"/>
      <c r="J15" s="393"/>
      <c r="K15" s="393"/>
      <c r="M15" s="24">
        <v>1</v>
      </c>
      <c r="N15" s="25">
        <f>D24</f>
        <v>1</v>
      </c>
      <c r="O15" s="25"/>
      <c r="P15" s="25"/>
      <c r="Q15" s="25"/>
      <c r="R15" s="26">
        <f>AVERAGE(N15:Q15)</f>
        <v>1</v>
      </c>
    </row>
    <row r="16" spans="1:19" x14ac:dyDescent="0.25">
      <c r="B16" s="27" t="s">
        <v>218</v>
      </c>
      <c r="C16" s="28"/>
      <c r="D16" s="29" t="s">
        <v>5</v>
      </c>
      <c r="E16" s="29" t="s">
        <v>9</v>
      </c>
      <c r="F16" s="29" t="s">
        <v>13</v>
      </c>
      <c r="G16" s="29" t="s">
        <v>17</v>
      </c>
      <c r="H16" s="390" t="s">
        <v>219</v>
      </c>
      <c r="I16" s="390"/>
      <c r="J16" s="390"/>
      <c r="K16" s="31"/>
      <c r="M16" s="32">
        <v>2</v>
      </c>
      <c r="N16" s="33">
        <f>D34</f>
        <v>1</v>
      </c>
      <c r="O16" s="33">
        <f>E34</f>
        <v>1</v>
      </c>
      <c r="P16" s="33">
        <f>F34</f>
        <v>1</v>
      </c>
      <c r="Q16" s="33">
        <f>G34</f>
        <v>1</v>
      </c>
      <c r="R16" s="26">
        <f>AVERAGE(N16:Q16)</f>
        <v>1</v>
      </c>
    </row>
    <row r="17" spans="2:19" x14ac:dyDescent="0.25">
      <c r="B17" s="34" t="s">
        <v>113</v>
      </c>
      <c r="D17" s="1"/>
      <c r="E17" s="1"/>
      <c r="F17" s="1"/>
      <c r="G17" s="1"/>
      <c r="H17" s="20"/>
      <c r="I17" s="20"/>
      <c r="J17" s="20"/>
      <c r="K17" s="23"/>
      <c r="M17" s="32">
        <v>3</v>
      </c>
      <c r="N17" s="33">
        <f>D43</f>
        <v>1</v>
      </c>
      <c r="O17" s="33"/>
      <c r="P17" s="33">
        <f>F43</f>
        <v>0.9</v>
      </c>
      <c r="Q17" s="33"/>
      <c r="R17" s="26">
        <f>AVERAGE(N17:Q17)</f>
        <v>0.95</v>
      </c>
    </row>
    <row r="18" spans="2:19" x14ac:dyDescent="0.25">
      <c r="B18" s="34">
        <v>10</v>
      </c>
      <c r="C18" t="s">
        <v>183</v>
      </c>
      <c r="D18" s="1">
        <v>10</v>
      </c>
      <c r="E18" s="1"/>
      <c r="F18" s="1"/>
      <c r="G18" s="1"/>
      <c r="I18" s="20"/>
      <c r="J18" s="20"/>
      <c r="K18" s="23"/>
      <c r="M18" s="35">
        <v>4</v>
      </c>
      <c r="N18" s="36">
        <f>D51</f>
        <v>1</v>
      </c>
      <c r="O18" s="36"/>
      <c r="P18" s="36"/>
      <c r="Q18" s="36"/>
      <c r="R18" s="37">
        <f>AVERAGE(N18:Q18)</f>
        <v>1</v>
      </c>
      <c r="S18" s="169"/>
    </row>
    <row r="19" spans="2:19" x14ac:dyDescent="0.25">
      <c r="B19" s="34">
        <v>10</v>
      </c>
      <c r="C19" t="s">
        <v>190</v>
      </c>
      <c r="D19" s="1">
        <v>10</v>
      </c>
      <c r="E19" s="1"/>
      <c r="F19" s="1"/>
      <c r="G19" s="1"/>
      <c r="I19" s="20"/>
      <c r="J19" s="20"/>
      <c r="K19" s="23"/>
      <c r="M19" s="32" t="s">
        <v>216</v>
      </c>
      <c r="N19" s="1"/>
      <c r="O19" s="1"/>
      <c r="P19" s="1"/>
      <c r="Q19" s="1"/>
      <c r="R19" s="38">
        <f>AVERAGE(R15:R18)</f>
        <v>0.98750000000000004</v>
      </c>
    </row>
    <row r="20" spans="2:19" x14ac:dyDescent="0.25">
      <c r="B20" s="34">
        <v>10</v>
      </c>
      <c r="C20" t="s">
        <v>196</v>
      </c>
      <c r="D20" s="1">
        <v>10</v>
      </c>
      <c r="E20" s="1"/>
      <c r="F20" s="1"/>
      <c r="G20" s="1"/>
      <c r="I20" s="20"/>
      <c r="J20" s="20"/>
      <c r="K20" s="23"/>
    </row>
    <row r="21" spans="2:19" x14ac:dyDescent="0.25">
      <c r="B21" s="34">
        <v>10</v>
      </c>
      <c r="C21" t="s">
        <v>200</v>
      </c>
      <c r="D21" s="1">
        <v>10</v>
      </c>
      <c r="E21" s="1"/>
      <c r="F21" s="1"/>
      <c r="G21" s="1"/>
      <c r="H21" s="20"/>
      <c r="I21" s="20"/>
      <c r="J21" s="20"/>
      <c r="K21" s="23"/>
    </row>
    <row r="22" spans="2:19" x14ac:dyDescent="0.25">
      <c r="B22" s="34">
        <v>10</v>
      </c>
      <c r="C22" t="s">
        <v>205</v>
      </c>
      <c r="D22" s="1">
        <v>10</v>
      </c>
      <c r="E22" s="1"/>
      <c r="F22" s="1"/>
      <c r="G22" s="1"/>
      <c r="H22" s="20"/>
      <c r="I22" s="20"/>
      <c r="J22" s="20"/>
      <c r="K22" s="23"/>
    </row>
    <row r="23" spans="2:19" x14ac:dyDescent="0.25">
      <c r="B23" s="39">
        <v>10</v>
      </c>
      <c r="C23" s="40" t="s">
        <v>208</v>
      </c>
      <c r="D23" s="41">
        <v>10</v>
      </c>
      <c r="E23" s="41"/>
      <c r="F23" s="41"/>
      <c r="G23" s="41"/>
      <c r="H23" s="42"/>
      <c r="I23" s="42"/>
      <c r="J23" s="42"/>
      <c r="K23" s="43"/>
    </row>
    <row r="24" spans="2:19" x14ac:dyDescent="0.25">
      <c r="B24" s="34">
        <f>SUM(B18:B23)</f>
        <v>60</v>
      </c>
      <c r="D24" s="44">
        <f>SUM(D18:D23)/B24</f>
        <v>1</v>
      </c>
      <c r="E24" s="1"/>
      <c r="F24" s="1"/>
      <c r="G24" s="1"/>
      <c r="H24" s="20"/>
      <c r="I24" s="20"/>
      <c r="J24" s="45"/>
    </row>
    <row r="25" spans="2:19" x14ac:dyDescent="0.25">
      <c r="D25" s="46"/>
      <c r="E25" s="1"/>
      <c r="F25" s="1"/>
      <c r="G25" s="1"/>
      <c r="H25" s="20"/>
      <c r="I25" s="20"/>
      <c r="J25" s="20"/>
    </row>
    <row r="26" spans="2:19" x14ac:dyDescent="0.25">
      <c r="B26" s="47" t="s">
        <v>220</v>
      </c>
      <c r="C26" s="48"/>
      <c r="D26" s="49"/>
      <c r="E26" s="49"/>
      <c r="F26" s="49"/>
      <c r="G26" s="49"/>
      <c r="H26" s="50"/>
      <c r="I26" s="50"/>
      <c r="J26" s="50"/>
      <c r="K26" s="51"/>
    </row>
    <row r="27" spans="2:19" x14ac:dyDescent="0.25">
      <c r="B27" s="34"/>
      <c r="D27" s="1"/>
      <c r="E27" s="1"/>
      <c r="F27" s="1"/>
      <c r="G27" s="1"/>
      <c r="H27" s="20"/>
      <c r="I27" s="20"/>
      <c r="J27" s="20"/>
      <c r="K27" s="23"/>
    </row>
    <row r="28" spans="2:19" x14ac:dyDescent="0.25">
      <c r="B28" s="34">
        <v>10</v>
      </c>
      <c r="C28" t="s">
        <v>183</v>
      </c>
      <c r="D28" s="1">
        <v>10</v>
      </c>
      <c r="E28" s="52">
        <v>10</v>
      </c>
      <c r="F28" s="1">
        <v>10</v>
      </c>
      <c r="G28" s="1">
        <v>10</v>
      </c>
      <c r="H28" s="20"/>
      <c r="I28" s="20"/>
      <c r="J28" s="20"/>
      <c r="K28" s="23"/>
    </row>
    <row r="29" spans="2:19" x14ac:dyDescent="0.25">
      <c r="B29" s="34">
        <v>10</v>
      </c>
      <c r="C29" t="s">
        <v>190</v>
      </c>
      <c r="D29" s="1">
        <v>10</v>
      </c>
      <c r="E29" s="53">
        <v>10</v>
      </c>
      <c r="F29" s="1">
        <v>10</v>
      </c>
      <c r="G29" s="1">
        <v>10</v>
      </c>
      <c r="H29" s="20"/>
      <c r="I29" s="20"/>
      <c r="J29" s="20"/>
      <c r="K29" s="23"/>
    </row>
    <row r="30" spans="2:19" x14ac:dyDescent="0.25">
      <c r="B30" s="34">
        <v>10</v>
      </c>
      <c r="C30" t="s">
        <v>196</v>
      </c>
      <c r="D30" s="1">
        <v>10</v>
      </c>
      <c r="E30" s="52">
        <v>10</v>
      </c>
      <c r="F30" s="1">
        <v>10</v>
      </c>
      <c r="G30" s="1">
        <v>10</v>
      </c>
      <c r="I30" s="20"/>
      <c r="J30" s="20"/>
      <c r="K30" s="23"/>
    </row>
    <row r="31" spans="2:19" x14ac:dyDescent="0.25">
      <c r="B31" s="34">
        <v>10</v>
      </c>
      <c r="C31" t="s">
        <v>200</v>
      </c>
      <c r="D31" s="1">
        <v>10</v>
      </c>
      <c r="E31" s="52">
        <v>10</v>
      </c>
      <c r="F31" s="1">
        <v>10</v>
      </c>
      <c r="G31" s="1">
        <v>10</v>
      </c>
      <c r="H31" s="20"/>
      <c r="I31" s="20"/>
      <c r="J31" s="20"/>
      <c r="K31" s="23"/>
    </row>
    <row r="32" spans="2:19" x14ac:dyDescent="0.25">
      <c r="B32" s="34">
        <v>10</v>
      </c>
      <c r="C32" t="s">
        <v>205</v>
      </c>
      <c r="D32" s="1">
        <v>10</v>
      </c>
      <c r="E32" s="52">
        <v>10</v>
      </c>
      <c r="F32" s="1">
        <v>10</v>
      </c>
      <c r="G32" s="1">
        <v>10</v>
      </c>
      <c r="H32" s="20"/>
      <c r="I32" s="20"/>
      <c r="J32" s="20"/>
      <c r="K32" s="23"/>
    </row>
    <row r="33" spans="2:11" x14ac:dyDescent="0.25">
      <c r="B33" s="34">
        <v>10</v>
      </c>
      <c r="C33" t="s">
        <v>208</v>
      </c>
      <c r="D33" s="1">
        <v>10</v>
      </c>
      <c r="E33" s="52">
        <v>10</v>
      </c>
      <c r="F33" s="1">
        <v>10</v>
      </c>
      <c r="G33" s="1">
        <v>10</v>
      </c>
      <c r="H33" s="20"/>
      <c r="I33" s="20"/>
      <c r="J33" s="20"/>
      <c r="K33" s="23"/>
    </row>
    <row r="34" spans="2:11" x14ac:dyDescent="0.25">
      <c r="B34" s="27">
        <f>SUM(B28:B33)</f>
        <v>60</v>
      </c>
      <c r="C34" s="28"/>
      <c r="D34" s="332">
        <f>SUM(D28:D33)/B34</f>
        <v>1</v>
      </c>
      <c r="E34" s="54">
        <f>SUM(E28:E33)/$B$34</f>
        <v>1</v>
      </c>
      <c r="F34" s="54">
        <f>SUM(F28:F33)/$B$34</f>
        <v>1</v>
      </c>
      <c r="G34" s="54">
        <f>SUM(G28:G33)/$B$34</f>
        <v>1</v>
      </c>
      <c r="H34" s="55"/>
      <c r="I34" s="55"/>
      <c r="J34" s="55"/>
      <c r="K34" s="31"/>
    </row>
    <row r="35" spans="2:11" x14ac:dyDescent="0.25">
      <c r="B35" s="34"/>
      <c r="D35" s="1"/>
      <c r="E35" s="46"/>
      <c r="F35" s="1"/>
      <c r="G35" s="1"/>
      <c r="H35" s="20"/>
      <c r="I35" s="20"/>
      <c r="J35" s="45"/>
    </row>
    <row r="36" spans="2:11" x14ac:dyDescent="0.25">
      <c r="B36" s="47" t="s">
        <v>221</v>
      </c>
      <c r="C36" s="48"/>
      <c r="D36" s="49"/>
      <c r="E36" s="56"/>
      <c r="F36" s="49"/>
      <c r="G36" s="49"/>
      <c r="H36" s="50"/>
      <c r="I36" s="50"/>
      <c r="J36" s="50"/>
      <c r="K36" s="51"/>
    </row>
    <row r="37" spans="2:11" x14ac:dyDescent="0.25">
      <c r="B37" s="34">
        <v>10</v>
      </c>
      <c r="C37" t="s">
        <v>183</v>
      </c>
      <c r="D37" s="1">
        <v>10</v>
      </c>
      <c r="E37" s="10"/>
      <c r="F37" s="1">
        <v>9</v>
      </c>
      <c r="G37" s="1"/>
      <c r="H37" s="20"/>
      <c r="I37" s="20"/>
      <c r="J37" s="20"/>
      <c r="K37" s="23"/>
    </row>
    <row r="38" spans="2:11" x14ac:dyDescent="0.25">
      <c r="B38" s="34">
        <v>10</v>
      </c>
      <c r="C38" t="s">
        <v>190</v>
      </c>
      <c r="D38" s="1">
        <v>10</v>
      </c>
      <c r="E38" s="10"/>
      <c r="F38" s="1">
        <v>9</v>
      </c>
      <c r="G38" s="1"/>
      <c r="H38" s="20"/>
      <c r="I38" s="20"/>
      <c r="J38" s="20"/>
      <c r="K38" s="23"/>
    </row>
    <row r="39" spans="2:11" x14ac:dyDescent="0.25">
      <c r="B39" s="34">
        <v>10</v>
      </c>
      <c r="C39" t="s">
        <v>196</v>
      </c>
      <c r="D39" s="1">
        <v>10</v>
      </c>
      <c r="E39" s="10"/>
      <c r="F39" s="1">
        <v>10</v>
      </c>
      <c r="G39" s="1"/>
      <c r="H39" s="20"/>
      <c r="I39" s="20"/>
      <c r="J39" s="20"/>
      <c r="K39" s="23"/>
    </row>
    <row r="40" spans="2:11" x14ac:dyDescent="0.25">
      <c r="B40" s="34">
        <v>10</v>
      </c>
      <c r="C40" t="s">
        <v>200</v>
      </c>
      <c r="D40" s="1">
        <v>10</v>
      </c>
      <c r="E40" s="57"/>
      <c r="F40" s="1">
        <v>8</v>
      </c>
      <c r="G40" s="1"/>
      <c r="H40" s="20" t="s">
        <v>222</v>
      </c>
      <c r="I40" s="20"/>
      <c r="J40" s="20"/>
      <c r="K40" s="23"/>
    </row>
    <row r="41" spans="2:11" x14ac:dyDescent="0.25">
      <c r="B41" s="34">
        <v>10</v>
      </c>
      <c r="C41" t="s">
        <v>205</v>
      </c>
      <c r="D41" s="1">
        <v>10</v>
      </c>
      <c r="E41" s="10"/>
      <c r="F41" s="1">
        <v>9</v>
      </c>
      <c r="G41" s="1"/>
      <c r="H41" s="20"/>
      <c r="I41" s="20"/>
      <c r="J41" s="20"/>
      <c r="K41" s="23"/>
    </row>
    <row r="42" spans="2:11" x14ac:dyDescent="0.25">
      <c r="B42" s="34">
        <v>10</v>
      </c>
      <c r="C42" t="s">
        <v>223</v>
      </c>
      <c r="D42" s="1">
        <v>10</v>
      </c>
      <c r="E42" s="10"/>
      <c r="F42" s="1">
        <v>9</v>
      </c>
      <c r="G42" s="1"/>
      <c r="H42" s="20"/>
      <c r="I42" s="20"/>
      <c r="J42" s="20"/>
      <c r="K42" s="23"/>
    </row>
    <row r="43" spans="2:11" x14ac:dyDescent="0.25">
      <c r="B43" s="47">
        <f>SUM(B37:B42)</f>
        <v>60</v>
      </c>
      <c r="C43" s="48" t="s">
        <v>224</v>
      </c>
      <c r="D43" s="58">
        <f>SUM(D37:D42)/$B$43</f>
        <v>1</v>
      </c>
      <c r="E43" s="58"/>
      <c r="F43" s="58">
        <f>SUM(F37:F42)/$B$43</f>
        <v>0.9</v>
      </c>
      <c r="G43" s="58"/>
      <c r="H43" s="50"/>
      <c r="I43" s="50"/>
      <c r="J43" s="50"/>
      <c r="K43" s="51"/>
    </row>
    <row r="44" spans="2:11" x14ac:dyDescent="0.25">
      <c r="B44" s="47" t="s">
        <v>225</v>
      </c>
      <c r="C44" s="48"/>
      <c r="D44" s="48"/>
      <c r="E44" s="49"/>
      <c r="F44" s="49"/>
      <c r="G44" s="49"/>
      <c r="H44" s="50"/>
      <c r="I44" s="50"/>
      <c r="J44" s="50"/>
      <c r="K44" s="51"/>
    </row>
    <row r="45" spans="2:11" x14ac:dyDescent="0.25">
      <c r="B45" s="34">
        <v>10</v>
      </c>
      <c r="C45" t="s">
        <v>183</v>
      </c>
      <c r="D45" s="1">
        <v>10</v>
      </c>
      <c r="E45" s="1"/>
      <c r="F45" s="1"/>
      <c r="G45" s="1"/>
      <c r="H45" s="20"/>
      <c r="I45" s="20"/>
      <c r="J45" s="20"/>
      <c r="K45" s="23"/>
    </row>
    <row r="46" spans="2:11" x14ac:dyDescent="0.25">
      <c r="B46" s="34">
        <v>10</v>
      </c>
      <c r="C46" t="s">
        <v>190</v>
      </c>
      <c r="D46" s="1">
        <v>10</v>
      </c>
      <c r="E46" s="1"/>
      <c r="F46" s="1"/>
      <c r="G46" s="1"/>
      <c r="H46" s="20" t="s">
        <v>226</v>
      </c>
      <c r="I46" s="20"/>
      <c r="J46" s="20"/>
      <c r="K46" s="23"/>
    </row>
    <row r="47" spans="2:11" x14ac:dyDescent="0.25">
      <c r="B47" s="34">
        <v>10</v>
      </c>
      <c r="C47" t="s">
        <v>196</v>
      </c>
      <c r="D47" s="1">
        <v>10</v>
      </c>
      <c r="E47" s="1"/>
      <c r="F47" s="1"/>
      <c r="G47" s="1"/>
      <c r="H47" s="20"/>
      <c r="I47" s="20"/>
      <c r="J47" s="20"/>
      <c r="K47" s="23"/>
    </row>
    <row r="48" spans="2:11" x14ac:dyDescent="0.25">
      <c r="B48" s="34">
        <v>10</v>
      </c>
      <c r="C48" t="s">
        <v>200</v>
      </c>
      <c r="D48" s="1">
        <v>10</v>
      </c>
      <c r="E48" s="1"/>
      <c r="F48" s="1"/>
      <c r="G48" s="1"/>
      <c r="H48" s="20"/>
      <c r="I48" s="20"/>
      <c r="J48" s="20"/>
      <c r="K48" s="23"/>
    </row>
    <row r="49" spans="2:11" x14ac:dyDescent="0.25">
      <c r="B49" s="34">
        <v>10</v>
      </c>
      <c r="C49" t="s">
        <v>205</v>
      </c>
      <c r="D49" s="1">
        <v>10</v>
      </c>
      <c r="E49" s="1"/>
      <c r="F49" s="1"/>
      <c r="G49" s="1"/>
      <c r="H49" s="20"/>
      <c r="I49" s="20"/>
      <c r="J49" s="20"/>
      <c r="K49" s="23"/>
    </row>
    <row r="50" spans="2:11" x14ac:dyDescent="0.25">
      <c r="B50" s="34">
        <v>10</v>
      </c>
      <c r="C50" t="s">
        <v>223</v>
      </c>
      <c r="D50" s="1">
        <v>10</v>
      </c>
      <c r="E50" s="1"/>
      <c r="F50" s="1"/>
      <c r="G50" s="1"/>
      <c r="H50" s="20"/>
      <c r="I50" s="20"/>
      <c r="J50" s="20"/>
      <c r="K50" s="23"/>
    </row>
    <row r="51" spans="2:11" x14ac:dyDescent="0.25">
      <c r="B51" s="27">
        <f>SUM(B45:B50)</f>
        <v>60</v>
      </c>
      <c r="C51" s="28" t="s">
        <v>227</v>
      </c>
      <c r="D51" s="59">
        <f>SUM(D45:D50)/$B$51</f>
        <v>1</v>
      </c>
      <c r="E51" s="29">
        <f>SUM(E45:E50)/$B$51</f>
        <v>0</v>
      </c>
      <c r="F51" s="29">
        <f>SUM(F45:F50)/$B$51</f>
        <v>0</v>
      </c>
      <c r="G51" s="29">
        <f>SUM(G45:G50)/$B$51</f>
        <v>0</v>
      </c>
      <c r="H51" s="29"/>
      <c r="I51" s="29"/>
      <c r="J51" s="29"/>
      <c r="K51" s="31"/>
    </row>
    <row r="52" spans="2:11" x14ac:dyDescent="0.25">
      <c r="B52" s="343" t="s">
        <v>227</v>
      </c>
      <c r="C52" s="48"/>
      <c r="D52" s="58">
        <f>SUM(D18:D23,D28:D33,D37:D42,D45:D50)/SUM(B24,B34,B43,B51)</f>
        <v>1</v>
      </c>
      <c r="E52" s="58">
        <f>E34</f>
        <v>1</v>
      </c>
      <c r="F52" s="58">
        <f>AVERAGE(F34,F43)</f>
        <v>0.95</v>
      </c>
      <c r="G52" s="58">
        <f>G34</f>
        <v>1</v>
      </c>
      <c r="H52" s="49"/>
      <c r="I52" s="348" t="s">
        <v>104</v>
      </c>
      <c r="J52" s="49"/>
      <c r="K52" s="222"/>
    </row>
    <row r="53" spans="2:11" x14ac:dyDescent="0.25">
      <c r="B53" s="60" t="s">
        <v>228</v>
      </c>
      <c r="C53" s="10"/>
      <c r="D53" s="10">
        <f>SUM(D18:D23,D28:D33,D37:D42,D45:D50)</f>
        <v>240</v>
      </c>
      <c r="E53" s="10">
        <f t="shared" ref="E53:G53" si="1">SUM(E18:E23,E28:E33,E37:E42,E45:E50)</f>
        <v>60</v>
      </c>
      <c r="F53" s="10">
        <f t="shared" si="1"/>
        <v>114</v>
      </c>
      <c r="G53" s="10">
        <f t="shared" si="1"/>
        <v>60</v>
      </c>
      <c r="I53" s="349">
        <f>SUM(D53:G53)</f>
        <v>474</v>
      </c>
      <c r="K53" s="23"/>
    </row>
    <row r="54" spans="2:11" ht="15.75" thickBot="1" x14ac:dyDescent="0.3">
      <c r="B54" s="347" t="s">
        <v>229</v>
      </c>
      <c r="C54" s="344"/>
      <c r="D54" s="346">
        <f>SUM(B24+B34+B43+B51)</f>
        <v>240</v>
      </c>
      <c r="E54" s="3">
        <f>SUM(B34)</f>
        <v>60</v>
      </c>
      <c r="F54" s="3">
        <f>SUM(B34,B43)</f>
        <v>120</v>
      </c>
      <c r="G54" s="3">
        <f>SUM(B34)</f>
        <v>60</v>
      </c>
      <c r="H54" s="40"/>
      <c r="I54" s="350">
        <f>SUM(D54:G54)</f>
        <v>480</v>
      </c>
      <c r="J54" s="40"/>
      <c r="K54" s="43"/>
    </row>
    <row r="55" spans="2:11" ht="15.75" thickTop="1" x14ac:dyDescent="0.25">
      <c r="B55" s="32"/>
    </row>
  </sheetData>
  <mergeCells count="9">
    <mergeCell ref="H16:J16"/>
    <mergeCell ref="B2:S2"/>
    <mergeCell ref="B13:K13"/>
    <mergeCell ref="M13:R13"/>
    <mergeCell ref="B15:K15"/>
    <mergeCell ref="D3:E4"/>
    <mergeCell ref="B3:B4"/>
    <mergeCell ref="H6:H11"/>
    <mergeCell ref="N4:O4"/>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6"/>
  <sheetViews>
    <sheetView topLeftCell="A16" zoomScale="95" zoomScaleNormal="95" workbookViewId="0">
      <selection activeCell="G40" sqref="G40"/>
    </sheetView>
  </sheetViews>
  <sheetFormatPr defaultRowHeight="15" x14ac:dyDescent="0.25"/>
  <cols>
    <col min="1" max="1" width="8.5703125"/>
    <col min="2" max="2" width="13.28515625" customWidth="1"/>
    <col min="3" max="3" width="8.5703125"/>
    <col min="4" max="4" width="15"/>
    <col min="5" max="5" width="13"/>
    <col min="6" max="6" width="10.7109375"/>
    <col min="7" max="7" width="12.28515625"/>
    <col min="8" max="8" width="17.5703125"/>
    <col min="9" max="9" width="70.85546875"/>
    <col min="10" max="1025" width="8.5703125"/>
  </cols>
  <sheetData>
    <row r="1" spans="1:18" x14ac:dyDescent="0.25">
      <c r="A1" t="s">
        <v>230</v>
      </c>
    </row>
    <row r="4" spans="1:18" x14ac:dyDescent="0.25">
      <c r="B4" s="397" t="s">
        <v>231</v>
      </c>
      <c r="C4" s="397"/>
      <c r="D4" s="397"/>
      <c r="E4" s="397"/>
      <c r="F4" s="397"/>
      <c r="G4" s="397"/>
      <c r="H4" s="397"/>
      <c r="I4" s="397"/>
    </row>
    <row r="5" spans="1:18" x14ac:dyDescent="0.25">
      <c r="B5" t="s">
        <v>215</v>
      </c>
      <c r="C5">
        <v>10</v>
      </c>
      <c r="M5" s="398" t="s">
        <v>232</v>
      </c>
      <c r="N5" s="398"/>
      <c r="O5" s="398"/>
      <c r="P5" s="398"/>
      <c r="Q5" s="398"/>
      <c r="R5" s="398"/>
    </row>
    <row r="6" spans="1:18" x14ac:dyDescent="0.25">
      <c r="B6" s="399" t="s">
        <v>217</v>
      </c>
      <c r="C6" s="399"/>
      <c r="D6" s="399"/>
      <c r="E6" s="399"/>
      <c r="F6" s="399"/>
      <c r="G6" s="399"/>
      <c r="H6" s="399"/>
      <c r="I6" s="399"/>
    </row>
    <row r="7" spans="1:18" x14ac:dyDescent="0.25">
      <c r="B7" s="62"/>
      <c r="C7" s="63"/>
      <c r="D7" s="63"/>
      <c r="E7" s="63"/>
      <c r="F7" s="63"/>
      <c r="G7" s="63"/>
      <c r="H7" s="63" t="s">
        <v>233</v>
      </c>
      <c r="I7" s="63"/>
      <c r="M7" s="64" t="s">
        <v>109</v>
      </c>
      <c r="N7" s="3" t="s">
        <v>6</v>
      </c>
      <c r="O7" s="3" t="s">
        <v>10</v>
      </c>
      <c r="P7" s="3" t="s">
        <v>14</v>
      </c>
      <c r="Q7" s="3" t="s">
        <v>18</v>
      </c>
      <c r="R7" s="3" t="s">
        <v>216</v>
      </c>
    </row>
    <row r="8" spans="1:18" x14ac:dyDescent="0.25">
      <c r="B8" s="65" t="s">
        <v>218</v>
      </c>
      <c r="C8" s="28"/>
      <c r="D8" s="29" t="s">
        <v>5</v>
      </c>
      <c r="E8" s="29" t="s">
        <v>9</v>
      </c>
      <c r="F8" s="29" t="s">
        <v>13</v>
      </c>
      <c r="G8" s="29" t="s">
        <v>17</v>
      </c>
      <c r="H8" s="29" t="s">
        <v>227</v>
      </c>
      <c r="I8" s="30" t="s">
        <v>219</v>
      </c>
      <c r="M8" s="66">
        <v>1</v>
      </c>
      <c r="N8" s="67">
        <f>D16</f>
        <v>0.95</v>
      </c>
      <c r="O8" s="10"/>
      <c r="P8" s="10"/>
      <c r="Q8" s="10"/>
      <c r="R8" s="67">
        <f>AVERAGE(N8:Q8)</f>
        <v>0.95</v>
      </c>
    </row>
    <row r="9" spans="1:18" x14ac:dyDescent="0.25">
      <c r="B9" s="34" t="s">
        <v>113</v>
      </c>
      <c r="D9" s="1"/>
      <c r="E9" s="1"/>
      <c r="F9" s="1"/>
      <c r="G9" s="1"/>
      <c r="H9" s="1"/>
      <c r="I9" s="20"/>
      <c r="M9" s="66">
        <v>2</v>
      </c>
      <c r="N9" s="67">
        <f>D26</f>
        <v>0.85</v>
      </c>
      <c r="O9" s="67">
        <f>E26</f>
        <v>0.98333333333333328</v>
      </c>
      <c r="P9" s="67">
        <f>F26</f>
        <v>0.8833333333333333</v>
      </c>
      <c r="Q9" s="67">
        <f>G26</f>
        <v>0.8</v>
      </c>
      <c r="R9" s="67">
        <f>H26</f>
        <v>0.87916666666666665</v>
      </c>
    </row>
    <row r="10" spans="1:18" x14ac:dyDescent="0.25">
      <c r="B10" s="34">
        <v>10</v>
      </c>
      <c r="C10" t="s">
        <v>183</v>
      </c>
      <c r="D10" s="1">
        <v>9</v>
      </c>
      <c r="E10" s="1"/>
      <c r="F10" s="1"/>
      <c r="G10" s="1"/>
      <c r="H10" s="1"/>
      <c r="I10" t="s">
        <v>234</v>
      </c>
      <c r="M10" s="66">
        <v>3</v>
      </c>
      <c r="N10" s="67">
        <f>D35</f>
        <v>0.91666666666666663</v>
      </c>
      <c r="O10" s="67"/>
      <c r="P10" s="67">
        <f>F35</f>
        <v>0.95</v>
      </c>
      <c r="Q10" s="67"/>
      <c r="R10" s="67">
        <f>H35</f>
        <v>0.93333333333333335</v>
      </c>
    </row>
    <row r="11" spans="1:18" x14ac:dyDescent="0.25">
      <c r="B11" s="34">
        <v>10</v>
      </c>
      <c r="C11" t="s">
        <v>190</v>
      </c>
      <c r="D11" s="1">
        <v>10</v>
      </c>
      <c r="E11" s="1"/>
      <c r="F11" s="1"/>
      <c r="G11" s="1"/>
      <c r="H11" s="1"/>
      <c r="M11" s="66">
        <v>4</v>
      </c>
      <c r="N11" s="68">
        <f>D43</f>
        <v>0.95</v>
      </c>
      <c r="O11" s="68"/>
      <c r="P11" s="68"/>
      <c r="Q11" s="68"/>
      <c r="R11" s="68">
        <f>H43</f>
        <v>0.95</v>
      </c>
    </row>
    <row r="12" spans="1:18" x14ac:dyDescent="0.25">
      <c r="B12" s="34">
        <v>10</v>
      </c>
      <c r="C12" t="s">
        <v>196</v>
      </c>
      <c r="D12" s="1">
        <v>8</v>
      </c>
      <c r="E12" s="1"/>
      <c r="F12" s="1"/>
      <c r="G12" s="1"/>
      <c r="H12" s="1"/>
      <c r="I12" t="s">
        <v>234</v>
      </c>
      <c r="M12" s="32" t="s">
        <v>104</v>
      </c>
      <c r="R12" s="67">
        <f>AVERAGE(R8:R11)</f>
        <v>0.92812500000000009</v>
      </c>
    </row>
    <row r="13" spans="1:18" x14ac:dyDescent="0.25">
      <c r="B13" s="34">
        <v>10</v>
      </c>
      <c r="C13" t="s">
        <v>200</v>
      </c>
      <c r="D13" s="1">
        <v>10</v>
      </c>
      <c r="E13" s="1"/>
      <c r="F13" s="1"/>
      <c r="G13" s="1"/>
      <c r="H13" s="1"/>
      <c r="I13" s="20"/>
    </row>
    <row r="14" spans="1:18" x14ac:dyDescent="0.25">
      <c r="B14" s="34">
        <v>10</v>
      </c>
      <c r="C14" t="s">
        <v>205</v>
      </c>
      <c r="D14" s="1">
        <v>10</v>
      </c>
      <c r="E14" s="1"/>
      <c r="F14" s="1"/>
      <c r="G14" s="1"/>
      <c r="H14" s="1"/>
      <c r="I14" s="20"/>
    </row>
    <row r="15" spans="1:18" x14ac:dyDescent="0.25">
      <c r="B15" s="39">
        <v>10</v>
      </c>
      <c r="C15" s="40" t="s">
        <v>208</v>
      </c>
      <c r="D15" s="41">
        <v>10</v>
      </c>
      <c r="E15" s="41"/>
      <c r="F15" s="41"/>
      <c r="G15" s="41"/>
      <c r="H15" s="41"/>
      <c r="I15" s="42"/>
    </row>
    <row r="16" spans="1:18" x14ac:dyDescent="0.25">
      <c r="B16" s="345">
        <v>60</v>
      </c>
      <c r="C16" s="18"/>
      <c r="D16" s="44">
        <v>0.95</v>
      </c>
      <c r="E16" s="1"/>
      <c r="F16" s="1"/>
      <c r="G16" s="1"/>
      <c r="H16" s="46">
        <f>AVERAGE(D16:G16)</f>
        <v>0.95</v>
      </c>
      <c r="I16" s="20"/>
    </row>
    <row r="17" spans="2:9" x14ac:dyDescent="0.25">
      <c r="D17" s="46"/>
      <c r="E17" s="1"/>
      <c r="F17" s="1"/>
      <c r="G17" s="1"/>
      <c r="H17" s="1"/>
      <c r="I17" s="20"/>
    </row>
    <row r="18" spans="2:9" x14ac:dyDescent="0.25">
      <c r="B18" s="69" t="s">
        <v>220</v>
      </c>
      <c r="C18" s="48"/>
      <c r="D18" s="49"/>
      <c r="E18" s="49"/>
      <c r="F18" s="49"/>
      <c r="G18" s="49"/>
      <c r="H18" s="49"/>
      <c r="I18" s="50"/>
    </row>
    <row r="19" spans="2:9" x14ac:dyDescent="0.25">
      <c r="B19" s="34"/>
      <c r="D19" s="1"/>
      <c r="E19" s="1"/>
      <c r="F19" s="1"/>
      <c r="G19" s="1"/>
      <c r="H19" s="1"/>
      <c r="I19" s="20"/>
    </row>
    <row r="20" spans="2:9" x14ac:dyDescent="0.25">
      <c r="B20" s="34">
        <v>10</v>
      </c>
      <c r="C20" t="s">
        <v>183</v>
      </c>
      <c r="D20" s="1">
        <v>8</v>
      </c>
      <c r="E20" s="52">
        <v>10</v>
      </c>
      <c r="F20" s="1">
        <v>9</v>
      </c>
      <c r="G20" s="1">
        <v>7</v>
      </c>
      <c r="H20" s="1"/>
      <c r="I20" s="20" t="s">
        <v>235</v>
      </c>
    </row>
    <row r="21" spans="2:9" x14ac:dyDescent="0.25">
      <c r="B21" s="34">
        <v>10</v>
      </c>
      <c r="C21" t="s">
        <v>190</v>
      </c>
      <c r="D21" s="1">
        <v>7</v>
      </c>
      <c r="E21" s="53">
        <v>9</v>
      </c>
      <c r="F21" s="1">
        <v>7</v>
      </c>
      <c r="G21" s="1">
        <v>4</v>
      </c>
      <c r="H21" s="1"/>
      <c r="I21" s="20" t="s">
        <v>236</v>
      </c>
    </row>
    <row r="22" spans="2:9" x14ac:dyDescent="0.25">
      <c r="B22" s="34">
        <v>10</v>
      </c>
      <c r="C22" t="s">
        <v>196</v>
      </c>
      <c r="D22" s="1">
        <v>10</v>
      </c>
      <c r="E22" s="52">
        <v>10</v>
      </c>
      <c r="F22" s="1">
        <v>9</v>
      </c>
      <c r="G22" s="1">
        <v>10</v>
      </c>
      <c r="H22" s="1"/>
      <c r="I22" t="s">
        <v>237</v>
      </c>
    </row>
    <row r="23" spans="2:9" x14ac:dyDescent="0.25">
      <c r="B23" s="34">
        <v>10</v>
      </c>
      <c r="C23" t="s">
        <v>200</v>
      </c>
      <c r="D23" s="1">
        <v>10</v>
      </c>
      <c r="E23" s="52">
        <v>10</v>
      </c>
      <c r="F23" s="1">
        <v>10</v>
      </c>
      <c r="G23" s="1">
        <v>8</v>
      </c>
      <c r="H23" s="1"/>
      <c r="I23" s="20" t="s">
        <v>238</v>
      </c>
    </row>
    <row r="24" spans="2:9" x14ac:dyDescent="0.25">
      <c r="B24" s="34">
        <v>10</v>
      </c>
      <c r="C24" t="s">
        <v>205</v>
      </c>
      <c r="D24" s="1">
        <v>10</v>
      </c>
      <c r="E24" s="52">
        <v>10</v>
      </c>
      <c r="F24" s="1">
        <v>9</v>
      </c>
      <c r="G24" s="1">
        <v>10</v>
      </c>
      <c r="H24" s="1"/>
      <c r="I24" s="20"/>
    </row>
    <row r="25" spans="2:9" x14ac:dyDescent="0.25">
      <c r="B25" s="34">
        <v>10</v>
      </c>
      <c r="C25" t="s">
        <v>208</v>
      </c>
      <c r="D25" s="1">
        <v>6</v>
      </c>
      <c r="E25" s="52">
        <v>10</v>
      </c>
      <c r="F25" s="1">
        <v>9</v>
      </c>
      <c r="G25" s="1">
        <v>9</v>
      </c>
      <c r="H25" s="1"/>
      <c r="I25" s="20"/>
    </row>
    <row r="26" spans="2:9" x14ac:dyDescent="0.25">
      <c r="B26" s="27">
        <f>SUM(B20:B25)</f>
        <v>60</v>
      </c>
      <c r="C26" s="28"/>
      <c r="D26" s="54">
        <f>SUM(D20:D25)/$B$26</f>
        <v>0.85</v>
      </c>
      <c r="E26" s="54">
        <f>SUM(E20:E25)/$B$26</f>
        <v>0.98333333333333328</v>
      </c>
      <c r="F26" s="54">
        <f>SUM(F20:F25)/$B$26</f>
        <v>0.8833333333333333</v>
      </c>
      <c r="G26" s="54">
        <f>SUM(G20:G25)/$B$26</f>
        <v>0.8</v>
      </c>
      <c r="H26" s="70">
        <f>AVERAGE(D26:G26)</f>
        <v>0.87916666666666665</v>
      </c>
      <c r="I26" s="55"/>
    </row>
    <row r="27" spans="2:9" x14ac:dyDescent="0.25">
      <c r="B27" s="34"/>
      <c r="D27" s="1"/>
      <c r="E27" s="46"/>
      <c r="F27" s="1"/>
      <c r="G27" s="1"/>
      <c r="H27" s="1"/>
      <c r="I27" s="20"/>
    </row>
    <row r="28" spans="2:9" x14ac:dyDescent="0.25">
      <c r="B28" s="69" t="s">
        <v>221</v>
      </c>
      <c r="C28" s="48"/>
      <c r="D28" s="49"/>
      <c r="E28" s="56"/>
      <c r="F28" s="49"/>
      <c r="G28" s="49"/>
      <c r="H28" s="49"/>
      <c r="I28" s="50"/>
    </row>
    <row r="29" spans="2:9" x14ac:dyDescent="0.25">
      <c r="B29" s="34">
        <v>10</v>
      </c>
      <c r="C29" t="s">
        <v>183</v>
      </c>
      <c r="D29" s="1">
        <v>10</v>
      </c>
      <c r="E29" s="10"/>
      <c r="F29" s="1">
        <v>9</v>
      </c>
      <c r="G29" s="1"/>
      <c r="H29" s="1"/>
      <c r="I29" s="20" t="s">
        <v>239</v>
      </c>
    </row>
    <row r="30" spans="2:9" x14ac:dyDescent="0.25">
      <c r="B30" s="34">
        <v>10</v>
      </c>
      <c r="C30" t="s">
        <v>190</v>
      </c>
      <c r="D30" s="1">
        <v>10</v>
      </c>
      <c r="E30" s="10"/>
      <c r="F30" s="1">
        <v>10</v>
      </c>
      <c r="G30" s="1"/>
      <c r="H30" s="1"/>
      <c r="I30" s="20"/>
    </row>
    <row r="31" spans="2:9" x14ac:dyDescent="0.25">
      <c r="B31" s="34">
        <v>10</v>
      </c>
      <c r="C31" t="s">
        <v>196</v>
      </c>
      <c r="D31" s="1">
        <v>10</v>
      </c>
      <c r="E31" s="10"/>
      <c r="F31" s="1">
        <v>10</v>
      </c>
      <c r="G31" s="1"/>
      <c r="H31" s="1"/>
      <c r="I31" s="20" t="s">
        <v>240</v>
      </c>
    </row>
    <row r="32" spans="2:9" x14ac:dyDescent="0.25">
      <c r="B32" s="34">
        <v>10</v>
      </c>
      <c r="C32" t="s">
        <v>200</v>
      </c>
      <c r="D32" s="1">
        <v>8</v>
      </c>
      <c r="E32" s="57"/>
      <c r="F32" s="1">
        <v>8</v>
      </c>
      <c r="G32" s="1"/>
      <c r="H32" s="1"/>
      <c r="I32" s="20"/>
    </row>
    <row r="33" spans="2:9" x14ac:dyDescent="0.25">
      <c r="B33" s="34">
        <v>10</v>
      </c>
      <c r="C33" t="s">
        <v>205</v>
      </c>
      <c r="D33" s="1">
        <v>8</v>
      </c>
      <c r="E33" s="10"/>
      <c r="F33" s="1">
        <v>10</v>
      </c>
      <c r="G33" s="1"/>
      <c r="H33" s="1"/>
      <c r="I33" s="20"/>
    </row>
    <row r="34" spans="2:9" x14ac:dyDescent="0.25">
      <c r="B34" s="34">
        <v>10</v>
      </c>
      <c r="C34" t="s">
        <v>223</v>
      </c>
      <c r="D34" s="1">
        <v>9</v>
      </c>
      <c r="E34" s="10"/>
      <c r="F34" s="1">
        <v>10</v>
      </c>
      <c r="G34" s="1"/>
      <c r="H34" s="1"/>
      <c r="I34" s="20"/>
    </row>
    <row r="35" spans="2:9" x14ac:dyDescent="0.25">
      <c r="B35" s="47">
        <f>SUM(B29:B34)</f>
        <v>60</v>
      </c>
      <c r="C35" s="48" t="s">
        <v>224</v>
      </c>
      <c r="D35" s="71">
        <f>SUM(D29:D34)/$B$35</f>
        <v>0.91666666666666663</v>
      </c>
      <c r="E35" s="71"/>
      <c r="F35" s="71">
        <f>SUM(F29:F34)/$B$35</f>
        <v>0.95</v>
      </c>
      <c r="G35" s="58"/>
      <c r="H35" s="58">
        <f>AVERAGE(D35:F35)</f>
        <v>0.93333333333333335</v>
      </c>
      <c r="I35" s="50"/>
    </row>
    <row r="36" spans="2:9" x14ac:dyDescent="0.25">
      <c r="B36" s="69" t="s">
        <v>225</v>
      </c>
      <c r="C36" s="48"/>
      <c r="D36" s="48"/>
      <c r="E36" s="49"/>
      <c r="F36" s="49"/>
      <c r="G36" s="49"/>
      <c r="H36" s="49"/>
      <c r="I36" s="50"/>
    </row>
    <row r="37" spans="2:9" x14ac:dyDescent="0.25">
      <c r="B37" s="34">
        <v>10</v>
      </c>
      <c r="C37" t="s">
        <v>183</v>
      </c>
      <c r="D37" s="1">
        <v>10</v>
      </c>
      <c r="E37" s="1"/>
      <c r="F37" s="1"/>
      <c r="G37" s="1"/>
      <c r="H37" s="1"/>
      <c r="I37" s="20" t="s">
        <v>234</v>
      </c>
    </row>
    <row r="38" spans="2:9" x14ac:dyDescent="0.25">
      <c r="B38" s="34">
        <v>10</v>
      </c>
      <c r="C38" t="s">
        <v>190</v>
      </c>
      <c r="D38" s="1">
        <v>9</v>
      </c>
      <c r="E38" s="1"/>
      <c r="F38" s="1"/>
      <c r="G38" s="1"/>
      <c r="H38" s="1"/>
      <c r="I38" s="20"/>
    </row>
    <row r="39" spans="2:9" x14ac:dyDescent="0.25">
      <c r="B39" s="34">
        <v>10</v>
      </c>
      <c r="C39" t="s">
        <v>196</v>
      </c>
      <c r="D39" s="1">
        <v>10</v>
      </c>
      <c r="E39" s="1"/>
      <c r="F39" s="1"/>
      <c r="G39" s="1"/>
      <c r="H39" s="1"/>
      <c r="I39" s="20"/>
    </row>
    <row r="40" spans="2:9" x14ac:dyDescent="0.25">
      <c r="B40" s="34">
        <v>10</v>
      </c>
      <c r="C40" t="s">
        <v>200</v>
      </c>
      <c r="D40" s="1">
        <v>9</v>
      </c>
      <c r="E40" s="1"/>
      <c r="F40" s="1"/>
      <c r="G40" s="1"/>
      <c r="H40" s="1"/>
      <c r="I40" s="20"/>
    </row>
    <row r="41" spans="2:9" x14ac:dyDescent="0.25">
      <c r="B41" s="34">
        <v>10</v>
      </c>
      <c r="C41" t="s">
        <v>205</v>
      </c>
      <c r="D41" s="1">
        <v>9</v>
      </c>
      <c r="E41" s="1"/>
      <c r="F41" s="1"/>
      <c r="G41" s="1"/>
      <c r="H41" s="1"/>
      <c r="I41" s="20"/>
    </row>
    <row r="42" spans="2:9" x14ac:dyDescent="0.25">
      <c r="B42" s="34">
        <v>10</v>
      </c>
      <c r="C42" t="s">
        <v>223</v>
      </c>
      <c r="D42" s="1">
        <v>10</v>
      </c>
      <c r="E42" s="1"/>
      <c r="F42" s="1"/>
      <c r="G42" s="1"/>
      <c r="H42" s="1"/>
      <c r="I42" s="20"/>
    </row>
    <row r="43" spans="2:9" x14ac:dyDescent="0.25">
      <c r="B43" s="27">
        <f>SUM(B37:B42)</f>
        <v>60</v>
      </c>
      <c r="C43" s="28" t="s">
        <v>227</v>
      </c>
      <c r="D43" s="72">
        <f>SUM(D37:D42)/$B$43</f>
        <v>0.95</v>
      </c>
      <c r="E43" s="29"/>
      <c r="F43" s="29"/>
      <c r="G43" s="29"/>
      <c r="H43" s="59">
        <f>AVERAGE(D43)</f>
        <v>0.95</v>
      </c>
      <c r="I43" s="29"/>
    </row>
    <row r="44" spans="2:9" x14ac:dyDescent="0.25">
      <c r="B44" s="73"/>
      <c r="C44" s="74" t="s">
        <v>241</v>
      </c>
      <c r="D44" s="75">
        <f>AVERAGE(D16,D26:G26,D35,F35,D43)</f>
        <v>0.91041666666666676</v>
      </c>
      <c r="E44" s="76"/>
      <c r="F44" s="76"/>
      <c r="G44" s="75" t="s">
        <v>242</v>
      </c>
      <c r="H44" s="75">
        <f>AVERAGE(H16:H43)</f>
        <v>0.92812500000000009</v>
      </c>
      <c r="I44" s="41"/>
    </row>
    <row r="45" spans="2:9" x14ac:dyDescent="0.25">
      <c r="B45" s="343" t="s">
        <v>228</v>
      </c>
      <c r="C45" s="56"/>
      <c r="D45" s="56">
        <f>SUM(D37:D42,D29:D34,D20:D25,D10:D15)</f>
        <v>220</v>
      </c>
      <c r="E45" s="56">
        <f t="shared" ref="E45:G45" si="0">SUM(E37:E42,E29:E34,E20:E25,E10:E15)</f>
        <v>59</v>
      </c>
      <c r="F45" s="56">
        <f t="shared" si="0"/>
        <v>110</v>
      </c>
      <c r="G45" s="56">
        <f t="shared" si="0"/>
        <v>48</v>
      </c>
      <c r="H45" s="56">
        <f>SUM(D45:G45)</f>
        <v>437</v>
      </c>
      <c r="I45" s="51"/>
    </row>
    <row r="46" spans="2:9" x14ac:dyDescent="0.25">
      <c r="B46" s="351" t="s">
        <v>229</v>
      </c>
      <c r="C46" s="352"/>
      <c r="D46" s="352">
        <f>SUM(B16,B26,B35,B43)</f>
        <v>240</v>
      </c>
      <c r="E46" s="3">
        <f>SUM(B26)</f>
        <v>60</v>
      </c>
      <c r="F46" s="3">
        <f>SUM(B26,B35)</f>
        <v>120</v>
      </c>
      <c r="G46" s="3">
        <f>SUM(B26)</f>
        <v>60</v>
      </c>
      <c r="H46" s="3">
        <f>SUM(D46:G46)</f>
        <v>480</v>
      </c>
      <c r="I46" s="43"/>
    </row>
  </sheetData>
  <mergeCells count="3">
    <mergeCell ref="B4:I4"/>
    <mergeCell ref="M5:R5"/>
    <mergeCell ref="B6:I6"/>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D597"/>
  <sheetViews>
    <sheetView zoomScaleNormal="100" workbookViewId="0">
      <selection activeCell="S28" sqref="S28"/>
    </sheetView>
  </sheetViews>
  <sheetFormatPr defaultRowHeight="15" x14ac:dyDescent="0.25"/>
  <cols>
    <col min="1" max="1" width="30.42578125"/>
    <col min="2" max="9" width="7.7109375" customWidth="1"/>
    <col min="10" max="10" width="8.5703125"/>
    <col min="12" max="12" width="9.42578125" bestFit="1" customWidth="1"/>
    <col min="13" max="13" width="11.28515625"/>
    <col min="14" max="17" width="8.5703125"/>
    <col min="18" max="20" width="9.5703125"/>
    <col min="21" max="23" width="8.5703125"/>
    <col min="25" max="25" width="9.42578125" bestFit="1" customWidth="1"/>
    <col min="27" max="1025" width="8.5703125"/>
  </cols>
  <sheetData>
    <row r="2" spans="1:30" x14ac:dyDescent="0.25">
      <c r="A2" s="77" t="s">
        <v>243</v>
      </c>
      <c r="O2" s="402" t="s">
        <v>244</v>
      </c>
      <c r="P2" s="402"/>
      <c r="Q2" s="402"/>
      <c r="R2" s="402"/>
      <c r="S2" s="402"/>
      <c r="T2" s="402"/>
      <c r="U2" s="402"/>
      <c r="V2" s="402"/>
      <c r="W2" s="402"/>
      <c r="X2" s="402"/>
      <c r="Y2" s="402"/>
      <c r="Z2" s="402"/>
    </row>
    <row r="3" spans="1:30" ht="15" customHeight="1" x14ac:dyDescent="0.25">
      <c r="A3" s="403" t="s">
        <v>245</v>
      </c>
      <c r="B3" s="404" t="s">
        <v>246</v>
      </c>
      <c r="C3" s="405" t="s">
        <v>88</v>
      </c>
      <c r="D3" s="405"/>
      <c r="E3" s="405"/>
      <c r="F3" s="405"/>
      <c r="G3" s="405"/>
      <c r="H3" s="405"/>
      <c r="I3" s="406" t="s">
        <v>89</v>
      </c>
      <c r="J3" s="406"/>
      <c r="K3" s="406"/>
      <c r="L3" s="406"/>
      <c r="M3" s="406"/>
      <c r="O3" s="403" t="s">
        <v>247</v>
      </c>
      <c r="P3" s="405" t="s">
        <v>88</v>
      </c>
      <c r="Q3" s="405"/>
      <c r="R3" s="405"/>
      <c r="S3" s="405"/>
      <c r="T3" s="405"/>
      <c r="U3" s="405"/>
      <c r="V3" s="406" t="s">
        <v>89</v>
      </c>
      <c r="W3" s="406"/>
      <c r="X3" s="406"/>
      <c r="Y3" s="406"/>
      <c r="Z3" s="406"/>
      <c r="AB3" s="397" t="s">
        <v>248</v>
      </c>
      <c r="AC3" s="397"/>
    </row>
    <row r="4" spans="1:30" x14ac:dyDescent="0.25">
      <c r="A4" s="403"/>
      <c r="B4" s="404"/>
      <c r="C4" s="78" t="s">
        <v>249</v>
      </c>
      <c r="D4" s="79" t="s">
        <v>250</v>
      </c>
      <c r="E4" s="79" t="s">
        <v>251</v>
      </c>
      <c r="F4" s="79" t="s">
        <v>98</v>
      </c>
      <c r="G4" s="79" t="s">
        <v>99</v>
      </c>
      <c r="H4" s="79" t="s">
        <v>100</v>
      </c>
      <c r="I4" s="78" t="s">
        <v>249</v>
      </c>
      <c r="J4" s="79" t="s">
        <v>250</v>
      </c>
      <c r="K4" s="79" t="s">
        <v>98</v>
      </c>
      <c r="L4" s="79" t="s">
        <v>99</v>
      </c>
      <c r="M4" s="80" t="s">
        <v>100</v>
      </c>
      <c r="O4" s="403"/>
      <c r="P4" s="78" t="s">
        <v>249</v>
      </c>
      <c r="Q4" s="79" t="s">
        <v>250</v>
      </c>
      <c r="R4" s="79" t="s">
        <v>251</v>
      </c>
      <c r="S4" s="79" t="s">
        <v>98</v>
      </c>
      <c r="T4" s="79" t="s">
        <v>99</v>
      </c>
      <c r="U4" s="79" t="s">
        <v>100</v>
      </c>
      <c r="V4" s="78" t="s">
        <v>249</v>
      </c>
      <c r="W4" s="79" t="s">
        <v>250</v>
      </c>
      <c r="X4" s="79" t="s">
        <v>98</v>
      </c>
      <c r="Y4" s="79" t="s">
        <v>99</v>
      </c>
      <c r="Z4" s="80" t="s">
        <v>100</v>
      </c>
      <c r="AB4" s="3" t="s">
        <v>88</v>
      </c>
      <c r="AC4" s="3" t="s">
        <v>88</v>
      </c>
    </row>
    <row r="5" spans="1:30" x14ac:dyDescent="0.25">
      <c r="A5" s="81">
        <v>3</v>
      </c>
      <c r="B5" s="10">
        <v>4</v>
      </c>
      <c r="C5" s="82">
        <f>COUNTIFS($D$23:$D$1048576,C$4,$C$23:$C$1048576,$A5)</f>
        <v>93</v>
      </c>
      <c r="D5" s="10">
        <v>5</v>
      </c>
      <c r="E5" s="10">
        <v>1</v>
      </c>
      <c r="F5" s="26">
        <f>C5/(C5+D5+E5)</f>
        <v>0.93939393939393945</v>
      </c>
      <c r="G5" s="26">
        <f>C5/(C5+D5)</f>
        <v>0.94897959183673475</v>
      </c>
      <c r="H5" s="26">
        <f>C5/(C5+E5)</f>
        <v>0.98936170212765961</v>
      </c>
      <c r="I5" s="83">
        <f t="shared" ref="I5:J9" si="0">COUNTIFS($J$23:$J$1048576,I$4,$C$23:$C$1048576,$A5)</f>
        <v>93</v>
      </c>
      <c r="J5" s="10">
        <f t="shared" si="0"/>
        <v>0</v>
      </c>
      <c r="K5" s="84">
        <f>I5/(I5+J5)</f>
        <v>1</v>
      </c>
      <c r="L5" s="84">
        <f>I5/(I5+J5)</f>
        <v>1</v>
      </c>
      <c r="M5" s="85">
        <f>I5/(I5)</f>
        <v>1</v>
      </c>
      <c r="O5" s="81">
        <v>1</v>
      </c>
      <c r="P5" s="82">
        <f>COUNTIFS($D$23:$D$1048576,P$4,$C$23:$C$1048576,$A5)</f>
        <v>93</v>
      </c>
      <c r="Q5" s="10">
        <f>COUNTIFS($D$23:$D$1048576,Q$4,$C$23:$C$1048576,$A5)</f>
        <v>7</v>
      </c>
      <c r="R5" s="10">
        <f>COUNTIFS($D$23:$D$1048576,R$4,$C$23:$C$1048576,$A5)</f>
        <v>3</v>
      </c>
      <c r="S5" s="86">
        <f t="shared" ref="S5:U8" si="1">F5</f>
        <v>0.93939393939393945</v>
      </c>
      <c r="T5" s="86">
        <f t="shared" si="1"/>
        <v>0.94897959183673475</v>
      </c>
      <c r="U5" s="86">
        <f t="shared" si="1"/>
        <v>0.98936170212765961</v>
      </c>
      <c r="V5" s="83">
        <f>COUNTIFS($J$23:$J$1048576,V$4,$C$23:$C$1048576,$A5)</f>
        <v>93</v>
      </c>
      <c r="W5" s="10">
        <f>COUNTIFS($J$23:$J$1048576,W$4,$C$23:$C$1048576,$A5)</f>
        <v>0</v>
      </c>
      <c r="X5" s="84">
        <f t="shared" ref="X5:Z8" si="2">K5</f>
        <v>1</v>
      </c>
      <c r="Y5" s="84">
        <f t="shared" si="2"/>
        <v>1</v>
      </c>
      <c r="Z5" s="85">
        <f t="shared" si="2"/>
        <v>1</v>
      </c>
      <c r="AB5" s="10">
        <f>SUM(P5:R5)</f>
        <v>103</v>
      </c>
      <c r="AC5" s="10">
        <f>SUM(V5:W5)</f>
        <v>93</v>
      </c>
    </row>
    <row r="6" spans="1:30" x14ac:dyDescent="0.25">
      <c r="A6" s="87">
        <v>4</v>
      </c>
      <c r="B6" s="400">
        <v>2</v>
      </c>
      <c r="C6" s="82">
        <f>COUNTIFS($D$23:$D$1048576,C$4,$C$23:$C$1048576,$A6)</f>
        <v>112</v>
      </c>
      <c r="D6" s="10">
        <f>COUNTIFS($D$23:$D$1048576,D$4,$C$23:$C$1048576,$A6)</f>
        <v>6</v>
      </c>
      <c r="E6" s="10">
        <f>COUNTIFS($D$23:$D$1048576,E$4,$C$23:$C$1048576,$A6)</f>
        <v>2</v>
      </c>
      <c r="F6" s="26">
        <f>C6/(C6+D6+E6)</f>
        <v>0.93333333333333335</v>
      </c>
      <c r="G6" s="26">
        <f>C6/(C6+D6)</f>
        <v>0.94915254237288138</v>
      </c>
      <c r="H6" s="26">
        <f>C6/(C6+E6)</f>
        <v>0.98245614035087714</v>
      </c>
      <c r="I6" s="83">
        <f t="shared" si="0"/>
        <v>112</v>
      </c>
      <c r="J6" s="10">
        <f t="shared" si="0"/>
        <v>0</v>
      </c>
      <c r="K6" s="84">
        <f>I6/(I6+J6)</f>
        <v>1</v>
      </c>
      <c r="L6" s="84">
        <f>I6/(I6+J6)</f>
        <v>1</v>
      </c>
      <c r="M6" s="85">
        <f>I6/(I6+J6)</f>
        <v>1</v>
      </c>
      <c r="O6" s="81">
        <v>2</v>
      </c>
      <c r="P6" s="82">
        <f>SUM(C6:C7)</f>
        <v>242</v>
      </c>
      <c r="Q6" s="10">
        <f>SUM(D6:D7)</f>
        <v>16</v>
      </c>
      <c r="R6" s="10">
        <f>SUM(E6:E7)</f>
        <v>6</v>
      </c>
      <c r="S6" s="86">
        <f t="shared" si="1"/>
        <v>0.93333333333333335</v>
      </c>
      <c r="T6" s="86">
        <f t="shared" si="1"/>
        <v>0.94915254237288138</v>
      </c>
      <c r="U6" s="86">
        <f t="shared" si="1"/>
        <v>0.98245614035087714</v>
      </c>
      <c r="V6" s="83">
        <f>SUM(I6:I7)</f>
        <v>230</v>
      </c>
      <c r="W6" s="10">
        <f>SUM(J6:J7)</f>
        <v>12</v>
      </c>
      <c r="X6" s="84">
        <f t="shared" si="2"/>
        <v>1</v>
      </c>
      <c r="Y6" s="84">
        <f t="shared" si="2"/>
        <v>1</v>
      </c>
      <c r="Z6" s="85">
        <f t="shared" si="2"/>
        <v>1</v>
      </c>
      <c r="AB6" s="10">
        <f>SUM(P6:R6)</f>
        <v>264</v>
      </c>
      <c r="AC6" s="10">
        <f>SUM(V6:W6)</f>
        <v>242</v>
      </c>
    </row>
    <row r="7" spans="1:30" x14ac:dyDescent="0.25">
      <c r="A7" s="87">
        <v>5</v>
      </c>
      <c r="B7" s="400"/>
      <c r="C7" s="82">
        <f>COUNTIFS($D$23:$D$1048576,C$4,$C$23:$C$1048576,$A7)</f>
        <v>130</v>
      </c>
      <c r="D7" s="10">
        <f>COUNTIFS($D$23:$D$1048576,D$4,$C$23:$C$1048576,$A7)</f>
        <v>10</v>
      </c>
      <c r="E7" s="10">
        <v>4</v>
      </c>
      <c r="F7" s="26">
        <f>C7/(C7+D7+E7)</f>
        <v>0.90277777777777779</v>
      </c>
      <c r="G7" s="26">
        <f>C7/(C7+D7)</f>
        <v>0.9285714285714286</v>
      </c>
      <c r="H7" s="26">
        <f>C7/(C7+E7)</f>
        <v>0.97014925373134331</v>
      </c>
      <c r="I7" s="83">
        <f t="shared" si="0"/>
        <v>118</v>
      </c>
      <c r="J7" s="10">
        <f t="shared" si="0"/>
        <v>12</v>
      </c>
      <c r="K7" s="84">
        <f>I7/(I7+J7)</f>
        <v>0.90769230769230769</v>
      </c>
      <c r="L7" s="84">
        <f>I7/(I7+J7)</f>
        <v>0.90769230769230769</v>
      </c>
      <c r="M7" s="85">
        <f>I7/(I7)</f>
        <v>1</v>
      </c>
      <c r="O7" s="81">
        <v>3</v>
      </c>
      <c r="P7" s="82">
        <f t="shared" ref="P7:R8" si="3">C8</f>
        <v>122</v>
      </c>
      <c r="Q7" s="10">
        <f t="shared" si="3"/>
        <v>12</v>
      </c>
      <c r="R7" s="10">
        <f t="shared" si="3"/>
        <v>6</v>
      </c>
      <c r="S7" s="86">
        <f t="shared" si="1"/>
        <v>0.90277777777777779</v>
      </c>
      <c r="T7" s="86">
        <f t="shared" si="1"/>
        <v>0.9285714285714286</v>
      </c>
      <c r="U7" s="86">
        <f t="shared" si="1"/>
        <v>0.97014925373134331</v>
      </c>
      <c r="V7" s="83">
        <f>I8</f>
        <v>118</v>
      </c>
      <c r="W7" s="10">
        <f>J8</f>
        <v>4</v>
      </c>
      <c r="X7" s="84">
        <f t="shared" si="2"/>
        <v>0.90769230769230769</v>
      </c>
      <c r="Y7" s="84">
        <f t="shared" si="2"/>
        <v>0.90769230769230769</v>
      </c>
      <c r="Z7" s="85">
        <f t="shared" si="2"/>
        <v>1</v>
      </c>
      <c r="AB7" s="10">
        <f>SUM(P7:R7)</f>
        <v>140</v>
      </c>
      <c r="AC7" s="10">
        <f>SUM(V7:W7)</f>
        <v>122</v>
      </c>
    </row>
    <row r="8" spans="1:30" x14ac:dyDescent="0.25">
      <c r="A8" s="81">
        <v>7</v>
      </c>
      <c r="B8" s="10">
        <v>4</v>
      </c>
      <c r="C8" s="82">
        <f>COUNTIFS($D$23:$D$1048576,C$4,$C$23:$C$1048576,$A8)</f>
        <v>122</v>
      </c>
      <c r="D8" s="10">
        <f>COUNTIFS($D$23:$D$1048576,D$4,$C$23:$C$1048576,$A8)</f>
        <v>12</v>
      </c>
      <c r="E8" s="10">
        <v>6</v>
      </c>
      <c r="F8" s="26">
        <f>C8/(C8+D8+E8)</f>
        <v>0.87142857142857144</v>
      </c>
      <c r="G8" s="26">
        <f>C8/(C8+D8)</f>
        <v>0.91044776119402981</v>
      </c>
      <c r="H8" s="26">
        <f>C8/(C8+E8)</f>
        <v>0.953125</v>
      </c>
      <c r="I8" s="83">
        <f t="shared" si="0"/>
        <v>118</v>
      </c>
      <c r="J8" s="10">
        <f t="shared" si="0"/>
        <v>4</v>
      </c>
      <c r="K8" s="84">
        <f>I8/(I8+J8)</f>
        <v>0.96721311475409832</v>
      </c>
      <c r="L8" s="84">
        <f>I8/(I8+J8)</f>
        <v>0.96721311475409832</v>
      </c>
      <c r="M8" s="85">
        <f>I8/(I8)</f>
        <v>1</v>
      </c>
      <c r="O8" s="81">
        <v>4</v>
      </c>
      <c r="P8" s="82">
        <f t="shared" si="3"/>
        <v>59</v>
      </c>
      <c r="Q8" s="10">
        <f t="shared" si="3"/>
        <v>3</v>
      </c>
      <c r="R8" s="10">
        <f t="shared" si="3"/>
        <v>0</v>
      </c>
      <c r="S8" s="86">
        <f t="shared" si="1"/>
        <v>0.87142857142857144</v>
      </c>
      <c r="T8" s="86">
        <f t="shared" si="1"/>
        <v>0.91044776119402981</v>
      </c>
      <c r="U8" s="86">
        <f t="shared" si="1"/>
        <v>0.953125</v>
      </c>
      <c r="V8" s="83">
        <f>I9</f>
        <v>59</v>
      </c>
      <c r="W8" s="10">
        <f>J9</f>
        <v>0</v>
      </c>
      <c r="X8" s="84">
        <f t="shared" si="2"/>
        <v>0.96721311475409832</v>
      </c>
      <c r="Y8" s="84">
        <f t="shared" si="2"/>
        <v>0.96721311475409832</v>
      </c>
      <c r="Z8" s="85">
        <f t="shared" si="2"/>
        <v>1</v>
      </c>
      <c r="AB8" s="3">
        <f>SUM(P8:R8)</f>
        <v>62</v>
      </c>
      <c r="AC8" s="3">
        <f>SUM(V8:W8)</f>
        <v>59</v>
      </c>
      <c r="AD8" s="40"/>
    </row>
    <row r="9" spans="1:30" x14ac:dyDescent="0.25">
      <c r="A9" s="88">
        <v>8</v>
      </c>
      <c r="B9" s="89"/>
      <c r="C9" s="90">
        <f>COUNTIFS($D$23:$D$1048576,C$4,$C$23:$C$1048576,$A9)</f>
        <v>59</v>
      </c>
      <c r="D9" s="91">
        <f>COUNTIFS($D$23:$D$1048576,D$4,$C$23:$C$1048576,$A9)</f>
        <v>3</v>
      </c>
      <c r="E9" s="91">
        <f>COUNTIFS($D$23:$D$1048576,E$4,$C$23:$C$1048576,$A9)</f>
        <v>0</v>
      </c>
      <c r="F9" s="92">
        <f>C9/(C9+D9+E9)</f>
        <v>0.95161290322580649</v>
      </c>
      <c r="G9" s="92">
        <f>C9/(C9+D9)</f>
        <v>0.95161290322580649</v>
      </c>
      <c r="H9" s="92">
        <f>C9/(C9+E9)</f>
        <v>1</v>
      </c>
      <c r="I9" s="93">
        <f t="shared" si="0"/>
        <v>59</v>
      </c>
      <c r="J9" s="91">
        <f t="shared" si="0"/>
        <v>0</v>
      </c>
      <c r="K9" s="94">
        <f>I9/(I9+J9)</f>
        <v>1</v>
      </c>
      <c r="L9" s="94">
        <f>I9/(I9+J9)</f>
        <v>1</v>
      </c>
      <c r="M9" s="85">
        <f>I9/(I9)</f>
        <v>1</v>
      </c>
      <c r="O9" s="88"/>
      <c r="P9" s="90"/>
      <c r="Q9" s="91"/>
      <c r="R9" s="91"/>
      <c r="S9" s="92"/>
      <c r="T9" s="92"/>
      <c r="U9" s="92"/>
      <c r="V9" s="93"/>
      <c r="W9" s="91"/>
      <c r="X9" s="94"/>
      <c r="Y9" s="94"/>
      <c r="Z9" s="95"/>
      <c r="AB9" s="10">
        <f>SUM(AB5:AB8)</f>
        <v>569</v>
      </c>
      <c r="AC9" s="10">
        <f>SUM(AC5:AC8)</f>
        <v>516</v>
      </c>
      <c r="AD9" t="s">
        <v>104</v>
      </c>
    </row>
    <row r="10" spans="1:30" x14ac:dyDescent="0.25">
      <c r="A10" s="96" t="s">
        <v>216</v>
      </c>
      <c r="B10" s="97"/>
      <c r="C10" s="98"/>
      <c r="D10" s="98"/>
      <c r="E10" s="98"/>
      <c r="F10" s="99">
        <f>AVERAGE(F5:F9)</f>
        <v>0.91970930503188575</v>
      </c>
      <c r="G10" s="99">
        <f>AVERAGE(G5:G9)</f>
        <v>0.93775284544017623</v>
      </c>
      <c r="H10" s="99">
        <f>AVERAGE(H5:H9)</f>
        <v>0.97901841924197597</v>
      </c>
      <c r="I10" s="98"/>
      <c r="J10" s="98"/>
      <c r="K10" s="100">
        <f>AVERAGE(K5:K9)</f>
        <v>0.97498108448928122</v>
      </c>
      <c r="L10" s="100">
        <f>AVERAGE(L5:L9)</f>
        <v>0.97498108448928122</v>
      </c>
      <c r="M10" s="101">
        <f>AVERAGE(M5:M9)</f>
        <v>1</v>
      </c>
      <c r="O10" s="102" t="s">
        <v>216</v>
      </c>
      <c r="P10" s="98"/>
      <c r="Q10" s="98"/>
      <c r="R10" s="98"/>
      <c r="S10" s="99">
        <f>AVERAGE(S5:S9)</f>
        <v>0.91173340548340553</v>
      </c>
      <c r="T10" s="99">
        <f>AVERAGE(T5:T9)</f>
        <v>0.93428783099376878</v>
      </c>
      <c r="U10" s="99">
        <f>AVERAGE(U5:U9)</f>
        <v>0.97377302405247002</v>
      </c>
      <c r="V10" s="98"/>
      <c r="W10" s="98"/>
      <c r="X10" s="100">
        <f>AVERAGE(X5:X9)</f>
        <v>0.96872635561160148</v>
      </c>
      <c r="Y10" s="100">
        <f>AVERAGE(Y5:Y9)</f>
        <v>0.96872635561160148</v>
      </c>
      <c r="Z10" s="101">
        <f>AVERAGE(Z5:Z9)</f>
        <v>1</v>
      </c>
    </row>
    <row r="11" spans="1:30" x14ac:dyDescent="0.25">
      <c r="D11" s="10"/>
    </row>
    <row r="13" spans="1:30" x14ac:dyDescent="0.25">
      <c r="A13" s="401" t="s">
        <v>252</v>
      </c>
      <c r="B13" s="401"/>
      <c r="C13" s="401"/>
      <c r="D13" s="401"/>
      <c r="E13" s="401"/>
      <c r="F13" s="401"/>
      <c r="N13" s="14" t="s">
        <v>253</v>
      </c>
    </row>
    <row r="14" spans="1:30" x14ac:dyDescent="0.25">
      <c r="A14" s="103"/>
      <c r="B14" s="104" t="s">
        <v>6</v>
      </c>
      <c r="C14" s="104" t="s">
        <v>10</v>
      </c>
      <c r="D14" s="104" t="s">
        <v>14</v>
      </c>
      <c r="E14" s="104" t="s">
        <v>18</v>
      </c>
      <c r="F14" s="105" t="s">
        <v>106</v>
      </c>
      <c r="G14" s="106"/>
      <c r="N14" s="340"/>
      <c r="O14" s="341" t="s">
        <v>6</v>
      </c>
      <c r="P14" s="341" t="s">
        <v>10</v>
      </c>
      <c r="Q14" s="341" t="s">
        <v>14</v>
      </c>
      <c r="R14" s="341" t="s">
        <v>18</v>
      </c>
      <c r="S14" s="342" t="s">
        <v>106</v>
      </c>
    </row>
    <row r="15" spans="1:30" x14ac:dyDescent="0.25">
      <c r="A15" s="107" t="s">
        <v>6</v>
      </c>
      <c r="B15" s="10">
        <f t="shared" ref="B15:F19" si="4">COUNTIFS($E$23:$E$1048576,$A15,$F$23:$F$1048576,B$14)</f>
        <v>235</v>
      </c>
      <c r="C15" s="10">
        <f t="shared" si="4"/>
        <v>2</v>
      </c>
      <c r="D15" s="10">
        <f t="shared" si="4"/>
        <v>0</v>
      </c>
      <c r="E15" s="10">
        <f t="shared" si="4"/>
        <v>0</v>
      </c>
      <c r="F15" s="108">
        <f t="shared" si="4"/>
        <v>0</v>
      </c>
      <c r="G15" s="10"/>
      <c r="N15" s="338" t="s">
        <v>6</v>
      </c>
      <c r="O15" s="26">
        <f>B15/(SUM(B15:F15))</f>
        <v>0.99156118143459915</v>
      </c>
      <c r="P15" s="26">
        <f>C15/SUM(B15:F15)</f>
        <v>8.4388185654008432E-3</v>
      </c>
      <c r="Q15" s="10">
        <f>COUNTIFS($E$23:$E$1048576,$A15,$F$23:$F$1048576,Q$14)</f>
        <v>0</v>
      </c>
      <c r="R15" s="10">
        <f>COUNTIFS($E$23:$E$1048576,$A15,$F$23:$F$1048576,R$14)</f>
        <v>0</v>
      </c>
      <c r="S15" s="336"/>
    </row>
    <row r="16" spans="1:30" x14ac:dyDescent="0.25">
      <c r="A16" s="107" t="s">
        <v>10</v>
      </c>
      <c r="B16" s="10">
        <f t="shared" si="4"/>
        <v>0</v>
      </c>
      <c r="C16" s="10">
        <f t="shared" si="4"/>
        <v>92</v>
      </c>
      <c r="D16" s="10">
        <f t="shared" si="4"/>
        <v>0</v>
      </c>
      <c r="E16" s="10">
        <f t="shared" si="4"/>
        <v>0</v>
      </c>
      <c r="F16" s="108">
        <f t="shared" si="4"/>
        <v>0</v>
      </c>
      <c r="G16" s="10"/>
      <c r="N16" s="338" t="s">
        <v>10</v>
      </c>
      <c r="O16" s="10">
        <f>COUNTIFS($E$23:$E$1048576,$A16,$F$23:$F$1048576,O$14)</f>
        <v>0</v>
      </c>
      <c r="P16" s="26">
        <f>C16/(SUM(B16:F16))</f>
        <v>1</v>
      </c>
      <c r="Q16" s="10">
        <f>COUNTIFS($E$23:$E$1048576,$A16,$F$23:$F$1048576,Q$14)</f>
        <v>0</v>
      </c>
      <c r="R16" s="10">
        <f>COUNTIFS($E$23:$E$1048576,$A16,$F$23:$F$1048576,R$14)</f>
        <v>0</v>
      </c>
      <c r="S16" s="336"/>
    </row>
    <row r="17" spans="1:19" x14ac:dyDescent="0.25">
      <c r="A17" s="107" t="s">
        <v>14</v>
      </c>
      <c r="B17" s="10">
        <f t="shared" si="4"/>
        <v>6</v>
      </c>
      <c r="C17" s="10">
        <f t="shared" si="4"/>
        <v>1</v>
      </c>
      <c r="D17" s="10">
        <f t="shared" si="4"/>
        <v>118</v>
      </c>
      <c r="E17" s="10">
        <f t="shared" si="4"/>
        <v>0</v>
      </c>
      <c r="F17" s="108">
        <f t="shared" si="4"/>
        <v>0</v>
      </c>
      <c r="G17" s="10"/>
      <c r="N17" s="338" t="s">
        <v>14</v>
      </c>
      <c r="O17" s="26">
        <f>B17/SUM(B17:F17)</f>
        <v>4.8000000000000001E-2</v>
      </c>
      <c r="P17" s="26">
        <f>C17/SUM(B17:F17)</f>
        <v>8.0000000000000002E-3</v>
      </c>
      <c r="Q17" s="26">
        <f>D17/(SUM(B17:F17))</f>
        <v>0.94399999999999995</v>
      </c>
      <c r="R17" s="10">
        <f>COUNTIFS($E$23:$E$1048576,$A17,$F$23:$F$1048576,R$14)</f>
        <v>0</v>
      </c>
      <c r="S17" s="336"/>
    </row>
    <row r="18" spans="1:19" x14ac:dyDescent="0.25">
      <c r="A18" s="107" t="s">
        <v>18</v>
      </c>
      <c r="B18" s="10">
        <f t="shared" si="4"/>
        <v>0</v>
      </c>
      <c r="C18" s="10">
        <f t="shared" si="4"/>
        <v>0</v>
      </c>
      <c r="D18" s="10">
        <f t="shared" si="4"/>
        <v>7</v>
      </c>
      <c r="E18" s="10">
        <f t="shared" si="4"/>
        <v>55</v>
      </c>
      <c r="F18" s="108">
        <f t="shared" si="4"/>
        <v>0</v>
      </c>
      <c r="G18" s="10"/>
      <c r="N18" s="338" t="s">
        <v>18</v>
      </c>
      <c r="O18" s="10">
        <f>COUNTIFS($E$23:$E$1048576,$A18,$F$23:$F$1048576,O$14)</f>
        <v>0</v>
      </c>
      <c r="P18" s="10">
        <f>COUNTIFS($E$23:$E$1048576,$A18,$F$23:$F$1048576,P$14)</f>
        <v>0</v>
      </c>
      <c r="Q18" s="26">
        <f>D18/SUM(B18:F18)</f>
        <v>0.11290322580645161</v>
      </c>
      <c r="R18" s="26">
        <f>E18/(SUM(B18:F18))</f>
        <v>0.88709677419354838</v>
      </c>
      <c r="S18" s="336"/>
    </row>
    <row r="19" spans="1:19" x14ac:dyDescent="0.25">
      <c r="A19" s="109" t="s">
        <v>106</v>
      </c>
      <c r="B19" s="79">
        <f t="shared" si="4"/>
        <v>0</v>
      </c>
      <c r="C19" s="79">
        <f t="shared" si="4"/>
        <v>0</v>
      </c>
      <c r="D19" s="79">
        <f t="shared" si="4"/>
        <v>0</v>
      </c>
      <c r="E19" s="79">
        <f t="shared" si="4"/>
        <v>0</v>
      </c>
      <c r="F19" s="110">
        <f t="shared" si="4"/>
        <v>0</v>
      </c>
      <c r="G19" s="10"/>
      <c r="N19" s="339" t="s">
        <v>106</v>
      </c>
      <c r="O19" s="79"/>
      <c r="P19" s="79"/>
      <c r="Q19" s="79"/>
      <c r="R19" s="79"/>
      <c r="S19" s="337"/>
    </row>
    <row r="21" spans="1:19" x14ac:dyDescent="0.25">
      <c r="A21" s="111" t="s">
        <v>254</v>
      </c>
      <c r="B21" s="40"/>
      <c r="C21" s="40"/>
      <c r="D21" s="40"/>
      <c r="E21" s="40"/>
      <c r="F21" s="40"/>
      <c r="G21" s="40"/>
      <c r="H21" s="40"/>
      <c r="I21" s="40"/>
      <c r="J21" s="40"/>
    </row>
    <row r="22" spans="1:19" x14ac:dyDescent="0.25">
      <c r="A22" s="112" t="s">
        <v>255</v>
      </c>
      <c r="B22" s="112" t="s">
        <v>256</v>
      </c>
      <c r="C22" s="112" t="s">
        <v>257</v>
      </c>
      <c r="D22" s="112" t="s">
        <v>258</v>
      </c>
      <c r="E22" s="112" t="s">
        <v>259</v>
      </c>
      <c r="F22" s="112" t="s">
        <v>260</v>
      </c>
      <c r="G22" s="112" t="s">
        <v>261</v>
      </c>
      <c r="H22" s="112" t="s">
        <v>262</v>
      </c>
      <c r="I22" s="112" t="s">
        <v>263</v>
      </c>
      <c r="J22" s="112" t="s">
        <v>264</v>
      </c>
      <c r="K22" t="s">
        <v>265</v>
      </c>
      <c r="L22" t="s">
        <v>266</v>
      </c>
      <c r="M22" t="s">
        <v>267</v>
      </c>
      <c r="N22" t="s">
        <v>268</v>
      </c>
      <c r="O22" t="s">
        <v>269</v>
      </c>
    </row>
    <row r="23" spans="1:19" x14ac:dyDescent="0.25">
      <c r="A23" t="s">
        <v>270</v>
      </c>
      <c r="B23" t="s">
        <v>271</v>
      </c>
      <c r="C23">
        <v>3</v>
      </c>
      <c r="D23" t="s">
        <v>249</v>
      </c>
      <c r="E23" t="s">
        <v>6</v>
      </c>
      <c r="F23" t="s">
        <v>6</v>
      </c>
      <c r="I23" t="s">
        <v>272</v>
      </c>
      <c r="J23" t="str">
        <f t="shared" ref="J23:J86" si="5">IF(AND(NOT(ISBLANK($E23)), NOT($E23="N/A")), IF($E23=$F23,"TP","FP"), "")</f>
        <v>TP</v>
      </c>
      <c r="K23">
        <f t="shared" ref="K23:K86" si="6">IF(AND(AND(NOT(ISBLANK($E23)), NOT($E23="N/A")), $E23=$F23), 1, 0)</f>
        <v>1</v>
      </c>
      <c r="L23">
        <f t="shared" ref="L23:L86" si="7">IF(AND(AND(NOT(ISBLANK($E23)), NOT($E23="N/A")), $E23&lt;&gt;$F23), 1, 0)</f>
        <v>0</v>
      </c>
      <c r="M23">
        <f t="shared" ref="M23:M86" si="8">IF(D23="TP", 1, 0)</f>
        <v>1</v>
      </c>
      <c r="N23">
        <f t="shared" ref="N23:N86" si="9">IF(D23="FP", 1, 0)</f>
        <v>0</v>
      </c>
      <c r="O23">
        <f t="shared" ref="O23:O86" si="10">IF(D23="FN", 1, 0)</f>
        <v>0</v>
      </c>
    </row>
    <row r="24" spans="1:19" x14ac:dyDescent="0.25">
      <c r="A24" t="s">
        <v>270</v>
      </c>
      <c r="B24" t="s">
        <v>273</v>
      </c>
      <c r="C24">
        <v>3</v>
      </c>
      <c r="D24" t="s">
        <v>249</v>
      </c>
      <c r="E24" t="s">
        <v>6</v>
      </c>
      <c r="F24" t="s">
        <v>6</v>
      </c>
      <c r="J24" t="str">
        <f t="shared" si="5"/>
        <v>TP</v>
      </c>
      <c r="K24">
        <f t="shared" si="6"/>
        <v>1</v>
      </c>
      <c r="L24">
        <f t="shared" si="7"/>
        <v>0</v>
      </c>
      <c r="M24">
        <f t="shared" si="8"/>
        <v>1</v>
      </c>
      <c r="N24">
        <f t="shared" si="9"/>
        <v>0</v>
      </c>
      <c r="O24">
        <f t="shared" si="10"/>
        <v>0</v>
      </c>
    </row>
    <row r="25" spans="1:19" x14ac:dyDescent="0.25">
      <c r="A25" t="s">
        <v>270</v>
      </c>
      <c r="B25" t="s">
        <v>274</v>
      </c>
      <c r="C25">
        <v>3</v>
      </c>
      <c r="D25" t="s">
        <v>249</v>
      </c>
      <c r="E25" t="s">
        <v>6</v>
      </c>
      <c r="F25" t="s">
        <v>6</v>
      </c>
      <c r="J25" t="str">
        <f t="shared" si="5"/>
        <v>TP</v>
      </c>
      <c r="K25">
        <f t="shared" si="6"/>
        <v>1</v>
      </c>
      <c r="L25">
        <f t="shared" si="7"/>
        <v>0</v>
      </c>
      <c r="M25">
        <f t="shared" si="8"/>
        <v>1</v>
      </c>
      <c r="N25">
        <f t="shared" si="9"/>
        <v>0</v>
      </c>
      <c r="O25">
        <f t="shared" si="10"/>
        <v>0</v>
      </c>
    </row>
    <row r="26" spans="1:19" x14ac:dyDescent="0.25">
      <c r="A26" t="s">
        <v>270</v>
      </c>
      <c r="B26" t="s">
        <v>274</v>
      </c>
      <c r="C26">
        <v>3</v>
      </c>
      <c r="D26" t="s">
        <v>250</v>
      </c>
      <c r="E26" t="s">
        <v>275</v>
      </c>
      <c r="J26" t="str">
        <f t="shared" si="5"/>
        <v/>
      </c>
      <c r="K26">
        <f t="shared" si="6"/>
        <v>0</v>
      </c>
      <c r="L26">
        <f t="shared" si="7"/>
        <v>0</v>
      </c>
      <c r="M26">
        <f t="shared" si="8"/>
        <v>0</v>
      </c>
      <c r="N26">
        <f t="shared" si="9"/>
        <v>1</v>
      </c>
      <c r="O26">
        <f t="shared" si="10"/>
        <v>0</v>
      </c>
    </row>
    <row r="27" spans="1:19" x14ac:dyDescent="0.25">
      <c r="A27" t="s">
        <v>270</v>
      </c>
      <c r="B27" t="s">
        <v>276</v>
      </c>
      <c r="C27">
        <v>3</v>
      </c>
      <c r="D27" t="s">
        <v>249</v>
      </c>
      <c r="E27" t="s">
        <v>6</v>
      </c>
      <c r="F27" t="s">
        <v>6</v>
      </c>
      <c r="J27" t="str">
        <f t="shared" si="5"/>
        <v>TP</v>
      </c>
      <c r="K27">
        <f t="shared" si="6"/>
        <v>1</v>
      </c>
      <c r="L27">
        <f t="shared" si="7"/>
        <v>0</v>
      </c>
      <c r="M27">
        <f t="shared" si="8"/>
        <v>1</v>
      </c>
      <c r="N27">
        <f t="shared" si="9"/>
        <v>0</v>
      </c>
      <c r="O27">
        <f t="shared" si="10"/>
        <v>0</v>
      </c>
    </row>
    <row r="28" spans="1:19" x14ac:dyDescent="0.25">
      <c r="A28" t="s">
        <v>270</v>
      </c>
      <c r="B28" t="s">
        <v>277</v>
      </c>
      <c r="C28">
        <v>3</v>
      </c>
      <c r="D28" t="s">
        <v>249</v>
      </c>
      <c r="E28" t="s">
        <v>6</v>
      </c>
      <c r="F28" t="s">
        <v>6</v>
      </c>
      <c r="J28" t="str">
        <f t="shared" si="5"/>
        <v>TP</v>
      </c>
      <c r="K28">
        <f t="shared" si="6"/>
        <v>1</v>
      </c>
      <c r="L28">
        <f t="shared" si="7"/>
        <v>0</v>
      </c>
      <c r="M28">
        <f t="shared" si="8"/>
        <v>1</v>
      </c>
      <c r="N28">
        <f t="shared" si="9"/>
        <v>0</v>
      </c>
      <c r="O28">
        <f t="shared" si="10"/>
        <v>0</v>
      </c>
    </row>
    <row r="29" spans="1:19" x14ac:dyDescent="0.25">
      <c r="A29" t="s">
        <v>270</v>
      </c>
      <c r="B29" t="s">
        <v>278</v>
      </c>
      <c r="C29">
        <v>3</v>
      </c>
      <c r="D29" t="s">
        <v>249</v>
      </c>
      <c r="E29" t="s">
        <v>6</v>
      </c>
      <c r="F29" t="s">
        <v>6</v>
      </c>
      <c r="J29" t="str">
        <f t="shared" si="5"/>
        <v>TP</v>
      </c>
      <c r="K29">
        <f t="shared" si="6"/>
        <v>1</v>
      </c>
      <c r="L29">
        <f t="shared" si="7"/>
        <v>0</v>
      </c>
      <c r="M29">
        <f t="shared" si="8"/>
        <v>1</v>
      </c>
      <c r="N29">
        <f t="shared" si="9"/>
        <v>0</v>
      </c>
      <c r="O29">
        <f t="shared" si="10"/>
        <v>0</v>
      </c>
    </row>
    <row r="30" spans="1:19" x14ac:dyDescent="0.25">
      <c r="A30" t="s">
        <v>270</v>
      </c>
      <c r="B30" t="s">
        <v>279</v>
      </c>
      <c r="C30">
        <v>3</v>
      </c>
      <c r="D30" t="s">
        <v>249</v>
      </c>
      <c r="E30" t="s">
        <v>6</v>
      </c>
      <c r="F30" t="s">
        <v>6</v>
      </c>
      <c r="J30" t="str">
        <f t="shared" si="5"/>
        <v>TP</v>
      </c>
      <c r="K30">
        <f t="shared" si="6"/>
        <v>1</v>
      </c>
      <c r="L30">
        <f t="shared" si="7"/>
        <v>0</v>
      </c>
      <c r="M30">
        <f t="shared" si="8"/>
        <v>1</v>
      </c>
      <c r="N30">
        <f t="shared" si="9"/>
        <v>0</v>
      </c>
      <c r="O30">
        <f t="shared" si="10"/>
        <v>0</v>
      </c>
    </row>
    <row r="31" spans="1:19" x14ac:dyDescent="0.25">
      <c r="A31" t="s">
        <v>270</v>
      </c>
      <c r="B31" t="s">
        <v>280</v>
      </c>
      <c r="C31">
        <v>3</v>
      </c>
      <c r="D31" t="s">
        <v>249</v>
      </c>
      <c r="E31" t="s">
        <v>6</v>
      </c>
      <c r="F31" t="s">
        <v>6</v>
      </c>
      <c r="J31" t="str">
        <f t="shared" si="5"/>
        <v>TP</v>
      </c>
      <c r="K31">
        <f t="shared" si="6"/>
        <v>1</v>
      </c>
      <c r="L31">
        <f t="shared" si="7"/>
        <v>0</v>
      </c>
      <c r="M31">
        <f t="shared" si="8"/>
        <v>1</v>
      </c>
      <c r="N31">
        <f t="shared" si="9"/>
        <v>0</v>
      </c>
      <c r="O31">
        <f t="shared" si="10"/>
        <v>0</v>
      </c>
    </row>
    <row r="32" spans="1:19" x14ac:dyDescent="0.25">
      <c r="A32" t="s">
        <v>270</v>
      </c>
      <c r="B32" t="s">
        <v>281</v>
      </c>
      <c r="C32">
        <v>3</v>
      </c>
      <c r="D32" t="s">
        <v>249</v>
      </c>
      <c r="E32" t="s">
        <v>6</v>
      </c>
      <c r="F32" t="s">
        <v>6</v>
      </c>
      <c r="J32" t="str">
        <f t="shared" si="5"/>
        <v>TP</v>
      </c>
      <c r="K32">
        <f t="shared" si="6"/>
        <v>1</v>
      </c>
      <c r="L32">
        <f t="shared" si="7"/>
        <v>0</v>
      </c>
      <c r="M32">
        <f t="shared" si="8"/>
        <v>1</v>
      </c>
      <c r="N32">
        <f t="shared" si="9"/>
        <v>0</v>
      </c>
      <c r="O32">
        <f t="shared" si="10"/>
        <v>0</v>
      </c>
    </row>
    <row r="33" spans="1:15" x14ac:dyDescent="0.25">
      <c r="A33" t="s">
        <v>270</v>
      </c>
      <c r="B33" t="s">
        <v>282</v>
      </c>
      <c r="C33">
        <v>3</v>
      </c>
      <c r="D33" t="s">
        <v>249</v>
      </c>
      <c r="E33" t="s">
        <v>6</v>
      </c>
      <c r="F33" t="s">
        <v>6</v>
      </c>
      <c r="J33" t="str">
        <f t="shared" si="5"/>
        <v>TP</v>
      </c>
      <c r="K33">
        <f t="shared" si="6"/>
        <v>1</v>
      </c>
      <c r="L33">
        <f t="shared" si="7"/>
        <v>0</v>
      </c>
      <c r="M33">
        <f t="shared" si="8"/>
        <v>1</v>
      </c>
      <c r="N33">
        <f t="shared" si="9"/>
        <v>0</v>
      </c>
      <c r="O33">
        <f t="shared" si="10"/>
        <v>0</v>
      </c>
    </row>
    <row r="34" spans="1:15" x14ac:dyDescent="0.25">
      <c r="A34" t="s">
        <v>270</v>
      </c>
      <c r="B34" t="s">
        <v>283</v>
      </c>
      <c r="C34">
        <v>3</v>
      </c>
      <c r="D34" t="s">
        <v>249</v>
      </c>
      <c r="E34" t="s">
        <v>6</v>
      </c>
      <c r="F34" t="s">
        <v>6</v>
      </c>
      <c r="I34" t="s">
        <v>284</v>
      </c>
      <c r="J34" t="str">
        <f t="shared" si="5"/>
        <v>TP</v>
      </c>
      <c r="K34">
        <f t="shared" si="6"/>
        <v>1</v>
      </c>
      <c r="L34">
        <f t="shared" si="7"/>
        <v>0</v>
      </c>
      <c r="M34">
        <f t="shared" si="8"/>
        <v>1</v>
      </c>
      <c r="N34">
        <f t="shared" si="9"/>
        <v>0</v>
      </c>
      <c r="O34">
        <f t="shared" si="10"/>
        <v>0</v>
      </c>
    </row>
    <row r="35" spans="1:15" x14ac:dyDescent="0.25">
      <c r="A35" t="s">
        <v>270</v>
      </c>
      <c r="B35" t="s">
        <v>285</v>
      </c>
      <c r="C35">
        <v>3</v>
      </c>
      <c r="D35" t="s">
        <v>249</v>
      </c>
      <c r="E35" t="s">
        <v>6</v>
      </c>
      <c r="F35" t="s">
        <v>6</v>
      </c>
      <c r="J35" t="str">
        <f t="shared" si="5"/>
        <v>TP</v>
      </c>
      <c r="K35">
        <f t="shared" si="6"/>
        <v>1</v>
      </c>
      <c r="L35">
        <f t="shared" si="7"/>
        <v>0</v>
      </c>
      <c r="M35">
        <f t="shared" si="8"/>
        <v>1</v>
      </c>
      <c r="N35">
        <f t="shared" si="9"/>
        <v>0</v>
      </c>
      <c r="O35">
        <f t="shared" si="10"/>
        <v>0</v>
      </c>
    </row>
    <row r="36" spans="1:15" x14ac:dyDescent="0.25">
      <c r="A36" t="s">
        <v>270</v>
      </c>
      <c r="B36" t="s">
        <v>286</v>
      </c>
      <c r="C36">
        <v>3</v>
      </c>
      <c r="D36" t="s">
        <v>249</v>
      </c>
      <c r="E36" t="s">
        <v>6</v>
      </c>
      <c r="F36" t="s">
        <v>6</v>
      </c>
      <c r="J36" t="str">
        <f t="shared" si="5"/>
        <v>TP</v>
      </c>
      <c r="K36">
        <f t="shared" si="6"/>
        <v>1</v>
      </c>
      <c r="L36">
        <f t="shared" si="7"/>
        <v>0</v>
      </c>
      <c r="M36">
        <f t="shared" si="8"/>
        <v>1</v>
      </c>
      <c r="N36">
        <f t="shared" si="9"/>
        <v>0</v>
      </c>
      <c r="O36">
        <f t="shared" si="10"/>
        <v>0</v>
      </c>
    </row>
    <row r="37" spans="1:15" x14ac:dyDescent="0.25">
      <c r="A37" t="s">
        <v>270</v>
      </c>
      <c r="B37" t="s">
        <v>287</v>
      </c>
      <c r="C37">
        <v>3</v>
      </c>
      <c r="D37" t="s">
        <v>249</v>
      </c>
      <c r="E37" t="s">
        <v>6</v>
      </c>
      <c r="F37" t="s">
        <v>6</v>
      </c>
      <c r="J37" t="str">
        <f t="shared" si="5"/>
        <v>TP</v>
      </c>
      <c r="K37">
        <f t="shared" si="6"/>
        <v>1</v>
      </c>
      <c r="L37">
        <f t="shared" si="7"/>
        <v>0</v>
      </c>
      <c r="M37">
        <f t="shared" si="8"/>
        <v>1</v>
      </c>
      <c r="N37">
        <f t="shared" si="9"/>
        <v>0</v>
      </c>
      <c r="O37">
        <f t="shared" si="10"/>
        <v>0</v>
      </c>
    </row>
    <row r="38" spans="1:15" x14ac:dyDescent="0.25">
      <c r="A38" t="s">
        <v>270</v>
      </c>
      <c r="B38" t="s">
        <v>288</v>
      </c>
      <c r="C38">
        <v>3</v>
      </c>
      <c r="D38" t="s">
        <v>249</v>
      </c>
      <c r="E38" t="s">
        <v>6</v>
      </c>
      <c r="F38" t="s">
        <v>6</v>
      </c>
      <c r="J38" t="str">
        <f t="shared" si="5"/>
        <v>TP</v>
      </c>
      <c r="K38">
        <f t="shared" si="6"/>
        <v>1</v>
      </c>
      <c r="L38">
        <f t="shared" si="7"/>
        <v>0</v>
      </c>
      <c r="M38">
        <f t="shared" si="8"/>
        <v>1</v>
      </c>
      <c r="N38">
        <f t="shared" si="9"/>
        <v>0</v>
      </c>
      <c r="O38">
        <f t="shared" si="10"/>
        <v>0</v>
      </c>
    </row>
    <row r="39" spans="1:15" x14ac:dyDescent="0.25">
      <c r="A39" t="s">
        <v>270</v>
      </c>
      <c r="B39" t="s">
        <v>289</v>
      </c>
      <c r="C39">
        <v>3</v>
      </c>
      <c r="D39" t="s">
        <v>249</v>
      </c>
      <c r="E39" t="s">
        <v>6</v>
      </c>
      <c r="F39" t="s">
        <v>6</v>
      </c>
      <c r="J39" t="str">
        <f t="shared" si="5"/>
        <v>TP</v>
      </c>
      <c r="K39">
        <f t="shared" si="6"/>
        <v>1</v>
      </c>
      <c r="L39">
        <f t="shared" si="7"/>
        <v>0</v>
      </c>
      <c r="M39">
        <f t="shared" si="8"/>
        <v>1</v>
      </c>
      <c r="N39">
        <f t="shared" si="9"/>
        <v>0</v>
      </c>
      <c r="O39">
        <f t="shared" si="10"/>
        <v>0</v>
      </c>
    </row>
    <row r="40" spans="1:15" x14ac:dyDescent="0.25">
      <c r="A40" t="s">
        <v>270</v>
      </c>
      <c r="B40" t="s">
        <v>289</v>
      </c>
      <c r="C40">
        <v>4</v>
      </c>
      <c r="D40" t="s">
        <v>250</v>
      </c>
      <c r="E40" t="s">
        <v>275</v>
      </c>
      <c r="J40" t="str">
        <f t="shared" si="5"/>
        <v/>
      </c>
      <c r="K40">
        <f t="shared" si="6"/>
        <v>0</v>
      </c>
      <c r="L40">
        <f t="shared" si="7"/>
        <v>0</v>
      </c>
      <c r="M40">
        <f t="shared" si="8"/>
        <v>0</v>
      </c>
      <c r="N40">
        <f t="shared" si="9"/>
        <v>1</v>
      </c>
      <c r="O40">
        <f t="shared" si="10"/>
        <v>0</v>
      </c>
    </row>
    <row r="41" spans="1:15" x14ac:dyDescent="0.25">
      <c r="A41" t="s">
        <v>270</v>
      </c>
      <c r="B41" t="s">
        <v>290</v>
      </c>
      <c r="C41">
        <v>3</v>
      </c>
      <c r="D41" t="s">
        <v>249</v>
      </c>
      <c r="E41" t="s">
        <v>6</v>
      </c>
      <c r="F41" t="s">
        <v>6</v>
      </c>
      <c r="J41" t="str">
        <f t="shared" si="5"/>
        <v>TP</v>
      </c>
      <c r="K41">
        <f t="shared" si="6"/>
        <v>1</v>
      </c>
      <c r="L41">
        <f t="shared" si="7"/>
        <v>0</v>
      </c>
      <c r="M41">
        <f t="shared" si="8"/>
        <v>1</v>
      </c>
      <c r="N41">
        <f t="shared" si="9"/>
        <v>0</v>
      </c>
      <c r="O41">
        <f t="shared" si="10"/>
        <v>0</v>
      </c>
    </row>
    <row r="42" spans="1:15" x14ac:dyDescent="0.25">
      <c r="A42" t="s">
        <v>270</v>
      </c>
      <c r="B42" t="s">
        <v>290</v>
      </c>
      <c r="C42">
        <v>4</v>
      </c>
      <c r="D42" t="s">
        <v>250</v>
      </c>
      <c r="E42" t="s">
        <v>275</v>
      </c>
      <c r="J42" t="str">
        <f t="shared" si="5"/>
        <v/>
      </c>
      <c r="K42">
        <f t="shared" si="6"/>
        <v>0</v>
      </c>
      <c r="L42">
        <f t="shared" si="7"/>
        <v>0</v>
      </c>
      <c r="M42">
        <f t="shared" si="8"/>
        <v>0</v>
      </c>
      <c r="N42">
        <f t="shared" si="9"/>
        <v>1</v>
      </c>
      <c r="O42">
        <f t="shared" si="10"/>
        <v>0</v>
      </c>
    </row>
    <row r="43" spans="1:15" x14ac:dyDescent="0.25">
      <c r="A43" t="s">
        <v>270</v>
      </c>
      <c r="B43" t="s">
        <v>291</v>
      </c>
      <c r="C43">
        <v>3</v>
      </c>
      <c r="D43" t="s">
        <v>249</v>
      </c>
      <c r="E43" t="s">
        <v>6</v>
      </c>
      <c r="F43" t="s">
        <v>6</v>
      </c>
      <c r="J43" t="str">
        <f t="shared" si="5"/>
        <v>TP</v>
      </c>
      <c r="K43">
        <f t="shared" si="6"/>
        <v>1</v>
      </c>
      <c r="L43">
        <f t="shared" si="7"/>
        <v>0</v>
      </c>
      <c r="M43">
        <f t="shared" si="8"/>
        <v>1</v>
      </c>
      <c r="N43">
        <f t="shared" si="9"/>
        <v>0</v>
      </c>
      <c r="O43">
        <f t="shared" si="10"/>
        <v>0</v>
      </c>
    </row>
    <row r="44" spans="1:15" x14ac:dyDescent="0.25">
      <c r="A44" t="s">
        <v>270</v>
      </c>
      <c r="B44" t="s">
        <v>292</v>
      </c>
      <c r="C44">
        <v>3</v>
      </c>
      <c r="D44" t="s">
        <v>249</v>
      </c>
      <c r="E44" t="s">
        <v>6</v>
      </c>
      <c r="F44" t="s">
        <v>6</v>
      </c>
      <c r="J44" t="str">
        <f t="shared" si="5"/>
        <v>TP</v>
      </c>
      <c r="K44">
        <f t="shared" si="6"/>
        <v>1</v>
      </c>
      <c r="L44">
        <f t="shared" si="7"/>
        <v>0</v>
      </c>
      <c r="M44">
        <f t="shared" si="8"/>
        <v>1</v>
      </c>
      <c r="N44">
        <f t="shared" si="9"/>
        <v>0</v>
      </c>
      <c r="O44">
        <f t="shared" si="10"/>
        <v>0</v>
      </c>
    </row>
    <row r="45" spans="1:15" x14ac:dyDescent="0.25">
      <c r="A45" t="s">
        <v>270</v>
      </c>
      <c r="B45" t="s">
        <v>293</v>
      </c>
      <c r="C45">
        <v>3</v>
      </c>
      <c r="D45" t="s">
        <v>249</v>
      </c>
      <c r="E45" t="s">
        <v>6</v>
      </c>
      <c r="F45" t="s">
        <v>6</v>
      </c>
      <c r="J45" t="str">
        <f t="shared" si="5"/>
        <v>TP</v>
      </c>
      <c r="K45">
        <f t="shared" si="6"/>
        <v>1</v>
      </c>
      <c r="L45">
        <f t="shared" si="7"/>
        <v>0</v>
      </c>
      <c r="M45">
        <f t="shared" si="8"/>
        <v>1</v>
      </c>
      <c r="N45">
        <f t="shared" si="9"/>
        <v>0</v>
      </c>
      <c r="O45">
        <f t="shared" si="10"/>
        <v>0</v>
      </c>
    </row>
    <row r="46" spans="1:15" x14ac:dyDescent="0.25">
      <c r="A46" t="s">
        <v>270</v>
      </c>
      <c r="B46" t="s">
        <v>294</v>
      </c>
      <c r="C46">
        <v>3</v>
      </c>
      <c r="D46" t="s">
        <v>249</v>
      </c>
      <c r="E46" t="s">
        <v>6</v>
      </c>
      <c r="F46" t="s">
        <v>6</v>
      </c>
      <c r="I46" t="s">
        <v>295</v>
      </c>
      <c r="J46" t="str">
        <f t="shared" si="5"/>
        <v>TP</v>
      </c>
      <c r="K46">
        <f t="shared" si="6"/>
        <v>1</v>
      </c>
      <c r="L46">
        <f t="shared" si="7"/>
        <v>0</v>
      </c>
      <c r="M46">
        <f t="shared" si="8"/>
        <v>1</v>
      </c>
      <c r="N46">
        <f t="shared" si="9"/>
        <v>0</v>
      </c>
      <c r="O46">
        <f t="shared" si="10"/>
        <v>0</v>
      </c>
    </row>
    <row r="47" spans="1:15" x14ac:dyDescent="0.25">
      <c r="A47" t="s">
        <v>270</v>
      </c>
      <c r="B47" t="s">
        <v>296</v>
      </c>
      <c r="C47">
        <v>3</v>
      </c>
      <c r="D47" t="s">
        <v>249</v>
      </c>
      <c r="E47" t="s">
        <v>6</v>
      </c>
      <c r="F47" t="s">
        <v>6</v>
      </c>
      <c r="J47" t="str">
        <f t="shared" si="5"/>
        <v>TP</v>
      </c>
      <c r="K47">
        <f t="shared" si="6"/>
        <v>1</v>
      </c>
      <c r="L47">
        <f t="shared" si="7"/>
        <v>0</v>
      </c>
      <c r="M47">
        <f t="shared" si="8"/>
        <v>1</v>
      </c>
      <c r="N47">
        <f t="shared" si="9"/>
        <v>0</v>
      </c>
      <c r="O47">
        <f t="shared" si="10"/>
        <v>0</v>
      </c>
    </row>
    <row r="48" spans="1:15" x14ac:dyDescent="0.25">
      <c r="A48" t="s">
        <v>270</v>
      </c>
      <c r="B48" t="s">
        <v>297</v>
      </c>
      <c r="C48">
        <v>3</v>
      </c>
      <c r="D48" t="s">
        <v>249</v>
      </c>
      <c r="E48" t="s">
        <v>6</v>
      </c>
      <c r="F48" t="s">
        <v>6</v>
      </c>
      <c r="J48" t="str">
        <f t="shared" si="5"/>
        <v>TP</v>
      </c>
      <c r="K48">
        <f t="shared" si="6"/>
        <v>1</v>
      </c>
      <c r="L48">
        <f t="shared" si="7"/>
        <v>0</v>
      </c>
      <c r="M48">
        <f t="shared" si="8"/>
        <v>1</v>
      </c>
      <c r="N48">
        <f t="shared" si="9"/>
        <v>0</v>
      </c>
      <c r="O48">
        <f t="shared" si="10"/>
        <v>0</v>
      </c>
    </row>
    <row r="49" spans="1:15" x14ac:dyDescent="0.25">
      <c r="A49" t="s">
        <v>270</v>
      </c>
      <c r="B49" t="s">
        <v>297</v>
      </c>
      <c r="C49">
        <v>3</v>
      </c>
      <c r="D49" t="s">
        <v>250</v>
      </c>
      <c r="E49" t="s">
        <v>275</v>
      </c>
      <c r="I49" t="s">
        <v>298</v>
      </c>
      <c r="J49" t="str">
        <f t="shared" si="5"/>
        <v/>
      </c>
      <c r="K49">
        <f t="shared" si="6"/>
        <v>0</v>
      </c>
      <c r="L49">
        <f t="shared" si="7"/>
        <v>0</v>
      </c>
      <c r="M49">
        <f t="shared" si="8"/>
        <v>0</v>
      </c>
      <c r="N49">
        <f t="shared" si="9"/>
        <v>1</v>
      </c>
      <c r="O49">
        <f t="shared" si="10"/>
        <v>0</v>
      </c>
    </row>
    <row r="50" spans="1:15" x14ac:dyDescent="0.25">
      <c r="A50" t="s">
        <v>270</v>
      </c>
      <c r="B50" t="s">
        <v>299</v>
      </c>
      <c r="C50">
        <v>3</v>
      </c>
      <c r="D50" t="s">
        <v>249</v>
      </c>
      <c r="E50" t="s">
        <v>6</v>
      </c>
      <c r="F50" t="s">
        <v>6</v>
      </c>
      <c r="J50" t="str">
        <f t="shared" si="5"/>
        <v>TP</v>
      </c>
      <c r="K50">
        <f t="shared" si="6"/>
        <v>1</v>
      </c>
      <c r="L50">
        <f t="shared" si="7"/>
        <v>0</v>
      </c>
      <c r="M50">
        <f t="shared" si="8"/>
        <v>1</v>
      </c>
      <c r="N50">
        <f t="shared" si="9"/>
        <v>0</v>
      </c>
      <c r="O50">
        <f t="shared" si="10"/>
        <v>0</v>
      </c>
    </row>
    <row r="51" spans="1:15" x14ac:dyDescent="0.25">
      <c r="A51" t="s">
        <v>270</v>
      </c>
      <c r="B51" t="s">
        <v>299</v>
      </c>
      <c r="C51">
        <v>3</v>
      </c>
      <c r="D51" t="s">
        <v>250</v>
      </c>
      <c r="E51" t="s">
        <v>275</v>
      </c>
      <c r="I51" t="s">
        <v>298</v>
      </c>
      <c r="J51" t="str">
        <f t="shared" si="5"/>
        <v/>
      </c>
      <c r="K51">
        <f t="shared" si="6"/>
        <v>0</v>
      </c>
      <c r="L51">
        <f t="shared" si="7"/>
        <v>0</v>
      </c>
      <c r="M51">
        <f t="shared" si="8"/>
        <v>0</v>
      </c>
      <c r="N51">
        <f t="shared" si="9"/>
        <v>1</v>
      </c>
      <c r="O51">
        <f t="shared" si="10"/>
        <v>0</v>
      </c>
    </row>
    <row r="52" spans="1:15" x14ac:dyDescent="0.25">
      <c r="A52" t="s">
        <v>270</v>
      </c>
      <c r="B52" t="s">
        <v>300</v>
      </c>
      <c r="C52">
        <v>3</v>
      </c>
      <c r="D52" t="s">
        <v>249</v>
      </c>
      <c r="E52" t="s">
        <v>6</v>
      </c>
      <c r="F52" t="s">
        <v>6</v>
      </c>
      <c r="J52" t="str">
        <f t="shared" si="5"/>
        <v>TP</v>
      </c>
      <c r="K52">
        <f t="shared" si="6"/>
        <v>1</v>
      </c>
      <c r="L52">
        <f t="shared" si="7"/>
        <v>0</v>
      </c>
      <c r="M52">
        <f t="shared" si="8"/>
        <v>1</v>
      </c>
      <c r="N52">
        <f t="shared" si="9"/>
        <v>0</v>
      </c>
      <c r="O52">
        <f t="shared" si="10"/>
        <v>0</v>
      </c>
    </row>
    <row r="53" spans="1:15" x14ac:dyDescent="0.25">
      <c r="A53" t="s">
        <v>270</v>
      </c>
      <c r="B53" t="s">
        <v>301</v>
      </c>
      <c r="C53">
        <v>3</v>
      </c>
      <c r="D53" t="s">
        <v>249</v>
      </c>
      <c r="E53" t="s">
        <v>6</v>
      </c>
      <c r="F53" t="s">
        <v>6</v>
      </c>
      <c r="J53" t="str">
        <f t="shared" si="5"/>
        <v>TP</v>
      </c>
      <c r="K53">
        <f t="shared" si="6"/>
        <v>1</v>
      </c>
      <c r="L53">
        <f t="shared" si="7"/>
        <v>0</v>
      </c>
      <c r="M53">
        <f t="shared" si="8"/>
        <v>1</v>
      </c>
      <c r="N53">
        <f t="shared" si="9"/>
        <v>0</v>
      </c>
      <c r="O53">
        <f t="shared" si="10"/>
        <v>0</v>
      </c>
    </row>
    <row r="54" spans="1:15" x14ac:dyDescent="0.25">
      <c r="A54" t="s">
        <v>270</v>
      </c>
      <c r="B54" t="s">
        <v>302</v>
      </c>
      <c r="C54">
        <v>3</v>
      </c>
      <c r="D54" t="s">
        <v>249</v>
      </c>
      <c r="E54" t="s">
        <v>6</v>
      </c>
      <c r="F54" t="s">
        <v>6</v>
      </c>
      <c r="J54" t="str">
        <f t="shared" si="5"/>
        <v>TP</v>
      </c>
      <c r="K54">
        <f t="shared" si="6"/>
        <v>1</v>
      </c>
      <c r="L54">
        <f t="shared" si="7"/>
        <v>0</v>
      </c>
      <c r="M54">
        <f t="shared" si="8"/>
        <v>1</v>
      </c>
      <c r="N54">
        <f t="shared" si="9"/>
        <v>0</v>
      </c>
      <c r="O54">
        <f t="shared" si="10"/>
        <v>0</v>
      </c>
    </row>
    <row r="55" spans="1:15" x14ac:dyDescent="0.25">
      <c r="A55" t="s">
        <v>270</v>
      </c>
      <c r="B55" t="s">
        <v>303</v>
      </c>
      <c r="C55">
        <v>3</v>
      </c>
      <c r="D55" t="s">
        <v>249</v>
      </c>
      <c r="E55" t="s">
        <v>6</v>
      </c>
      <c r="F55" t="s">
        <v>6</v>
      </c>
      <c r="J55" t="str">
        <f t="shared" si="5"/>
        <v>TP</v>
      </c>
      <c r="K55">
        <f t="shared" si="6"/>
        <v>1</v>
      </c>
      <c r="L55">
        <f t="shared" si="7"/>
        <v>0</v>
      </c>
      <c r="M55">
        <f t="shared" si="8"/>
        <v>1</v>
      </c>
      <c r="N55">
        <f t="shared" si="9"/>
        <v>0</v>
      </c>
      <c r="O55">
        <f t="shared" si="10"/>
        <v>0</v>
      </c>
    </row>
    <row r="56" spans="1:15" x14ac:dyDescent="0.25">
      <c r="A56" t="s">
        <v>270</v>
      </c>
      <c r="B56" t="s">
        <v>304</v>
      </c>
      <c r="C56">
        <v>3</v>
      </c>
      <c r="D56" t="s">
        <v>249</v>
      </c>
      <c r="E56" t="s">
        <v>6</v>
      </c>
      <c r="F56" t="s">
        <v>6</v>
      </c>
      <c r="J56" t="str">
        <f t="shared" si="5"/>
        <v>TP</v>
      </c>
      <c r="K56">
        <f t="shared" si="6"/>
        <v>1</v>
      </c>
      <c r="L56">
        <f t="shared" si="7"/>
        <v>0</v>
      </c>
      <c r="M56">
        <f t="shared" si="8"/>
        <v>1</v>
      </c>
      <c r="N56">
        <f t="shared" si="9"/>
        <v>0</v>
      </c>
      <c r="O56">
        <f t="shared" si="10"/>
        <v>0</v>
      </c>
    </row>
    <row r="57" spans="1:15" x14ac:dyDescent="0.25">
      <c r="A57" t="s">
        <v>270</v>
      </c>
      <c r="B57" t="s">
        <v>305</v>
      </c>
      <c r="C57">
        <v>3</v>
      </c>
      <c r="D57" t="s">
        <v>251</v>
      </c>
      <c r="E57" t="s">
        <v>275</v>
      </c>
      <c r="I57" t="s">
        <v>306</v>
      </c>
      <c r="J57" t="str">
        <f t="shared" si="5"/>
        <v/>
      </c>
      <c r="K57">
        <f t="shared" si="6"/>
        <v>0</v>
      </c>
      <c r="L57">
        <f t="shared" si="7"/>
        <v>0</v>
      </c>
      <c r="M57">
        <f t="shared" si="8"/>
        <v>0</v>
      </c>
      <c r="N57">
        <f t="shared" si="9"/>
        <v>0</v>
      </c>
      <c r="O57">
        <f t="shared" si="10"/>
        <v>1</v>
      </c>
    </row>
    <row r="58" spans="1:15" x14ac:dyDescent="0.25">
      <c r="A58" t="s">
        <v>270</v>
      </c>
      <c r="B58" t="s">
        <v>305</v>
      </c>
      <c r="C58">
        <v>3</v>
      </c>
      <c r="D58" t="s">
        <v>249</v>
      </c>
      <c r="E58" t="s">
        <v>6</v>
      </c>
      <c r="F58" t="s">
        <v>6</v>
      </c>
      <c r="J58" t="str">
        <f t="shared" si="5"/>
        <v>TP</v>
      </c>
      <c r="K58">
        <f t="shared" si="6"/>
        <v>1</v>
      </c>
      <c r="L58">
        <f t="shared" si="7"/>
        <v>0</v>
      </c>
      <c r="M58">
        <f t="shared" si="8"/>
        <v>1</v>
      </c>
      <c r="N58">
        <f t="shared" si="9"/>
        <v>0</v>
      </c>
      <c r="O58">
        <f t="shared" si="10"/>
        <v>0</v>
      </c>
    </row>
    <row r="59" spans="1:15" x14ac:dyDescent="0.25">
      <c r="A59" t="s">
        <v>270</v>
      </c>
      <c r="B59" t="s">
        <v>307</v>
      </c>
      <c r="C59">
        <v>3</v>
      </c>
      <c r="D59" t="s">
        <v>249</v>
      </c>
      <c r="E59" t="s">
        <v>6</v>
      </c>
      <c r="F59" t="s">
        <v>6</v>
      </c>
      <c r="I59" t="s">
        <v>308</v>
      </c>
      <c r="J59" t="str">
        <f t="shared" si="5"/>
        <v>TP</v>
      </c>
      <c r="K59">
        <f t="shared" si="6"/>
        <v>1</v>
      </c>
      <c r="L59">
        <f t="shared" si="7"/>
        <v>0</v>
      </c>
      <c r="M59">
        <f t="shared" si="8"/>
        <v>1</v>
      </c>
      <c r="N59">
        <f t="shared" si="9"/>
        <v>0</v>
      </c>
      <c r="O59">
        <f t="shared" si="10"/>
        <v>0</v>
      </c>
    </row>
    <row r="60" spans="1:15" x14ac:dyDescent="0.25">
      <c r="A60" t="s">
        <v>270</v>
      </c>
      <c r="B60" t="s">
        <v>309</v>
      </c>
      <c r="C60">
        <v>3</v>
      </c>
      <c r="D60" t="s">
        <v>249</v>
      </c>
      <c r="E60" t="s">
        <v>6</v>
      </c>
      <c r="F60" t="s">
        <v>6</v>
      </c>
      <c r="J60" t="str">
        <f t="shared" si="5"/>
        <v>TP</v>
      </c>
      <c r="K60">
        <f t="shared" si="6"/>
        <v>1</v>
      </c>
      <c r="L60">
        <f t="shared" si="7"/>
        <v>0</v>
      </c>
      <c r="M60">
        <f t="shared" si="8"/>
        <v>1</v>
      </c>
      <c r="N60">
        <f t="shared" si="9"/>
        <v>0</v>
      </c>
      <c r="O60">
        <f t="shared" si="10"/>
        <v>0</v>
      </c>
    </row>
    <row r="61" spans="1:15" x14ac:dyDescent="0.25">
      <c r="A61" t="s">
        <v>270</v>
      </c>
      <c r="B61" t="s">
        <v>310</v>
      </c>
      <c r="C61">
        <v>3</v>
      </c>
      <c r="D61" t="s">
        <v>249</v>
      </c>
      <c r="E61" t="s">
        <v>6</v>
      </c>
      <c r="F61" t="s">
        <v>6</v>
      </c>
      <c r="J61" t="str">
        <f t="shared" si="5"/>
        <v>TP</v>
      </c>
      <c r="K61">
        <f t="shared" si="6"/>
        <v>1</v>
      </c>
      <c r="L61">
        <f t="shared" si="7"/>
        <v>0</v>
      </c>
      <c r="M61">
        <f t="shared" si="8"/>
        <v>1</v>
      </c>
      <c r="N61">
        <f t="shared" si="9"/>
        <v>0</v>
      </c>
      <c r="O61">
        <f t="shared" si="10"/>
        <v>0</v>
      </c>
    </row>
    <row r="62" spans="1:15" x14ac:dyDescent="0.25">
      <c r="A62" t="s">
        <v>270</v>
      </c>
      <c r="B62" t="s">
        <v>311</v>
      </c>
      <c r="C62">
        <v>3</v>
      </c>
      <c r="D62" t="s">
        <v>251</v>
      </c>
      <c r="E62" t="s">
        <v>275</v>
      </c>
      <c r="I62" t="s">
        <v>306</v>
      </c>
      <c r="J62" t="str">
        <f t="shared" si="5"/>
        <v/>
      </c>
      <c r="K62">
        <f t="shared" si="6"/>
        <v>0</v>
      </c>
      <c r="L62">
        <f t="shared" si="7"/>
        <v>0</v>
      </c>
      <c r="M62">
        <f t="shared" si="8"/>
        <v>0</v>
      </c>
      <c r="N62">
        <f t="shared" si="9"/>
        <v>0</v>
      </c>
      <c r="O62">
        <f t="shared" si="10"/>
        <v>1</v>
      </c>
    </row>
    <row r="63" spans="1:15" x14ac:dyDescent="0.25">
      <c r="A63" t="s">
        <v>270</v>
      </c>
      <c r="B63" t="s">
        <v>312</v>
      </c>
      <c r="C63">
        <v>3</v>
      </c>
      <c r="D63" t="s">
        <v>249</v>
      </c>
      <c r="E63" t="s">
        <v>6</v>
      </c>
      <c r="F63" t="s">
        <v>6</v>
      </c>
      <c r="J63" t="str">
        <f t="shared" si="5"/>
        <v>TP</v>
      </c>
      <c r="K63">
        <f t="shared" si="6"/>
        <v>1</v>
      </c>
      <c r="L63">
        <f t="shared" si="7"/>
        <v>0</v>
      </c>
      <c r="M63">
        <f t="shared" si="8"/>
        <v>1</v>
      </c>
      <c r="N63">
        <f t="shared" si="9"/>
        <v>0</v>
      </c>
      <c r="O63">
        <f t="shared" si="10"/>
        <v>0</v>
      </c>
    </row>
    <row r="64" spans="1:15" x14ac:dyDescent="0.25">
      <c r="A64" t="s">
        <v>270</v>
      </c>
      <c r="B64" t="s">
        <v>313</v>
      </c>
      <c r="C64">
        <v>3</v>
      </c>
      <c r="D64" t="s">
        <v>249</v>
      </c>
      <c r="E64" t="s">
        <v>6</v>
      </c>
      <c r="F64" t="s">
        <v>6</v>
      </c>
      <c r="J64" t="str">
        <f t="shared" si="5"/>
        <v>TP</v>
      </c>
      <c r="K64">
        <f t="shared" si="6"/>
        <v>1</v>
      </c>
      <c r="L64">
        <f t="shared" si="7"/>
        <v>0</v>
      </c>
      <c r="M64">
        <f t="shared" si="8"/>
        <v>1</v>
      </c>
      <c r="N64">
        <f t="shared" si="9"/>
        <v>0</v>
      </c>
      <c r="O64">
        <f t="shared" si="10"/>
        <v>0</v>
      </c>
    </row>
    <row r="65" spans="1:15" x14ac:dyDescent="0.25">
      <c r="A65" t="s">
        <v>270</v>
      </c>
      <c r="B65" t="s">
        <v>313</v>
      </c>
      <c r="C65">
        <v>7</v>
      </c>
      <c r="D65" t="s">
        <v>250</v>
      </c>
      <c r="E65" t="s">
        <v>275</v>
      </c>
      <c r="J65" t="str">
        <f t="shared" si="5"/>
        <v/>
      </c>
      <c r="K65">
        <f t="shared" si="6"/>
        <v>0</v>
      </c>
      <c r="L65">
        <f t="shared" si="7"/>
        <v>0</v>
      </c>
      <c r="M65">
        <f t="shared" si="8"/>
        <v>0</v>
      </c>
      <c r="N65">
        <f t="shared" si="9"/>
        <v>1</v>
      </c>
      <c r="O65">
        <f t="shared" si="10"/>
        <v>0</v>
      </c>
    </row>
    <row r="66" spans="1:15" x14ac:dyDescent="0.25">
      <c r="A66" t="s">
        <v>270</v>
      </c>
      <c r="B66" t="s">
        <v>314</v>
      </c>
      <c r="C66">
        <v>3</v>
      </c>
      <c r="D66" t="s">
        <v>249</v>
      </c>
      <c r="E66" t="s">
        <v>6</v>
      </c>
      <c r="F66" t="s">
        <v>6</v>
      </c>
      <c r="J66" t="str">
        <f t="shared" si="5"/>
        <v>TP</v>
      </c>
      <c r="K66">
        <f t="shared" si="6"/>
        <v>1</v>
      </c>
      <c r="L66">
        <f t="shared" si="7"/>
        <v>0</v>
      </c>
      <c r="M66">
        <f t="shared" si="8"/>
        <v>1</v>
      </c>
      <c r="N66">
        <f t="shared" si="9"/>
        <v>0</v>
      </c>
      <c r="O66">
        <f t="shared" si="10"/>
        <v>0</v>
      </c>
    </row>
    <row r="67" spans="1:15" x14ac:dyDescent="0.25">
      <c r="A67" t="s">
        <v>270</v>
      </c>
      <c r="B67" t="s">
        <v>315</v>
      </c>
      <c r="C67">
        <v>3</v>
      </c>
      <c r="D67" t="s">
        <v>249</v>
      </c>
      <c r="E67" t="s">
        <v>6</v>
      </c>
      <c r="F67" t="s">
        <v>6</v>
      </c>
      <c r="J67" t="str">
        <f t="shared" si="5"/>
        <v>TP</v>
      </c>
      <c r="K67">
        <f t="shared" si="6"/>
        <v>1</v>
      </c>
      <c r="L67">
        <f t="shared" si="7"/>
        <v>0</v>
      </c>
      <c r="M67">
        <f t="shared" si="8"/>
        <v>1</v>
      </c>
      <c r="N67">
        <f t="shared" si="9"/>
        <v>0</v>
      </c>
      <c r="O67">
        <f t="shared" si="10"/>
        <v>0</v>
      </c>
    </row>
    <row r="68" spans="1:15" x14ac:dyDescent="0.25">
      <c r="A68" t="s">
        <v>270</v>
      </c>
      <c r="B68" t="s">
        <v>316</v>
      </c>
      <c r="C68">
        <v>3</v>
      </c>
      <c r="D68" t="s">
        <v>249</v>
      </c>
      <c r="E68" t="s">
        <v>6</v>
      </c>
      <c r="F68" t="s">
        <v>6</v>
      </c>
      <c r="J68" t="str">
        <f t="shared" si="5"/>
        <v>TP</v>
      </c>
      <c r="K68">
        <f t="shared" si="6"/>
        <v>1</v>
      </c>
      <c r="L68">
        <f t="shared" si="7"/>
        <v>0</v>
      </c>
      <c r="M68">
        <f t="shared" si="8"/>
        <v>1</v>
      </c>
      <c r="N68">
        <f t="shared" si="9"/>
        <v>0</v>
      </c>
      <c r="O68">
        <f t="shared" si="10"/>
        <v>0</v>
      </c>
    </row>
    <row r="69" spans="1:15" x14ac:dyDescent="0.25">
      <c r="A69" t="s">
        <v>270</v>
      </c>
      <c r="B69" t="s">
        <v>317</v>
      </c>
      <c r="C69">
        <v>3</v>
      </c>
      <c r="D69" t="s">
        <v>249</v>
      </c>
      <c r="E69" t="s">
        <v>6</v>
      </c>
      <c r="F69" t="s">
        <v>6</v>
      </c>
      <c r="J69" t="str">
        <f t="shared" si="5"/>
        <v>TP</v>
      </c>
      <c r="K69">
        <f t="shared" si="6"/>
        <v>1</v>
      </c>
      <c r="L69">
        <f t="shared" si="7"/>
        <v>0</v>
      </c>
      <c r="M69">
        <f t="shared" si="8"/>
        <v>1</v>
      </c>
      <c r="N69">
        <f t="shared" si="9"/>
        <v>0</v>
      </c>
      <c r="O69">
        <f t="shared" si="10"/>
        <v>0</v>
      </c>
    </row>
    <row r="70" spans="1:15" x14ac:dyDescent="0.25">
      <c r="A70" t="s">
        <v>270</v>
      </c>
      <c r="B70" t="s">
        <v>318</v>
      </c>
      <c r="C70">
        <v>3</v>
      </c>
      <c r="D70" t="s">
        <v>249</v>
      </c>
      <c r="E70" t="s">
        <v>6</v>
      </c>
      <c r="F70" t="s">
        <v>6</v>
      </c>
      <c r="J70" t="str">
        <f t="shared" si="5"/>
        <v>TP</v>
      </c>
      <c r="K70">
        <f t="shared" si="6"/>
        <v>1</v>
      </c>
      <c r="L70">
        <f t="shared" si="7"/>
        <v>0</v>
      </c>
      <c r="M70">
        <f t="shared" si="8"/>
        <v>1</v>
      </c>
      <c r="N70">
        <f t="shared" si="9"/>
        <v>0</v>
      </c>
      <c r="O70">
        <f t="shared" si="10"/>
        <v>0</v>
      </c>
    </row>
    <row r="71" spans="1:15" x14ac:dyDescent="0.25">
      <c r="A71" t="s">
        <v>270</v>
      </c>
      <c r="B71" t="s">
        <v>319</v>
      </c>
      <c r="C71">
        <v>3</v>
      </c>
      <c r="D71" t="s">
        <v>249</v>
      </c>
      <c r="E71" t="s">
        <v>6</v>
      </c>
      <c r="F71" t="s">
        <v>6</v>
      </c>
      <c r="I71" t="s">
        <v>320</v>
      </c>
      <c r="J71" t="str">
        <f t="shared" si="5"/>
        <v>TP</v>
      </c>
      <c r="K71">
        <f t="shared" si="6"/>
        <v>1</v>
      </c>
      <c r="L71">
        <f t="shared" si="7"/>
        <v>0</v>
      </c>
      <c r="M71">
        <f t="shared" si="8"/>
        <v>1</v>
      </c>
      <c r="N71">
        <f t="shared" si="9"/>
        <v>0</v>
      </c>
      <c r="O71">
        <f t="shared" si="10"/>
        <v>0</v>
      </c>
    </row>
    <row r="72" spans="1:15" x14ac:dyDescent="0.25">
      <c r="A72" t="s">
        <v>270</v>
      </c>
      <c r="B72" t="s">
        <v>321</v>
      </c>
      <c r="C72">
        <v>3</v>
      </c>
      <c r="D72" t="s">
        <v>249</v>
      </c>
      <c r="E72" t="s">
        <v>6</v>
      </c>
      <c r="F72" t="s">
        <v>6</v>
      </c>
      <c r="J72" t="str">
        <f t="shared" si="5"/>
        <v>TP</v>
      </c>
      <c r="K72">
        <f t="shared" si="6"/>
        <v>1</v>
      </c>
      <c r="L72">
        <f t="shared" si="7"/>
        <v>0</v>
      </c>
      <c r="M72">
        <f t="shared" si="8"/>
        <v>1</v>
      </c>
      <c r="N72">
        <f t="shared" si="9"/>
        <v>0</v>
      </c>
      <c r="O72">
        <f t="shared" si="10"/>
        <v>0</v>
      </c>
    </row>
    <row r="73" spans="1:15" x14ac:dyDescent="0.25">
      <c r="A73" t="s">
        <v>270</v>
      </c>
      <c r="B73" t="s">
        <v>322</v>
      </c>
      <c r="C73">
        <v>3</v>
      </c>
      <c r="D73" t="s">
        <v>249</v>
      </c>
      <c r="E73" t="s">
        <v>6</v>
      </c>
      <c r="F73" t="s">
        <v>6</v>
      </c>
      <c r="J73" t="str">
        <f t="shared" si="5"/>
        <v>TP</v>
      </c>
      <c r="K73">
        <f t="shared" si="6"/>
        <v>1</v>
      </c>
      <c r="L73">
        <f t="shared" si="7"/>
        <v>0</v>
      </c>
      <c r="M73">
        <f t="shared" si="8"/>
        <v>1</v>
      </c>
      <c r="N73">
        <f t="shared" si="9"/>
        <v>0</v>
      </c>
      <c r="O73">
        <f t="shared" si="10"/>
        <v>0</v>
      </c>
    </row>
    <row r="74" spans="1:15" x14ac:dyDescent="0.25">
      <c r="A74" t="s">
        <v>270</v>
      </c>
      <c r="B74" t="s">
        <v>323</v>
      </c>
      <c r="C74">
        <v>3</v>
      </c>
      <c r="D74" t="s">
        <v>249</v>
      </c>
      <c r="E74" t="s">
        <v>6</v>
      </c>
      <c r="F74" t="s">
        <v>6</v>
      </c>
      <c r="J74" t="str">
        <f t="shared" si="5"/>
        <v>TP</v>
      </c>
      <c r="K74">
        <f t="shared" si="6"/>
        <v>1</v>
      </c>
      <c r="L74">
        <f t="shared" si="7"/>
        <v>0</v>
      </c>
      <c r="M74">
        <f t="shared" si="8"/>
        <v>1</v>
      </c>
      <c r="N74">
        <f t="shared" si="9"/>
        <v>0</v>
      </c>
      <c r="O74">
        <f t="shared" si="10"/>
        <v>0</v>
      </c>
    </row>
    <row r="75" spans="1:15" x14ac:dyDescent="0.25">
      <c r="A75" t="s">
        <v>270</v>
      </c>
      <c r="B75" t="s">
        <v>324</v>
      </c>
      <c r="C75">
        <v>3</v>
      </c>
      <c r="D75" t="s">
        <v>249</v>
      </c>
      <c r="E75" t="s">
        <v>6</v>
      </c>
      <c r="F75" t="s">
        <v>6</v>
      </c>
      <c r="J75" t="str">
        <f t="shared" si="5"/>
        <v>TP</v>
      </c>
      <c r="K75">
        <f t="shared" si="6"/>
        <v>1</v>
      </c>
      <c r="L75">
        <f t="shared" si="7"/>
        <v>0</v>
      </c>
      <c r="M75">
        <f t="shared" si="8"/>
        <v>1</v>
      </c>
      <c r="N75">
        <f t="shared" si="9"/>
        <v>0</v>
      </c>
      <c r="O75">
        <f t="shared" si="10"/>
        <v>0</v>
      </c>
    </row>
    <row r="76" spans="1:15" x14ac:dyDescent="0.25">
      <c r="A76" t="s">
        <v>270</v>
      </c>
      <c r="B76" t="s">
        <v>325</v>
      </c>
      <c r="C76">
        <v>3</v>
      </c>
      <c r="D76" t="s">
        <v>249</v>
      </c>
      <c r="E76" t="s">
        <v>6</v>
      </c>
      <c r="F76" t="s">
        <v>6</v>
      </c>
      <c r="J76" t="str">
        <f t="shared" si="5"/>
        <v>TP</v>
      </c>
      <c r="K76">
        <f t="shared" si="6"/>
        <v>1</v>
      </c>
      <c r="L76">
        <f t="shared" si="7"/>
        <v>0</v>
      </c>
      <c r="M76">
        <f t="shared" si="8"/>
        <v>1</v>
      </c>
      <c r="N76">
        <f t="shared" si="9"/>
        <v>0</v>
      </c>
      <c r="O76">
        <f t="shared" si="10"/>
        <v>0</v>
      </c>
    </row>
    <row r="77" spans="1:15" x14ac:dyDescent="0.25">
      <c r="A77" t="s">
        <v>270</v>
      </c>
      <c r="B77" t="s">
        <v>326</v>
      </c>
      <c r="C77">
        <v>3</v>
      </c>
      <c r="D77" t="s">
        <v>249</v>
      </c>
      <c r="E77" t="s">
        <v>6</v>
      </c>
      <c r="F77" t="s">
        <v>6</v>
      </c>
      <c r="J77" t="str">
        <f t="shared" si="5"/>
        <v>TP</v>
      </c>
      <c r="K77">
        <f t="shared" si="6"/>
        <v>1</v>
      </c>
      <c r="L77">
        <f t="shared" si="7"/>
        <v>0</v>
      </c>
      <c r="M77">
        <f t="shared" si="8"/>
        <v>1</v>
      </c>
      <c r="N77">
        <f t="shared" si="9"/>
        <v>0</v>
      </c>
      <c r="O77">
        <f t="shared" si="10"/>
        <v>0</v>
      </c>
    </row>
    <row r="78" spans="1:15" x14ac:dyDescent="0.25">
      <c r="A78" t="s">
        <v>270</v>
      </c>
      <c r="B78" t="s">
        <v>327</v>
      </c>
      <c r="C78">
        <v>3</v>
      </c>
      <c r="D78" t="s">
        <v>249</v>
      </c>
      <c r="E78" t="s">
        <v>6</v>
      </c>
      <c r="F78" t="s">
        <v>6</v>
      </c>
      <c r="J78" t="str">
        <f t="shared" si="5"/>
        <v>TP</v>
      </c>
      <c r="K78">
        <f t="shared" si="6"/>
        <v>1</v>
      </c>
      <c r="L78">
        <f t="shared" si="7"/>
        <v>0</v>
      </c>
      <c r="M78">
        <f t="shared" si="8"/>
        <v>1</v>
      </c>
      <c r="N78">
        <f t="shared" si="9"/>
        <v>0</v>
      </c>
      <c r="O78">
        <f t="shared" si="10"/>
        <v>0</v>
      </c>
    </row>
    <row r="79" spans="1:15" x14ac:dyDescent="0.25">
      <c r="A79" t="s">
        <v>270</v>
      </c>
      <c r="B79" t="s">
        <v>328</v>
      </c>
      <c r="C79">
        <v>3</v>
      </c>
      <c r="D79" t="s">
        <v>249</v>
      </c>
      <c r="E79" t="s">
        <v>6</v>
      </c>
      <c r="F79" t="s">
        <v>6</v>
      </c>
      <c r="J79" t="str">
        <f t="shared" si="5"/>
        <v>TP</v>
      </c>
      <c r="K79">
        <f t="shared" si="6"/>
        <v>1</v>
      </c>
      <c r="L79">
        <f t="shared" si="7"/>
        <v>0</v>
      </c>
      <c r="M79">
        <f t="shared" si="8"/>
        <v>1</v>
      </c>
      <c r="N79">
        <f t="shared" si="9"/>
        <v>0</v>
      </c>
      <c r="O79">
        <f t="shared" si="10"/>
        <v>0</v>
      </c>
    </row>
    <row r="80" spans="1:15" x14ac:dyDescent="0.25">
      <c r="A80" t="s">
        <v>270</v>
      </c>
      <c r="B80" t="s">
        <v>329</v>
      </c>
      <c r="C80">
        <v>3</v>
      </c>
      <c r="D80" t="s">
        <v>249</v>
      </c>
      <c r="E80" t="s">
        <v>6</v>
      </c>
      <c r="F80" t="s">
        <v>6</v>
      </c>
      <c r="J80" t="str">
        <f t="shared" si="5"/>
        <v>TP</v>
      </c>
      <c r="K80">
        <f t="shared" si="6"/>
        <v>1</v>
      </c>
      <c r="L80">
        <f t="shared" si="7"/>
        <v>0</v>
      </c>
      <c r="M80">
        <f t="shared" si="8"/>
        <v>1</v>
      </c>
      <c r="N80">
        <f t="shared" si="9"/>
        <v>0</v>
      </c>
      <c r="O80">
        <f t="shared" si="10"/>
        <v>0</v>
      </c>
    </row>
    <row r="81" spans="1:15" x14ac:dyDescent="0.25">
      <c r="A81" t="s">
        <v>270</v>
      </c>
      <c r="B81" t="s">
        <v>330</v>
      </c>
      <c r="C81">
        <v>3</v>
      </c>
      <c r="D81" t="s">
        <v>249</v>
      </c>
      <c r="E81" t="s">
        <v>6</v>
      </c>
      <c r="F81" t="s">
        <v>6</v>
      </c>
      <c r="I81" t="s">
        <v>331</v>
      </c>
      <c r="J81" t="str">
        <f t="shared" si="5"/>
        <v>TP</v>
      </c>
      <c r="K81">
        <f t="shared" si="6"/>
        <v>1</v>
      </c>
      <c r="L81">
        <f t="shared" si="7"/>
        <v>0</v>
      </c>
      <c r="M81">
        <f t="shared" si="8"/>
        <v>1</v>
      </c>
      <c r="N81">
        <f t="shared" si="9"/>
        <v>0</v>
      </c>
      <c r="O81">
        <f t="shared" si="10"/>
        <v>0</v>
      </c>
    </row>
    <row r="82" spans="1:15" x14ac:dyDescent="0.25">
      <c r="A82" t="s">
        <v>270</v>
      </c>
      <c r="B82" t="s">
        <v>332</v>
      </c>
      <c r="C82">
        <v>3</v>
      </c>
      <c r="D82" t="s">
        <v>249</v>
      </c>
      <c r="E82" t="s">
        <v>6</v>
      </c>
      <c r="F82" t="s">
        <v>6</v>
      </c>
      <c r="J82" t="str">
        <f t="shared" si="5"/>
        <v>TP</v>
      </c>
      <c r="K82">
        <f t="shared" si="6"/>
        <v>1</v>
      </c>
      <c r="L82">
        <f t="shared" si="7"/>
        <v>0</v>
      </c>
      <c r="M82">
        <f t="shared" si="8"/>
        <v>1</v>
      </c>
      <c r="N82">
        <f t="shared" si="9"/>
        <v>0</v>
      </c>
      <c r="O82">
        <f t="shared" si="10"/>
        <v>0</v>
      </c>
    </row>
    <row r="83" spans="1:15" x14ac:dyDescent="0.25">
      <c r="A83" t="s">
        <v>270</v>
      </c>
      <c r="B83" t="s">
        <v>333</v>
      </c>
      <c r="C83">
        <v>3</v>
      </c>
      <c r="D83" t="s">
        <v>249</v>
      </c>
      <c r="E83" t="s">
        <v>6</v>
      </c>
      <c r="F83" t="s">
        <v>6</v>
      </c>
      <c r="J83" t="str">
        <f t="shared" si="5"/>
        <v>TP</v>
      </c>
      <c r="K83">
        <f t="shared" si="6"/>
        <v>1</v>
      </c>
      <c r="L83">
        <f t="shared" si="7"/>
        <v>0</v>
      </c>
      <c r="M83">
        <f t="shared" si="8"/>
        <v>1</v>
      </c>
      <c r="N83">
        <f t="shared" si="9"/>
        <v>0</v>
      </c>
      <c r="O83">
        <f t="shared" si="10"/>
        <v>0</v>
      </c>
    </row>
    <row r="84" spans="1:15" x14ac:dyDescent="0.25">
      <c r="A84" t="s">
        <v>270</v>
      </c>
      <c r="B84" t="s">
        <v>334</v>
      </c>
      <c r="C84">
        <v>3</v>
      </c>
      <c r="D84" t="s">
        <v>249</v>
      </c>
      <c r="E84" t="s">
        <v>6</v>
      </c>
      <c r="F84" t="s">
        <v>6</v>
      </c>
      <c r="J84" t="str">
        <f t="shared" si="5"/>
        <v>TP</v>
      </c>
      <c r="K84">
        <f t="shared" si="6"/>
        <v>1</v>
      </c>
      <c r="L84">
        <f t="shared" si="7"/>
        <v>0</v>
      </c>
      <c r="M84">
        <f t="shared" si="8"/>
        <v>1</v>
      </c>
      <c r="N84">
        <f t="shared" si="9"/>
        <v>0</v>
      </c>
      <c r="O84">
        <f t="shared" si="10"/>
        <v>0</v>
      </c>
    </row>
    <row r="85" spans="1:15" x14ac:dyDescent="0.25">
      <c r="A85" t="s">
        <v>270</v>
      </c>
      <c r="B85" t="s">
        <v>335</v>
      </c>
      <c r="C85">
        <v>3</v>
      </c>
      <c r="D85" t="s">
        <v>249</v>
      </c>
      <c r="E85" t="s">
        <v>6</v>
      </c>
      <c r="F85" t="s">
        <v>6</v>
      </c>
      <c r="J85" t="str">
        <f t="shared" si="5"/>
        <v>TP</v>
      </c>
      <c r="K85">
        <f t="shared" si="6"/>
        <v>1</v>
      </c>
      <c r="L85">
        <f t="shared" si="7"/>
        <v>0</v>
      </c>
      <c r="M85">
        <f t="shared" si="8"/>
        <v>1</v>
      </c>
      <c r="N85">
        <f t="shared" si="9"/>
        <v>0</v>
      </c>
      <c r="O85">
        <f t="shared" si="10"/>
        <v>0</v>
      </c>
    </row>
    <row r="86" spans="1:15" x14ac:dyDescent="0.25">
      <c r="A86" t="s">
        <v>270</v>
      </c>
      <c r="B86" t="s">
        <v>336</v>
      </c>
      <c r="C86">
        <v>3</v>
      </c>
      <c r="D86" t="s">
        <v>251</v>
      </c>
      <c r="E86" t="s">
        <v>275</v>
      </c>
      <c r="J86" t="str">
        <f t="shared" si="5"/>
        <v/>
      </c>
      <c r="K86">
        <f t="shared" si="6"/>
        <v>0</v>
      </c>
      <c r="L86">
        <f t="shared" si="7"/>
        <v>0</v>
      </c>
      <c r="M86">
        <f t="shared" si="8"/>
        <v>0</v>
      </c>
      <c r="N86">
        <f t="shared" si="9"/>
        <v>0</v>
      </c>
      <c r="O86">
        <f t="shared" si="10"/>
        <v>1</v>
      </c>
    </row>
    <row r="87" spans="1:15" x14ac:dyDescent="0.25">
      <c r="A87" t="s">
        <v>270</v>
      </c>
      <c r="B87" t="s">
        <v>337</v>
      </c>
      <c r="C87">
        <v>3</v>
      </c>
      <c r="D87" t="s">
        <v>249</v>
      </c>
      <c r="E87" t="s">
        <v>6</v>
      </c>
      <c r="F87" t="s">
        <v>6</v>
      </c>
      <c r="J87" t="str">
        <f t="shared" ref="J87:J150" si="11">IF(AND(NOT(ISBLANK($E87)), NOT($E87="N/A")), IF($E87=$F87,"TP","FP"), "")</f>
        <v>TP</v>
      </c>
      <c r="K87">
        <f t="shared" ref="K87:K150" si="12">IF(AND(AND(NOT(ISBLANK($E87)), NOT($E87="N/A")), $E87=$F87), 1, 0)</f>
        <v>1</v>
      </c>
      <c r="L87">
        <f t="shared" ref="L87:L150" si="13">IF(AND(AND(NOT(ISBLANK($E87)), NOT($E87="N/A")), $E87&lt;&gt;$F87), 1, 0)</f>
        <v>0</v>
      </c>
      <c r="M87">
        <f t="shared" ref="M87:M150" si="14">IF(D87="TP", 1, 0)</f>
        <v>1</v>
      </c>
      <c r="N87">
        <f t="shared" ref="N87:N150" si="15">IF(D87="FP", 1, 0)</f>
        <v>0</v>
      </c>
      <c r="O87">
        <f t="shared" ref="O87:O150" si="16">IF(D87="FN", 1, 0)</f>
        <v>0</v>
      </c>
    </row>
    <row r="88" spans="1:15" x14ac:dyDescent="0.25">
      <c r="A88" t="s">
        <v>270</v>
      </c>
      <c r="B88" t="s">
        <v>338</v>
      </c>
      <c r="C88">
        <v>3</v>
      </c>
      <c r="D88" t="s">
        <v>249</v>
      </c>
      <c r="E88" t="s">
        <v>6</v>
      </c>
      <c r="F88" t="s">
        <v>6</v>
      </c>
      <c r="J88" t="str">
        <f t="shared" si="11"/>
        <v>TP</v>
      </c>
      <c r="K88">
        <f t="shared" si="12"/>
        <v>1</v>
      </c>
      <c r="L88">
        <f t="shared" si="13"/>
        <v>0</v>
      </c>
      <c r="M88">
        <f t="shared" si="14"/>
        <v>1</v>
      </c>
      <c r="N88">
        <f t="shared" si="15"/>
        <v>0</v>
      </c>
      <c r="O88">
        <f t="shared" si="16"/>
        <v>0</v>
      </c>
    </row>
    <row r="89" spans="1:15" x14ac:dyDescent="0.25">
      <c r="A89" t="s">
        <v>270</v>
      </c>
      <c r="B89" t="s">
        <v>339</v>
      </c>
      <c r="C89">
        <v>3</v>
      </c>
      <c r="D89" t="s">
        <v>249</v>
      </c>
      <c r="E89" t="s">
        <v>6</v>
      </c>
      <c r="F89" t="s">
        <v>6</v>
      </c>
      <c r="J89" t="str">
        <f t="shared" si="11"/>
        <v>TP</v>
      </c>
      <c r="K89">
        <f t="shared" si="12"/>
        <v>1</v>
      </c>
      <c r="L89">
        <f t="shared" si="13"/>
        <v>0</v>
      </c>
      <c r="M89">
        <f t="shared" si="14"/>
        <v>1</v>
      </c>
      <c r="N89">
        <f t="shared" si="15"/>
        <v>0</v>
      </c>
      <c r="O89">
        <f t="shared" si="16"/>
        <v>0</v>
      </c>
    </row>
    <row r="90" spans="1:15" x14ac:dyDescent="0.25">
      <c r="A90" t="s">
        <v>270</v>
      </c>
      <c r="B90" t="s">
        <v>340</v>
      </c>
      <c r="C90">
        <v>3</v>
      </c>
      <c r="D90" t="s">
        <v>249</v>
      </c>
      <c r="E90" t="s">
        <v>6</v>
      </c>
      <c r="F90" t="s">
        <v>6</v>
      </c>
      <c r="J90" t="str">
        <f t="shared" si="11"/>
        <v>TP</v>
      </c>
      <c r="K90">
        <f t="shared" si="12"/>
        <v>1</v>
      </c>
      <c r="L90">
        <f t="shared" si="13"/>
        <v>0</v>
      </c>
      <c r="M90">
        <f t="shared" si="14"/>
        <v>1</v>
      </c>
      <c r="N90">
        <f t="shared" si="15"/>
        <v>0</v>
      </c>
      <c r="O90">
        <f t="shared" si="16"/>
        <v>0</v>
      </c>
    </row>
    <row r="91" spans="1:15" x14ac:dyDescent="0.25">
      <c r="A91" t="s">
        <v>270</v>
      </c>
      <c r="B91" t="s">
        <v>341</v>
      </c>
      <c r="C91">
        <v>3</v>
      </c>
      <c r="D91" t="s">
        <v>249</v>
      </c>
      <c r="E91" t="s">
        <v>6</v>
      </c>
      <c r="F91" t="s">
        <v>6</v>
      </c>
      <c r="J91" t="str">
        <f t="shared" si="11"/>
        <v>TP</v>
      </c>
      <c r="K91">
        <f t="shared" si="12"/>
        <v>1</v>
      </c>
      <c r="L91">
        <f t="shared" si="13"/>
        <v>0</v>
      </c>
      <c r="M91">
        <f t="shared" si="14"/>
        <v>1</v>
      </c>
      <c r="N91">
        <f t="shared" si="15"/>
        <v>0</v>
      </c>
      <c r="O91">
        <f t="shared" si="16"/>
        <v>0</v>
      </c>
    </row>
    <row r="92" spans="1:15" x14ac:dyDescent="0.25">
      <c r="A92" t="s">
        <v>270</v>
      </c>
      <c r="B92" t="s">
        <v>342</v>
      </c>
      <c r="C92">
        <v>3</v>
      </c>
      <c r="D92" t="s">
        <v>249</v>
      </c>
      <c r="E92" t="s">
        <v>6</v>
      </c>
      <c r="F92" t="s">
        <v>6</v>
      </c>
      <c r="J92" t="str">
        <f t="shared" si="11"/>
        <v>TP</v>
      </c>
      <c r="K92">
        <f t="shared" si="12"/>
        <v>1</v>
      </c>
      <c r="L92">
        <f t="shared" si="13"/>
        <v>0</v>
      </c>
      <c r="M92">
        <f t="shared" si="14"/>
        <v>1</v>
      </c>
      <c r="N92">
        <f t="shared" si="15"/>
        <v>0</v>
      </c>
      <c r="O92">
        <f t="shared" si="16"/>
        <v>0</v>
      </c>
    </row>
    <row r="93" spans="1:15" x14ac:dyDescent="0.25">
      <c r="A93" t="s">
        <v>343</v>
      </c>
      <c r="B93" t="s">
        <v>344</v>
      </c>
      <c r="C93">
        <v>4</v>
      </c>
      <c r="D93" t="s">
        <v>249</v>
      </c>
      <c r="E93" t="s">
        <v>10</v>
      </c>
      <c r="F93" t="s">
        <v>10</v>
      </c>
      <c r="I93" t="s">
        <v>272</v>
      </c>
      <c r="J93" t="str">
        <f t="shared" si="11"/>
        <v>TP</v>
      </c>
      <c r="K93">
        <f t="shared" si="12"/>
        <v>1</v>
      </c>
      <c r="L93">
        <f t="shared" si="13"/>
        <v>0</v>
      </c>
      <c r="M93">
        <f t="shared" si="14"/>
        <v>1</v>
      </c>
      <c r="N93">
        <f t="shared" si="15"/>
        <v>0</v>
      </c>
      <c r="O93">
        <f t="shared" si="16"/>
        <v>0</v>
      </c>
    </row>
    <row r="94" spans="1:15" x14ac:dyDescent="0.25">
      <c r="A94" t="s">
        <v>345</v>
      </c>
      <c r="B94" t="s">
        <v>346</v>
      </c>
      <c r="C94">
        <v>4</v>
      </c>
      <c r="D94" t="s">
        <v>249</v>
      </c>
      <c r="E94" t="s">
        <v>6</v>
      </c>
      <c r="F94" t="s">
        <v>6</v>
      </c>
      <c r="I94" t="s">
        <v>272</v>
      </c>
      <c r="J94" t="str">
        <f t="shared" si="11"/>
        <v>TP</v>
      </c>
      <c r="K94">
        <f t="shared" si="12"/>
        <v>1</v>
      </c>
      <c r="L94">
        <f t="shared" si="13"/>
        <v>0</v>
      </c>
      <c r="M94">
        <f t="shared" si="14"/>
        <v>1</v>
      </c>
      <c r="N94">
        <f t="shared" si="15"/>
        <v>0</v>
      </c>
      <c r="O94">
        <f t="shared" si="16"/>
        <v>0</v>
      </c>
    </row>
    <row r="95" spans="1:15" x14ac:dyDescent="0.25">
      <c r="A95" t="s">
        <v>345</v>
      </c>
      <c r="B95" t="s">
        <v>347</v>
      </c>
      <c r="C95">
        <v>4</v>
      </c>
      <c r="D95" t="s">
        <v>249</v>
      </c>
      <c r="E95" t="s">
        <v>6</v>
      </c>
      <c r="F95" t="s">
        <v>6</v>
      </c>
      <c r="J95" t="str">
        <f t="shared" si="11"/>
        <v>TP</v>
      </c>
      <c r="K95">
        <f t="shared" si="12"/>
        <v>1</v>
      </c>
      <c r="L95">
        <f t="shared" si="13"/>
        <v>0</v>
      </c>
      <c r="M95">
        <f t="shared" si="14"/>
        <v>1</v>
      </c>
      <c r="N95">
        <f t="shared" si="15"/>
        <v>0</v>
      </c>
      <c r="O95">
        <f t="shared" si="16"/>
        <v>0</v>
      </c>
    </row>
    <row r="96" spans="1:15" x14ac:dyDescent="0.25">
      <c r="A96" t="s">
        <v>345</v>
      </c>
      <c r="B96" t="s">
        <v>348</v>
      </c>
      <c r="C96">
        <v>4</v>
      </c>
      <c r="D96" t="s">
        <v>249</v>
      </c>
      <c r="E96" t="s">
        <v>6</v>
      </c>
      <c r="F96" t="s">
        <v>6</v>
      </c>
      <c r="J96" t="str">
        <f t="shared" si="11"/>
        <v>TP</v>
      </c>
      <c r="K96">
        <f t="shared" si="12"/>
        <v>1</v>
      </c>
      <c r="L96">
        <f t="shared" si="13"/>
        <v>0</v>
      </c>
      <c r="M96">
        <f t="shared" si="14"/>
        <v>1</v>
      </c>
      <c r="N96">
        <f t="shared" si="15"/>
        <v>0</v>
      </c>
      <c r="O96">
        <f t="shared" si="16"/>
        <v>0</v>
      </c>
    </row>
    <row r="97" spans="1:15" x14ac:dyDescent="0.25">
      <c r="A97" t="s">
        <v>345</v>
      </c>
      <c r="B97" t="s">
        <v>349</v>
      </c>
      <c r="C97">
        <v>4</v>
      </c>
      <c r="D97" t="s">
        <v>249</v>
      </c>
      <c r="E97" t="s">
        <v>6</v>
      </c>
      <c r="F97" t="s">
        <v>6</v>
      </c>
      <c r="J97" t="str">
        <f t="shared" si="11"/>
        <v>TP</v>
      </c>
      <c r="K97">
        <f t="shared" si="12"/>
        <v>1</v>
      </c>
      <c r="L97">
        <f t="shared" si="13"/>
        <v>0</v>
      </c>
      <c r="M97">
        <f t="shared" si="14"/>
        <v>1</v>
      </c>
      <c r="N97">
        <f t="shared" si="15"/>
        <v>0</v>
      </c>
      <c r="O97">
        <f t="shared" si="16"/>
        <v>0</v>
      </c>
    </row>
    <row r="98" spans="1:15" x14ac:dyDescent="0.25">
      <c r="A98" t="s">
        <v>345</v>
      </c>
      <c r="B98" t="s">
        <v>350</v>
      </c>
      <c r="C98">
        <v>4</v>
      </c>
      <c r="D98" t="s">
        <v>249</v>
      </c>
      <c r="E98" t="s">
        <v>6</v>
      </c>
      <c r="F98" t="s">
        <v>6</v>
      </c>
      <c r="J98" t="str">
        <f t="shared" si="11"/>
        <v>TP</v>
      </c>
      <c r="K98">
        <f t="shared" si="12"/>
        <v>1</v>
      </c>
      <c r="L98">
        <f t="shared" si="13"/>
        <v>0</v>
      </c>
      <c r="M98">
        <f t="shared" si="14"/>
        <v>1</v>
      </c>
      <c r="N98">
        <f t="shared" si="15"/>
        <v>0</v>
      </c>
      <c r="O98">
        <f t="shared" si="16"/>
        <v>0</v>
      </c>
    </row>
    <row r="99" spans="1:15" x14ac:dyDescent="0.25">
      <c r="A99" t="s">
        <v>345</v>
      </c>
      <c r="B99" t="s">
        <v>351</v>
      </c>
      <c r="C99">
        <v>5</v>
      </c>
      <c r="D99" t="s">
        <v>251</v>
      </c>
      <c r="E99" t="s">
        <v>275</v>
      </c>
      <c r="I99" t="s">
        <v>306</v>
      </c>
      <c r="J99" t="str">
        <f t="shared" si="11"/>
        <v/>
      </c>
      <c r="K99">
        <f t="shared" si="12"/>
        <v>0</v>
      </c>
      <c r="L99">
        <f t="shared" si="13"/>
        <v>0</v>
      </c>
      <c r="M99">
        <f t="shared" si="14"/>
        <v>0</v>
      </c>
      <c r="N99">
        <f t="shared" si="15"/>
        <v>0</v>
      </c>
      <c r="O99">
        <f t="shared" si="16"/>
        <v>1</v>
      </c>
    </row>
    <row r="100" spans="1:15" x14ac:dyDescent="0.25">
      <c r="A100" t="s">
        <v>345</v>
      </c>
      <c r="B100" t="s">
        <v>352</v>
      </c>
      <c r="C100">
        <v>5</v>
      </c>
      <c r="D100" t="s">
        <v>249</v>
      </c>
      <c r="E100" t="s">
        <v>6</v>
      </c>
      <c r="F100" t="s">
        <v>6</v>
      </c>
      <c r="J100" t="str">
        <f t="shared" si="11"/>
        <v>TP</v>
      </c>
      <c r="K100">
        <f t="shared" si="12"/>
        <v>1</v>
      </c>
      <c r="L100">
        <f t="shared" si="13"/>
        <v>0</v>
      </c>
      <c r="M100">
        <f t="shared" si="14"/>
        <v>1</v>
      </c>
      <c r="N100">
        <f t="shared" si="15"/>
        <v>0</v>
      </c>
      <c r="O100">
        <f t="shared" si="16"/>
        <v>0</v>
      </c>
    </row>
    <row r="101" spans="1:15" x14ac:dyDescent="0.25">
      <c r="A101" t="s">
        <v>345</v>
      </c>
      <c r="B101" t="s">
        <v>353</v>
      </c>
      <c r="C101">
        <v>5</v>
      </c>
      <c r="D101" t="s">
        <v>249</v>
      </c>
      <c r="E101" t="s">
        <v>6</v>
      </c>
      <c r="F101" t="s">
        <v>6</v>
      </c>
      <c r="J101" t="str">
        <f t="shared" si="11"/>
        <v>TP</v>
      </c>
      <c r="K101">
        <f t="shared" si="12"/>
        <v>1</v>
      </c>
      <c r="L101">
        <f t="shared" si="13"/>
        <v>0</v>
      </c>
      <c r="M101">
        <f t="shared" si="14"/>
        <v>1</v>
      </c>
      <c r="N101">
        <f t="shared" si="15"/>
        <v>0</v>
      </c>
      <c r="O101">
        <f t="shared" si="16"/>
        <v>0</v>
      </c>
    </row>
    <row r="102" spans="1:15" x14ac:dyDescent="0.25">
      <c r="A102" t="s">
        <v>345</v>
      </c>
      <c r="B102" t="s">
        <v>354</v>
      </c>
      <c r="C102">
        <v>5</v>
      </c>
      <c r="D102" t="s">
        <v>251</v>
      </c>
      <c r="E102" t="s">
        <v>275</v>
      </c>
      <c r="J102" t="str">
        <f t="shared" si="11"/>
        <v/>
      </c>
      <c r="K102">
        <f t="shared" si="12"/>
        <v>0</v>
      </c>
      <c r="L102">
        <f t="shared" si="13"/>
        <v>0</v>
      </c>
      <c r="M102">
        <f t="shared" si="14"/>
        <v>0</v>
      </c>
      <c r="N102">
        <f t="shared" si="15"/>
        <v>0</v>
      </c>
      <c r="O102">
        <f t="shared" si="16"/>
        <v>1</v>
      </c>
    </row>
    <row r="103" spans="1:15" x14ac:dyDescent="0.25">
      <c r="A103" t="s">
        <v>345</v>
      </c>
      <c r="B103" t="s">
        <v>355</v>
      </c>
      <c r="C103">
        <v>5</v>
      </c>
      <c r="D103" t="s">
        <v>251</v>
      </c>
      <c r="E103" t="s">
        <v>275</v>
      </c>
      <c r="J103" t="str">
        <f t="shared" si="11"/>
        <v/>
      </c>
      <c r="K103">
        <f t="shared" si="12"/>
        <v>0</v>
      </c>
      <c r="L103">
        <f t="shared" si="13"/>
        <v>0</v>
      </c>
      <c r="M103">
        <f t="shared" si="14"/>
        <v>0</v>
      </c>
      <c r="N103">
        <f t="shared" si="15"/>
        <v>0</v>
      </c>
      <c r="O103">
        <f t="shared" si="16"/>
        <v>1</v>
      </c>
    </row>
    <row r="104" spans="1:15" x14ac:dyDescent="0.25">
      <c r="A104" t="s">
        <v>345</v>
      </c>
      <c r="B104" t="s">
        <v>355</v>
      </c>
      <c r="C104">
        <v>7</v>
      </c>
      <c r="D104" t="s">
        <v>250</v>
      </c>
      <c r="E104" t="s">
        <v>275</v>
      </c>
      <c r="J104" t="str">
        <f t="shared" si="11"/>
        <v/>
      </c>
      <c r="K104">
        <f t="shared" si="12"/>
        <v>0</v>
      </c>
      <c r="L104">
        <f t="shared" si="13"/>
        <v>0</v>
      </c>
      <c r="M104">
        <f t="shared" si="14"/>
        <v>0</v>
      </c>
      <c r="N104">
        <f t="shared" si="15"/>
        <v>1</v>
      </c>
      <c r="O104">
        <f t="shared" si="16"/>
        <v>0</v>
      </c>
    </row>
    <row r="105" spans="1:15" x14ac:dyDescent="0.25">
      <c r="A105" t="s">
        <v>345</v>
      </c>
      <c r="B105" t="s">
        <v>356</v>
      </c>
      <c r="C105">
        <v>5</v>
      </c>
      <c r="D105" t="s">
        <v>249</v>
      </c>
      <c r="E105" t="s">
        <v>6</v>
      </c>
      <c r="F105" t="s">
        <v>6</v>
      </c>
      <c r="J105" t="str">
        <f t="shared" si="11"/>
        <v>TP</v>
      </c>
      <c r="K105">
        <f t="shared" si="12"/>
        <v>1</v>
      </c>
      <c r="L105">
        <f t="shared" si="13"/>
        <v>0</v>
      </c>
      <c r="M105">
        <f t="shared" si="14"/>
        <v>1</v>
      </c>
      <c r="N105">
        <f t="shared" si="15"/>
        <v>0</v>
      </c>
      <c r="O105">
        <f t="shared" si="16"/>
        <v>0</v>
      </c>
    </row>
    <row r="106" spans="1:15" x14ac:dyDescent="0.25">
      <c r="A106" t="s">
        <v>345</v>
      </c>
      <c r="B106" t="s">
        <v>357</v>
      </c>
      <c r="C106">
        <v>5</v>
      </c>
      <c r="D106" t="s">
        <v>249</v>
      </c>
      <c r="E106" t="s">
        <v>6</v>
      </c>
      <c r="F106" t="s">
        <v>6</v>
      </c>
      <c r="J106" t="str">
        <f t="shared" si="11"/>
        <v>TP</v>
      </c>
      <c r="K106">
        <f t="shared" si="12"/>
        <v>1</v>
      </c>
      <c r="L106">
        <f t="shared" si="13"/>
        <v>0</v>
      </c>
      <c r="M106">
        <f t="shared" si="14"/>
        <v>1</v>
      </c>
      <c r="N106">
        <f t="shared" si="15"/>
        <v>0</v>
      </c>
      <c r="O106">
        <f t="shared" si="16"/>
        <v>0</v>
      </c>
    </row>
    <row r="107" spans="1:15" x14ac:dyDescent="0.25">
      <c r="A107" t="s">
        <v>345</v>
      </c>
      <c r="B107" t="s">
        <v>358</v>
      </c>
      <c r="C107">
        <v>5</v>
      </c>
      <c r="D107" t="s">
        <v>251</v>
      </c>
      <c r="E107" t="s">
        <v>275</v>
      </c>
      <c r="J107" t="str">
        <f t="shared" si="11"/>
        <v/>
      </c>
      <c r="K107">
        <f t="shared" si="12"/>
        <v>0</v>
      </c>
      <c r="L107">
        <f t="shared" si="13"/>
        <v>0</v>
      </c>
      <c r="M107">
        <f t="shared" si="14"/>
        <v>0</v>
      </c>
      <c r="N107">
        <f t="shared" si="15"/>
        <v>0</v>
      </c>
      <c r="O107">
        <f t="shared" si="16"/>
        <v>1</v>
      </c>
    </row>
    <row r="108" spans="1:15" x14ac:dyDescent="0.25">
      <c r="A108" t="s">
        <v>345</v>
      </c>
      <c r="B108" t="s">
        <v>358</v>
      </c>
      <c r="C108">
        <v>5</v>
      </c>
      <c r="D108" t="s">
        <v>249</v>
      </c>
      <c r="E108" t="s">
        <v>6</v>
      </c>
      <c r="F108" t="s">
        <v>6</v>
      </c>
      <c r="J108" t="str">
        <f t="shared" si="11"/>
        <v>TP</v>
      </c>
      <c r="K108">
        <f t="shared" si="12"/>
        <v>1</v>
      </c>
      <c r="L108">
        <f t="shared" si="13"/>
        <v>0</v>
      </c>
      <c r="M108">
        <f t="shared" si="14"/>
        <v>1</v>
      </c>
      <c r="N108">
        <f t="shared" si="15"/>
        <v>0</v>
      </c>
      <c r="O108">
        <f t="shared" si="16"/>
        <v>0</v>
      </c>
    </row>
    <row r="109" spans="1:15" x14ac:dyDescent="0.25">
      <c r="A109" t="s">
        <v>345</v>
      </c>
      <c r="B109" t="s">
        <v>359</v>
      </c>
      <c r="C109">
        <v>4</v>
      </c>
      <c r="D109" t="s">
        <v>249</v>
      </c>
      <c r="E109" t="s">
        <v>6</v>
      </c>
      <c r="F109" t="s">
        <v>6</v>
      </c>
      <c r="I109" t="s">
        <v>360</v>
      </c>
      <c r="J109" t="str">
        <f t="shared" si="11"/>
        <v>TP</v>
      </c>
      <c r="K109">
        <f t="shared" si="12"/>
        <v>1</v>
      </c>
      <c r="L109">
        <f t="shared" si="13"/>
        <v>0</v>
      </c>
      <c r="M109">
        <f t="shared" si="14"/>
        <v>1</v>
      </c>
      <c r="N109">
        <f t="shared" si="15"/>
        <v>0</v>
      </c>
      <c r="O109">
        <f t="shared" si="16"/>
        <v>0</v>
      </c>
    </row>
    <row r="110" spans="1:15" x14ac:dyDescent="0.25">
      <c r="A110" t="s">
        <v>345</v>
      </c>
      <c r="B110" t="s">
        <v>361</v>
      </c>
      <c r="C110">
        <v>4</v>
      </c>
      <c r="D110" t="s">
        <v>251</v>
      </c>
      <c r="E110" t="s">
        <v>275</v>
      </c>
      <c r="J110" t="str">
        <f t="shared" si="11"/>
        <v/>
      </c>
      <c r="K110">
        <f t="shared" si="12"/>
        <v>0</v>
      </c>
      <c r="L110">
        <f t="shared" si="13"/>
        <v>0</v>
      </c>
      <c r="M110">
        <f t="shared" si="14"/>
        <v>0</v>
      </c>
      <c r="N110">
        <f t="shared" si="15"/>
        <v>0</v>
      </c>
      <c r="O110">
        <f t="shared" si="16"/>
        <v>1</v>
      </c>
    </row>
    <row r="111" spans="1:15" x14ac:dyDescent="0.25">
      <c r="A111" t="s">
        <v>345</v>
      </c>
      <c r="B111" t="s">
        <v>361</v>
      </c>
      <c r="C111">
        <v>7</v>
      </c>
      <c r="D111" t="s">
        <v>250</v>
      </c>
      <c r="E111" t="s">
        <v>275</v>
      </c>
      <c r="J111" t="str">
        <f t="shared" si="11"/>
        <v/>
      </c>
      <c r="K111">
        <f t="shared" si="12"/>
        <v>0</v>
      </c>
      <c r="L111">
        <f t="shared" si="13"/>
        <v>0</v>
      </c>
      <c r="M111">
        <f t="shared" si="14"/>
        <v>0</v>
      </c>
      <c r="N111">
        <f t="shared" si="15"/>
        <v>1</v>
      </c>
      <c r="O111">
        <f t="shared" si="16"/>
        <v>0</v>
      </c>
    </row>
    <row r="112" spans="1:15" x14ac:dyDescent="0.25">
      <c r="A112" t="s">
        <v>345</v>
      </c>
      <c r="B112" t="s">
        <v>362</v>
      </c>
      <c r="C112">
        <v>4</v>
      </c>
      <c r="D112" t="s">
        <v>249</v>
      </c>
      <c r="E112" t="s">
        <v>6</v>
      </c>
      <c r="F112" t="s">
        <v>6</v>
      </c>
      <c r="J112" t="str">
        <f t="shared" si="11"/>
        <v>TP</v>
      </c>
      <c r="K112">
        <f t="shared" si="12"/>
        <v>1</v>
      </c>
      <c r="L112">
        <f t="shared" si="13"/>
        <v>0</v>
      </c>
      <c r="M112">
        <f t="shared" si="14"/>
        <v>1</v>
      </c>
      <c r="N112">
        <f t="shared" si="15"/>
        <v>0</v>
      </c>
      <c r="O112">
        <f t="shared" si="16"/>
        <v>0</v>
      </c>
    </row>
    <row r="113" spans="1:15" x14ac:dyDescent="0.25">
      <c r="A113" t="s">
        <v>345</v>
      </c>
      <c r="B113" t="s">
        <v>362</v>
      </c>
      <c r="C113">
        <v>5</v>
      </c>
      <c r="D113" t="s">
        <v>250</v>
      </c>
      <c r="E113" t="s">
        <v>275</v>
      </c>
      <c r="J113" t="str">
        <f t="shared" si="11"/>
        <v/>
      </c>
      <c r="K113">
        <f t="shared" si="12"/>
        <v>0</v>
      </c>
      <c r="L113">
        <f t="shared" si="13"/>
        <v>0</v>
      </c>
      <c r="M113">
        <f t="shared" si="14"/>
        <v>0</v>
      </c>
      <c r="N113">
        <f t="shared" si="15"/>
        <v>1</v>
      </c>
      <c r="O113">
        <f t="shared" si="16"/>
        <v>0</v>
      </c>
    </row>
    <row r="114" spans="1:15" x14ac:dyDescent="0.25">
      <c r="A114" t="s">
        <v>345</v>
      </c>
      <c r="B114" t="s">
        <v>363</v>
      </c>
      <c r="C114">
        <v>4</v>
      </c>
      <c r="D114" t="s">
        <v>249</v>
      </c>
      <c r="E114" t="s">
        <v>6</v>
      </c>
      <c r="F114" t="s">
        <v>6</v>
      </c>
      <c r="J114" t="str">
        <f t="shared" si="11"/>
        <v>TP</v>
      </c>
      <c r="K114">
        <f t="shared" si="12"/>
        <v>1</v>
      </c>
      <c r="L114">
        <f t="shared" si="13"/>
        <v>0</v>
      </c>
      <c r="M114">
        <f t="shared" si="14"/>
        <v>1</v>
      </c>
      <c r="N114">
        <f t="shared" si="15"/>
        <v>0</v>
      </c>
      <c r="O114">
        <f t="shared" si="16"/>
        <v>0</v>
      </c>
    </row>
    <row r="115" spans="1:15" x14ac:dyDescent="0.25">
      <c r="A115" t="s">
        <v>345</v>
      </c>
      <c r="B115" t="s">
        <v>364</v>
      </c>
      <c r="C115">
        <v>4</v>
      </c>
      <c r="D115" t="s">
        <v>249</v>
      </c>
      <c r="E115" t="s">
        <v>6</v>
      </c>
      <c r="F115" t="s">
        <v>6</v>
      </c>
      <c r="J115" t="str">
        <f t="shared" si="11"/>
        <v>TP</v>
      </c>
      <c r="K115">
        <f t="shared" si="12"/>
        <v>1</v>
      </c>
      <c r="L115">
        <f t="shared" si="13"/>
        <v>0</v>
      </c>
      <c r="M115">
        <f t="shared" si="14"/>
        <v>1</v>
      </c>
      <c r="N115">
        <f t="shared" si="15"/>
        <v>0</v>
      </c>
      <c r="O115">
        <f t="shared" si="16"/>
        <v>0</v>
      </c>
    </row>
    <row r="116" spans="1:15" x14ac:dyDescent="0.25">
      <c r="A116" t="s">
        <v>345</v>
      </c>
      <c r="B116" t="s">
        <v>365</v>
      </c>
      <c r="C116">
        <v>4</v>
      </c>
      <c r="D116" t="s">
        <v>249</v>
      </c>
      <c r="E116" t="s">
        <v>6</v>
      </c>
      <c r="F116" t="s">
        <v>6</v>
      </c>
      <c r="J116" t="str">
        <f t="shared" si="11"/>
        <v>TP</v>
      </c>
      <c r="K116">
        <f t="shared" si="12"/>
        <v>1</v>
      </c>
      <c r="L116">
        <f t="shared" si="13"/>
        <v>0</v>
      </c>
      <c r="M116">
        <f t="shared" si="14"/>
        <v>1</v>
      </c>
      <c r="N116">
        <f t="shared" si="15"/>
        <v>0</v>
      </c>
      <c r="O116">
        <f t="shared" si="16"/>
        <v>0</v>
      </c>
    </row>
    <row r="117" spans="1:15" x14ac:dyDescent="0.25">
      <c r="A117" t="s">
        <v>345</v>
      </c>
      <c r="B117" t="s">
        <v>366</v>
      </c>
      <c r="C117">
        <v>4</v>
      </c>
      <c r="D117" t="s">
        <v>249</v>
      </c>
      <c r="E117" t="s">
        <v>6</v>
      </c>
      <c r="F117" t="s">
        <v>6</v>
      </c>
      <c r="J117" t="str">
        <f t="shared" si="11"/>
        <v>TP</v>
      </c>
      <c r="K117">
        <f t="shared" si="12"/>
        <v>1</v>
      </c>
      <c r="L117">
        <f t="shared" si="13"/>
        <v>0</v>
      </c>
      <c r="M117">
        <f t="shared" si="14"/>
        <v>1</v>
      </c>
      <c r="N117">
        <f t="shared" si="15"/>
        <v>0</v>
      </c>
      <c r="O117">
        <f t="shared" si="16"/>
        <v>0</v>
      </c>
    </row>
    <row r="118" spans="1:15" x14ac:dyDescent="0.25">
      <c r="A118" t="s">
        <v>345</v>
      </c>
      <c r="B118" t="s">
        <v>367</v>
      </c>
      <c r="C118">
        <v>4</v>
      </c>
      <c r="D118" t="s">
        <v>249</v>
      </c>
      <c r="E118" t="s">
        <v>6</v>
      </c>
      <c r="F118" t="s">
        <v>6</v>
      </c>
      <c r="J118" t="str">
        <f t="shared" si="11"/>
        <v>TP</v>
      </c>
      <c r="K118">
        <f t="shared" si="12"/>
        <v>1</v>
      </c>
      <c r="L118">
        <f t="shared" si="13"/>
        <v>0</v>
      </c>
      <c r="M118">
        <f t="shared" si="14"/>
        <v>1</v>
      </c>
      <c r="N118">
        <f t="shared" si="15"/>
        <v>0</v>
      </c>
      <c r="O118">
        <f t="shared" si="16"/>
        <v>0</v>
      </c>
    </row>
    <row r="119" spans="1:15" x14ac:dyDescent="0.25">
      <c r="A119" t="s">
        <v>345</v>
      </c>
      <c r="B119" t="s">
        <v>368</v>
      </c>
      <c r="C119">
        <v>4</v>
      </c>
      <c r="D119" t="s">
        <v>249</v>
      </c>
      <c r="E119" t="s">
        <v>6</v>
      </c>
      <c r="F119" t="s">
        <v>6</v>
      </c>
      <c r="J119" t="str">
        <f t="shared" si="11"/>
        <v>TP</v>
      </c>
      <c r="K119">
        <f t="shared" si="12"/>
        <v>1</v>
      </c>
      <c r="L119">
        <f t="shared" si="13"/>
        <v>0</v>
      </c>
      <c r="M119">
        <f t="shared" si="14"/>
        <v>1</v>
      </c>
      <c r="N119">
        <f t="shared" si="15"/>
        <v>0</v>
      </c>
      <c r="O119">
        <f t="shared" si="16"/>
        <v>0</v>
      </c>
    </row>
    <row r="120" spans="1:15" x14ac:dyDescent="0.25">
      <c r="A120" t="s">
        <v>345</v>
      </c>
      <c r="B120" t="s">
        <v>369</v>
      </c>
      <c r="C120">
        <v>4</v>
      </c>
      <c r="D120" t="s">
        <v>249</v>
      </c>
      <c r="E120" t="s">
        <v>6</v>
      </c>
      <c r="F120" t="s">
        <v>6</v>
      </c>
      <c r="J120" t="str">
        <f t="shared" si="11"/>
        <v>TP</v>
      </c>
      <c r="K120">
        <f t="shared" si="12"/>
        <v>1</v>
      </c>
      <c r="L120">
        <f t="shared" si="13"/>
        <v>0</v>
      </c>
      <c r="M120">
        <f t="shared" si="14"/>
        <v>1</v>
      </c>
      <c r="N120">
        <f t="shared" si="15"/>
        <v>0</v>
      </c>
      <c r="O120">
        <f t="shared" si="16"/>
        <v>0</v>
      </c>
    </row>
    <row r="121" spans="1:15" x14ac:dyDescent="0.25">
      <c r="A121" t="s">
        <v>345</v>
      </c>
      <c r="B121" t="s">
        <v>370</v>
      </c>
      <c r="C121">
        <v>5</v>
      </c>
      <c r="D121" t="s">
        <v>250</v>
      </c>
      <c r="E121" t="s">
        <v>275</v>
      </c>
      <c r="J121" t="str">
        <f t="shared" si="11"/>
        <v/>
      </c>
      <c r="K121">
        <f t="shared" si="12"/>
        <v>0</v>
      </c>
      <c r="L121">
        <f t="shared" si="13"/>
        <v>0</v>
      </c>
      <c r="M121">
        <f t="shared" si="14"/>
        <v>0</v>
      </c>
      <c r="N121">
        <f t="shared" si="15"/>
        <v>1</v>
      </c>
      <c r="O121">
        <f t="shared" si="16"/>
        <v>0</v>
      </c>
    </row>
    <row r="122" spans="1:15" x14ac:dyDescent="0.25">
      <c r="A122" t="s">
        <v>345</v>
      </c>
      <c r="B122" t="s">
        <v>371</v>
      </c>
      <c r="C122">
        <v>4</v>
      </c>
      <c r="D122" t="s">
        <v>249</v>
      </c>
      <c r="E122" t="s">
        <v>6</v>
      </c>
      <c r="F122" t="s">
        <v>6</v>
      </c>
      <c r="J122" t="str">
        <f t="shared" si="11"/>
        <v>TP</v>
      </c>
      <c r="K122">
        <f t="shared" si="12"/>
        <v>1</v>
      </c>
      <c r="L122">
        <f t="shared" si="13"/>
        <v>0</v>
      </c>
      <c r="M122">
        <f t="shared" si="14"/>
        <v>1</v>
      </c>
      <c r="N122">
        <f t="shared" si="15"/>
        <v>0</v>
      </c>
      <c r="O122">
        <f t="shared" si="16"/>
        <v>0</v>
      </c>
    </row>
    <row r="123" spans="1:15" x14ac:dyDescent="0.25">
      <c r="A123" t="s">
        <v>345</v>
      </c>
      <c r="B123" t="s">
        <v>372</v>
      </c>
      <c r="C123">
        <v>4</v>
      </c>
      <c r="D123" t="s">
        <v>249</v>
      </c>
      <c r="E123" t="s">
        <v>6</v>
      </c>
      <c r="F123" t="s">
        <v>6</v>
      </c>
      <c r="I123" t="s">
        <v>295</v>
      </c>
      <c r="J123" t="str">
        <f t="shared" si="11"/>
        <v>TP</v>
      </c>
      <c r="K123">
        <f t="shared" si="12"/>
        <v>1</v>
      </c>
      <c r="L123">
        <f t="shared" si="13"/>
        <v>0</v>
      </c>
      <c r="M123">
        <f t="shared" si="14"/>
        <v>1</v>
      </c>
      <c r="N123">
        <f t="shared" si="15"/>
        <v>0</v>
      </c>
      <c r="O123">
        <f t="shared" si="16"/>
        <v>0</v>
      </c>
    </row>
    <row r="124" spans="1:15" x14ac:dyDescent="0.25">
      <c r="A124" t="s">
        <v>345</v>
      </c>
      <c r="B124" t="s">
        <v>373</v>
      </c>
      <c r="C124">
        <v>5</v>
      </c>
      <c r="D124" t="s">
        <v>249</v>
      </c>
      <c r="E124" t="s">
        <v>6</v>
      </c>
      <c r="F124" t="s">
        <v>6</v>
      </c>
      <c r="J124" t="str">
        <f t="shared" si="11"/>
        <v>TP</v>
      </c>
      <c r="K124">
        <f t="shared" si="12"/>
        <v>1</v>
      </c>
      <c r="L124">
        <f t="shared" si="13"/>
        <v>0</v>
      </c>
      <c r="M124">
        <f t="shared" si="14"/>
        <v>1</v>
      </c>
      <c r="N124">
        <f t="shared" si="15"/>
        <v>0</v>
      </c>
      <c r="O124">
        <f t="shared" si="16"/>
        <v>0</v>
      </c>
    </row>
    <row r="125" spans="1:15" x14ac:dyDescent="0.25">
      <c r="A125" t="s">
        <v>345</v>
      </c>
      <c r="B125" t="s">
        <v>374</v>
      </c>
      <c r="C125">
        <v>4</v>
      </c>
      <c r="D125" t="s">
        <v>249</v>
      </c>
      <c r="E125" t="s">
        <v>6</v>
      </c>
      <c r="F125" t="s">
        <v>6</v>
      </c>
      <c r="J125" t="str">
        <f t="shared" si="11"/>
        <v>TP</v>
      </c>
      <c r="K125">
        <f t="shared" si="12"/>
        <v>1</v>
      </c>
      <c r="L125">
        <f t="shared" si="13"/>
        <v>0</v>
      </c>
      <c r="M125">
        <f t="shared" si="14"/>
        <v>1</v>
      </c>
      <c r="N125">
        <f t="shared" si="15"/>
        <v>0</v>
      </c>
      <c r="O125">
        <f t="shared" si="16"/>
        <v>0</v>
      </c>
    </row>
    <row r="126" spans="1:15" x14ac:dyDescent="0.25">
      <c r="A126" t="s">
        <v>345</v>
      </c>
      <c r="B126" t="s">
        <v>375</v>
      </c>
      <c r="C126">
        <v>4</v>
      </c>
      <c r="D126" t="s">
        <v>249</v>
      </c>
      <c r="E126" t="s">
        <v>6</v>
      </c>
      <c r="F126" t="s">
        <v>6</v>
      </c>
      <c r="J126" t="str">
        <f t="shared" si="11"/>
        <v>TP</v>
      </c>
      <c r="K126">
        <f t="shared" si="12"/>
        <v>1</v>
      </c>
      <c r="L126">
        <f t="shared" si="13"/>
        <v>0</v>
      </c>
      <c r="M126">
        <f t="shared" si="14"/>
        <v>1</v>
      </c>
      <c r="N126">
        <f t="shared" si="15"/>
        <v>0</v>
      </c>
      <c r="O126">
        <f t="shared" si="16"/>
        <v>0</v>
      </c>
    </row>
    <row r="127" spans="1:15" x14ac:dyDescent="0.25">
      <c r="A127" t="s">
        <v>345</v>
      </c>
      <c r="B127" t="s">
        <v>376</v>
      </c>
      <c r="C127">
        <v>4</v>
      </c>
      <c r="D127" t="s">
        <v>249</v>
      </c>
      <c r="E127" t="s">
        <v>6</v>
      </c>
      <c r="F127" t="s">
        <v>6</v>
      </c>
      <c r="J127" t="str">
        <f t="shared" si="11"/>
        <v>TP</v>
      </c>
      <c r="K127">
        <f t="shared" si="12"/>
        <v>1</v>
      </c>
      <c r="L127">
        <f t="shared" si="13"/>
        <v>0</v>
      </c>
      <c r="M127">
        <f t="shared" si="14"/>
        <v>1</v>
      </c>
      <c r="N127">
        <f t="shared" si="15"/>
        <v>0</v>
      </c>
      <c r="O127">
        <f t="shared" si="16"/>
        <v>0</v>
      </c>
    </row>
    <row r="128" spans="1:15" x14ac:dyDescent="0.25">
      <c r="A128" t="s">
        <v>345</v>
      </c>
      <c r="B128" t="s">
        <v>377</v>
      </c>
      <c r="C128">
        <v>4</v>
      </c>
      <c r="D128" t="s">
        <v>249</v>
      </c>
      <c r="E128" t="s">
        <v>6</v>
      </c>
      <c r="F128" t="s">
        <v>6</v>
      </c>
      <c r="J128" t="str">
        <f t="shared" si="11"/>
        <v>TP</v>
      </c>
      <c r="K128">
        <f t="shared" si="12"/>
        <v>1</v>
      </c>
      <c r="L128">
        <f t="shared" si="13"/>
        <v>0</v>
      </c>
      <c r="M128">
        <f t="shared" si="14"/>
        <v>1</v>
      </c>
      <c r="N128">
        <f t="shared" si="15"/>
        <v>0</v>
      </c>
      <c r="O128">
        <f t="shared" si="16"/>
        <v>0</v>
      </c>
    </row>
    <row r="129" spans="1:15" x14ac:dyDescent="0.25">
      <c r="A129" t="s">
        <v>345</v>
      </c>
      <c r="B129" t="s">
        <v>378</v>
      </c>
      <c r="C129">
        <v>4</v>
      </c>
      <c r="D129" t="s">
        <v>249</v>
      </c>
      <c r="E129" t="s">
        <v>6</v>
      </c>
      <c r="F129" t="s">
        <v>6</v>
      </c>
      <c r="J129" t="str">
        <f t="shared" si="11"/>
        <v>TP</v>
      </c>
      <c r="K129">
        <f t="shared" si="12"/>
        <v>1</v>
      </c>
      <c r="L129">
        <f t="shared" si="13"/>
        <v>0</v>
      </c>
      <c r="M129">
        <f t="shared" si="14"/>
        <v>1</v>
      </c>
      <c r="N129">
        <f t="shared" si="15"/>
        <v>0</v>
      </c>
      <c r="O129">
        <f t="shared" si="16"/>
        <v>0</v>
      </c>
    </row>
    <row r="130" spans="1:15" x14ac:dyDescent="0.25">
      <c r="A130" t="s">
        <v>345</v>
      </c>
      <c r="B130" t="s">
        <v>379</v>
      </c>
      <c r="C130">
        <v>4</v>
      </c>
      <c r="D130" t="s">
        <v>249</v>
      </c>
      <c r="E130" t="s">
        <v>6</v>
      </c>
      <c r="F130" t="s">
        <v>6</v>
      </c>
      <c r="J130" t="str">
        <f t="shared" si="11"/>
        <v>TP</v>
      </c>
      <c r="K130">
        <f t="shared" si="12"/>
        <v>1</v>
      </c>
      <c r="L130">
        <f t="shared" si="13"/>
        <v>0</v>
      </c>
      <c r="M130">
        <f t="shared" si="14"/>
        <v>1</v>
      </c>
      <c r="N130">
        <f t="shared" si="15"/>
        <v>0</v>
      </c>
      <c r="O130">
        <f t="shared" si="16"/>
        <v>0</v>
      </c>
    </row>
    <row r="131" spans="1:15" x14ac:dyDescent="0.25">
      <c r="A131" t="s">
        <v>345</v>
      </c>
      <c r="B131" t="s">
        <v>380</v>
      </c>
      <c r="C131">
        <v>4</v>
      </c>
      <c r="D131" t="s">
        <v>249</v>
      </c>
      <c r="E131" t="s">
        <v>6</v>
      </c>
      <c r="F131" t="s">
        <v>6</v>
      </c>
      <c r="J131" t="str">
        <f t="shared" si="11"/>
        <v>TP</v>
      </c>
      <c r="K131">
        <f t="shared" si="12"/>
        <v>1</v>
      </c>
      <c r="L131">
        <f t="shared" si="13"/>
        <v>0</v>
      </c>
      <c r="M131">
        <f t="shared" si="14"/>
        <v>1</v>
      </c>
      <c r="N131">
        <f t="shared" si="15"/>
        <v>0</v>
      </c>
      <c r="O131">
        <f t="shared" si="16"/>
        <v>0</v>
      </c>
    </row>
    <row r="132" spans="1:15" x14ac:dyDescent="0.25">
      <c r="A132" t="s">
        <v>345</v>
      </c>
      <c r="B132" t="s">
        <v>381</v>
      </c>
      <c r="C132">
        <v>5</v>
      </c>
      <c r="D132" t="s">
        <v>251</v>
      </c>
      <c r="E132" t="s">
        <v>275</v>
      </c>
      <c r="J132" t="str">
        <f t="shared" si="11"/>
        <v/>
      </c>
      <c r="K132">
        <f t="shared" si="12"/>
        <v>0</v>
      </c>
      <c r="L132">
        <f t="shared" si="13"/>
        <v>0</v>
      </c>
      <c r="M132">
        <f t="shared" si="14"/>
        <v>0</v>
      </c>
      <c r="N132">
        <f t="shared" si="15"/>
        <v>0</v>
      </c>
      <c r="O132">
        <f t="shared" si="16"/>
        <v>1</v>
      </c>
    </row>
    <row r="133" spans="1:15" x14ac:dyDescent="0.25">
      <c r="A133" t="s">
        <v>345</v>
      </c>
      <c r="B133" t="s">
        <v>382</v>
      </c>
      <c r="C133">
        <v>3</v>
      </c>
      <c r="D133" t="s">
        <v>250</v>
      </c>
      <c r="E133" t="s">
        <v>275</v>
      </c>
      <c r="J133" t="str">
        <f t="shared" si="11"/>
        <v/>
      </c>
      <c r="K133">
        <f t="shared" si="12"/>
        <v>0</v>
      </c>
      <c r="L133">
        <f t="shared" si="13"/>
        <v>0</v>
      </c>
      <c r="M133">
        <f t="shared" si="14"/>
        <v>0</v>
      </c>
      <c r="N133">
        <f t="shared" si="15"/>
        <v>1</v>
      </c>
      <c r="O133">
        <f t="shared" si="16"/>
        <v>0</v>
      </c>
    </row>
    <row r="134" spans="1:15" x14ac:dyDescent="0.25">
      <c r="A134" t="s">
        <v>345</v>
      </c>
      <c r="B134" t="s">
        <v>382</v>
      </c>
      <c r="C134">
        <v>5</v>
      </c>
      <c r="D134" t="s">
        <v>251</v>
      </c>
      <c r="E134" t="s">
        <v>275</v>
      </c>
      <c r="J134" t="str">
        <f t="shared" si="11"/>
        <v/>
      </c>
      <c r="K134">
        <f t="shared" si="12"/>
        <v>0</v>
      </c>
      <c r="L134">
        <f t="shared" si="13"/>
        <v>0</v>
      </c>
      <c r="M134">
        <f t="shared" si="14"/>
        <v>0</v>
      </c>
      <c r="N134">
        <f t="shared" si="15"/>
        <v>0</v>
      </c>
      <c r="O134">
        <f t="shared" si="16"/>
        <v>1</v>
      </c>
    </row>
    <row r="135" spans="1:15" x14ac:dyDescent="0.25">
      <c r="A135" t="s">
        <v>345</v>
      </c>
      <c r="B135" t="s">
        <v>383</v>
      </c>
      <c r="C135">
        <v>5</v>
      </c>
      <c r="D135" t="s">
        <v>249</v>
      </c>
      <c r="E135" t="s">
        <v>6</v>
      </c>
      <c r="F135" t="s">
        <v>6</v>
      </c>
      <c r="J135" t="str">
        <f t="shared" si="11"/>
        <v>TP</v>
      </c>
      <c r="K135">
        <f t="shared" si="12"/>
        <v>1</v>
      </c>
      <c r="L135">
        <f t="shared" si="13"/>
        <v>0</v>
      </c>
      <c r="M135">
        <f t="shared" si="14"/>
        <v>1</v>
      </c>
      <c r="N135">
        <f t="shared" si="15"/>
        <v>0</v>
      </c>
      <c r="O135">
        <f t="shared" si="16"/>
        <v>0</v>
      </c>
    </row>
    <row r="136" spans="1:15" x14ac:dyDescent="0.25">
      <c r="A136" t="s">
        <v>345</v>
      </c>
      <c r="B136" t="s">
        <v>384</v>
      </c>
      <c r="C136">
        <v>5</v>
      </c>
      <c r="D136" t="s">
        <v>249</v>
      </c>
      <c r="E136" t="s">
        <v>6</v>
      </c>
      <c r="F136" t="s">
        <v>6</v>
      </c>
      <c r="J136" t="str">
        <f t="shared" si="11"/>
        <v>TP</v>
      </c>
      <c r="K136">
        <f t="shared" si="12"/>
        <v>1</v>
      </c>
      <c r="L136">
        <f t="shared" si="13"/>
        <v>0</v>
      </c>
      <c r="M136">
        <f t="shared" si="14"/>
        <v>1</v>
      </c>
      <c r="N136">
        <f t="shared" si="15"/>
        <v>0</v>
      </c>
      <c r="O136">
        <f t="shared" si="16"/>
        <v>0</v>
      </c>
    </row>
    <row r="137" spans="1:15" x14ac:dyDescent="0.25">
      <c r="A137" t="s">
        <v>345</v>
      </c>
      <c r="B137" t="s">
        <v>385</v>
      </c>
      <c r="C137">
        <v>4</v>
      </c>
      <c r="D137" t="s">
        <v>249</v>
      </c>
      <c r="E137" t="s">
        <v>6</v>
      </c>
      <c r="F137" t="s">
        <v>6</v>
      </c>
      <c r="I137" t="s">
        <v>308</v>
      </c>
      <c r="J137" t="str">
        <f t="shared" si="11"/>
        <v>TP</v>
      </c>
      <c r="K137">
        <f t="shared" si="12"/>
        <v>1</v>
      </c>
      <c r="L137">
        <f t="shared" si="13"/>
        <v>0</v>
      </c>
      <c r="M137">
        <f t="shared" si="14"/>
        <v>1</v>
      </c>
      <c r="N137">
        <f t="shared" si="15"/>
        <v>0</v>
      </c>
      <c r="O137">
        <f t="shared" si="16"/>
        <v>0</v>
      </c>
    </row>
    <row r="138" spans="1:15" x14ac:dyDescent="0.25">
      <c r="A138" t="s">
        <v>345</v>
      </c>
      <c r="B138" t="s">
        <v>386</v>
      </c>
      <c r="C138">
        <v>4</v>
      </c>
      <c r="D138" t="s">
        <v>249</v>
      </c>
      <c r="E138" t="s">
        <v>6</v>
      </c>
      <c r="F138" t="s">
        <v>6</v>
      </c>
      <c r="J138" t="str">
        <f t="shared" si="11"/>
        <v>TP</v>
      </c>
      <c r="K138">
        <f t="shared" si="12"/>
        <v>1</v>
      </c>
      <c r="L138">
        <f t="shared" si="13"/>
        <v>0</v>
      </c>
      <c r="M138">
        <f t="shared" si="14"/>
        <v>1</v>
      </c>
      <c r="N138">
        <f t="shared" si="15"/>
        <v>0</v>
      </c>
      <c r="O138">
        <f t="shared" si="16"/>
        <v>0</v>
      </c>
    </row>
    <row r="139" spans="1:15" x14ac:dyDescent="0.25">
      <c r="A139" t="s">
        <v>345</v>
      </c>
      <c r="B139" t="s">
        <v>387</v>
      </c>
      <c r="C139">
        <v>4</v>
      </c>
      <c r="D139" t="s">
        <v>249</v>
      </c>
      <c r="E139" t="s">
        <v>6</v>
      </c>
      <c r="F139" t="s">
        <v>6</v>
      </c>
      <c r="J139" t="str">
        <f t="shared" si="11"/>
        <v>TP</v>
      </c>
      <c r="K139">
        <f t="shared" si="12"/>
        <v>1</v>
      </c>
      <c r="L139">
        <f t="shared" si="13"/>
        <v>0</v>
      </c>
      <c r="M139">
        <f t="shared" si="14"/>
        <v>1</v>
      </c>
      <c r="N139">
        <f t="shared" si="15"/>
        <v>0</v>
      </c>
      <c r="O139">
        <f t="shared" si="16"/>
        <v>0</v>
      </c>
    </row>
    <row r="140" spans="1:15" x14ac:dyDescent="0.25">
      <c r="A140" t="s">
        <v>345</v>
      </c>
      <c r="B140" t="s">
        <v>388</v>
      </c>
      <c r="C140">
        <v>4</v>
      </c>
      <c r="D140" t="s">
        <v>249</v>
      </c>
      <c r="E140" t="s">
        <v>6</v>
      </c>
      <c r="F140" t="s">
        <v>6</v>
      </c>
      <c r="J140" t="str">
        <f t="shared" si="11"/>
        <v>TP</v>
      </c>
      <c r="K140">
        <f t="shared" si="12"/>
        <v>1</v>
      </c>
      <c r="L140">
        <f t="shared" si="13"/>
        <v>0</v>
      </c>
      <c r="M140">
        <f t="shared" si="14"/>
        <v>1</v>
      </c>
      <c r="N140">
        <f t="shared" si="15"/>
        <v>0</v>
      </c>
      <c r="O140">
        <f t="shared" si="16"/>
        <v>0</v>
      </c>
    </row>
    <row r="141" spans="1:15" x14ac:dyDescent="0.25">
      <c r="A141" t="s">
        <v>345</v>
      </c>
      <c r="B141" t="s">
        <v>389</v>
      </c>
      <c r="C141">
        <v>4</v>
      </c>
      <c r="D141" t="s">
        <v>249</v>
      </c>
      <c r="E141" t="s">
        <v>6</v>
      </c>
      <c r="F141" t="s">
        <v>6</v>
      </c>
      <c r="J141" t="str">
        <f t="shared" si="11"/>
        <v>TP</v>
      </c>
      <c r="K141">
        <f t="shared" si="12"/>
        <v>1</v>
      </c>
      <c r="L141">
        <f t="shared" si="13"/>
        <v>0</v>
      </c>
      <c r="M141">
        <f t="shared" si="14"/>
        <v>1</v>
      </c>
      <c r="N141">
        <f t="shared" si="15"/>
        <v>0</v>
      </c>
      <c r="O141">
        <f t="shared" si="16"/>
        <v>0</v>
      </c>
    </row>
    <row r="142" spans="1:15" x14ac:dyDescent="0.25">
      <c r="A142" t="s">
        <v>345</v>
      </c>
      <c r="B142" t="s">
        <v>390</v>
      </c>
      <c r="C142">
        <v>4</v>
      </c>
      <c r="D142" t="s">
        <v>249</v>
      </c>
      <c r="E142" t="s">
        <v>6</v>
      </c>
      <c r="F142" t="s">
        <v>6</v>
      </c>
      <c r="J142" t="str">
        <f t="shared" si="11"/>
        <v>TP</v>
      </c>
      <c r="K142">
        <f t="shared" si="12"/>
        <v>1</v>
      </c>
      <c r="L142">
        <f t="shared" si="13"/>
        <v>0</v>
      </c>
      <c r="M142">
        <f t="shared" si="14"/>
        <v>1</v>
      </c>
      <c r="N142">
        <f t="shared" si="15"/>
        <v>0</v>
      </c>
      <c r="O142">
        <f t="shared" si="16"/>
        <v>0</v>
      </c>
    </row>
    <row r="143" spans="1:15" x14ac:dyDescent="0.25">
      <c r="A143" t="s">
        <v>345</v>
      </c>
      <c r="B143" t="s">
        <v>391</v>
      </c>
      <c r="C143">
        <v>4</v>
      </c>
      <c r="D143" t="s">
        <v>249</v>
      </c>
      <c r="E143" t="s">
        <v>6</v>
      </c>
      <c r="F143" t="s">
        <v>6</v>
      </c>
      <c r="J143" t="str">
        <f t="shared" si="11"/>
        <v>TP</v>
      </c>
      <c r="K143">
        <f t="shared" si="12"/>
        <v>1</v>
      </c>
      <c r="L143">
        <f t="shared" si="13"/>
        <v>0</v>
      </c>
      <c r="M143">
        <f t="shared" si="14"/>
        <v>1</v>
      </c>
      <c r="N143">
        <f t="shared" si="15"/>
        <v>0</v>
      </c>
      <c r="O143">
        <f t="shared" si="16"/>
        <v>0</v>
      </c>
    </row>
    <row r="144" spans="1:15" x14ac:dyDescent="0.25">
      <c r="A144" t="s">
        <v>345</v>
      </c>
      <c r="B144" t="s">
        <v>392</v>
      </c>
      <c r="C144">
        <v>4</v>
      </c>
      <c r="D144" t="s">
        <v>249</v>
      </c>
      <c r="E144" t="s">
        <v>6</v>
      </c>
      <c r="F144" t="s">
        <v>6</v>
      </c>
      <c r="J144" t="str">
        <f t="shared" si="11"/>
        <v>TP</v>
      </c>
      <c r="K144">
        <f t="shared" si="12"/>
        <v>1</v>
      </c>
      <c r="L144">
        <f t="shared" si="13"/>
        <v>0</v>
      </c>
      <c r="M144">
        <f t="shared" si="14"/>
        <v>1</v>
      </c>
      <c r="N144">
        <f t="shared" si="15"/>
        <v>0</v>
      </c>
      <c r="O144">
        <f t="shared" si="16"/>
        <v>0</v>
      </c>
    </row>
    <row r="145" spans="1:15" x14ac:dyDescent="0.25">
      <c r="A145" t="s">
        <v>345</v>
      </c>
      <c r="B145" t="s">
        <v>393</v>
      </c>
      <c r="C145">
        <v>4</v>
      </c>
      <c r="D145" t="s">
        <v>249</v>
      </c>
      <c r="E145" t="s">
        <v>6</v>
      </c>
      <c r="F145" t="s">
        <v>6</v>
      </c>
      <c r="J145" t="str">
        <f t="shared" si="11"/>
        <v>TP</v>
      </c>
      <c r="K145">
        <f t="shared" si="12"/>
        <v>1</v>
      </c>
      <c r="L145">
        <f t="shared" si="13"/>
        <v>0</v>
      </c>
      <c r="M145">
        <f t="shared" si="14"/>
        <v>1</v>
      </c>
      <c r="N145">
        <f t="shared" si="15"/>
        <v>0</v>
      </c>
      <c r="O145">
        <f t="shared" si="16"/>
        <v>0</v>
      </c>
    </row>
    <row r="146" spans="1:15" x14ac:dyDescent="0.25">
      <c r="A146" t="s">
        <v>345</v>
      </c>
      <c r="B146" t="s">
        <v>394</v>
      </c>
      <c r="C146">
        <v>4</v>
      </c>
      <c r="D146" t="s">
        <v>249</v>
      </c>
      <c r="E146" t="s">
        <v>6</v>
      </c>
      <c r="F146" t="s">
        <v>6</v>
      </c>
      <c r="I146" t="s">
        <v>320</v>
      </c>
      <c r="J146" t="str">
        <f t="shared" si="11"/>
        <v>TP</v>
      </c>
      <c r="K146">
        <f t="shared" si="12"/>
        <v>1</v>
      </c>
      <c r="L146">
        <f t="shared" si="13"/>
        <v>0</v>
      </c>
      <c r="M146">
        <f t="shared" si="14"/>
        <v>1</v>
      </c>
      <c r="N146">
        <f t="shared" si="15"/>
        <v>0</v>
      </c>
      <c r="O146">
        <f t="shared" si="16"/>
        <v>0</v>
      </c>
    </row>
    <row r="147" spans="1:15" x14ac:dyDescent="0.25">
      <c r="A147" t="s">
        <v>345</v>
      </c>
      <c r="B147" t="s">
        <v>395</v>
      </c>
      <c r="C147">
        <v>4</v>
      </c>
      <c r="D147" t="s">
        <v>249</v>
      </c>
      <c r="E147" t="s">
        <v>6</v>
      </c>
      <c r="F147" t="s">
        <v>6</v>
      </c>
      <c r="J147" t="str">
        <f t="shared" si="11"/>
        <v>TP</v>
      </c>
      <c r="K147">
        <f t="shared" si="12"/>
        <v>1</v>
      </c>
      <c r="L147">
        <f t="shared" si="13"/>
        <v>0</v>
      </c>
      <c r="M147">
        <f t="shared" si="14"/>
        <v>1</v>
      </c>
      <c r="N147">
        <f t="shared" si="15"/>
        <v>0</v>
      </c>
      <c r="O147">
        <f t="shared" si="16"/>
        <v>0</v>
      </c>
    </row>
    <row r="148" spans="1:15" x14ac:dyDescent="0.25">
      <c r="A148" t="s">
        <v>345</v>
      </c>
      <c r="B148" t="s">
        <v>395</v>
      </c>
      <c r="C148">
        <v>5</v>
      </c>
      <c r="D148" t="s">
        <v>250</v>
      </c>
      <c r="E148" t="s">
        <v>275</v>
      </c>
      <c r="J148" t="str">
        <f t="shared" si="11"/>
        <v/>
      </c>
      <c r="K148">
        <f t="shared" si="12"/>
        <v>0</v>
      </c>
      <c r="L148">
        <f t="shared" si="13"/>
        <v>0</v>
      </c>
      <c r="M148">
        <f t="shared" si="14"/>
        <v>0</v>
      </c>
      <c r="N148">
        <f t="shared" si="15"/>
        <v>1</v>
      </c>
      <c r="O148">
        <f t="shared" si="16"/>
        <v>0</v>
      </c>
    </row>
    <row r="149" spans="1:15" x14ac:dyDescent="0.25">
      <c r="A149" t="s">
        <v>345</v>
      </c>
      <c r="B149" t="s">
        <v>396</v>
      </c>
      <c r="C149">
        <v>4</v>
      </c>
      <c r="D149" t="s">
        <v>249</v>
      </c>
      <c r="E149" t="s">
        <v>6</v>
      </c>
      <c r="F149" t="s">
        <v>6</v>
      </c>
      <c r="J149" t="str">
        <f t="shared" si="11"/>
        <v>TP</v>
      </c>
      <c r="K149">
        <f t="shared" si="12"/>
        <v>1</v>
      </c>
      <c r="L149">
        <f t="shared" si="13"/>
        <v>0</v>
      </c>
      <c r="M149">
        <f t="shared" si="14"/>
        <v>1</v>
      </c>
      <c r="N149">
        <f t="shared" si="15"/>
        <v>0</v>
      </c>
      <c r="O149">
        <f t="shared" si="16"/>
        <v>0</v>
      </c>
    </row>
    <row r="150" spans="1:15" x14ac:dyDescent="0.25">
      <c r="A150" t="s">
        <v>345</v>
      </c>
      <c r="B150" t="s">
        <v>397</v>
      </c>
      <c r="C150">
        <v>4</v>
      </c>
      <c r="D150" t="s">
        <v>249</v>
      </c>
      <c r="E150" t="s">
        <v>6</v>
      </c>
      <c r="F150" t="s">
        <v>6</v>
      </c>
      <c r="J150" t="str">
        <f t="shared" si="11"/>
        <v>TP</v>
      </c>
      <c r="K150">
        <f t="shared" si="12"/>
        <v>1</v>
      </c>
      <c r="L150">
        <f t="shared" si="13"/>
        <v>0</v>
      </c>
      <c r="M150">
        <f t="shared" si="14"/>
        <v>1</v>
      </c>
      <c r="N150">
        <f t="shared" si="15"/>
        <v>0</v>
      </c>
      <c r="O150">
        <f t="shared" si="16"/>
        <v>0</v>
      </c>
    </row>
    <row r="151" spans="1:15" x14ac:dyDescent="0.25">
      <c r="A151" t="s">
        <v>345</v>
      </c>
      <c r="B151" t="s">
        <v>398</v>
      </c>
      <c r="C151">
        <v>4</v>
      </c>
      <c r="D151" t="s">
        <v>249</v>
      </c>
      <c r="E151" t="s">
        <v>6</v>
      </c>
      <c r="F151" t="s">
        <v>6</v>
      </c>
      <c r="J151" t="str">
        <f t="shared" ref="J151:J214" si="17">IF(AND(NOT(ISBLANK($E151)), NOT($E151="N/A")), IF($E151=$F151,"TP","FP"), "")</f>
        <v>TP</v>
      </c>
      <c r="K151">
        <f t="shared" ref="K151:K214" si="18">IF(AND(AND(NOT(ISBLANK($E151)), NOT($E151="N/A")), $E151=$F151), 1, 0)</f>
        <v>1</v>
      </c>
      <c r="L151">
        <f t="shared" ref="L151:L214" si="19">IF(AND(AND(NOT(ISBLANK($E151)), NOT($E151="N/A")), $E151&lt;&gt;$F151), 1, 0)</f>
        <v>0</v>
      </c>
      <c r="M151">
        <f t="shared" ref="M151:M214" si="20">IF(D151="TP", 1, 0)</f>
        <v>1</v>
      </c>
      <c r="N151">
        <f t="shared" ref="N151:N214" si="21">IF(D151="FP", 1, 0)</f>
        <v>0</v>
      </c>
      <c r="O151">
        <f t="shared" ref="O151:O214" si="22">IF(D151="FN", 1, 0)</f>
        <v>0</v>
      </c>
    </row>
    <row r="152" spans="1:15" x14ac:dyDescent="0.25">
      <c r="A152" t="s">
        <v>345</v>
      </c>
      <c r="B152" t="s">
        <v>399</v>
      </c>
      <c r="C152">
        <v>4</v>
      </c>
      <c r="D152" t="s">
        <v>249</v>
      </c>
      <c r="E152" t="s">
        <v>6</v>
      </c>
      <c r="F152" t="s">
        <v>6</v>
      </c>
      <c r="J152" t="str">
        <f t="shared" si="17"/>
        <v>TP</v>
      </c>
      <c r="K152">
        <f t="shared" si="18"/>
        <v>1</v>
      </c>
      <c r="L152">
        <f t="shared" si="19"/>
        <v>0</v>
      </c>
      <c r="M152">
        <f t="shared" si="20"/>
        <v>1</v>
      </c>
      <c r="N152">
        <f t="shared" si="21"/>
        <v>0</v>
      </c>
      <c r="O152">
        <f t="shared" si="22"/>
        <v>0</v>
      </c>
    </row>
    <row r="153" spans="1:15" x14ac:dyDescent="0.25">
      <c r="A153" t="s">
        <v>345</v>
      </c>
      <c r="B153" t="s">
        <v>400</v>
      </c>
      <c r="C153">
        <v>4</v>
      </c>
      <c r="D153" t="s">
        <v>249</v>
      </c>
      <c r="E153" t="s">
        <v>6</v>
      </c>
      <c r="F153" t="s">
        <v>6</v>
      </c>
      <c r="J153" t="str">
        <f t="shared" si="17"/>
        <v>TP</v>
      </c>
      <c r="K153">
        <f t="shared" si="18"/>
        <v>1</v>
      </c>
      <c r="L153">
        <f t="shared" si="19"/>
        <v>0</v>
      </c>
      <c r="M153">
        <f t="shared" si="20"/>
        <v>1</v>
      </c>
      <c r="N153">
        <f t="shared" si="21"/>
        <v>0</v>
      </c>
      <c r="O153">
        <f t="shared" si="22"/>
        <v>0</v>
      </c>
    </row>
    <row r="154" spans="1:15" x14ac:dyDescent="0.25">
      <c r="A154" t="s">
        <v>345</v>
      </c>
      <c r="B154" t="s">
        <v>401</v>
      </c>
      <c r="C154">
        <v>4</v>
      </c>
      <c r="D154" t="s">
        <v>249</v>
      </c>
      <c r="E154" t="s">
        <v>6</v>
      </c>
      <c r="F154" t="s">
        <v>6</v>
      </c>
      <c r="J154" t="str">
        <f t="shared" si="17"/>
        <v>TP</v>
      </c>
      <c r="K154">
        <f t="shared" si="18"/>
        <v>1</v>
      </c>
      <c r="L154">
        <f t="shared" si="19"/>
        <v>0</v>
      </c>
      <c r="M154">
        <f t="shared" si="20"/>
        <v>1</v>
      </c>
      <c r="N154">
        <f t="shared" si="21"/>
        <v>0</v>
      </c>
      <c r="O154">
        <f t="shared" si="22"/>
        <v>0</v>
      </c>
    </row>
    <row r="155" spans="1:15" x14ac:dyDescent="0.25">
      <c r="A155" t="s">
        <v>345</v>
      </c>
      <c r="B155" t="s">
        <v>402</v>
      </c>
      <c r="C155">
        <v>4</v>
      </c>
      <c r="D155" t="s">
        <v>249</v>
      </c>
      <c r="E155" t="s">
        <v>6</v>
      </c>
      <c r="F155" t="s">
        <v>6</v>
      </c>
      <c r="J155" t="str">
        <f t="shared" si="17"/>
        <v>TP</v>
      </c>
      <c r="K155">
        <f t="shared" si="18"/>
        <v>1</v>
      </c>
      <c r="L155">
        <f t="shared" si="19"/>
        <v>0</v>
      </c>
      <c r="M155">
        <f t="shared" si="20"/>
        <v>1</v>
      </c>
      <c r="N155">
        <f t="shared" si="21"/>
        <v>0</v>
      </c>
      <c r="O155">
        <f t="shared" si="22"/>
        <v>0</v>
      </c>
    </row>
    <row r="156" spans="1:15" x14ac:dyDescent="0.25">
      <c r="A156" t="s">
        <v>345</v>
      </c>
      <c r="B156" t="s">
        <v>403</v>
      </c>
      <c r="C156">
        <v>4</v>
      </c>
      <c r="D156" t="s">
        <v>249</v>
      </c>
      <c r="E156" t="s">
        <v>6</v>
      </c>
      <c r="F156" t="s">
        <v>6</v>
      </c>
      <c r="J156" t="str">
        <f t="shared" si="17"/>
        <v>TP</v>
      </c>
      <c r="K156">
        <f t="shared" si="18"/>
        <v>1</v>
      </c>
      <c r="L156">
        <f t="shared" si="19"/>
        <v>0</v>
      </c>
      <c r="M156">
        <f t="shared" si="20"/>
        <v>1</v>
      </c>
      <c r="N156">
        <f t="shared" si="21"/>
        <v>0</v>
      </c>
      <c r="O156">
        <f t="shared" si="22"/>
        <v>0</v>
      </c>
    </row>
    <row r="157" spans="1:15" x14ac:dyDescent="0.25">
      <c r="A157" t="s">
        <v>345</v>
      </c>
      <c r="B157" t="s">
        <v>404</v>
      </c>
      <c r="C157">
        <v>4</v>
      </c>
      <c r="D157" t="s">
        <v>249</v>
      </c>
      <c r="E157" t="s">
        <v>6</v>
      </c>
      <c r="F157" t="s">
        <v>6</v>
      </c>
      <c r="I157" t="s">
        <v>331</v>
      </c>
      <c r="J157" t="str">
        <f t="shared" si="17"/>
        <v>TP</v>
      </c>
      <c r="K157">
        <f t="shared" si="18"/>
        <v>1</v>
      </c>
      <c r="L157">
        <f t="shared" si="19"/>
        <v>0</v>
      </c>
      <c r="M157">
        <f t="shared" si="20"/>
        <v>1</v>
      </c>
      <c r="N157">
        <f t="shared" si="21"/>
        <v>0</v>
      </c>
      <c r="O157">
        <f t="shared" si="22"/>
        <v>0</v>
      </c>
    </row>
    <row r="158" spans="1:15" x14ac:dyDescent="0.25">
      <c r="A158" t="s">
        <v>345</v>
      </c>
      <c r="B158" t="s">
        <v>405</v>
      </c>
      <c r="C158">
        <v>4</v>
      </c>
      <c r="D158" t="s">
        <v>249</v>
      </c>
      <c r="E158" t="s">
        <v>6</v>
      </c>
      <c r="F158" t="s">
        <v>6</v>
      </c>
      <c r="J158" t="str">
        <f t="shared" si="17"/>
        <v>TP</v>
      </c>
      <c r="K158">
        <f t="shared" si="18"/>
        <v>1</v>
      </c>
      <c r="L158">
        <f t="shared" si="19"/>
        <v>0</v>
      </c>
      <c r="M158">
        <f t="shared" si="20"/>
        <v>1</v>
      </c>
      <c r="N158">
        <f t="shared" si="21"/>
        <v>0</v>
      </c>
      <c r="O158">
        <f t="shared" si="22"/>
        <v>0</v>
      </c>
    </row>
    <row r="159" spans="1:15" x14ac:dyDescent="0.25">
      <c r="A159" t="s">
        <v>345</v>
      </c>
      <c r="B159" t="s">
        <v>406</v>
      </c>
      <c r="C159">
        <v>4</v>
      </c>
      <c r="D159" t="s">
        <v>249</v>
      </c>
      <c r="E159" t="s">
        <v>6</v>
      </c>
      <c r="F159" t="s">
        <v>6</v>
      </c>
      <c r="J159" t="str">
        <f t="shared" si="17"/>
        <v>TP</v>
      </c>
      <c r="K159">
        <f t="shared" si="18"/>
        <v>1</v>
      </c>
      <c r="L159">
        <f t="shared" si="19"/>
        <v>0</v>
      </c>
      <c r="M159">
        <f t="shared" si="20"/>
        <v>1</v>
      </c>
      <c r="N159">
        <f t="shared" si="21"/>
        <v>0</v>
      </c>
      <c r="O159">
        <f t="shared" si="22"/>
        <v>0</v>
      </c>
    </row>
    <row r="160" spans="1:15" x14ac:dyDescent="0.25">
      <c r="A160" t="s">
        <v>345</v>
      </c>
      <c r="B160" t="s">
        <v>407</v>
      </c>
      <c r="C160">
        <v>4</v>
      </c>
      <c r="D160" t="s">
        <v>251</v>
      </c>
      <c r="E160" t="s">
        <v>275</v>
      </c>
      <c r="J160" t="str">
        <f t="shared" si="17"/>
        <v/>
      </c>
      <c r="K160">
        <f t="shared" si="18"/>
        <v>0</v>
      </c>
      <c r="L160">
        <f t="shared" si="19"/>
        <v>0</v>
      </c>
      <c r="M160">
        <f t="shared" si="20"/>
        <v>0</v>
      </c>
      <c r="N160">
        <f t="shared" si="21"/>
        <v>0</v>
      </c>
      <c r="O160">
        <f t="shared" si="22"/>
        <v>1</v>
      </c>
    </row>
    <row r="161" spans="1:15" x14ac:dyDescent="0.25">
      <c r="A161" t="s">
        <v>345</v>
      </c>
      <c r="B161" t="s">
        <v>407</v>
      </c>
      <c r="C161">
        <v>5</v>
      </c>
      <c r="D161" t="s">
        <v>250</v>
      </c>
      <c r="E161" t="s">
        <v>275</v>
      </c>
      <c r="J161" t="str">
        <f t="shared" si="17"/>
        <v/>
      </c>
      <c r="K161">
        <f t="shared" si="18"/>
        <v>0</v>
      </c>
      <c r="L161">
        <f t="shared" si="19"/>
        <v>0</v>
      </c>
      <c r="M161">
        <f t="shared" si="20"/>
        <v>0</v>
      </c>
      <c r="N161">
        <f t="shared" si="21"/>
        <v>1</v>
      </c>
      <c r="O161">
        <f t="shared" si="22"/>
        <v>0</v>
      </c>
    </row>
    <row r="162" spans="1:15" x14ac:dyDescent="0.25">
      <c r="A162" t="s">
        <v>345</v>
      </c>
      <c r="B162" t="s">
        <v>408</v>
      </c>
      <c r="C162">
        <v>4</v>
      </c>
      <c r="D162" t="s">
        <v>249</v>
      </c>
      <c r="E162" t="s">
        <v>6</v>
      </c>
      <c r="F162" t="s">
        <v>6</v>
      </c>
      <c r="J162" t="str">
        <f t="shared" si="17"/>
        <v>TP</v>
      </c>
      <c r="K162">
        <f t="shared" si="18"/>
        <v>1</v>
      </c>
      <c r="L162">
        <f t="shared" si="19"/>
        <v>0</v>
      </c>
      <c r="M162">
        <f t="shared" si="20"/>
        <v>1</v>
      </c>
      <c r="N162">
        <f t="shared" si="21"/>
        <v>0</v>
      </c>
      <c r="O162">
        <f t="shared" si="22"/>
        <v>0</v>
      </c>
    </row>
    <row r="163" spans="1:15" x14ac:dyDescent="0.25">
      <c r="A163" t="s">
        <v>345</v>
      </c>
      <c r="B163" t="s">
        <v>409</v>
      </c>
      <c r="C163">
        <v>4</v>
      </c>
      <c r="D163" t="s">
        <v>249</v>
      </c>
      <c r="E163" t="s">
        <v>6</v>
      </c>
      <c r="F163" t="s">
        <v>6</v>
      </c>
      <c r="J163" t="str">
        <f t="shared" si="17"/>
        <v>TP</v>
      </c>
      <c r="K163">
        <f t="shared" si="18"/>
        <v>1</v>
      </c>
      <c r="L163">
        <f t="shared" si="19"/>
        <v>0</v>
      </c>
      <c r="M163">
        <f t="shared" si="20"/>
        <v>1</v>
      </c>
      <c r="N163">
        <f t="shared" si="21"/>
        <v>0</v>
      </c>
      <c r="O163">
        <f t="shared" si="22"/>
        <v>0</v>
      </c>
    </row>
    <row r="164" spans="1:15" x14ac:dyDescent="0.25">
      <c r="A164" t="s">
        <v>345</v>
      </c>
      <c r="B164" t="s">
        <v>410</v>
      </c>
      <c r="C164">
        <v>4</v>
      </c>
      <c r="D164" t="s">
        <v>249</v>
      </c>
      <c r="E164" t="s">
        <v>6</v>
      </c>
      <c r="F164" t="s">
        <v>6</v>
      </c>
      <c r="J164" t="str">
        <f t="shared" si="17"/>
        <v>TP</v>
      </c>
      <c r="K164">
        <f t="shared" si="18"/>
        <v>1</v>
      </c>
      <c r="L164">
        <f t="shared" si="19"/>
        <v>0</v>
      </c>
      <c r="M164">
        <f t="shared" si="20"/>
        <v>1</v>
      </c>
      <c r="N164">
        <f t="shared" si="21"/>
        <v>0</v>
      </c>
      <c r="O164">
        <f t="shared" si="22"/>
        <v>0</v>
      </c>
    </row>
    <row r="165" spans="1:15" x14ac:dyDescent="0.25">
      <c r="A165" t="s">
        <v>345</v>
      </c>
      <c r="B165" t="s">
        <v>410</v>
      </c>
      <c r="C165">
        <v>5</v>
      </c>
      <c r="D165" t="s">
        <v>250</v>
      </c>
      <c r="E165" t="s">
        <v>275</v>
      </c>
      <c r="J165" t="str">
        <f t="shared" si="17"/>
        <v/>
      </c>
      <c r="K165">
        <f t="shared" si="18"/>
        <v>0</v>
      </c>
      <c r="L165">
        <f t="shared" si="19"/>
        <v>0</v>
      </c>
      <c r="M165">
        <f t="shared" si="20"/>
        <v>0</v>
      </c>
      <c r="N165">
        <f t="shared" si="21"/>
        <v>1</v>
      </c>
      <c r="O165">
        <f t="shared" si="22"/>
        <v>0</v>
      </c>
    </row>
    <row r="166" spans="1:15" x14ac:dyDescent="0.25">
      <c r="A166" t="s">
        <v>345</v>
      </c>
      <c r="B166" t="s">
        <v>411</v>
      </c>
      <c r="C166">
        <v>4</v>
      </c>
      <c r="D166" t="s">
        <v>249</v>
      </c>
      <c r="E166" t="s">
        <v>6</v>
      </c>
      <c r="F166" t="s">
        <v>6</v>
      </c>
      <c r="J166" t="str">
        <f t="shared" si="17"/>
        <v>TP</v>
      </c>
      <c r="K166">
        <f t="shared" si="18"/>
        <v>1</v>
      </c>
      <c r="L166">
        <f t="shared" si="19"/>
        <v>0</v>
      </c>
      <c r="M166">
        <f t="shared" si="20"/>
        <v>1</v>
      </c>
      <c r="N166">
        <f t="shared" si="21"/>
        <v>0</v>
      </c>
      <c r="O166">
        <f t="shared" si="22"/>
        <v>0</v>
      </c>
    </row>
    <row r="167" spans="1:15" x14ac:dyDescent="0.25">
      <c r="A167" t="s">
        <v>345</v>
      </c>
      <c r="B167" t="s">
        <v>412</v>
      </c>
      <c r="C167">
        <v>4</v>
      </c>
      <c r="D167" t="s">
        <v>249</v>
      </c>
      <c r="E167" t="s">
        <v>6</v>
      </c>
      <c r="F167" t="s">
        <v>6</v>
      </c>
      <c r="J167" t="str">
        <f t="shared" si="17"/>
        <v>TP</v>
      </c>
      <c r="K167">
        <f t="shared" si="18"/>
        <v>1</v>
      </c>
      <c r="L167">
        <f t="shared" si="19"/>
        <v>0</v>
      </c>
      <c r="M167">
        <f t="shared" si="20"/>
        <v>1</v>
      </c>
      <c r="N167">
        <f t="shared" si="21"/>
        <v>0</v>
      </c>
      <c r="O167">
        <f t="shared" si="22"/>
        <v>0</v>
      </c>
    </row>
    <row r="168" spans="1:15" x14ac:dyDescent="0.25">
      <c r="A168" t="s">
        <v>345</v>
      </c>
      <c r="B168" t="s">
        <v>412</v>
      </c>
      <c r="C168">
        <v>5</v>
      </c>
      <c r="D168" t="s">
        <v>250</v>
      </c>
      <c r="E168" t="s">
        <v>275</v>
      </c>
      <c r="J168" t="str">
        <f t="shared" si="17"/>
        <v/>
      </c>
      <c r="K168">
        <f t="shared" si="18"/>
        <v>0</v>
      </c>
      <c r="L168">
        <f t="shared" si="19"/>
        <v>0</v>
      </c>
      <c r="M168">
        <f t="shared" si="20"/>
        <v>0</v>
      </c>
      <c r="N168">
        <f t="shared" si="21"/>
        <v>1</v>
      </c>
      <c r="O168">
        <f t="shared" si="22"/>
        <v>0</v>
      </c>
    </row>
    <row r="169" spans="1:15" x14ac:dyDescent="0.25">
      <c r="A169" t="s">
        <v>345</v>
      </c>
      <c r="B169" t="s">
        <v>413</v>
      </c>
      <c r="C169">
        <v>4</v>
      </c>
      <c r="D169" t="s">
        <v>249</v>
      </c>
      <c r="E169" t="s">
        <v>6</v>
      </c>
      <c r="F169" t="s">
        <v>6</v>
      </c>
      <c r="J169" t="str">
        <f t="shared" si="17"/>
        <v>TP</v>
      </c>
      <c r="K169">
        <f t="shared" si="18"/>
        <v>1</v>
      </c>
      <c r="L169">
        <f t="shared" si="19"/>
        <v>0</v>
      </c>
      <c r="M169">
        <f t="shared" si="20"/>
        <v>1</v>
      </c>
      <c r="N169">
        <f t="shared" si="21"/>
        <v>0</v>
      </c>
      <c r="O169">
        <f t="shared" si="22"/>
        <v>0</v>
      </c>
    </row>
    <row r="170" spans="1:15" x14ac:dyDescent="0.25">
      <c r="A170" t="s">
        <v>345</v>
      </c>
      <c r="B170" t="s">
        <v>414</v>
      </c>
      <c r="C170">
        <v>4</v>
      </c>
      <c r="D170" t="s">
        <v>249</v>
      </c>
      <c r="E170" t="s">
        <v>6</v>
      </c>
      <c r="F170" t="s">
        <v>6</v>
      </c>
      <c r="J170" t="str">
        <f t="shared" si="17"/>
        <v>TP</v>
      </c>
      <c r="K170">
        <f t="shared" si="18"/>
        <v>1</v>
      </c>
      <c r="L170">
        <f t="shared" si="19"/>
        <v>0</v>
      </c>
      <c r="M170">
        <f t="shared" si="20"/>
        <v>1</v>
      </c>
      <c r="N170">
        <f t="shared" si="21"/>
        <v>0</v>
      </c>
      <c r="O170">
        <f t="shared" si="22"/>
        <v>0</v>
      </c>
    </row>
    <row r="171" spans="1:15" x14ac:dyDescent="0.25">
      <c r="A171" t="s">
        <v>415</v>
      </c>
      <c r="B171" t="s">
        <v>416</v>
      </c>
      <c r="C171">
        <v>5</v>
      </c>
      <c r="D171" t="s">
        <v>249</v>
      </c>
      <c r="E171" t="s">
        <v>14</v>
      </c>
      <c r="F171" t="s">
        <v>14</v>
      </c>
      <c r="I171" t="s">
        <v>272</v>
      </c>
      <c r="J171" t="str">
        <f t="shared" si="17"/>
        <v>TP</v>
      </c>
      <c r="K171">
        <f t="shared" si="18"/>
        <v>1</v>
      </c>
      <c r="L171">
        <f t="shared" si="19"/>
        <v>0</v>
      </c>
      <c r="M171">
        <f t="shared" si="20"/>
        <v>1</v>
      </c>
      <c r="N171">
        <f t="shared" si="21"/>
        <v>0</v>
      </c>
      <c r="O171">
        <f t="shared" si="22"/>
        <v>0</v>
      </c>
    </row>
    <row r="172" spans="1:15" x14ac:dyDescent="0.25">
      <c r="A172" t="s">
        <v>415</v>
      </c>
      <c r="B172" t="s">
        <v>417</v>
      </c>
      <c r="C172">
        <v>5</v>
      </c>
      <c r="D172" t="s">
        <v>249</v>
      </c>
      <c r="E172" t="s">
        <v>14</v>
      </c>
      <c r="F172" t="s">
        <v>14</v>
      </c>
      <c r="J172" t="str">
        <f t="shared" si="17"/>
        <v>TP</v>
      </c>
      <c r="K172">
        <f t="shared" si="18"/>
        <v>1</v>
      </c>
      <c r="L172">
        <f t="shared" si="19"/>
        <v>0</v>
      </c>
      <c r="M172">
        <f t="shared" si="20"/>
        <v>1</v>
      </c>
      <c r="N172">
        <f t="shared" si="21"/>
        <v>0</v>
      </c>
      <c r="O172">
        <f t="shared" si="22"/>
        <v>0</v>
      </c>
    </row>
    <row r="173" spans="1:15" x14ac:dyDescent="0.25">
      <c r="A173" t="s">
        <v>415</v>
      </c>
      <c r="B173" t="s">
        <v>418</v>
      </c>
      <c r="C173">
        <v>5</v>
      </c>
      <c r="D173" t="s">
        <v>249</v>
      </c>
      <c r="E173" t="s">
        <v>14</v>
      </c>
      <c r="F173" t="s">
        <v>14</v>
      </c>
      <c r="J173" t="str">
        <f t="shared" si="17"/>
        <v>TP</v>
      </c>
      <c r="K173">
        <f t="shared" si="18"/>
        <v>1</v>
      </c>
      <c r="L173">
        <f t="shared" si="19"/>
        <v>0</v>
      </c>
      <c r="M173">
        <f t="shared" si="20"/>
        <v>1</v>
      </c>
      <c r="N173">
        <f t="shared" si="21"/>
        <v>0</v>
      </c>
      <c r="O173">
        <f t="shared" si="22"/>
        <v>0</v>
      </c>
    </row>
    <row r="174" spans="1:15" x14ac:dyDescent="0.25">
      <c r="A174" t="s">
        <v>415</v>
      </c>
      <c r="B174" t="s">
        <v>419</v>
      </c>
      <c r="C174">
        <v>5</v>
      </c>
      <c r="D174" t="s">
        <v>249</v>
      </c>
      <c r="E174" t="s">
        <v>14</v>
      </c>
      <c r="F174" t="s">
        <v>14</v>
      </c>
      <c r="J174" t="str">
        <f t="shared" si="17"/>
        <v>TP</v>
      </c>
      <c r="K174">
        <f t="shared" si="18"/>
        <v>1</v>
      </c>
      <c r="L174">
        <f t="shared" si="19"/>
        <v>0</v>
      </c>
      <c r="M174">
        <f t="shared" si="20"/>
        <v>1</v>
      </c>
      <c r="N174">
        <f t="shared" si="21"/>
        <v>0</v>
      </c>
      <c r="O174">
        <f t="shared" si="22"/>
        <v>0</v>
      </c>
    </row>
    <row r="175" spans="1:15" x14ac:dyDescent="0.25">
      <c r="A175" t="s">
        <v>415</v>
      </c>
      <c r="B175" t="s">
        <v>420</v>
      </c>
      <c r="C175">
        <v>5</v>
      </c>
      <c r="D175" t="s">
        <v>249</v>
      </c>
      <c r="E175" t="s">
        <v>14</v>
      </c>
      <c r="F175" t="s">
        <v>14</v>
      </c>
      <c r="J175" t="str">
        <f t="shared" si="17"/>
        <v>TP</v>
      </c>
      <c r="K175">
        <f t="shared" si="18"/>
        <v>1</v>
      </c>
      <c r="L175">
        <f t="shared" si="19"/>
        <v>0</v>
      </c>
      <c r="M175">
        <f t="shared" si="20"/>
        <v>1</v>
      </c>
      <c r="N175">
        <f t="shared" si="21"/>
        <v>0</v>
      </c>
      <c r="O175">
        <f t="shared" si="22"/>
        <v>0</v>
      </c>
    </row>
    <row r="176" spans="1:15" x14ac:dyDescent="0.25">
      <c r="A176" t="s">
        <v>415</v>
      </c>
      <c r="B176" t="s">
        <v>421</v>
      </c>
      <c r="C176">
        <v>5</v>
      </c>
      <c r="D176" t="s">
        <v>249</v>
      </c>
      <c r="E176" t="s">
        <v>14</v>
      </c>
      <c r="F176" t="s">
        <v>14</v>
      </c>
      <c r="J176" t="str">
        <f t="shared" si="17"/>
        <v>TP</v>
      </c>
      <c r="K176">
        <f t="shared" si="18"/>
        <v>1</v>
      </c>
      <c r="L176">
        <f t="shared" si="19"/>
        <v>0</v>
      </c>
      <c r="M176">
        <f t="shared" si="20"/>
        <v>1</v>
      </c>
      <c r="N176">
        <f t="shared" si="21"/>
        <v>0</v>
      </c>
      <c r="O176">
        <f t="shared" si="22"/>
        <v>0</v>
      </c>
    </row>
    <row r="177" spans="1:15" x14ac:dyDescent="0.25">
      <c r="A177" t="s">
        <v>415</v>
      </c>
      <c r="B177" t="s">
        <v>422</v>
      </c>
      <c r="C177">
        <v>5</v>
      </c>
      <c r="D177" t="s">
        <v>249</v>
      </c>
      <c r="E177" t="s">
        <v>14</v>
      </c>
      <c r="F177" t="s">
        <v>14</v>
      </c>
      <c r="J177" t="str">
        <f t="shared" si="17"/>
        <v>TP</v>
      </c>
      <c r="K177">
        <f t="shared" si="18"/>
        <v>1</v>
      </c>
      <c r="L177">
        <f t="shared" si="19"/>
        <v>0</v>
      </c>
      <c r="M177">
        <f t="shared" si="20"/>
        <v>1</v>
      </c>
      <c r="N177">
        <f t="shared" si="21"/>
        <v>0</v>
      </c>
      <c r="O177">
        <f t="shared" si="22"/>
        <v>0</v>
      </c>
    </row>
    <row r="178" spans="1:15" x14ac:dyDescent="0.25">
      <c r="A178" t="s">
        <v>415</v>
      </c>
      <c r="B178" t="s">
        <v>423</v>
      </c>
      <c r="C178">
        <v>5</v>
      </c>
      <c r="D178" t="s">
        <v>249</v>
      </c>
      <c r="E178" t="s">
        <v>14</v>
      </c>
      <c r="F178" t="s">
        <v>14</v>
      </c>
      <c r="J178" t="str">
        <f t="shared" si="17"/>
        <v>TP</v>
      </c>
      <c r="K178">
        <f t="shared" si="18"/>
        <v>1</v>
      </c>
      <c r="L178">
        <f t="shared" si="19"/>
        <v>0</v>
      </c>
      <c r="M178">
        <f t="shared" si="20"/>
        <v>1</v>
      </c>
      <c r="N178">
        <f t="shared" si="21"/>
        <v>0</v>
      </c>
      <c r="O178">
        <f t="shared" si="22"/>
        <v>0</v>
      </c>
    </row>
    <row r="179" spans="1:15" x14ac:dyDescent="0.25">
      <c r="A179" t="s">
        <v>415</v>
      </c>
      <c r="B179" t="s">
        <v>423</v>
      </c>
      <c r="C179">
        <v>4</v>
      </c>
      <c r="D179" t="s">
        <v>250</v>
      </c>
      <c r="E179" t="s">
        <v>275</v>
      </c>
      <c r="J179" t="str">
        <f t="shared" si="17"/>
        <v/>
      </c>
      <c r="K179">
        <f t="shared" si="18"/>
        <v>0</v>
      </c>
      <c r="L179">
        <f t="shared" si="19"/>
        <v>0</v>
      </c>
      <c r="M179">
        <f t="shared" si="20"/>
        <v>0</v>
      </c>
      <c r="N179">
        <f t="shared" si="21"/>
        <v>1</v>
      </c>
      <c r="O179">
        <f t="shared" si="22"/>
        <v>0</v>
      </c>
    </row>
    <row r="180" spans="1:15" x14ac:dyDescent="0.25">
      <c r="A180" t="s">
        <v>415</v>
      </c>
      <c r="B180" t="s">
        <v>424</v>
      </c>
      <c r="C180">
        <v>5</v>
      </c>
      <c r="D180" t="s">
        <v>249</v>
      </c>
      <c r="E180" t="s">
        <v>14</v>
      </c>
      <c r="F180" t="s">
        <v>14</v>
      </c>
      <c r="J180" t="str">
        <f t="shared" si="17"/>
        <v>TP</v>
      </c>
      <c r="K180">
        <f t="shared" si="18"/>
        <v>1</v>
      </c>
      <c r="L180">
        <f t="shared" si="19"/>
        <v>0</v>
      </c>
      <c r="M180">
        <f t="shared" si="20"/>
        <v>1</v>
      </c>
      <c r="N180">
        <f t="shared" si="21"/>
        <v>0</v>
      </c>
      <c r="O180">
        <f t="shared" si="22"/>
        <v>0</v>
      </c>
    </row>
    <row r="181" spans="1:15" x14ac:dyDescent="0.25">
      <c r="A181" t="s">
        <v>415</v>
      </c>
      <c r="B181" t="s">
        <v>425</v>
      </c>
      <c r="C181">
        <v>3</v>
      </c>
      <c r="D181" t="s">
        <v>250</v>
      </c>
      <c r="E181" t="s">
        <v>275</v>
      </c>
      <c r="I181" t="s">
        <v>360</v>
      </c>
      <c r="J181" t="str">
        <f t="shared" si="17"/>
        <v/>
      </c>
      <c r="K181">
        <f t="shared" si="18"/>
        <v>0</v>
      </c>
      <c r="L181">
        <f t="shared" si="19"/>
        <v>0</v>
      </c>
      <c r="M181">
        <f t="shared" si="20"/>
        <v>0</v>
      </c>
      <c r="N181">
        <f t="shared" si="21"/>
        <v>1</v>
      </c>
      <c r="O181">
        <f t="shared" si="22"/>
        <v>0</v>
      </c>
    </row>
    <row r="182" spans="1:15" x14ac:dyDescent="0.25">
      <c r="A182" t="s">
        <v>415</v>
      </c>
      <c r="B182" t="s">
        <v>426</v>
      </c>
      <c r="C182">
        <v>5</v>
      </c>
      <c r="D182" t="s">
        <v>249</v>
      </c>
      <c r="E182" t="s">
        <v>14</v>
      </c>
      <c r="F182" t="s">
        <v>14</v>
      </c>
      <c r="J182" t="str">
        <f t="shared" si="17"/>
        <v>TP</v>
      </c>
      <c r="K182">
        <f t="shared" si="18"/>
        <v>1</v>
      </c>
      <c r="L182">
        <f t="shared" si="19"/>
        <v>0</v>
      </c>
      <c r="M182">
        <f t="shared" si="20"/>
        <v>1</v>
      </c>
      <c r="N182">
        <f t="shared" si="21"/>
        <v>0</v>
      </c>
      <c r="O182">
        <f t="shared" si="22"/>
        <v>0</v>
      </c>
    </row>
    <row r="183" spans="1:15" x14ac:dyDescent="0.25">
      <c r="A183" t="s">
        <v>415</v>
      </c>
      <c r="B183" t="s">
        <v>427</v>
      </c>
      <c r="C183">
        <v>5</v>
      </c>
      <c r="D183" t="s">
        <v>249</v>
      </c>
      <c r="E183" t="s">
        <v>14</v>
      </c>
      <c r="F183" t="s">
        <v>14</v>
      </c>
      <c r="J183" t="str">
        <f t="shared" si="17"/>
        <v>TP</v>
      </c>
      <c r="K183">
        <f t="shared" si="18"/>
        <v>1</v>
      </c>
      <c r="L183">
        <f t="shared" si="19"/>
        <v>0</v>
      </c>
      <c r="M183">
        <f t="shared" si="20"/>
        <v>1</v>
      </c>
      <c r="N183">
        <f t="shared" si="21"/>
        <v>0</v>
      </c>
      <c r="O183">
        <f t="shared" si="22"/>
        <v>0</v>
      </c>
    </row>
    <row r="184" spans="1:15" x14ac:dyDescent="0.25">
      <c r="A184" t="s">
        <v>415</v>
      </c>
      <c r="B184" t="s">
        <v>428</v>
      </c>
      <c r="C184">
        <v>5</v>
      </c>
      <c r="D184" t="s">
        <v>249</v>
      </c>
      <c r="E184" t="s">
        <v>14</v>
      </c>
      <c r="F184" t="s">
        <v>14</v>
      </c>
      <c r="J184" t="str">
        <f t="shared" si="17"/>
        <v>TP</v>
      </c>
      <c r="K184">
        <f t="shared" si="18"/>
        <v>1</v>
      </c>
      <c r="L184">
        <f t="shared" si="19"/>
        <v>0</v>
      </c>
      <c r="M184">
        <f t="shared" si="20"/>
        <v>1</v>
      </c>
      <c r="N184">
        <f t="shared" si="21"/>
        <v>0</v>
      </c>
      <c r="O184">
        <f t="shared" si="22"/>
        <v>0</v>
      </c>
    </row>
    <row r="185" spans="1:15" x14ac:dyDescent="0.25">
      <c r="A185" t="s">
        <v>415</v>
      </c>
      <c r="B185" t="s">
        <v>429</v>
      </c>
      <c r="C185">
        <v>5</v>
      </c>
      <c r="D185" t="s">
        <v>249</v>
      </c>
      <c r="E185" t="s">
        <v>14</v>
      </c>
      <c r="F185" t="s">
        <v>14</v>
      </c>
      <c r="J185" t="str">
        <f t="shared" si="17"/>
        <v>TP</v>
      </c>
      <c r="K185">
        <f t="shared" si="18"/>
        <v>1</v>
      </c>
      <c r="L185">
        <f t="shared" si="19"/>
        <v>0</v>
      </c>
      <c r="M185">
        <f t="shared" si="20"/>
        <v>1</v>
      </c>
      <c r="N185">
        <f t="shared" si="21"/>
        <v>0</v>
      </c>
      <c r="O185">
        <f t="shared" si="22"/>
        <v>0</v>
      </c>
    </row>
    <row r="186" spans="1:15" x14ac:dyDescent="0.25">
      <c r="A186" t="s">
        <v>415</v>
      </c>
      <c r="B186" t="s">
        <v>430</v>
      </c>
      <c r="C186">
        <v>5</v>
      </c>
      <c r="D186" t="s">
        <v>249</v>
      </c>
      <c r="E186" t="s">
        <v>14</v>
      </c>
      <c r="F186" t="s">
        <v>14</v>
      </c>
      <c r="J186" t="str">
        <f t="shared" si="17"/>
        <v>TP</v>
      </c>
      <c r="K186">
        <f t="shared" si="18"/>
        <v>1</v>
      </c>
      <c r="L186">
        <f t="shared" si="19"/>
        <v>0</v>
      </c>
      <c r="M186">
        <f t="shared" si="20"/>
        <v>1</v>
      </c>
      <c r="N186">
        <f t="shared" si="21"/>
        <v>0</v>
      </c>
      <c r="O186">
        <f t="shared" si="22"/>
        <v>0</v>
      </c>
    </row>
    <row r="187" spans="1:15" x14ac:dyDescent="0.25">
      <c r="A187" t="s">
        <v>415</v>
      </c>
      <c r="B187" t="s">
        <v>431</v>
      </c>
      <c r="C187">
        <v>5</v>
      </c>
      <c r="D187" t="s">
        <v>249</v>
      </c>
      <c r="E187" t="s">
        <v>14</v>
      </c>
      <c r="F187" t="s">
        <v>6</v>
      </c>
      <c r="J187" t="str">
        <f t="shared" si="17"/>
        <v>FP</v>
      </c>
      <c r="K187">
        <f t="shared" si="18"/>
        <v>0</v>
      </c>
      <c r="L187">
        <f t="shared" si="19"/>
        <v>1</v>
      </c>
      <c r="M187">
        <f t="shared" si="20"/>
        <v>1</v>
      </c>
      <c r="N187">
        <f t="shared" si="21"/>
        <v>0</v>
      </c>
      <c r="O187">
        <f t="shared" si="22"/>
        <v>0</v>
      </c>
    </row>
    <row r="188" spans="1:15" x14ac:dyDescent="0.25">
      <c r="A188" t="s">
        <v>415</v>
      </c>
      <c r="B188" t="s">
        <v>432</v>
      </c>
      <c r="C188">
        <v>5</v>
      </c>
      <c r="D188" t="s">
        <v>249</v>
      </c>
      <c r="E188" t="s">
        <v>14</v>
      </c>
      <c r="F188" t="s">
        <v>6</v>
      </c>
      <c r="J188" t="str">
        <f t="shared" si="17"/>
        <v>FP</v>
      </c>
      <c r="K188">
        <f t="shared" si="18"/>
        <v>0</v>
      </c>
      <c r="L188">
        <f t="shared" si="19"/>
        <v>1</v>
      </c>
      <c r="M188">
        <f t="shared" si="20"/>
        <v>1</v>
      </c>
      <c r="N188">
        <f t="shared" si="21"/>
        <v>0</v>
      </c>
      <c r="O188">
        <f t="shared" si="22"/>
        <v>0</v>
      </c>
    </row>
    <row r="189" spans="1:15" x14ac:dyDescent="0.25">
      <c r="A189" t="s">
        <v>415</v>
      </c>
      <c r="B189" t="s">
        <v>433</v>
      </c>
      <c r="C189">
        <v>5</v>
      </c>
      <c r="D189" t="s">
        <v>249</v>
      </c>
      <c r="E189" t="s">
        <v>14</v>
      </c>
      <c r="F189" t="s">
        <v>6</v>
      </c>
      <c r="J189" t="str">
        <f t="shared" si="17"/>
        <v>FP</v>
      </c>
      <c r="K189">
        <f t="shared" si="18"/>
        <v>0</v>
      </c>
      <c r="L189">
        <f t="shared" si="19"/>
        <v>1</v>
      </c>
      <c r="M189">
        <f t="shared" si="20"/>
        <v>1</v>
      </c>
      <c r="N189">
        <f t="shared" si="21"/>
        <v>0</v>
      </c>
      <c r="O189">
        <f t="shared" si="22"/>
        <v>0</v>
      </c>
    </row>
    <row r="190" spans="1:15" x14ac:dyDescent="0.25">
      <c r="A190" t="s">
        <v>415</v>
      </c>
      <c r="B190" t="s">
        <v>434</v>
      </c>
      <c r="C190">
        <v>3</v>
      </c>
      <c r="D190" t="s">
        <v>250</v>
      </c>
      <c r="E190" t="s">
        <v>275</v>
      </c>
      <c r="J190" t="str">
        <f t="shared" si="17"/>
        <v/>
      </c>
      <c r="K190">
        <f t="shared" si="18"/>
        <v>0</v>
      </c>
      <c r="L190">
        <f t="shared" si="19"/>
        <v>0</v>
      </c>
      <c r="M190">
        <f t="shared" si="20"/>
        <v>0</v>
      </c>
      <c r="N190">
        <f t="shared" si="21"/>
        <v>1</v>
      </c>
      <c r="O190">
        <f t="shared" si="22"/>
        <v>0</v>
      </c>
    </row>
    <row r="191" spans="1:15" x14ac:dyDescent="0.25">
      <c r="A191" t="s">
        <v>415</v>
      </c>
      <c r="B191" t="s">
        <v>435</v>
      </c>
      <c r="C191">
        <v>5</v>
      </c>
      <c r="D191" t="s">
        <v>250</v>
      </c>
      <c r="E191" t="s">
        <v>275</v>
      </c>
      <c r="J191" t="str">
        <f t="shared" si="17"/>
        <v/>
      </c>
      <c r="K191">
        <f t="shared" si="18"/>
        <v>0</v>
      </c>
      <c r="L191">
        <f t="shared" si="19"/>
        <v>0</v>
      </c>
      <c r="M191">
        <f t="shared" si="20"/>
        <v>0</v>
      </c>
      <c r="N191">
        <f t="shared" si="21"/>
        <v>1</v>
      </c>
      <c r="O191">
        <f t="shared" si="22"/>
        <v>0</v>
      </c>
    </row>
    <row r="192" spans="1:15" x14ac:dyDescent="0.25">
      <c r="A192" t="s">
        <v>415</v>
      </c>
      <c r="B192" t="s">
        <v>436</v>
      </c>
      <c r="C192">
        <v>5</v>
      </c>
      <c r="D192" t="s">
        <v>249</v>
      </c>
      <c r="E192" t="s">
        <v>14</v>
      </c>
      <c r="F192" t="s">
        <v>14</v>
      </c>
      <c r="J192" t="str">
        <f t="shared" si="17"/>
        <v>TP</v>
      </c>
      <c r="K192">
        <f t="shared" si="18"/>
        <v>1</v>
      </c>
      <c r="L192">
        <f t="shared" si="19"/>
        <v>0</v>
      </c>
      <c r="M192">
        <f t="shared" si="20"/>
        <v>1</v>
      </c>
      <c r="N192">
        <f t="shared" si="21"/>
        <v>0</v>
      </c>
      <c r="O192">
        <f t="shared" si="22"/>
        <v>0</v>
      </c>
    </row>
    <row r="193" spans="1:15" x14ac:dyDescent="0.25">
      <c r="A193" t="s">
        <v>415</v>
      </c>
      <c r="B193" t="s">
        <v>437</v>
      </c>
      <c r="C193">
        <v>5</v>
      </c>
      <c r="D193" t="s">
        <v>249</v>
      </c>
      <c r="E193" t="s">
        <v>14</v>
      </c>
      <c r="F193" t="s">
        <v>14</v>
      </c>
      <c r="I193" t="s">
        <v>295</v>
      </c>
      <c r="J193" t="str">
        <f t="shared" si="17"/>
        <v>TP</v>
      </c>
      <c r="K193">
        <f t="shared" si="18"/>
        <v>1</v>
      </c>
      <c r="L193">
        <f t="shared" si="19"/>
        <v>0</v>
      </c>
      <c r="M193">
        <f t="shared" si="20"/>
        <v>1</v>
      </c>
      <c r="N193">
        <f t="shared" si="21"/>
        <v>0</v>
      </c>
      <c r="O193">
        <f t="shared" si="22"/>
        <v>0</v>
      </c>
    </row>
    <row r="194" spans="1:15" x14ac:dyDescent="0.25">
      <c r="A194" t="s">
        <v>415</v>
      </c>
      <c r="B194" t="s">
        <v>438</v>
      </c>
      <c r="C194">
        <v>5</v>
      </c>
      <c r="D194" t="s">
        <v>249</v>
      </c>
      <c r="E194" t="s">
        <v>14</v>
      </c>
      <c r="F194" t="s">
        <v>14</v>
      </c>
      <c r="J194" t="str">
        <f t="shared" si="17"/>
        <v>TP</v>
      </c>
      <c r="K194">
        <f t="shared" si="18"/>
        <v>1</v>
      </c>
      <c r="L194">
        <f t="shared" si="19"/>
        <v>0</v>
      </c>
      <c r="M194">
        <f t="shared" si="20"/>
        <v>1</v>
      </c>
      <c r="N194">
        <f t="shared" si="21"/>
        <v>0</v>
      </c>
      <c r="O194">
        <f t="shared" si="22"/>
        <v>0</v>
      </c>
    </row>
    <row r="195" spans="1:15" x14ac:dyDescent="0.25">
      <c r="A195" t="s">
        <v>415</v>
      </c>
      <c r="B195" t="s">
        <v>439</v>
      </c>
      <c r="C195">
        <v>5</v>
      </c>
      <c r="D195" t="s">
        <v>249</v>
      </c>
      <c r="E195" t="s">
        <v>14</v>
      </c>
      <c r="F195" t="s">
        <v>14</v>
      </c>
      <c r="J195" t="str">
        <f t="shared" si="17"/>
        <v>TP</v>
      </c>
      <c r="K195">
        <f t="shared" si="18"/>
        <v>1</v>
      </c>
      <c r="L195">
        <f t="shared" si="19"/>
        <v>0</v>
      </c>
      <c r="M195">
        <f t="shared" si="20"/>
        <v>1</v>
      </c>
      <c r="N195">
        <f t="shared" si="21"/>
        <v>0</v>
      </c>
      <c r="O195">
        <f t="shared" si="22"/>
        <v>0</v>
      </c>
    </row>
    <row r="196" spans="1:15" x14ac:dyDescent="0.25">
      <c r="A196" t="s">
        <v>415</v>
      </c>
      <c r="B196" t="s">
        <v>440</v>
      </c>
      <c r="C196">
        <v>5</v>
      </c>
      <c r="D196" t="s">
        <v>249</v>
      </c>
      <c r="E196" t="s">
        <v>14</v>
      </c>
      <c r="F196" t="s">
        <v>14</v>
      </c>
      <c r="J196" t="str">
        <f t="shared" si="17"/>
        <v>TP</v>
      </c>
      <c r="K196">
        <f t="shared" si="18"/>
        <v>1</v>
      </c>
      <c r="L196">
        <f t="shared" si="19"/>
        <v>0</v>
      </c>
      <c r="M196">
        <f t="shared" si="20"/>
        <v>1</v>
      </c>
      <c r="N196">
        <f t="shared" si="21"/>
        <v>0</v>
      </c>
      <c r="O196">
        <f t="shared" si="22"/>
        <v>0</v>
      </c>
    </row>
    <row r="197" spans="1:15" x14ac:dyDescent="0.25">
      <c r="A197" t="s">
        <v>415</v>
      </c>
      <c r="B197" t="s">
        <v>441</v>
      </c>
      <c r="C197">
        <v>5</v>
      </c>
      <c r="D197" t="s">
        <v>249</v>
      </c>
      <c r="E197" t="s">
        <v>14</v>
      </c>
      <c r="F197" t="s">
        <v>14</v>
      </c>
      <c r="J197" t="str">
        <f t="shared" si="17"/>
        <v>TP</v>
      </c>
      <c r="K197">
        <f t="shared" si="18"/>
        <v>1</v>
      </c>
      <c r="L197">
        <f t="shared" si="19"/>
        <v>0</v>
      </c>
      <c r="M197">
        <f t="shared" si="20"/>
        <v>1</v>
      </c>
      <c r="N197">
        <f t="shared" si="21"/>
        <v>0</v>
      </c>
      <c r="O197">
        <f t="shared" si="22"/>
        <v>0</v>
      </c>
    </row>
    <row r="198" spans="1:15" x14ac:dyDescent="0.25">
      <c r="A198" t="s">
        <v>415</v>
      </c>
      <c r="B198" t="s">
        <v>442</v>
      </c>
      <c r="C198">
        <v>5</v>
      </c>
      <c r="D198" t="s">
        <v>249</v>
      </c>
      <c r="E198" t="s">
        <v>14</v>
      </c>
      <c r="F198" t="s">
        <v>14</v>
      </c>
      <c r="J198" t="str">
        <f t="shared" si="17"/>
        <v>TP</v>
      </c>
      <c r="K198">
        <f t="shared" si="18"/>
        <v>1</v>
      </c>
      <c r="L198">
        <f t="shared" si="19"/>
        <v>0</v>
      </c>
      <c r="M198">
        <f t="shared" si="20"/>
        <v>1</v>
      </c>
      <c r="N198">
        <f t="shared" si="21"/>
        <v>0</v>
      </c>
      <c r="O198">
        <f t="shared" si="22"/>
        <v>0</v>
      </c>
    </row>
    <row r="199" spans="1:15" x14ac:dyDescent="0.25">
      <c r="A199" t="s">
        <v>415</v>
      </c>
      <c r="B199" t="s">
        <v>443</v>
      </c>
      <c r="C199">
        <v>5</v>
      </c>
      <c r="D199" t="s">
        <v>249</v>
      </c>
      <c r="E199" t="s">
        <v>14</v>
      </c>
      <c r="F199" t="s">
        <v>14</v>
      </c>
      <c r="J199" t="str">
        <f t="shared" si="17"/>
        <v>TP</v>
      </c>
      <c r="K199">
        <f t="shared" si="18"/>
        <v>1</v>
      </c>
      <c r="L199">
        <f t="shared" si="19"/>
        <v>0</v>
      </c>
      <c r="M199">
        <f t="shared" si="20"/>
        <v>1</v>
      </c>
      <c r="N199">
        <f t="shared" si="21"/>
        <v>0</v>
      </c>
      <c r="O199">
        <f t="shared" si="22"/>
        <v>0</v>
      </c>
    </row>
    <row r="200" spans="1:15" x14ac:dyDescent="0.25">
      <c r="A200" t="s">
        <v>415</v>
      </c>
      <c r="B200" t="s">
        <v>444</v>
      </c>
      <c r="C200">
        <v>5</v>
      </c>
      <c r="D200" t="s">
        <v>249</v>
      </c>
      <c r="E200" t="s">
        <v>14</v>
      </c>
      <c r="F200" t="s">
        <v>14</v>
      </c>
      <c r="J200" t="str">
        <f t="shared" si="17"/>
        <v>TP</v>
      </c>
      <c r="K200">
        <f t="shared" si="18"/>
        <v>1</v>
      </c>
      <c r="L200">
        <f t="shared" si="19"/>
        <v>0</v>
      </c>
      <c r="M200">
        <f t="shared" si="20"/>
        <v>1</v>
      </c>
      <c r="N200">
        <f t="shared" si="21"/>
        <v>0</v>
      </c>
      <c r="O200">
        <f t="shared" si="22"/>
        <v>0</v>
      </c>
    </row>
    <row r="201" spans="1:15" x14ac:dyDescent="0.25">
      <c r="A201" t="s">
        <v>415</v>
      </c>
      <c r="B201" t="s">
        <v>445</v>
      </c>
      <c r="C201">
        <v>5</v>
      </c>
      <c r="D201" t="s">
        <v>249</v>
      </c>
      <c r="E201" t="s">
        <v>14</v>
      </c>
      <c r="F201" t="s">
        <v>14</v>
      </c>
      <c r="J201" t="str">
        <f t="shared" si="17"/>
        <v>TP</v>
      </c>
      <c r="K201">
        <f t="shared" si="18"/>
        <v>1</v>
      </c>
      <c r="L201">
        <f t="shared" si="19"/>
        <v>0</v>
      </c>
      <c r="M201">
        <f t="shared" si="20"/>
        <v>1</v>
      </c>
      <c r="N201">
        <f t="shared" si="21"/>
        <v>0</v>
      </c>
      <c r="O201">
        <f t="shared" si="22"/>
        <v>0</v>
      </c>
    </row>
    <row r="202" spans="1:15" x14ac:dyDescent="0.25">
      <c r="A202" t="s">
        <v>415</v>
      </c>
      <c r="B202" t="s">
        <v>446</v>
      </c>
      <c r="C202">
        <v>5</v>
      </c>
      <c r="D202" t="s">
        <v>249</v>
      </c>
      <c r="E202" t="s">
        <v>14</v>
      </c>
      <c r="F202" t="s">
        <v>14</v>
      </c>
      <c r="J202" t="str">
        <f t="shared" si="17"/>
        <v>TP</v>
      </c>
      <c r="K202">
        <f t="shared" si="18"/>
        <v>1</v>
      </c>
      <c r="L202">
        <f t="shared" si="19"/>
        <v>0</v>
      </c>
      <c r="M202">
        <f t="shared" si="20"/>
        <v>1</v>
      </c>
      <c r="N202">
        <f t="shared" si="21"/>
        <v>0</v>
      </c>
      <c r="O202">
        <f t="shared" si="22"/>
        <v>0</v>
      </c>
    </row>
    <row r="203" spans="1:15" x14ac:dyDescent="0.25">
      <c r="A203" t="s">
        <v>415</v>
      </c>
      <c r="B203" t="s">
        <v>447</v>
      </c>
      <c r="C203">
        <v>5</v>
      </c>
      <c r="D203" t="s">
        <v>249</v>
      </c>
      <c r="E203" t="s">
        <v>14</v>
      </c>
      <c r="F203" t="s">
        <v>14</v>
      </c>
      <c r="J203" t="str">
        <f t="shared" si="17"/>
        <v>TP</v>
      </c>
      <c r="K203">
        <f t="shared" si="18"/>
        <v>1</v>
      </c>
      <c r="L203">
        <f t="shared" si="19"/>
        <v>0</v>
      </c>
      <c r="M203">
        <f t="shared" si="20"/>
        <v>1</v>
      </c>
      <c r="N203">
        <f t="shared" si="21"/>
        <v>0</v>
      </c>
      <c r="O203">
        <f t="shared" si="22"/>
        <v>0</v>
      </c>
    </row>
    <row r="204" spans="1:15" x14ac:dyDescent="0.25">
      <c r="A204" t="s">
        <v>415</v>
      </c>
      <c r="B204" t="s">
        <v>448</v>
      </c>
      <c r="C204">
        <v>5</v>
      </c>
      <c r="D204" t="s">
        <v>249</v>
      </c>
      <c r="E204" t="s">
        <v>14</v>
      </c>
      <c r="F204" t="s">
        <v>14</v>
      </c>
      <c r="I204" t="s">
        <v>308</v>
      </c>
      <c r="J204" t="str">
        <f t="shared" si="17"/>
        <v>TP</v>
      </c>
      <c r="K204">
        <f t="shared" si="18"/>
        <v>1</v>
      </c>
      <c r="L204">
        <f t="shared" si="19"/>
        <v>0</v>
      </c>
      <c r="M204">
        <f t="shared" si="20"/>
        <v>1</v>
      </c>
      <c r="N204">
        <f t="shared" si="21"/>
        <v>0</v>
      </c>
      <c r="O204">
        <f t="shared" si="22"/>
        <v>0</v>
      </c>
    </row>
    <row r="205" spans="1:15" x14ac:dyDescent="0.25">
      <c r="A205" t="s">
        <v>415</v>
      </c>
      <c r="B205" t="s">
        <v>449</v>
      </c>
      <c r="C205">
        <v>5</v>
      </c>
      <c r="D205" t="s">
        <v>249</v>
      </c>
      <c r="E205" t="s">
        <v>14</v>
      </c>
      <c r="F205" t="s">
        <v>14</v>
      </c>
      <c r="J205" t="str">
        <f t="shared" si="17"/>
        <v>TP</v>
      </c>
      <c r="K205">
        <f t="shared" si="18"/>
        <v>1</v>
      </c>
      <c r="L205">
        <f t="shared" si="19"/>
        <v>0</v>
      </c>
      <c r="M205">
        <f t="shared" si="20"/>
        <v>1</v>
      </c>
      <c r="N205">
        <f t="shared" si="21"/>
        <v>0</v>
      </c>
      <c r="O205">
        <f t="shared" si="22"/>
        <v>0</v>
      </c>
    </row>
    <row r="206" spans="1:15" x14ac:dyDescent="0.25">
      <c r="A206" t="s">
        <v>415</v>
      </c>
      <c r="B206" t="s">
        <v>450</v>
      </c>
      <c r="C206">
        <v>5</v>
      </c>
      <c r="D206" t="s">
        <v>249</v>
      </c>
      <c r="E206" t="s">
        <v>14</v>
      </c>
      <c r="F206" t="s">
        <v>14</v>
      </c>
      <c r="J206" t="str">
        <f t="shared" si="17"/>
        <v>TP</v>
      </c>
      <c r="K206">
        <f t="shared" si="18"/>
        <v>1</v>
      </c>
      <c r="L206">
        <f t="shared" si="19"/>
        <v>0</v>
      </c>
      <c r="M206">
        <f t="shared" si="20"/>
        <v>1</v>
      </c>
      <c r="N206">
        <f t="shared" si="21"/>
        <v>0</v>
      </c>
      <c r="O206">
        <f t="shared" si="22"/>
        <v>0</v>
      </c>
    </row>
    <row r="207" spans="1:15" x14ac:dyDescent="0.25">
      <c r="A207" t="s">
        <v>415</v>
      </c>
      <c r="B207" t="s">
        <v>451</v>
      </c>
      <c r="C207">
        <v>5</v>
      </c>
      <c r="D207" t="s">
        <v>249</v>
      </c>
      <c r="E207" t="s">
        <v>14</v>
      </c>
      <c r="F207" t="s">
        <v>14</v>
      </c>
      <c r="J207" t="str">
        <f t="shared" si="17"/>
        <v>TP</v>
      </c>
      <c r="K207">
        <f t="shared" si="18"/>
        <v>1</v>
      </c>
      <c r="L207">
        <f t="shared" si="19"/>
        <v>0</v>
      </c>
      <c r="M207">
        <f t="shared" si="20"/>
        <v>1</v>
      </c>
      <c r="N207">
        <f t="shared" si="21"/>
        <v>0</v>
      </c>
      <c r="O207">
        <f t="shared" si="22"/>
        <v>0</v>
      </c>
    </row>
    <row r="208" spans="1:15" x14ac:dyDescent="0.25">
      <c r="A208" t="s">
        <v>415</v>
      </c>
      <c r="B208" t="s">
        <v>452</v>
      </c>
      <c r="C208">
        <v>5</v>
      </c>
      <c r="D208" t="s">
        <v>249</v>
      </c>
      <c r="E208" t="s">
        <v>14</v>
      </c>
      <c r="F208" t="s">
        <v>14</v>
      </c>
      <c r="J208" t="str">
        <f t="shared" si="17"/>
        <v>TP</v>
      </c>
      <c r="K208">
        <f t="shared" si="18"/>
        <v>1</v>
      </c>
      <c r="L208">
        <f t="shared" si="19"/>
        <v>0</v>
      </c>
      <c r="M208">
        <f t="shared" si="20"/>
        <v>1</v>
      </c>
      <c r="N208">
        <f t="shared" si="21"/>
        <v>0</v>
      </c>
      <c r="O208">
        <f t="shared" si="22"/>
        <v>0</v>
      </c>
    </row>
    <row r="209" spans="1:15" x14ac:dyDescent="0.25">
      <c r="A209" t="s">
        <v>415</v>
      </c>
      <c r="B209" t="s">
        <v>453</v>
      </c>
      <c r="C209">
        <v>5</v>
      </c>
      <c r="D209" t="s">
        <v>249</v>
      </c>
      <c r="E209" t="s">
        <v>14</v>
      </c>
      <c r="F209" t="s">
        <v>14</v>
      </c>
      <c r="J209" t="str">
        <f t="shared" si="17"/>
        <v>TP</v>
      </c>
      <c r="K209">
        <f t="shared" si="18"/>
        <v>1</v>
      </c>
      <c r="L209">
        <f t="shared" si="19"/>
        <v>0</v>
      </c>
      <c r="M209">
        <f t="shared" si="20"/>
        <v>1</v>
      </c>
      <c r="N209">
        <f t="shared" si="21"/>
        <v>0</v>
      </c>
      <c r="O209">
        <f t="shared" si="22"/>
        <v>0</v>
      </c>
    </row>
    <row r="210" spans="1:15" x14ac:dyDescent="0.25">
      <c r="A210" t="s">
        <v>415</v>
      </c>
      <c r="B210" t="s">
        <v>454</v>
      </c>
      <c r="C210">
        <v>5</v>
      </c>
      <c r="D210" t="s">
        <v>249</v>
      </c>
      <c r="E210" t="s">
        <v>14</v>
      </c>
      <c r="F210" t="s">
        <v>14</v>
      </c>
      <c r="J210" t="str">
        <f t="shared" si="17"/>
        <v>TP</v>
      </c>
      <c r="K210">
        <f t="shared" si="18"/>
        <v>1</v>
      </c>
      <c r="L210">
        <f t="shared" si="19"/>
        <v>0</v>
      </c>
      <c r="M210">
        <f t="shared" si="20"/>
        <v>1</v>
      </c>
      <c r="N210">
        <f t="shared" si="21"/>
        <v>0</v>
      </c>
      <c r="O210">
        <f t="shared" si="22"/>
        <v>0</v>
      </c>
    </row>
    <row r="211" spans="1:15" x14ac:dyDescent="0.25">
      <c r="A211" t="s">
        <v>415</v>
      </c>
      <c r="B211" t="s">
        <v>455</v>
      </c>
      <c r="C211">
        <v>5</v>
      </c>
      <c r="D211" t="s">
        <v>249</v>
      </c>
      <c r="E211" t="s">
        <v>14</v>
      </c>
      <c r="F211" t="s">
        <v>14</v>
      </c>
      <c r="J211" t="str">
        <f t="shared" si="17"/>
        <v>TP</v>
      </c>
      <c r="K211">
        <f t="shared" si="18"/>
        <v>1</v>
      </c>
      <c r="L211">
        <f t="shared" si="19"/>
        <v>0</v>
      </c>
      <c r="M211">
        <f t="shared" si="20"/>
        <v>1</v>
      </c>
      <c r="N211">
        <f t="shared" si="21"/>
        <v>0</v>
      </c>
      <c r="O211">
        <f t="shared" si="22"/>
        <v>0</v>
      </c>
    </row>
    <row r="212" spans="1:15" x14ac:dyDescent="0.25">
      <c r="A212" t="s">
        <v>415</v>
      </c>
      <c r="B212" t="s">
        <v>456</v>
      </c>
      <c r="C212">
        <v>5</v>
      </c>
      <c r="D212" t="s">
        <v>249</v>
      </c>
      <c r="E212" t="s">
        <v>14</v>
      </c>
      <c r="F212" t="s">
        <v>14</v>
      </c>
      <c r="J212" t="str">
        <f t="shared" si="17"/>
        <v>TP</v>
      </c>
      <c r="K212">
        <f t="shared" si="18"/>
        <v>1</v>
      </c>
      <c r="L212">
        <f t="shared" si="19"/>
        <v>0</v>
      </c>
      <c r="M212">
        <f t="shared" si="20"/>
        <v>1</v>
      </c>
      <c r="N212">
        <f t="shared" si="21"/>
        <v>0</v>
      </c>
      <c r="O212">
        <f t="shared" si="22"/>
        <v>0</v>
      </c>
    </row>
    <row r="213" spans="1:15" x14ac:dyDescent="0.25">
      <c r="A213" t="s">
        <v>415</v>
      </c>
      <c r="B213" t="s">
        <v>457</v>
      </c>
      <c r="C213">
        <v>5</v>
      </c>
      <c r="D213" t="s">
        <v>249</v>
      </c>
      <c r="E213" t="s">
        <v>14</v>
      </c>
      <c r="F213" t="s">
        <v>14</v>
      </c>
      <c r="J213" t="str">
        <f t="shared" si="17"/>
        <v>TP</v>
      </c>
      <c r="K213">
        <f t="shared" si="18"/>
        <v>1</v>
      </c>
      <c r="L213">
        <f t="shared" si="19"/>
        <v>0</v>
      </c>
      <c r="M213">
        <f t="shared" si="20"/>
        <v>1</v>
      </c>
      <c r="N213">
        <f t="shared" si="21"/>
        <v>0</v>
      </c>
      <c r="O213">
        <f t="shared" si="22"/>
        <v>0</v>
      </c>
    </row>
    <row r="214" spans="1:15" x14ac:dyDescent="0.25">
      <c r="A214" t="s">
        <v>415</v>
      </c>
      <c r="B214" t="s">
        <v>458</v>
      </c>
      <c r="C214">
        <v>5</v>
      </c>
      <c r="D214" t="s">
        <v>249</v>
      </c>
      <c r="E214" t="s">
        <v>14</v>
      </c>
      <c r="F214" t="s">
        <v>14</v>
      </c>
      <c r="I214" t="s">
        <v>320</v>
      </c>
      <c r="J214" t="str">
        <f t="shared" si="17"/>
        <v>TP</v>
      </c>
      <c r="K214">
        <f t="shared" si="18"/>
        <v>1</v>
      </c>
      <c r="L214">
        <f t="shared" si="19"/>
        <v>0</v>
      </c>
      <c r="M214">
        <f t="shared" si="20"/>
        <v>1</v>
      </c>
      <c r="N214">
        <f t="shared" si="21"/>
        <v>0</v>
      </c>
      <c r="O214">
        <f t="shared" si="22"/>
        <v>0</v>
      </c>
    </row>
    <row r="215" spans="1:15" x14ac:dyDescent="0.25">
      <c r="A215" t="s">
        <v>415</v>
      </c>
      <c r="B215" t="s">
        <v>459</v>
      </c>
      <c r="C215">
        <v>5</v>
      </c>
      <c r="D215" t="s">
        <v>249</v>
      </c>
      <c r="E215" t="s">
        <v>14</v>
      </c>
      <c r="F215" t="s">
        <v>14</v>
      </c>
      <c r="J215" t="str">
        <f t="shared" ref="J215:J278" si="23">IF(AND(NOT(ISBLANK($E215)), NOT($E215="N/A")), IF($E215=$F215,"TP","FP"), "")</f>
        <v>TP</v>
      </c>
      <c r="K215">
        <f t="shared" ref="K215:K278" si="24">IF(AND(AND(NOT(ISBLANK($E215)), NOT($E215="N/A")), $E215=$F215), 1, 0)</f>
        <v>1</v>
      </c>
      <c r="L215">
        <f t="shared" ref="L215:L278" si="25">IF(AND(AND(NOT(ISBLANK($E215)), NOT($E215="N/A")), $E215&lt;&gt;$F215), 1, 0)</f>
        <v>0</v>
      </c>
      <c r="M215">
        <f t="shared" ref="M215:M278" si="26">IF(D215="TP", 1, 0)</f>
        <v>1</v>
      </c>
      <c r="N215">
        <f t="shared" ref="N215:N278" si="27">IF(D215="FP", 1, 0)</f>
        <v>0</v>
      </c>
      <c r="O215">
        <f t="shared" ref="O215:O278" si="28">IF(D215="FN", 1, 0)</f>
        <v>0</v>
      </c>
    </row>
    <row r="216" spans="1:15" x14ac:dyDescent="0.25">
      <c r="A216" t="s">
        <v>415</v>
      </c>
      <c r="B216" t="s">
        <v>460</v>
      </c>
      <c r="C216">
        <v>5</v>
      </c>
      <c r="D216" t="s">
        <v>249</v>
      </c>
      <c r="E216" t="s">
        <v>14</v>
      </c>
      <c r="F216" t="s">
        <v>14</v>
      </c>
      <c r="J216" t="str">
        <f t="shared" si="23"/>
        <v>TP</v>
      </c>
      <c r="K216">
        <f t="shared" si="24"/>
        <v>1</v>
      </c>
      <c r="L216">
        <f t="shared" si="25"/>
        <v>0</v>
      </c>
      <c r="M216">
        <f t="shared" si="26"/>
        <v>1</v>
      </c>
      <c r="N216">
        <f t="shared" si="27"/>
        <v>0</v>
      </c>
      <c r="O216">
        <f t="shared" si="28"/>
        <v>0</v>
      </c>
    </row>
    <row r="217" spans="1:15" x14ac:dyDescent="0.25">
      <c r="A217" t="s">
        <v>415</v>
      </c>
      <c r="B217" t="s">
        <v>461</v>
      </c>
      <c r="C217">
        <v>5</v>
      </c>
      <c r="D217" t="s">
        <v>249</v>
      </c>
      <c r="E217" t="s">
        <v>14</v>
      </c>
      <c r="F217" t="s">
        <v>14</v>
      </c>
      <c r="J217" t="str">
        <f t="shared" si="23"/>
        <v>TP</v>
      </c>
      <c r="K217">
        <f t="shared" si="24"/>
        <v>1</v>
      </c>
      <c r="L217">
        <f t="shared" si="25"/>
        <v>0</v>
      </c>
      <c r="M217">
        <f t="shared" si="26"/>
        <v>1</v>
      </c>
      <c r="N217">
        <f t="shared" si="27"/>
        <v>0</v>
      </c>
      <c r="O217">
        <f t="shared" si="28"/>
        <v>0</v>
      </c>
    </row>
    <row r="218" spans="1:15" x14ac:dyDescent="0.25">
      <c r="A218" t="s">
        <v>415</v>
      </c>
      <c r="B218" t="s">
        <v>462</v>
      </c>
      <c r="C218">
        <v>5</v>
      </c>
      <c r="D218" t="s">
        <v>249</v>
      </c>
      <c r="E218" t="s">
        <v>14</v>
      </c>
      <c r="F218" t="s">
        <v>14</v>
      </c>
      <c r="J218" t="str">
        <f t="shared" si="23"/>
        <v>TP</v>
      </c>
      <c r="K218">
        <f t="shared" si="24"/>
        <v>1</v>
      </c>
      <c r="L218">
        <f t="shared" si="25"/>
        <v>0</v>
      </c>
      <c r="M218">
        <f t="shared" si="26"/>
        <v>1</v>
      </c>
      <c r="N218">
        <f t="shared" si="27"/>
        <v>0</v>
      </c>
      <c r="O218">
        <f t="shared" si="28"/>
        <v>0</v>
      </c>
    </row>
    <row r="219" spans="1:15" x14ac:dyDescent="0.25">
      <c r="A219" t="s">
        <v>415</v>
      </c>
      <c r="B219" t="s">
        <v>463</v>
      </c>
      <c r="C219">
        <v>5</v>
      </c>
      <c r="D219" t="s">
        <v>249</v>
      </c>
      <c r="E219" t="s">
        <v>14</v>
      </c>
      <c r="F219" t="s">
        <v>14</v>
      </c>
      <c r="J219" t="str">
        <f t="shared" si="23"/>
        <v>TP</v>
      </c>
      <c r="K219">
        <f t="shared" si="24"/>
        <v>1</v>
      </c>
      <c r="L219">
        <f t="shared" si="25"/>
        <v>0</v>
      </c>
      <c r="M219">
        <f t="shared" si="26"/>
        <v>1</v>
      </c>
      <c r="N219">
        <f t="shared" si="27"/>
        <v>0</v>
      </c>
      <c r="O219">
        <f t="shared" si="28"/>
        <v>0</v>
      </c>
    </row>
    <row r="220" spans="1:15" x14ac:dyDescent="0.25">
      <c r="A220" t="s">
        <v>415</v>
      </c>
      <c r="B220" t="s">
        <v>463</v>
      </c>
      <c r="C220">
        <v>4</v>
      </c>
      <c r="D220" t="s">
        <v>250</v>
      </c>
      <c r="E220" t="s">
        <v>275</v>
      </c>
      <c r="J220" t="str">
        <f t="shared" si="23"/>
        <v/>
      </c>
      <c r="K220">
        <f t="shared" si="24"/>
        <v>0</v>
      </c>
      <c r="L220">
        <f t="shared" si="25"/>
        <v>0</v>
      </c>
      <c r="M220">
        <f t="shared" si="26"/>
        <v>0</v>
      </c>
      <c r="N220">
        <f t="shared" si="27"/>
        <v>1</v>
      </c>
      <c r="O220">
        <f t="shared" si="28"/>
        <v>0</v>
      </c>
    </row>
    <row r="221" spans="1:15" x14ac:dyDescent="0.25">
      <c r="A221" t="s">
        <v>415</v>
      </c>
      <c r="B221" t="s">
        <v>464</v>
      </c>
      <c r="C221">
        <v>5</v>
      </c>
      <c r="D221" t="s">
        <v>249</v>
      </c>
      <c r="E221" t="s">
        <v>14</v>
      </c>
      <c r="F221" t="s">
        <v>14</v>
      </c>
      <c r="J221" t="str">
        <f t="shared" si="23"/>
        <v>TP</v>
      </c>
      <c r="K221">
        <f t="shared" si="24"/>
        <v>1</v>
      </c>
      <c r="L221">
        <f t="shared" si="25"/>
        <v>0</v>
      </c>
      <c r="M221">
        <f t="shared" si="26"/>
        <v>1</v>
      </c>
      <c r="N221">
        <f t="shared" si="27"/>
        <v>0</v>
      </c>
      <c r="O221">
        <f t="shared" si="28"/>
        <v>0</v>
      </c>
    </row>
    <row r="222" spans="1:15" x14ac:dyDescent="0.25">
      <c r="A222" t="s">
        <v>415</v>
      </c>
      <c r="B222" t="s">
        <v>465</v>
      </c>
      <c r="C222">
        <v>5</v>
      </c>
      <c r="D222" t="s">
        <v>249</v>
      </c>
      <c r="E222" t="s">
        <v>14</v>
      </c>
      <c r="F222" t="s">
        <v>10</v>
      </c>
      <c r="J222" t="str">
        <f t="shared" si="23"/>
        <v>FP</v>
      </c>
      <c r="K222">
        <f t="shared" si="24"/>
        <v>0</v>
      </c>
      <c r="L222">
        <f t="shared" si="25"/>
        <v>1</v>
      </c>
      <c r="M222">
        <f t="shared" si="26"/>
        <v>1</v>
      </c>
      <c r="N222">
        <f t="shared" si="27"/>
        <v>0</v>
      </c>
      <c r="O222">
        <f t="shared" si="28"/>
        <v>0</v>
      </c>
    </row>
    <row r="223" spans="1:15" x14ac:dyDescent="0.25">
      <c r="A223" t="s">
        <v>415</v>
      </c>
      <c r="B223" t="s">
        <v>466</v>
      </c>
      <c r="C223">
        <v>5</v>
      </c>
      <c r="D223" t="s">
        <v>250</v>
      </c>
      <c r="E223" t="s">
        <v>275</v>
      </c>
      <c r="J223" t="str">
        <f t="shared" si="23"/>
        <v/>
      </c>
      <c r="K223">
        <f t="shared" si="24"/>
        <v>0</v>
      </c>
      <c r="L223">
        <f t="shared" si="25"/>
        <v>0</v>
      </c>
      <c r="M223">
        <f t="shared" si="26"/>
        <v>0</v>
      </c>
      <c r="N223">
        <f t="shared" si="27"/>
        <v>1</v>
      </c>
      <c r="O223">
        <f t="shared" si="28"/>
        <v>0</v>
      </c>
    </row>
    <row r="224" spans="1:15" x14ac:dyDescent="0.25">
      <c r="A224" t="s">
        <v>415</v>
      </c>
      <c r="B224" t="s">
        <v>467</v>
      </c>
      <c r="C224">
        <v>5</v>
      </c>
      <c r="D224" t="s">
        <v>249</v>
      </c>
      <c r="E224" t="s">
        <v>14</v>
      </c>
      <c r="F224" t="s">
        <v>14</v>
      </c>
      <c r="J224" t="str">
        <f t="shared" si="23"/>
        <v>TP</v>
      </c>
      <c r="K224">
        <f t="shared" si="24"/>
        <v>1</v>
      </c>
      <c r="L224">
        <f t="shared" si="25"/>
        <v>0</v>
      </c>
      <c r="M224">
        <f t="shared" si="26"/>
        <v>1</v>
      </c>
      <c r="N224">
        <f t="shared" si="27"/>
        <v>0</v>
      </c>
      <c r="O224">
        <f t="shared" si="28"/>
        <v>0</v>
      </c>
    </row>
    <row r="225" spans="1:15" x14ac:dyDescent="0.25">
      <c r="A225" t="s">
        <v>415</v>
      </c>
      <c r="B225" t="s">
        <v>468</v>
      </c>
      <c r="C225">
        <v>5</v>
      </c>
      <c r="D225" t="s">
        <v>250</v>
      </c>
      <c r="E225" t="s">
        <v>275</v>
      </c>
      <c r="J225" t="str">
        <f t="shared" si="23"/>
        <v/>
      </c>
      <c r="K225">
        <f t="shared" si="24"/>
        <v>0</v>
      </c>
      <c r="L225">
        <f t="shared" si="25"/>
        <v>0</v>
      </c>
      <c r="M225">
        <f t="shared" si="26"/>
        <v>0</v>
      </c>
      <c r="N225">
        <f t="shared" si="27"/>
        <v>1</v>
      </c>
      <c r="O225">
        <f t="shared" si="28"/>
        <v>0</v>
      </c>
    </row>
    <row r="226" spans="1:15" x14ac:dyDescent="0.25">
      <c r="A226" t="s">
        <v>415</v>
      </c>
      <c r="B226" t="s">
        <v>469</v>
      </c>
      <c r="C226">
        <v>5</v>
      </c>
      <c r="D226" t="s">
        <v>249</v>
      </c>
      <c r="E226" t="s">
        <v>14</v>
      </c>
      <c r="F226" t="s">
        <v>14</v>
      </c>
      <c r="J226" t="str">
        <f t="shared" si="23"/>
        <v>TP</v>
      </c>
      <c r="K226">
        <f t="shared" si="24"/>
        <v>1</v>
      </c>
      <c r="L226">
        <f t="shared" si="25"/>
        <v>0</v>
      </c>
      <c r="M226">
        <f t="shared" si="26"/>
        <v>1</v>
      </c>
      <c r="N226">
        <f t="shared" si="27"/>
        <v>0</v>
      </c>
      <c r="O226">
        <f t="shared" si="28"/>
        <v>0</v>
      </c>
    </row>
    <row r="227" spans="1:15" x14ac:dyDescent="0.25">
      <c r="A227" t="s">
        <v>415</v>
      </c>
      <c r="B227" t="s">
        <v>470</v>
      </c>
      <c r="C227">
        <v>5</v>
      </c>
      <c r="D227" t="s">
        <v>249</v>
      </c>
      <c r="E227" t="s">
        <v>14</v>
      </c>
      <c r="F227" t="s">
        <v>14</v>
      </c>
      <c r="J227" t="str">
        <f t="shared" si="23"/>
        <v>TP</v>
      </c>
      <c r="K227">
        <f t="shared" si="24"/>
        <v>1</v>
      </c>
      <c r="L227">
        <f t="shared" si="25"/>
        <v>0</v>
      </c>
      <c r="M227">
        <f t="shared" si="26"/>
        <v>1</v>
      </c>
      <c r="N227">
        <f t="shared" si="27"/>
        <v>0</v>
      </c>
      <c r="O227">
        <f t="shared" si="28"/>
        <v>0</v>
      </c>
    </row>
    <row r="228" spans="1:15" x14ac:dyDescent="0.25">
      <c r="A228" t="s">
        <v>415</v>
      </c>
      <c r="B228" t="s">
        <v>471</v>
      </c>
      <c r="C228">
        <v>4</v>
      </c>
      <c r="D228" t="s">
        <v>250</v>
      </c>
      <c r="E228" t="s">
        <v>275</v>
      </c>
      <c r="I228" t="s">
        <v>331</v>
      </c>
      <c r="J228" t="str">
        <f t="shared" si="23"/>
        <v/>
      </c>
      <c r="K228">
        <f t="shared" si="24"/>
        <v>0</v>
      </c>
      <c r="L228">
        <f t="shared" si="25"/>
        <v>0</v>
      </c>
      <c r="M228">
        <f t="shared" si="26"/>
        <v>0</v>
      </c>
      <c r="N228">
        <f t="shared" si="27"/>
        <v>1</v>
      </c>
      <c r="O228">
        <f t="shared" si="28"/>
        <v>0</v>
      </c>
    </row>
    <row r="229" spans="1:15" x14ac:dyDescent="0.25">
      <c r="A229" t="s">
        <v>415</v>
      </c>
      <c r="B229" t="s">
        <v>472</v>
      </c>
      <c r="C229">
        <v>5</v>
      </c>
      <c r="D229" t="s">
        <v>249</v>
      </c>
      <c r="E229" t="s">
        <v>14</v>
      </c>
      <c r="F229" t="s">
        <v>14</v>
      </c>
      <c r="J229" t="str">
        <f t="shared" si="23"/>
        <v>TP</v>
      </c>
      <c r="K229">
        <f t="shared" si="24"/>
        <v>1</v>
      </c>
      <c r="L229">
        <f t="shared" si="25"/>
        <v>0</v>
      </c>
      <c r="M229">
        <f t="shared" si="26"/>
        <v>1</v>
      </c>
      <c r="N229">
        <f t="shared" si="27"/>
        <v>0</v>
      </c>
      <c r="O229">
        <f t="shared" si="28"/>
        <v>0</v>
      </c>
    </row>
    <row r="230" spans="1:15" x14ac:dyDescent="0.25">
      <c r="A230" t="s">
        <v>415</v>
      </c>
      <c r="B230" t="s">
        <v>473</v>
      </c>
      <c r="C230">
        <v>5</v>
      </c>
      <c r="D230" t="s">
        <v>249</v>
      </c>
      <c r="E230" t="s">
        <v>14</v>
      </c>
      <c r="F230" t="s">
        <v>14</v>
      </c>
      <c r="J230" t="str">
        <f t="shared" si="23"/>
        <v>TP</v>
      </c>
      <c r="K230">
        <f t="shared" si="24"/>
        <v>1</v>
      </c>
      <c r="L230">
        <f t="shared" si="25"/>
        <v>0</v>
      </c>
      <c r="M230">
        <f t="shared" si="26"/>
        <v>1</v>
      </c>
      <c r="N230">
        <f t="shared" si="27"/>
        <v>0</v>
      </c>
      <c r="O230">
        <f t="shared" si="28"/>
        <v>0</v>
      </c>
    </row>
    <row r="231" spans="1:15" x14ac:dyDescent="0.25">
      <c r="A231" t="s">
        <v>415</v>
      </c>
      <c r="B231" t="s">
        <v>474</v>
      </c>
      <c r="C231">
        <v>5</v>
      </c>
      <c r="D231" t="s">
        <v>249</v>
      </c>
      <c r="E231" t="s">
        <v>14</v>
      </c>
      <c r="F231" t="s">
        <v>14</v>
      </c>
      <c r="J231" t="str">
        <f t="shared" si="23"/>
        <v>TP</v>
      </c>
      <c r="K231">
        <f t="shared" si="24"/>
        <v>1</v>
      </c>
      <c r="L231">
        <f t="shared" si="25"/>
        <v>0</v>
      </c>
      <c r="M231">
        <f t="shared" si="26"/>
        <v>1</v>
      </c>
      <c r="N231">
        <f t="shared" si="27"/>
        <v>0</v>
      </c>
      <c r="O231">
        <f t="shared" si="28"/>
        <v>0</v>
      </c>
    </row>
    <row r="232" spans="1:15" x14ac:dyDescent="0.25">
      <c r="A232" t="s">
        <v>415</v>
      </c>
      <c r="B232" t="s">
        <v>475</v>
      </c>
      <c r="C232">
        <v>5</v>
      </c>
      <c r="D232" t="s">
        <v>249</v>
      </c>
      <c r="E232" t="s">
        <v>14</v>
      </c>
      <c r="F232" t="s">
        <v>14</v>
      </c>
      <c r="J232" t="str">
        <f t="shared" si="23"/>
        <v>TP</v>
      </c>
      <c r="K232">
        <f t="shared" si="24"/>
        <v>1</v>
      </c>
      <c r="L232">
        <f t="shared" si="25"/>
        <v>0</v>
      </c>
      <c r="M232">
        <f t="shared" si="26"/>
        <v>1</v>
      </c>
      <c r="N232">
        <f t="shared" si="27"/>
        <v>0</v>
      </c>
      <c r="O232">
        <f t="shared" si="28"/>
        <v>0</v>
      </c>
    </row>
    <row r="233" spans="1:15" x14ac:dyDescent="0.25">
      <c r="A233" t="s">
        <v>415</v>
      </c>
      <c r="B233" t="s">
        <v>475</v>
      </c>
      <c r="C233">
        <v>5</v>
      </c>
      <c r="D233" t="s">
        <v>249</v>
      </c>
      <c r="E233" t="s">
        <v>14</v>
      </c>
      <c r="F233" t="s">
        <v>14</v>
      </c>
      <c r="J233" t="str">
        <f t="shared" si="23"/>
        <v>TP</v>
      </c>
      <c r="K233">
        <f t="shared" si="24"/>
        <v>1</v>
      </c>
      <c r="L233">
        <f t="shared" si="25"/>
        <v>0</v>
      </c>
      <c r="M233">
        <f t="shared" si="26"/>
        <v>1</v>
      </c>
      <c r="N233">
        <f t="shared" si="27"/>
        <v>0</v>
      </c>
      <c r="O233">
        <f t="shared" si="28"/>
        <v>0</v>
      </c>
    </row>
    <row r="234" spans="1:15" x14ac:dyDescent="0.25">
      <c r="A234" t="s">
        <v>415</v>
      </c>
      <c r="B234" t="s">
        <v>475</v>
      </c>
      <c r="C234">
        <v>5</v>
      </c>
      <c r="D234" t="s">
        <v>249</v>
      </c>
      <c r="E234" t="s">
        <v>14</v>
      </c>
      <c r="F234" t="s">
        <v>14</v>
      </c>
      <c r="J234" t="str">
        <f t="shared" si="23"/>
        <v>TP</v>
      </c>
      <c r="K234">
        <f t="shared" si="24"/>
        <v>1</v>
      </c>
      <c r="L234">
        <f t="shared" si="25"/>
        <v>0</v>
      </c>
      <c r="M234">
        <f t="shared" si="26"/>
        <v>1</v>
      </c>
      <c r="N234">
        <f t="shared" si="27"/>
        <v>0</v>
      </c>
      <c r="O234">
        <f t="shared" si="28"/>
        <v>0</v>
      </c>
    </row>
    <row r="235" spans="1:15" x14ac:dyDescent="0.25">
      <c r="A235" t="s">
        <v>415</v>
      </c>
      <c r="B235" t="s">
        <v>475</v>
      </c>
      <c r="C235">
        <v>5</v>
      </c>
      <c r="D235" t="s">
        <v>249</v>
      </c>
      <c r="E235" t="s">
        <v>14</v>
      </c>
      <c r="F235" t="s">
        <v>14</v>
      </c>
      <c r="J235" t="str">
        <f t="shared" si="23"/>
        <v>TP</v>
      </c>
      <c r="K235">
        <f t="shared" si="24"/>
        <v>1</v>
      </c>
      <c r="L235">
        <f t="shared" si="25"/>
        <v>0</v>
      </c>
      <c r="M235">
        <f t="shared" si="26"/>
        <v>1</v>
      </c>
      <c r="N235">
        <f t="shared" si="27"/>
        <v>0</v>
      </c>
      <c r="O235">
        <f t="shared" si="28"/>
        <v>0</v>
      </c>
    </row>
    <row r="236" spans="1:15" x14ac:dyDescent="0.25">
      <c r="A236" t="s">
        <v>415</v>
      </c>
      <c r="B236" t="s">
        <v>475</v>
      </c>
      <c r="C236">
        <v>5</v>
      </c>
      <c r="D236" t="s">
        <v>249</v>
      </c>
      <c r="E236" t="s">
        <v>14</v>
      </c>
      <c r="F236" t="s">
        <v>14</v>
      </c>
      <c r="J236" t="str">
        <f t="shared" si="23"/>
        <v>TP</v>
      </c>
      <c r="K236">
        <f t="shared" si="24"/>
        <v>1</v>
      </c>
      <c r="L236">
        <f t="shared" si="25"/>
        <v>0</v>
      </c>
      <c r="M236">
        <f t="shared" si="26"/>
        <v>1</v>
      </c>
      <c r="N236">
        <f t="shared" si="27"/>
        <v>0</v>
      </c>
      <c r="O236">
        <f t="shared" si="28"/>
        <v>0</v>
      </c>
    </row>
    <row r="237" spans="1:15" x14ac:dyDescent="0.25">
      <c r="A237" t="s">
        <v>415</v>
      </c>
      <c r="B237" t="s">
        <v>475</v>
      </c>
      <c r="C237">
        <v>5</v>
      </c>
      <c r="D237" t="s">
        <v>249</v>
      </c>
      <c r="E237" t="s">
        <v>14</v>
      </c>
      <c r="F237" t="s">
        <v>6</v>
      </c>
      <c r="J237" t="str">
        <f t="shared" si="23"/>
        <v>FP</v>
      </c>
      <c r="K237">
        <f t="shared" si="24"/>
        <v>0</v>
      </c>
      <c r="L237">
        <f t="shared" si="25"/>
        <v>1</v>
      </c>
      <c r="M237">
        <f t="shared" si="26"/>
        <v>1</v>
      </c>
      <c r="N237">
        <f t="shared" si="27"/>
        <v>0</v>
      </c>
      <c r="O237">
        <f t="shared" si="28"/>
        <v>0</v>
      </c>
    </row>
    <row r="238" spans="1:15" x14ac:dyDescent="0.25">
      <c r="A238" t="s">
        <v>415</v>
      </c>
      <c r="B238" t="s">
        <v>476</v>
      </c>
      <c r="C238">
        <v>5</v>
      </c>
      <c r="D238" t="s">
        <v>249</v>
      </c>
      <c r="E238" t="s">
        <v>14</v>
      </c>
      <c r="F238" t="s">
        <v>14</v>
      </c>
      <c r="J238" t="str">
        <f t="shared" si="23"/>
        <v>TP</v>
      </c>
      <c r="K238">
        <f t="shared" si="24"/>
        <v>1</v>
      </c>
      <c r="L238">
        <f t="shared" si="25"/>
        <v>0</v>
      </c>
      <c r="M238">
        <f t="shared" si="26"/>
        <v>1</v>
      </c>
      <c r="N238">
        <f t="shared" si="27"/>
        <v>0</v>
      </c>
      <c r="O238">
        <f t="shared" si="28"/>
        <v>0</v>
      </c>
    </row>
    <row r="239" spans="1:15" x14ac:dyDescent="0.25">
      <c r="A239" t="s">
        <v>477</v>
      </c>
      <c r="B239" t="s">
        <v>478</v>
      </c>
      <c r="C239">
        <v>5</v>
      </c>
      <c r="D239" t="s">
        <v>249</v>
      </c>
      <c r="E239" t="s">
        <v>18</v>
      </c>
      <c r="F239" t="s">
        <v>18</v>
      </c>
      <c r="I239" t="s">
        <v>272</v>
      </c>
      <c r="J239" t="str">
        <f t="shared" si="23"/>
        <v>TP</v>
      </c>
      <c r="K239">
        <f t="shared" si="24"/>
        <v>1</v>
      </c>
      <c r="L239">
        <f t="shared" si="25"/>
        <v>0</v>
      </c>
      <c r="M239">
        <f t="shared" si="26"/>
        <v>1</v>
      </c>
      <c r="N239">
        <f t="shared" si="27"/>
        <v>0</v>
      </c>
      <c r="O239">
        <f t="shared" si="28"/>
        <v>0</v>
      </c>
    </row>
    <row r="240" spans="1:15" x14ac:dyDescent="0.25">
      <c r="A240" t="s">
        <v>477</v>
      </c>
      <c r="B240" t="s">
        <v>479</v>
      </c>
      <c r="C240">
        <v>5</v>
      </c>
      <c r="D240" t="s">
        <v>249</v>
      </c>
      <c r="E240" t="s">
        <v>18</v>
      </c>
      <c r="F240" t="s">
        <v>18</v>
      </c>
      <c r="J240" t="str">
        <f t="shared" si="23"/>
        <v>TP</v>
      </c>
      <c r="K240">
        <f t="shared" si="24"/>
        <v>1</v>
      </c>
      <c r="L240">
        <f t="shared" si="25"/>
        <v>0</v>
      </c>
      <c r="M240">
        <f t="shared" si="26"/>
        <v>1</v>
      </c>
      <c r="N240">
        <f t="shared" si="27"/>
        <v>0</v>
      </c>
      <c r="O240">
        <f t="shared" si="28"/>
        <v>0</v>
      </c>
    </row>
    <row r="241" spans="1:15" x14ac:dyDescent="0.25">
      <c r="A241" t="s">
        <v>477</v>
      </c>
      <c r="B241" t="s">
        <v>480</v>
      </c>
      <c r="C241">
        <v>5</v>
      </c>
      <c r="D241" t="s">
        <v>249</v>
      </c>
      <c r="E241" t="s">
        <v>18</v>
      </c>
      <c r="F241" t="s">
        <v>18</v>
      </c>
      <c r="J241" t="str">
        <f t="shared" si="23"/>
        <v>TP</v>
      </c>
      <c r="K241">
        <f t="shared" si="24"/>
        <v>1</v>
      </c>
      <c r="L241">
        <f t="shared" si="25"/>
        <v>0</v>
      </c>
      <c r="M241">
        <f t="shared" si="26"/>
        <v>1</v>
      </c>
      <c r="N241">
        <f t="shared" si="27"/>
        <v>0</v>
      </c>
      <c r="O241">
        <f t="shared" si="28"/>
        <v>0</v>
      </c>
    </row>
    <row r="242" spans="1:15" x14ac:dyDescent="0.25">
      <c r="A242" t="s">
        <v>477</v>
      </c>
      <c r="B242" t="s">
        <v>480</v>
      </c>
      <c r="C242">
        <v>4</v>
      </c>
      <c r="D242" t="s">
        <v>250</v>
      </c>
      <c r="E242" t="s">
        <v>275</v>
      </c>
      <c r="J242" t="str">
        <f t="shared" si="23"/>
        <v/>
      </c>
      <c r="K242">
        <f t="shared" si="24"/>
        <v>0</v>
      </c>
      <c r="L242">
        <f t="shared" si="25"/>
        <v>0</v>
      </c>
      <c r="M242">
        <f t="shared" si="26"/>
        <v>0</v>
      </c>
      <c r="N242">
        <f t="shared" si="27"/>
        <v>1</v>
      </c>
      <c r="O242">
        <f t="shared" si="28"/>
        <v>0</v>
      </c>
    </row>
    <row r="243" spans="1:15" x14ac:dyDescent="0.25">
      <c r="A243" t="s">
        <v>477</v>
      </c>
      <c r="B243" t="s">
        <v>481</v>
      </c>
      <c r="C243">
        <v>5</v>
      </c>
      <c r="D243" t="s">
        <v>249</v>
      </c>
      <c r="E243" t="s">
        <v>18</v>
      </c>
      <c r="F243" t="s">
        <v>18</v>
      </c>
      <c r="J243" t="str">
        <f t="shared" si="23"/>
        <v>TP</v>
      </c>
      <c r="K243">
        <f t="shared" si="24"/>
        <v>1</v>
      </c>
      <c r="L243">
        <f t="shared" si="25"/>
        <v>0</v>
      </c>
      <c r="M243">
        <f t="shared" si="26"/>
        <v>1</v>
      </c>
      <c r="N243">
        <f t="shared" si="27"/>
        <v>0</v>
      </c>
      <c r="O243">
        <f t="shared" si="28"/>
        <v>0</v>
      </c>
    </row>
    <row r="244" spans="1:15" x14ac:dyDescent="0.25">
      <c r="A244" t="s">
        <v>477</v>
      </c>
      <c r="B244" t="s">
        <v>482</v>
      </c>
      <c r="C244">
        <v>5</v>
      </c>
      <c r="D244" t="s">
        <v>249</v>
      </c>
      <c r="E244" t="s">
        <v>18</v>
      </c>
      <c r="F244" t="s">
        <v>18</v>
      </c>
      <c r="J244" t="str">
        <f t="shared" si="23"/>
        <v>TP</v>
      </c>
      <c r="K244">
        <f t="shared" si="24"/>
        <v>1</v>
      </c>
      <c r="L244">
        <f t="shared" si="25"/>
        <v>0</v>
      </c>
      <c r="M244">
        <f t="shared" si="26"/>
        <v>1</v>
      </c>
      <c r="N244">
        <f t="shared" si="27"/>
        <v>0</v>
      </c>
      <c r="O244">
        <f t="shared" si="28"/>
        <v>0</v>
      </c>
    </row>
    <row r="245" spans="1:15" x14ac:dyDescent="0.25">
      <c r="A245" t="s">
        <v>477</v>
      </c>
      <c r="B245" t="s">
        <v>483</v>
      </c>
      <c r="C245">
        <v>5</v>
      </c>
      <c r="D245" t="s">
        <v>249</v>
      </c>
      <c r="E245" t="s">
        <v>18</v>
      </c>
      <c r="F245" t="s">
        <v>14</v>
      </c>
      <c r="J245" t="str">
        <f t="shared" si="23"/>
        <v>FP</v>
      </c>
      <c r="K245">
        <f t="shared" si="24"/>
        <v>0</v>
      </c>
      <c r="L245">
        <f t="shared" si="25"/>
        <v>1</v>
      </c>
      <c r="M245">
        <f t="shared" si="26"/>
        <v>1</v>
      </c>
      <c r="N245">
        <f t="shared" si="27"/>
        <v>0</v>
      </c>
      <c r="O245">
        <f t="shared" si="28"/>
        <v>0</v>
      </c>
    </row>
    <row r="246" spans="1:15" x14ac:dyDescent="0.25">
      <c r="A246" t="s">
        <v>477</v>
      </c>
      <c r="B246" t="s">
        <v>484</v>
      </c>
      <c r="C246">
        <v>5</v>
      </c>
      <c r="D246" t="s">
        <v>249</v>
      </c>
      <c r="E246" t="s">
        <v>18</v>
      </c>
      <c r="F246" t="s">
        <v>18</v>
      </c>
      <c r="J246" t="str">
        <f t="shared" si="23"/>
        <v>TP</v>
      </c>
      <c r="K246">
        <f t="shared" si="24"/>
        <v>1</v>
      </c>
      <c r="L246">
        <f t="shared" si="25"/>
        <v>0</v>
      </c>
      <c r="M246">
        <f t="shared" si="26"/>
        <v>1</v>
      </c>
      <c r="N246">
        <f t="shared" si="27"/>
        <v>0</v>
      </c>
      <c r="O246">
        <f t="shared" si="28"/>
        <v>0</v>
      </c>
    </row>
    <row r="247" spans="1:15" x14ac:dyDescent="0.25">
      <c r="A247" t="s">
        <v>477</v>
      </c>
      <c r="B247" t="s">
        <v>485</v>
      </c>
      <c r="C247">
        <v>5</v>
      </c>
      <c r="D247" t="s">
        <v>249</v>
      </c>
      <c r="E247" t="s">
        <v>18</v>
      </c>
      <c r="F247" t="s">
        <v>18</v>
      </c>
      <c r="J247" t="str">
        <f t="shared" si="23"/>
        <v>TP</v>
      </c>
      <c r="K247">
        <f t="shared" si="24"/>
        <v>1</v>
      </c>
      <c r="L247">
        <f t="shared" si="25"/>
        <v>0</v>
      </c>
      <c r="M247">
        <f t="shared" si="26"/>
        <v>1</v>
      </c>
      <c r="N247">
        <f t="shared" si="27"/>
        <v>0</v>
      </c>
      <c r="O247">
        <f t="shared" si="28"/>
        <v>0</v>
      </c>
    </row>
    <row r="248" spans="1:15" x14ac:dyDescent="0.25">
      <c r="A248" t="s">
        <v>477</v>
      </c>
      <c r="B248" t="s">
        <v>486</v>
      </c>
      <c r="C248">
        <v>5</v>
      </c>
      <c r="D248" t="s">
        <v>249</v>
      </c>
      <c r="E248" t="s">
        <v>18</v>
      </c>
      <c r="F248" t="s">
        <v>18</v>
      </c>
      <c r="J248" t="str">
        <f t="shared" si="23"/>
        <v>TP</v>
      </c>
      <c r="K248">
        <f t="shared" si="24"/>
        <v>1</v>
      </c>
      <c r="L248">
        <f t="shared" si="25"/>
        <v>0</v>
      </c>
      <c r="M248">
        <f t="shared" si="26"/>
        <v>1</v>
      </c>
      <c r="N248">
        <f t="shared" si="27"/>
        <v>0</v>
      </c>
      <c r="O248">
        <f t="shared" si="28"/>
        <v>0</v>
      </c>
    </row>
    <row r="249" spans="1:15" x14ac:dyDescent="0.25">
      <c r="A249" t="s">
        <v>477</v>
      </c>
      <c r="B249" t="s">
        <v>487</v>
      </c>
      <c r="C249">
        <v>5</v>
      </c>
      <c r="D249" t="s">
        <v>249</v>
      </c>
      <c r="E249" t="s">
        <v>18</v>
      </c>
      <c r="F249" t="s">
        <v>18</v>
      </c>
      <c r="J249" t="str">
        <f t="shared" si="23"/>
        <v>TP</v>
      </c>
      <c r="K249">
        <f t="shared" si="24"/>
        <v>1</v>
      </c>
      <c r="L249">
        <f t="shared" si="25"/>
        <v>0</v>
      </c>
      <c r="M249">
        <f t="shared" si="26"/>
        <v>1</v>
      </c>
      <c r="N249">
        <f t="shared" si="27"/>
        <v>0</v>
      </c>
      <c r="O249">
        <f t="shared" si="28"/>
        <v>0</v>
      </c>
    </row>
    <row r="250" spans="1:15" x14ac:dyDescent="0.25">
      <c r="A250" t="s">
        <v>477</v>
      </c>
      <c r="B250" t="s">
        <v>488</v>
      </c>
      <c r="C250">
        <v>5</v>
      </c>
      <c r="D250" t="s">
        <v>249</v>
      </c>
      <c r="E250" t="s">
        <v>18</v>
      </c>
      <c r="F250" t="s">
        <v>14</v>
      </c>
      <c r="J250" t="str">
        <f t="shared" si="23"/>
        <v>FP</v>
      </c>
      <c r="K250">
        <f t="shared" si="24"/>
        <v>0</v>
      </c>
      <c r="L250">
        <f t="shared" si="25"/>
        <v>1</v>
      </c>
      <c r="M250">
        <f t="shared" si="26"/>
        <v>1</v>
      </c>
      <c r="N250">
        <f t="shared" si="27"/>
        <v>0</v>
      </c>
      <c r="O250">
        <f t="shared" si="28"/>
        <v>0</v>
      </c>
    </row>
    <row r="251" spans="1:15" x14ac:dyDescent="0.25">
      <c r="A251" t="s">
        <v>477</v>
      </c>
      <c r="B251" t="s">
        <v>489</v>
      </c>
      <c r="C251">
        <v>5</v>
      </c>
      <c r="D251" t="s">
        <v>249</v>
      </c>
      <c r="E251" t="s">
        <v>18</v>
      </c>
      <c r="F251" t="s">
        <v>18</v>
      </c>
      <c r="J251" t="str">
        <f t="shared" si="23"/>
        <v>TP</v>
      </c>
      <c r="K251">
        <f t="shared" si="24"/>
        <v>1</v>
      </c>
      <c r="L251">
        <f t="shared" si="25"/>
        <v>0</v>
      </c>
      <c r="M251">
        <f t="shared" si="26"/>
        <v>1</v>
      </c>
      <c r="N251">
        <f t="shared" si="27"/>
        <v>0</v>
      </c>
      <c r="O251">
        <f t="shared" si="28"/>
        <v>0</v>
      </c>
    </row>
    <row r="252" spans="1:15" x14ac:dyDescent="0.25">
      <c r="A252" t="s">
        <v>477</v>
      </c>
      <c r="B252" t="s">
        <v>490</v>
      </c>
      <c r="C252">
        <v>5</v>
      </c>
      <c r="D252" t="s">
        <v>249</v>
      </c>
      <c r="E252" t="s">
        <v>18</v>
      </c>
      <c r="F252" t="s">
        <v>18</v>
      </c>
      <c r="I252" t="s">
        <v>360</v>
      </c>
      <c r="J252" t="str">
        <f t="shared" si="23"/>
        <v>TP</v>
      </c>
      <c r="K252">
        <f t="shared" si="24"/>
        <v>1</v>
      </c>
      <c r="L252">
        <f t="shared" si="25"/>
        <v>0</v>
      </c>
      <c r="M252">
        <f t="shared" si="26"/>
        <v>1</v>
      </c>
      <c r="N252">
        <f t="shared" si="27"/>
        <v>0</v>
      </c>
      <c r="O252">
        <f t="shared" si="28"/>
        <v>0</v>
      </c>
    </row>
    <row r="253" spans="1:15" x14ac:dyDescent="0.25">
      <c r="A253" t="s">
        <v>477</v>
      </c>
      <c r="B253" t="s">
        <v>491</v>
      </c>
      <c r="C253">
        <v>5</v>
      </c>
      <c r="D253" t="s">
        <v>249</v>
      </c>
      <c r="E253" t="s">
        <v>18</v>
      </c>
      <c r="F253" t="s">
        <v>14</v>
      </c>
      <c r="J253" t="str">
        <f t="shared" si="23"/>
        <v>FP</v>
      </c>
      <c r="K253">
        <f t="shared" si="24"/>
        <v>0</v>
      </c>
      <c r="L253">
        <f t="shared" si="25"/>
        <v>1</v>
      </c>
      <c r="M253">
        <f t="shared" si="26"/>
        <v>1</v>
      </c>
      <c r="N253">
        <f t="shared" si="27"/>
        <v>0</v>
      </c>
      <c r="O253">
        <f t="shared" si="28"/>
        <v>0</v>
      </c>
    </row>
    <row r="254" spans="1:15" x14ac:dyDescent="0.25">
      <c r="A254" t="s">
        <v>477</v>
      </c>
      <c r="B254" t="s">
        <v>492</v>
      </c>
      <c r="C254">
        <v>5</v>
      </c>
      <c r="D254" t="s">
        <v>249</v>
      </c>
      <c r="E254" t="s">
        <v>18</v>
      </c>
      <c r="F254" t="s">
        <v>18</v>
      </c>
      <c r="J254" t="str">
        <f t="shared" si="23"/>
        <v>TP</v>
      </c>
      <c r="K254">
        <f t="shared" si="24"/>
        <v>1</v>
      </c>
      <c r="L254">
        <f t="shared" si="25"/>
        <v>0</v>
      </c>
      <c r="M254">
        <f t="shared" si="26"/>
        <v>1</v>
      </c>
      <c r="N254">
        <f t="shared" si="27"/>
        <v>0</v>
      </c>
      <c r="O254">
        <f t="shared" si="28"/>
        <v>0</v>
      </c>
    </row>
    <row r="255" spans="1:15" x14ac:dyDescent="0.25">
      <c r="A255" t="s">
        <v>477</v>
      </c>
      <c r="B255" t="s">
        <v>493</v>
      </c>
      <c r="C255">
        <v>5</v>
      </c>
      <c r="D255" t="s">
        <v>249</v>
      </c>
      <c r="E255" t="s">
        <v>18</v>
      </c>
      <c r="F255" t="s">
        <v>14</v>
      </c>
      <c r="J255" t="str">
        <f t="shared" si="23"/>
        <v>FP</v>
      </c>
      <c r="K255">
        <f t="shared" si="24"/>
        <v>0</v>
      </c>
      <c r="L255">
        <f t="shared" si="25"/>
        <v>1</v>
      </c>
      <c r="M255">
        <f t="shared" si="26"/>
        <v>1</v>
      </c>
      <c r="N255">
        <f t="shared" si="27"/>
        <v>0</v>
      </c>
      <c r="O255">
        <f t="shared" si="28"/>
        <v>0</v>
      </c>
    </row>
    <row r="256" spans="1:15" x14ac:dyDescent="0.25">
      <c r="A256" t="s">
        <v>477</v>
      </c>
      <c r="B256" t="s">
        <v>494</v>
      </c>
      <c r="C256">
        <v>5</v>
      </c>
      <c r="D256" t="s">
        <v>249</v>
      </c>
      <c r="E256" t="s">
        <v>18</v>
      </c>
      <c r="F256" t="s">
        <v>18</v>
      </c>
      <c r="J256" t="str">
        <f t="shared" si="23"/>
        <v>TP</v>
      </c>
      <c r="K256">
        <f t="shared" si="24"/>
        <v>1</v>
      </c>
      <c r="L256">
        <f t="shared" si="25"/>
        <v>0</v>
      </c>
      <c r="M256">
        <f t="shared" si="26"/>
        <v>1</v>
      </c>
      <c r="N256">
        <f t="shared" si="27"/>
        <v>0</v>
      </c>
      <c r="O256">
        <f t="shared" si="28"/>
        <v>0</v>
      </c>
    </row>
    <row r="257" spans="1:15" x14ac:dyDescent="0.25">
      <c r="A257" t="s">
        <v>477</v>
      </c>
      <c r="B257" t="s">
        <v>495</v>
      </c>
      <c r="C257">
        <v>5</v>
      </c>
      <c r="D257" t="s">
        <v>249</v>
      </c>
      <c r="E257" t="s">
        <v>18</v>
      </c>
      <c r="F257" t="s">
        <v>18</v>
      </c>
      <c r="J257" t="str">
        <f t="shared" si="23"/>
        <v>TP</v>
      </c>
      <c r="K257">
        <f t="shared" si="24"/>
        <v>1</v>
      </c>
      <c r="L257">
        <f t="shared" si="25"/>
        <v>0</v>
      </c>
      <c r="M257">
        <f t="shared" si="26"/>
        <v>1</v>
      </c>
      <c r="N257">
        <f t="shared" si="27"/>
        <v>0</v>
      </c>
      <c r="O257">
        <f t="shared" si="28"/>
        <v>0</v>
      </c>
    </row>
    <row r="258" spans="1:15" x14ac:dyDescent="0.25">
      <c r="A258" t="s">
        <v>477</v>
      </c>
      <c r="B258" t="s">
        <v>496</v>
      </c>
      <c r="C258">
        <v>5</v>
      </c>
      <c r="D258" t="s">
        <v>249</v>
      </c>
      <c r="E258" t="s">
        <v>18</v>
      </c>
      <c r="F258" t="s">
        <v>18</v>
      </c>
      <c r="J258" t="str">
        <f t="shared" si="23"/>
        <v>TP</v>
      </c>
      <c r="K258">
        <f t="shared" si="24"/>
        <v>1</v>
      </c>
      <c r="L258">
        <f t="shared" si="25"/>
        <v>0</v>
      </c>
      <c r="M258">
        <f t="shared" si="26"/>
        <v>1</v>
      </c>
      <c r="N258">
        <f t="shared" si="27"/>
        <v>0</v>
      </c>
      <c r="O258">
        <f t="shared" si="28"/>
        <v>0</v>
      </c>
    </row>
    <row r="259" spans="1:15" x14ac:dyDescent="0.25">
      <c r="A259" t="s">
        <v>477</v>
      </c>
      <c r="B259" t="s">
        <v>497</v>
      </c>
      <c r="C259">
        <v>5</v>
      </c>
      <c r="D259" t="s">
        <v>249</v>
      </c>
      <c r="E259" t="s">
        <v>18</v>
      </c>
      <c r="F259" t="s">
        <v>14</v>
      </c>
      <c r="J259" t="str">
        <f t="shared" si="23"/>
        <v>FP</v>
      </c>
      <c r="K259">
        <f t="shared" si="24"/>
        <v>0</v>
      </c>
      <c r="L259">
        <f t="shared" si="25"/>
        <v>1</v>
      </c>
      <c r="M259">
        <f t="shared" si="26"/>
        <v>1</v>
      </c>
      <c r="N259">
        <f t="shared" si="27"/>
        <v>0</v>
      </c>
      <c r="O259">
        <f t="shared" si="28"/>
        <v>0</v>
      </c>
    </row>
    <row r="260" spans="1:15" x14ac:dyDescent="0.25">
      <c r="A260" t="s">
        <v>477</v>
      </c>
      <c r="B260" t="s">
        <v>498</v>
      </c>
      <c r="C260">
        <v>5</v>
      </c>
      <c r="D260" t="s">
        <v>249</v>
      </c>
      <c r="E260" t="s">
        <v>18</v>
      </c>
      <c r="F260" t="s">
        <v>18</v>
      </c>
      <c r="J260" t="str">
        <f t="shared" si="23"/>
        <v>TP</v>
      </c>
      <c r="K260">
        <f t="shared" si="24"/>
        <v>1</v>
      </c>
      <c r="L260">
        <f t="shared" si="25"/>
        <v>0</v>
      </c>
      <c r="M260">
        <f t="shared" si="26"/>
        <v>1</v>
      </c>
      <c r="N260">
        <f t="shared" si="27"/>
        <v>0</v>
      </c>
      <c r="O260">
        <f t="shared" si="28"/>
        <v>0</v>
      </c>
    </row>
    <row r="261" spans="1:15" x14ac:dyDescent="0.25">
      <c r="A261" t="s">
        <v>477</v>
      </c>
      <c r="B261" t="s">
        <v>499</v>
      </c>
      <c r="C261">
        <v>5</v>
      </c>
      <c r="D261" t="s">
        <v>249</v>
      </c>
      <c r="E261" t="s">
        <v>18</v>
      </c>
      <c r="F261" t="s">
        <v>18</v>
      </c>
      <c r="J261" t="str">
        <f t="shared" si="23"/>
        <v>TP</v>
      </c>
      <c r="K261">
        <f t="shared" si="24"/>
        <v>1</v>
      </c>
      <c r="L261">
        <f t="shared" si="25"/>
        <v>0</v>
      </c>
      <c r="M261">
        <f t="shared" si="26"/>
        <v>1</v>
      </c>
      <c r="N261">
        <f t="shared" si="27"/>
        <v>0</v>
      </c>
      <c r="O261">
        <f t="shared" si="28"/>
        <v>0</v>
      </c>
    </row>
    <row r="262" spans="1:15" x14ac:dyDescent="0.25">
      <c r="A262" t="s">
        <v>477</v>
      </c>
      <c r="B262" t="s">
        <v>500</v>
      </c>
      <c r="C262">
        <v>5</v>
      </c>
      <c r="D262" t="s">
        <v>249</v>
      </c>
      <c r="E262" t="s">
        <v>18</v>
      </c>
      <c r="F262" t="s">
        <v>18</v>
      </c>
      <c r="I262" t="s">
        <v>295</v>
      </c>
      <c r="J262" t="str">
        <f t="shared" si="23"/>
        <v>TP</v>
      </c>
      <c r="K262">
        <f t="shared" si="24"/>
        <v>1</v>
      </c>
      <c r="L262">
        <f t="shared" si="25"/>
        <v>0</v>
      </c>
      <c r="M262">
        <f t="shared" si="26"/>
        <v>1</v>
      </c>
      <c r="N262">
        <f t="shared" si="27"/>
        <v>0</v>
      </c>
      <c r="O262">
        <f t="shared" si="28"/>
        <v>0</v>
      </c>
    </row>
    <row r="263" spans="1:15" x14ac:dyDescent="0.25">
      <c r="A263" t="s">
        <v>477</v>
      </c>
      <c r="B263" t="s">
        <v>501</v>
      </c>
      <c r="C263">
        <v>5</v>
      </c>
      <c r="D263" t="s">
        <v>249</v>
      </c>
      <c r="E263" t="s">
        <v>18</v>
      </c>
      <c r="F263" t="s">
        <v>18</v>
      </c>
      <c r="J263" t="str">
        <f t="shared" si="23"/>
        <v>TP</v>
      </c>
      <c r="K263">
        <f t="shared" si="24"/>
        <v>1</v>
      </c>
      <c r="L263">
        <f t="shared" si="25"/>
        <v>0</v>
      </c>
      <c r="M263">
        <f t="shared" si="26"/>
        <v>1</v>
      </c>
      <c r="N263">
        <f t="shared" si="27"/>
        <v>0</v>
      </c>
      <c r="O263">
        <f t="shared" si="28"/>
        <v>0</v>
      </c>
    </row>
    <row r="264" spans="1:15" x14ac:dyDescent="0.25">
      <c r="A264" t="s">
        <v>477</v>
      </c>
      <c r="B264" t="s">
        <v>502</v>
      </c>
      <c r="C264">
        <v>5</v>
      </c>
      <c r="D264" t="s">
        <v>249</v>
      </c>
      <c r="E264" t="s">
        <v>18</v>
      </c>
      <c r="F264" t="s">
        <v>18</v>
      </c>
      <c r="J264" t="str">
        <f t="shared" si="23"/>
        <v>TP</v>
      </c>
      <c r="K264">
        <f t="shared" si="24"/>
        <v>1</v>
      </c>
      <c r="L264">
        <f t="shared" si="25"/>
        <v>0</v>
      </c>
      <c r="M264">
        <f t="shared" si="26"/>
        <v>1</v>
      </c>
      <c r="N264">
        <f t="shared" si="27"/>
        <v>0</v>
      </c>
      <c r="O264">
        <f t="shared" si="28"/>
        <v>0</v>
      </c>
    </row>
    <row r="265" spans="1:15" x14ac:dyDescent="0.25">
      <c r="A265" t="s">
        <v>477</v>
      </c>
      <c r="B265" t="s">
        <v>503</v>
      </c>
      <c r="C265">
        <v>5</v>
      </c>
      <c r="D265" t="s">
        <v>249</v>
      </c>
      <c r="E265" t="s">
        <v>18</v>
      </c>
      <c r="F265" t="s">
        <v>18</v>
      </c>
      <c r="J265" t="str">
        <f t="shared" si="23"/>
        <v>TP</v>
      </c>
      <c r="K265">
        <f t="shared" si="24"/>
        <v>1</v>
      </c>
      <c r="L265">
        <f t="shared" si="25"/>
        <v>0</v>
      </c>
      <c r="M265">
        <f t="shared" si="26"/>
        <v>1</v>
      </c>
      <c r="N265">
        <f t="shared" si="27"/>
        <v>0</v>
      </c>
      <c r="O265">
        <f t="shared" si="28"/>
        <v>0</v>
      </c>
    </row>
    <row r="266" spans="1:15" x14ac:dyDescent="0.25">
      <c r="A266" t="s">
        <v>477</v>
      </c>
      <c r="B266" t="s">
        <v>504</v>
      </c>
      <c r="C266">
        <v>5</v>
      </c>
      <c r="D266" t="s">
        <v>249</v>
      </c>
      <c r="E266" t="s">
        <v>18</v>
      </c>
      <c r="F266" t="s">
        <v>18</v>
      </c>
      <c r="J266" t="str">
        <f t="shared" si="23"/>
        <v>TP</v>
      </c>
      <c r="K266">
        <f t="shared" si="24"/>
        <v>1</v>
      </c>
      <c r="L266">
        <f t="shared" si="25"/>
        <v>0</v>
      </c>
      <c r="M266">
        <f t="shared" si="26"/>
        <v>1</v>
      </c>
      <c r="N266">
        <f t="shared" si="27"/>
        <v>0</v>
      </c>
      <c r="O266">
        <f t="shared" si="28"/>
        <v>0</v>
      </c>
    </row>
    <row r="267" spans="1:15" x14ac:dyDescent="0.25">
      <c r="A267" t="s">
        <v>477</v>
      </c>
      <c r="B267" t="s">
        <v>505</v>
      </c>
      <c r="C267">
        <v>5</v>
      </c>
      <c r="D267" t="s">
        <v>249</v>
      </c>
      <c r="E267" t="s">
        <v>18</v>
      </c>
      <c r="F267" t="s">
        <v>18</v>
      </c>
      <c r="J267" t="str">
        <f t="shared" si="23"/>
        <v>TP</v>
      </c>
      <c r="K267">
        <f t="shared" si="24"/>
        <v>1</v>
      </c>
      <c r="L267">
        <f t="shared" si="25"/>
        <v>0</v>
      </c>
      <c r="M267">
        <f t="shared" si="26"/>
        <v>1</v>
      </c>
      <c r="N267">
        <f t="shared" si="27"/>
        <v>0</v>
      </c>
      <c r="O267">
        <f t="shared" si="28"/>
        <v>0</v>
      </c>
    </row>
    <row r="268" spans="1:15" x14ac:dyDescent="0.25">
      <c r="A268" t="s">
        <v>477</v>
      </c>
      <c r="B268" t="s">
        <v>506</v>
      </c>
      <c r="C268">
        <v>5</v>
      </c>
      <c r="D268" t="s">
        <v>249</v>
      </c>
      <c r="E268" t="s">
        <v>18</v>
      </c>
      <c r="F268" t="s">
        <v>18</v>
      </c>
      <c r="J268" t="str">
        <f t="shared" si="23"/>
        <v>TP</v>
      </c>
      <c r="K268">
        <f t="shared" si="24"/>
        <v>1</v>
      </c>
      <c r="L268">
        <f t="shared" si="25"/>
        <v>0</v>
      </c>
      <c r="M268">
        <f t="shared" si="26"/>
        <v>1</v>
      </c>
      <c r="N268">
        <f t="shared" si="27"/>
        <v>0</v>
      </c>
      <c r="O268">
        <f t="shared" si="28"/>
        <v>0</v>
      </c>
    </row>
    <row r="269" spans="1:15" x14ac:dyDescent="0.25">
      <c r="A269" t="s">
        <v>477</v>
      </c>
      <c r="B269" t="s">
        <v>507</v>
      </c>
      <c r="C269">
        <v>5</v>
      </c>
      <c r="D269" t="s">
        <v>249</v>
      </c>
      <c r="E269" t="s">
        <v>18</v>
      </c>
      <c r="F269" t="s">
        <v>18</v>
      </c>
      <c r="J269" t="str">
        <f t="shared" si="23"/>
        <v>TP</v>
      </c>
      <c r="K269">
        <f t="shared" si="24"/>
        <v>1</v>
      </c>
      <c r="L269">
        <f t="shared" si="25"/>
        <v>0</v>
      </c>
      <c r="M269">
        <f t="shared" si="26"/>
        <v>1</v>
      </c>
      <c r="N269">
        <f t="shared" si="27"/>
        <v>0</v>
      </c>
      <c r="O269">
        <f t="shared" si="28"/>
        <v>0</v>
      </c>
    </row>
    <row r="270" spans="1:15" x14ac:dyDescent="0.25">
      <c r="A270" t="s">
        <v>477</v>
      </c>
      <c r="B270" t="s">
        <v>508</v>
      </c>
      <c r="C270">
        <v>5</v>
      </c>
      <c r="D270" t="s">
        <v>249</v>
      </c>
      <c r="E270" t="s">
        <v>18</v>
      </c>
      <c r="F270" t="s">
        <v>18</v>
      </c>
      <c r="J270" t="str">
        <f t="shared" si="23"/>
        <v>TP</v>
      </c>
      <c r="K270">
        <f t="shared" si="24"/>
        <v>1</v>
      </c>
      <c r="L270">
        <f t="shared" si="25"/>
        <v>0</v>
      </c>
      <c r="M270">
        <f t="shared" si="26"/>
        <v>1</v>
      </c>
      <c r="N270">
        <f t="shared" si="27"/>
        <v>0</v>
      </c>
      <c r="O270">
        <f t="shared" si="28"/>
        <v>0</v>
      </c>
    </row>
    <row r="271" spans="1:15" x14ac:dyDescent="0.25">
      <c r="A271" t="s">
        <v>477</v>
      </c>
      <c r="B271" t="s">
        <v>509</v>
      </c>
      <c r="C271">
        <v>5</v>
      </c>
      <c r="D271" t="s">
        <v>249</v>
      </c>
      <c r="E271" t="s">
        <v>18</v>
      </c>
      <c r="F271" t="s">
        <v>18</v>
      </c>
      <c r="J271" t="str">
        <f t="shared" si="23"/>
        <v>TP</v>
      </c>
      <c r="K271">
        <f t="shared" si="24"/>
        <v>1</v>
      </c>
      <c r="L271">
        <f t="shared" si="25"/>
        <v>0</v>
      </c>
      <c r="M271">
        <f t="shared" si="26"/>
        <v>1</v>
      </c>
      <c r="N271">
        <f t="shared" si="27"/>
        <v>0</v>
      </c>
      <c r="O271">
        <f t="shared" si="28"/>
        <v>0</v>
      </c>
    </row>
    <row r="272" spans="1:15" x14ac:dyDescent="0.25">
      <c r="A272" t="s">
        <v>477</v>
      </c>
      <c r="B272" t="s">
        <v>510</v>
      </c>
      <c r="C272">
        <v>5</v>
      </c>
      <c r="D272" t="s">
        <v>249</v>
      </c>
      <c r="E272" t="s">
        <v>18</v>
      </c>
      <c r="F272" t="s">
        <v>18</v>
      </c>
      <c r="I272" t="s">
        <v>308</v>
      </c>
      <c r="J272" t="str">
        <f t="shared" si="23"/>
        <v>TP</v>
      </c>
      <c r="K272">
        <f t="shared" si="24"/>
        <v>1</v>
      </c>
      <c r="L272">
        <f t="shared" si="25"/>
        <v>0</v>
      </c>
      <c r="M272">
        <f t="shared" si="26"/>
        <v>1</v>
      </c>
      <c r="N272">
        <f t="shared" si="27"/>
        <v>0</v>
      </c>
      <c r="O272">
        <f t="shared" si="28"/>
        <v>0</v>
      </c>
    </row>
    <row r="273" spans="1:15" x14ac:dyDescent="0.25">
      <c r="A273" t="s">
        <v>477</v>
      </c>
      <c r="B273" t="s">
        <v>511</v>
      </c>
      <c r="C273">
        <v>5</v>
      </c>
      <c r="D273" t="s">
        <v>249</v>
      </c>
      <c r="E273" t="s">
        <v>18</v>
      </c>
      <c r="F273" t="s">
        <v>14</v>
      </c>
      <c r="J273" t="str">
        <f t="shared" si="23"/>
        <v>FP</v>
      </c>
      <c r="K273">
        <f t="shared" si="24"/>
        <v>0</v>
      </c>
      <c r="L273">
        <f t="shared" si="25"/>
        <v>1</v>
      </c>
      <c r="M273">
        <f t="shared" si="26"/>
        <v>1</v>
      </c>
      <c r="N273">
        <f t="shared" si="27"/>
        <v>0</v>
      </c>
      <c r="O273">
        <f t="shared" si="28"/>
        <v>0</v>
      </c>
    </row>
    <row r="274" spans="1:15" x14ac:dyDescent="0.25">
      <c r="A274" t="s">
        <v>477</v>
      </c>
      <c r="B274" t="s">
        <v>512</v>
      </c>
      <c r="C274">
        <v>5</v>
      </c>
      <c r="D274" t="s">
        <v>249</v>
      </c>
      <c r="E274" t="s">
        <v>18</v>
      </c>
      <c r="F274" t="s">
        <v>18</v>
      </c>
      <c r="J274" t="str">
        <f t="shared" si="23"/>
        <v>TP</v>
      </c>
      <c r="K274">
        <f t="shared" si="24"/>
        <v>1</v>
      </c>
      <c r="L274">
        <f t="shared" si="25"/>
        <v>0</v>
      </c>
      <c r="M274">
        <f t="shared" si="26"/>
        <v>1</v>
      </c>
      <c r="N274">
        <f t="shared" si="27"/>
        <v>0</v>
      </c>
      <c r="O274">
        <f t="shared" si="28"/>
        <v>0</v>
      </c>
    </row>
    <row r="275" spans="1:15" x14ac:dyDescent="0.25">
      <c r="A275" t="s">
        <v>477</v>
      </c>
      <c r="B275" t="s">
        <v>513</v>
      </c>
      <c r="C275">
        <v>5</v>
      </c>
      <c r="D275" t="s">
        <v>249</v>
      </c>
      <c r="E275" t="s">
        <v>18</v>
      </c>
      <c r="F275" t="s">
        <v>18</v>
      </c>
      <c r="J275" t="str">
        <f t="shared" si="23"/>
        <v>TP</v>
      </c>
      <c r="K275">
        <f t="shared" si="24"/>
        <v>1</v>
      </c>
      <c r="L275">
        <f t="shared" si="25"/>
        <v>0</v>
      </c>
      <c r="M275">
        <f t="shared" si="26"/>
        <v>1</v>
      </c>
      <c r="N275">
        <f t="shared" si="27"/>
        <v>0</v>
      </c>
      <c r="O275">
        <f t="shared" si="28"/>
        <v>0</v>
      </c>
    </row>
    <row r="276" spans="1:15" x14ac:dyDescent="0.25">
      <c r="A276" t="s">
        <v>477</v>
      </c>
      <c r="B276" t="s">
        <v>514</v>
      </c>
      <c r="C276">
        <v>5</v>
      </c>
      <c r="D276" t="s">
        <v>249</v>
      </c>
      <c r="E276" t="s">
        <v>18</v>
      </c>
      <c r="F276" t="s">
        <v>18</v>
      </c>
      <c r="J276" t="str">
        <f t="shared" si="23"/>
        <v>TP</v>
      </c>
      <c r="K276">
        <f t="shared" si="24"/>
        <v>1</v>
      </c>
      <c r="L276">
        <f t="shared" si="25"/>
        <v>0</v>
      </c>
      <c r="M276">
        <f t="shared" si="26"/>
        <v>1</v>
      </c>
      <c r="N276">
        <f t="shared" si="27"/>
        <v>0</v>
      </c>
      <c r="O276">
        <f t="shared" si="28"/>
        <v>0</v>
      </c>
    </row>
    <row r="277" spans="1:15" x14ac:dyDescent="0.25">
      <c r="A277" t="s">
        <v>477</v>
      </c>
      <c r="B277" t="s">
        <v>515</v>
      </c>
      <c r="C277">
        <v>5</v>
      </c>
      <c r="D277" t="s">
        <v>249</v>
      </c>
      <c r="E277" t="s">
        <v>18</v>
      </c>
      <c r="F277" t="s">
        <v>18</v>
      </c>
      <c r="J277" t="str">
        <f t="shared" si="23"/>
        <v>TP</v>
      </c>
      <c r="K277">
        <f t="shared" si="24"/>
        <v>1</v>
      </c>
      <c r="L277">
        <f t="shared" si="25"/>
        <v>0</v>
      </c>
      <c r="M277">
        <f t="shared" si="26"/>
        <v>1</v>
      </c>
      <c r="N277">
        <f t="shared" si="27"/>
        <v>0</v>
      </c>
      <c r="O277">
        <f t="shared" si="28"/>
        <v>0</v>
      </c>
    </row>
    <row r="278" spans="1:15" x14ac:dyDescent="0.25">
      <c r="A278" t="s">
        <v>477</v>
      </c>
      <c r="B278" t="s">
        <v>516</v>
      </c>
      <c r="C278">
        <v>5</v>
      </c>
      <c r="D278" t="s">
        <v>249</v>
      </c>
      <c r="E278" t="s">
        <v>18</v>
      </c>
      <c r="F278" t="s">
        <v>18</v>
      </c>
      <c r="J278" t="str">
        <f t="shared" si="23"/>
        <v>TP</v>
      </c>
      <c r="K278">
        <f t="shared" si="24"/>
        <v>1</v>
      </c>
      <c r="L278">
        <f t="shared" si="25"/>
        <v>0</v>
      </c>
      <c r="M278">
        <f t="shared" si="26"/>
        <v>1</v>
      </c>
      <c r="N278">
        <f t="shared" si="27"/>
        <v>0</v>
      </c>
      <c r="O278">
        <f t="shared" si="28"/>
        <v>0</v>
      </c>
    </row>
    <row r="279" spans="1:15" x14ac:dyDescent="0.25">
      <c r="A279" t="s">
        <v>477</v>
      </c>
      <c r="B279" t="s">
        <v>517</v>
      </c>
      <c r="C279">
        <v>5</v>
      </c>
      <c r="D279" t="s">
        <v>249</v>
      </c>
      <c r="E279" t="s">
        <v>18</v>
      </c>
      <c r="F279" t="s">
        <v>18</v>
      </c>
      <c r="J279" t="str">
        <f t="shared" ref="J279:J342" si="29">IF(AND(NOT(ISBLANK($E279)), NOT($E279="N/A")), IF($E279=$F279,"TP","FP"), "")</f>
        <v>TP</v>
      </c>
      <c r="K279">
        <f t="shared" ref="K279:K342" si="30">IF(AND(AND(NOT(ISBLANK($E279)), NOT($E279="N/A")), $E279=$F279), 1, 0)</f>
        <v>1</v>
      </c>
      <c r="L279">
        <f t="shared" ref="L279:L342" si="31">IF(AND(AND(NOT(ISBLANK($E279)), NOT($E279="N/A")), $E279&lt;&gt;$F279), 1, 0)</f>
        <v>0</v>
      </c>
      <c r="M279">
        <f t="shared" ref="M279:M342" si="32">IF(D279="TP", 1, 0)</f>
        <v>1</v>
      </c>
      <c r="N279">
        <f t="shared" ref="N279:N342" si="33">IF(D279="FP", 1, 0)</f>
        <v>0</v>
      </c>
      <c r="O279">
        <f t="shared" ref="O279:O342" si="34">IF(D279="FN", 1, 0)</f>
        <v>0</v>
      </c>
    </row>
    <row r="280" spans="1:15" x14ac:dyDescent="0.25">
      <c r="A280" t="s">
        <v>477</v>
      </c>
      <c r="B280" t="s">
        <v>518</v>
      </c>
      <c r="C280">
        <v>5</v>
      </c>
      <c r="D280" t="s">
        <v>249</v>
      </c>
      <c r="E280" t="s">
        <v>18</v>
      </c>
      <c r="F280" t="s">
        <v>18</v>
      </c>
      <c r="J280" t="str">
        <f t="shared" si="29"/>
        <v>TP</v>
      </c>
      <c r="K280">
        <f t="shared" si="30"/>
        <v>1</v>
      </c>
      <c r="L280">
        <f t="shared" si="31"/>
        <v>0</v>
      </c>
      <c r="M280">
        <f t="shared" si="32"/>
        <v>1</v>
      </c>
      <c r="N280">
        <f t="shared" si="33"/>
        <v>0</v>
      </c>
      <c r="O280">
        <f t="shared" si="34"/>
        <v>0</v>
      </c>
    </row>
    <row r="281" spans="1:15" x14ac:dyDescent="0.25">
      <c r="A281" t="s">
        <v>477</v>
      </c>
      <c r="B281" t="s">
        <v>519</v>
      </c>
      <c r="C281">
        <v>5</v>
      </c>
      <c r="D281" t="s">
        <v>249</v>
      </c>
      <c r="E281" t="s">
        <v>18</v>
      </c>
      <c r="F281" t="s">
        <v>18</v>
      </c>
      <c r="J281" t="str">
        <f t="shared" si="29"/>
        <v>TP</v>
      </c>
      <c r="K281">
        <f t="shared" si="30"/>
        <v>1</v>
      </c>
      <c r="L281">
        <f t="shared" si="31"/>
        <v>0</v>
      </c>
      <c r="M281">
        <f t="shared" si="32"/>
        <v>1</v>
      </c>
      <c r="N281">
        <f t="shared" si="33"/>
        <v>0</v>
      </c>
      <c r="O281">
        <f t="shared" si="34"/>
        <v>0</v>
      </c>
    </row>
    <row r="282" spans="1:15" x14ac:dyDescent="0.25">
      <c r="A282" t="s">
        <v>477</v>
      </c>
      <c r="B282" t="s">
        <v>520</v>
      </c>
      <c r="C282">
        <v>5</v>
      </c>
      <c r="D282" t="s">
        <v>249</v>
      </c>
      <c r="E282" t="s">
        <v>18</v>
      </c>
      <c r="F282" t="s">
        <v>18</v>
      </c>
      <c r="J282" t="str">
        <f t="shared" si="29"/>
        <v>TP</v>
      </c>
      <c r="K282">
        <f t="shared" si="30"/>
        <v>1</v>
      </c>
      <c r="L282">
        <f t="shared" si="31"/>
        <v>0</v>
      </c>
      <c r="M282">
        <f t="shared" si="32"/>
        <v>1</v>
      </c>
      <c r="N282">
        <f t="shared" si="33"/>
        <v>0</v>
      </c>
      <c r="O282">
        <f t="shared" si="34"/>
        <v>0</v>
      </c>
    </row>
    <row r="283" spans="1:15" x14ac:dyDescent="0.25">
      <c r="A283" t="s">
        <v>477</v>
      </c>
      <c r="B283" t="s">
        <v>521</v>
      </c>
      <c r="C283">
        <v>5</v>
      </c>
      <c r="D283" t="s">
        <v>249</v>
      </c>
      <c r="E283" t="s">
        <v>18</v>
      </c>
      <c r="F283" t="s">
        <v>18</v>
      </c>
      <c r="I283" t="s">
        <v>320</v>
      </c>
      <c r="J283" t="str">
        <f t="shared" si="29"/>
        <v>TP</v>
      </c>
      <c r="K283">
        <f t="shared" si="30"/>
        <v>1</v>
      </c>
      <c r="L283">
        <f t="shared" si="31"/>
        <v>0</v>
      </c>
      <c r="M283">
        <f t="shared" si="32"/>
        <v>1</v>
      </c>
      <c r="N283">
        <f t="shared" si="33"/>
        <v>0</v>
      </c>
      <c r="O283">
        <f t="shared" si="34"/>
        <v>0</v>
      </c>
    </row>
    <row r="284" spans="1:15" x14ac:dyDescent="0.25">
      <c r="A284" t="s">
        <v>477</v>
      </c>
      <c r="B284" t="s">
        <v>522</v>
      </c>
      <c r="C284">
        <v>5</v>
      </c>
      <c r="D284" t="s">
        <v>249</v>
      </c>
      <c r="E284" t="s">
        <v>18</v>
      </c>
      <c r="F284" t="s">
        <v>18</v>
      </c>
      <c r="J284" t="str">
        <f t="shared" si="29"/>
        <v>TP</v>
      </c>
      <c r="K284">
        <f t="shared" si="30"/>
        <v>1</v>
      </c>
      <c r="L284">
        <f t="shared" si="31"/>
        <v>0</v>
      </c>
      <c r="M284">
        <f t="shared" si="32"/>
        <v>1</v>
      </c>
      <c r="N284">
        <f t="shared" si="33"/>
        <v>0</v>
      </c>
      <c r="O284">
        <f t="shared" si="34"/>
        <v>0</v>
      </c>
    </row>
    <row r="285" spans="1:15" x14ac:dyDescent="0.25">
      <c r="A285" t="s">
        <v>477</v>
      </c>
      <c r="B285" t="s">
        <v>523</v>
      </c>
      <c r="C285">
        <v>5</v>
      </c>
      <c r="D285" t="s">
        <v>249</v>
      </c>
      <c r="E285" t="s">
        <v>18</v>
      </c>
      <c r="F285" t="s">
        <v>18</v>
      </c>
      <c r="J285" t="str">
        <f t="shared" si="29"/>
        <v>TP</v>
      </c>
      <c r="K285">
        <f t="shared" si="30"/>
        <v>1</v>
      </c>
      <c r="L285">
        <f t="shared" si="31"/>
        <v>0</v>
      </c>
      <c r="M285">
        <f t="shared" si="32"/>
        <v>1</v>
      </c>
      <c r="N285">
        <f t="shared" si="33"/>
        <v>0</v>
      </c>
      <c r="O285">
        <f t="shared" si="34"/>
        <v>0</v>
      </c>
    </row>
    <row r="286" spans="1:15" x14ac:dyDescent="0.25">
      <c r="A286" t="s">
        <v>477</v>
      </c>
      <c r="B286" t="s">
        <v>524</v>
      </c>
      <c r="C286">
        <v>5</v>
      </c>
      <c r="D286" t="s">
        <v>249</v>
      </c>
      <c r="E286" t="s">
        <v>18</v>
      </c>
      <c r="F286" t="s">
        <v>18</v>
      </c>
      <c r="J286" t="str">
        <f t="shared" si="29"/>
        <v>TP</v>
      </c>
      <c r="K286">
        <f t="shared" si="30"/>
        <v>1</v>
      </c>
      <c r="L286">
        <f t="shared" si="31"/>
        <v>0</v>
      </c>
      <c r="M286">
        <f t="shared" si="32"/>
        <v>1</v>
      </c>
      <c r="N286">
        <f t="shared" si="33"/>
        <v>0</v>
      </c>
      <c r="O286">
        <f t="shared" si="34"/>
        <v>0</v>
      </c>
    </row>
    <row r="287" spans="1:15" x14ac:dyDescent="0.25">
      <c r="A287" t="s">
        <v>477</v>
      </c>
      <c r="B287" t="s">
        <v>525</v>
      </c>
      <c r="C287">
        <v>5</v>
      </c>
      <c r="D287" t="s">
        <v>249</v>
      </c>
      <c r="E287" t="s">
        <v>18</v>
      </c>
      <c r="F287" t="s">
        <v>18</v>
      </c>
      <c r="J287" t="str">
        <f t="shared" si="29"/>
        <v>TP</v>
      </c>
      <c r="K287">
        <f t="shared" si="30"/>
        <v>1</v>
      </c>
      <c r="L287">
        <f t="shared" si="31"/>
        <v>0</v>
      </c>
      <c r="M287">
        <f t="shared" si="32"/>
        <v>1</v>
      </c>
      <c r="N287">
        <f t="shared" si="33"/>
        <v>0</v>
      </c>
      <c r="O287">
        <f t="shared" si="34"/>
        <v>0</v>
      </c>
    </row>
    <row r="288" spans="1:15" x14ac:dyDescent="0.25">
      <c r="A288" t="s">
        <v>477</v>
      </c>
      <c r="B288" t="s">
        <v>526</v>
      </c>
      <c r="C288">
        <v>5</v>
      </c>
      <c r="D288" t="s">
        <v>249</v>
      </c>
      <c r="E288" t="s">
        <v>18</v>
      </c>
      <c r="F288" t="s">
        <v>18</v>
      </c>
      <c r="J288" t="str">
        <f t="shared" si="29"/>
        <v>TP</v>
      </c>
      <c r="K288">
        <f t="shared" si="30"/>
        <v>1</v>
      </c>
      <c r="L288">
        <f t="shared" si="31"/>
        <v>0</v>
      </c>
      <c r="M288">
        <f t="shared" si="32"/>
        <v>1</v>
      </c>
      <c r="N288">
        <f t="shared" si="33"/>
        <v>0</v>
      </c>
      <c r="O288">
        <f t="shared" si="34"/>
        <v>0</v>
      </c>
    </row>
    <row r="289" spans="1:15" x14ac:dyDescent="0.25">
      <c r="A289" t="s">
        <v>477</v>
      </c>
      <c r="B289" t="s">
        <v>527</v>
      </c>
      <c r="C289">
        <v>5</v>
      </c>
      <c r="D289" t="s">
        <v>249</v>
      </c>
      <c r="E289" t="s">
        <v>18</v>
      </c>
      <c r="F289" t="s">
        <v>18</v>
      </c>
      <c r="J289" t="str">
        <f t="shared" si="29"/>
        <v>TP</v>
      </c>
      <c r="K289">
        <f t="shared" si="30"/>
        <v>1</v>
      </c>
      <c r="L289">
        <f t="shared" si="31"/>
        <v>0</v>
      </c>
      <c r="M289">
        <f t="shared" si="32"/>
        <v>1</v>
      </c>
      <c r="N289">
        <f t="shared" si="33"/>
        <v>0</v>
      </c>
      <c r="O289">
        <f t="shared" si="34"/>
        <v>0</v>
      </c>
    </row>
    <row r="290" spans="1:15" x14ac:dyDescent="0.25">
      <c r="A290" t="s">
        <v>477</v>
      </c>
      <c r="B290" t="s">
        <v>528</v>
      </c>
      <c r="C290">
        <v>5</v>
      </c>
      <c r="D290" t="s">
        <v>249</v>
      </c>
      <c r="E290" t="s">
        <v>18</v>
      </c>
      <c r="F290" t="s">
        <v>18</v>
      </c>
      <c r="J290" t="str">
        <f t="shared" si="29"/>
        <v>TP</v>
      </c>
      <c r="K290">
        <f t="shared" si="30"/>
        <v>1</v>
      </c>
      <c r="L290">
        <f t="shared" si="31"/>
        <v>0</v>
      </c>
      <c r="M290">
        <f t="shared" si="32"/>
        <v>1</v>
      </c>
      <c r="N290">
        <f t="shared" si="33"/>
        <v>0</v>
      </c>
      <c r="O290">
        <f t="shared" si="34"/>
        <v>0</v>
      </c>
    </row>
    <row r="291" spans="1:15" x14ac:dyDescent="0.25">
      <c r="A291" t="s">
        <v>477</v>
      </c>
      <c r="B291" t="s">
        <v>529</v>
      </c>
      <c r="C291">
        <v>5</v>
      </c>
      <c r="D291" t="s">
        <v>249</v>
      </c>
      <c r="E291" t="s">
        <v>18</v>
      </c>
      <c r="F291" t="s">
        <v>18</v>
      </c>
      <c r="J291" t="str">
        <f t="shared" si="29"/>
        <v>TP</v>
      </c>
      <c r="K291">
        <f t="shared" si="30"/>
        <v>1</v>
      </c>
      <c r="L291">
        <f t="shared" si="31"/>
        <v>0</v>
      </c>
      <c r="M291">
        <f t="shared" si="32"/>
        <v>1</v>
      </c>
      <c r="N291">
        <f t="shared" si="33"/>
        <v>0</v>
      </c>
      <c r="O291">
        <f t="shared" si="34"/>
        <v>0</v>
      </c>
    </row>
    <row r="292" spans="1:15" x14ac:dyDescent="0.25">
      <c r="A292" t="s">
        <v>477</v>
      </c>
      <c r="B292" t="s">
        <v>530</v>
      </c>
      <c r="C292">
        <v>5</v>
      </c>
      <c r="D292" t="s">
        <v>249</v>
      </c>
      <c r="E292" t="s">
        <v>18</v>
      </c>
      <c r="F292" t="s">
        <v>18</v>
      </c>
      <c r="J292" t="str">
        <f t="shared" si="29"/>
        <v>TP</v>
      </c>
      <c r="K292">
        <f t="shared" si="30"/>
        <v>1</v>
      </c>
      <c r="L292">
        <f t="shared" si="31"/>
        <v>0</v>
      </c>
      <c r="M292">
        <f t="shared" si="32"/>
        <v>1</v>
      </c>
      <c r="N292">
        <f t="shared" si="33"/>
        <v>0</v>
      </c>
      <c r="O292">
        <f t="shared" si="34"/>
        <v>0</v>
      </c>
    </row>
    <row r="293" spans="1:15" x14ac:dyDescent="0.25">
      <c r="A293" t="s">
        <v>477</v>
      </c>
      <c r="B293" t="s">
        <v>531</v>
      </c>
      <c r="C293">
        <v>5</v>
      </c>
      <c r="D293" t="s">
        <v>249</v>
      </c>
      <c r="E293" t="s">
        <v>18</v>
      </c>
      <c r="F293" t="s">
        <v>18</v>
      </c>
      <c r="I293" t="s">
        <v>331</v>
      </c>
      <c r="J293" t="str">
        <f t="shared" si="29"/>
        <v>TP</v>
      </c>
      <c r="K293">
        <f t="shared" si="30"/>
        <v>1</v>
      </c>
      <c r="L293">
        <f t="shared" si="31"/>
        <v>0</v>
      </c>
      <c r="M293">
        <f t="shared" si="32"/>
        <v>1</v>
      </c>
      <c r="N293">
        <f t="shared" si="33"/>
        <v>0</v>
      </c>
      <c r="O293">
        <f t="shared" si="34"/>
        <v>0</v>
      </c>
    </row>
    <row r="294" spans="1:15" x14ac:dyDescent="0.25">
      <c r="A294" t="s">
        <v>477</v>
      </c>
      <c r="B294" t="s">
        <v>532</v>
      </c>
      <c r="C294">
        <v>5</v>
      </c>
      <c r="D294" t="s">
        <v>249</v>
      </c>
      <c r="E294" t="s">
        <v>18</v>
      </c>
      <c r="F294" t="s">
        <v>18</v>
      </c>
      <c r="J294" t="str">
        <f t="shared" si="29"/>
        <v>TP</v>
      </c>
      <c r="K294">
        <f t="shared" si="30"/>
        <v>1</v>
      </c>
      <c r="L294">
        <f t="shared" si="31"/>
        <v>0</v>
      </c>
      <c r="M294">
        <f t="shared" si="32"/>
        <v>1</v>
      </c>
      <c r="N294">
        <f t="shared" si="33"/>
        <v>0</v>
      </c>
      <c r="O294">
        <f t="shared" si="34"/>
        <v>0</v>
      </c>
    </row>
    <row r="295" spans="1:15" x14ac:dyDescent="0.25">
      <c r="A295" t="s">
        <v>477</v>
      </c>
      <c r="B295" t="s">
        <v>533</v>
      </c>
      <c r="C295">
        <v>5</v>
      </c>
      <c r="D295" t="s">
        <v>249</v>
      </c>
      <c r="E295" t="s">
        <v>18</v>
      </c>
      <c r="F295" t="s">
        <v>18</v>
      </c>
      <c r="J295" t="str">
        <f t="shared" si="29"/>
        <v>TP</v>
      </c>
      <c r="K295">
        <f t="shared" si="30"/>
        <v>1</v>
      </c>
      <c r="L295">
        <f t="shared" si="31"/>
        <v>0</v>
      </c>
      <c r="M295">
        <f t="shared" si="32"/>
        <v>1</v>
      </c>
      <c r="N295">
        <f t="shared" si="33"/>
        <v>0</v>
      </c>
      <c r="O295">
        <f t="shared" si="34"/>
        <v>0</v>
      </c>
    </row>
    <row r="296" spans="1:15" x14ac:dyDescent="0.25">
      <c r="A296" t="s">
        <v>477</v>
      </c>
      <c r="B296" t="s">
        <v>534</v>
      </c>
      <c r="C296">
        <v>5</v>
      </c>
      <c r="D296" t="s">
        <v>249</v>
      </c>
      <c r="E296" t="s">
        <v>18</v>
      </c>
      <c r="F296" t="s">
        <v>18</v>
      </c>
      <c r="J296" t="str">
        <f t="shared" si="29"/>
        <v>TP</v>
      </c>
      <c r="K296">
        <f t="shared" si="30"/>
        <v>1</v>
      </c>
      <c r="L296">
        <f t="shared" si="31"/>
        <v>0</v>
      </c>
      <c r="M296">
        <f t="shared" si="32"/>
        <v>1</v>
      </c>
      <c r="N296">
        <f t="shared" si="33"/>
        <v>0</v>
      </c>
      <c r="O296">
        <f t="shared" si="34"/>
        <v>0</v>
      </c>
    </row>
    <row r="297" spans="1:15" x14ac:dyDescent="0.25">
      <c r="A297" t="s">
        <v>477</v>
      </c>
      <c r="B297" t="s">
        <v>535</v>
      </c>
      <c r="C297">
        <v>5</v>
      </c>
      <c r="D297" t="s">
        <v>249</v>
      </c>
      <c r="E297" t="s">
        <v>18</v>
      </c>
      <c r="F297" t="s">
        <v>18</v>
      </c>
      <c r="J297" t="str">
        <f t="shared" si="29"/>
        <v>TP</v>
      </c>
      <c r="K297">
        <f t="shared" si="30"/>
        <v>1</v>
      </c>
      <c r="L297">
        <f t="shared" si="31"/>
        <v>0</v>
      </c>
      <c r="M297">
        <f t="shared" si="32"/>
        <v>1</v>
      </c>
      <c r="N297">
        <f t="shared" si="33"/>
        <v>0</v>
      </c>
      <c r="O297">
        <f t="shared" si="34"/>
        <v>0</v>
      </c>
    </row>
    <row r="298" spans="1:15" x14ac:dyDescent="0.25">
      <c r="A298" t="s">
        <v>477</v>
      </c>
      <c r="B298" t="s">
        <v>536</v>
      </c>
      <c r="C298">
        <v>5</v>
      </c>
      <c r="D298" t="s">
        <v>249</v>
      </c>
      <c r="E298" t="s">
        <v>18</v>
      </c>
      <c r="F298" t="s">
        <v>18</v>
      </c>
      <c r="J298" t="str">
        <f t="shared" si="29"/>
        <v>TP</v>
      </c>
      <c r="K298">
        <f t="shared" si="30"/>
        <v>1</v>
      </c>
      <c r="L298">
        <f t="shared" si="31"/>
        <v>0</v>
      </c>
      <c r="M298">
        <f t="shared" si="32"/>
        <v>1</v>
      </c>
      <c r="N298">
        <f t="shared" si="33"/>
        <v>0</v>
      </c>
      <c r="O298">
        <f t="shared" si="34"/>
        <v>0</v>
      </c>
    </row>
    <row r="299" spans="1:15" x14ac:dyDescent="0.25">
      <c r="A299" t="s">
        <v>477</v>
      </c>
      <c r="B299" t="s">
        <v>537</v>
      </c>
      <c r="C299">
        <v>5</v>
      </c>
      <c r="D299" t="s">
        <v>249</v>
      </c>
      <c r="E299" t="s">
        <v>18</v>
      </c>
      <c r="F299" t="s">
        <v>18</v>
      </c>
      <c r="J299" t="str">
        <f t="shared" si="29"/>
        <v>TP</v>
      </c>
      <c r="K299">
        <f t="shared" si="30"/>
        <v>1</v>
      </c>
      <c r="L299">
        <f t="shared" si="31"/>
        <v>0</v>
      </c>
      <c r="M299">
        <f t="shared" si="32"/>
        <v>1</v>
      </c>
      <c r="N299">
        <f t="shared" si="33"/>
        <v>0</v>
      </c>
      <c r="O299">
        <f t="shared" si="34"/>
        <v>0</v>
      </c>
    </row>
    <row r="300" spans="1:15" x14ac:dyDescent="0.25">
      <c r="A300" t="s">
        <v>477</v>
      </c>
      <c r="B300" t="s">
        <v>538</v>
      </c>
      <c r="C300">
        <v>5</v>
      </c>
      <c r="D300" t="s">
        <v>249</v>
      </c>
      <c r="E300" t="s">
        <v>18</v>
      </c>
      <c r="F300" t="s">
        <v>14</v>
      </c>
      <c r="J300" t="str">
        <f t="shared" si="29"/>
        <v>FP</v>
      </c>
      <c r="K300">
        <f t="shared" si="30"/>
        <v>0</v>
      </c>
      <c r="L300">
        <f t="shared" si="31"/>
        <v>1</v>
      </c>
      <c r="M300">
        <f t="shared" si="32"/>
        <v>1</v>
      </c>
      <c r="N300">
        <f t="shared" si="33"/>
        <v>0</v>
      </c>
      <c r="O300">
        <f t="shared" si="34"/>
        <v>0</v>
      </c>
    </row>
    <row r="301" spans="1:15" x14ac:dyDescent="0.25">
      <c r="A301" t="s">
        <v>477</v>
      </c>
      <c r="B301" t="s">
        <v>539</v>
      </c>
      <c r="C301">
        <v>5</v>
      </c>
      <c r="D301" t="s">
        <v>249</v>
      </c>
      <c r="E301" t="s">
        <v>18</v>
      </c>
      <c r="F301" t="s">
        <v>18</v>
      </c>
      <c r="J301" t="str">
        <f t="shared" si="29"/>
        <v>TP</v>
      </c>
      <c r="K301">
        <f t="shared" si="30"/>
        <v>1</v>
      </c>
      <c r="L301">
        <f t="shared" si="31"/>
        <v>0</v>
      </c>
      <c r="M301">
        <f t="shared" si="32"/>
        <v>1</v>
      </c>
      <c r="N301">
        <f t="shared" si="33"/>
        <v>0</v>
      </c>
      <c r="O301">
        <f t="shared" si="34"/>
        <v>0</v>
      </c>
    </row>
    <row r="302" spans="1:15" x14ac:dyDescent="0.25">
      <c r="A302" t="s">
        <v>540</v>
      </c>
      <c r="B302" t="s">
        <v>541</v>
      </c>
      <c r="C302">
        <v>7</v>
      </c>
      <c r="D302" t="s">
        <v>249</v>
      </c>
      <c r="E302" t="s">
        <v>6</v>
      </c>
      <c r="F302" t="s">
        <v>6</v>
      </c>
      <c r="I302" t="s">
        <v>272</v>
      </c>
      <c r="J302" t="str">
        <f t="shared" si="29"/>
        <v>TP</v>
      </c>
      <c r="K302">
        <f t="shared" si="30"/>
        <v>1</v>
      </c>
      <c r="L302">
        <f t="shared" si="31"/>
        <v>0</v>
      </c>
      <c r="M302">
        <f t="shared" si="32"/>
        <v>1</v>
      </c>
      <c r="N302">
        <f t="shared" si="33"/>
        <v>0</v>
      </c>
      <c r="O302">
        <f t="shared" si="34"/>
        <v>0</v>
      </c>
    </row>
    <row r="303" spans="1:15" x14ac:dyDescent="0.25">
      <c r="A303" t="s">
        <v>540</v>
      </c>
      <c r="B303" t="s">
        <v>542</v>
      </c>
      <c r="C303">
        <v>7</v>
      </c>
      <c r="D303" t="s">
        <v>249</v>
      </c>
      <c r="E303" t="s">
        <v>6</v>
      </c>
      <c r="F303" t="s">
        <v>6</v>
      </c>
      <c r="J303" t="str">
        <f t="shared" si="29"/>
        <v>TP</v>
      </c>
      <c r="K303">
        <f t="shared" si="30"/>
        <v>1</v>
      </c>
      <c r="L303">
        <f t="shared" si="31"/>
        <v>0</v>
      </c>
      <c r="M303">
        <f t="shared" si="32"/>
        <v>1</v>
      </c>
      <c r="N303">
        <f t="shared" si="33"/>
        <v>0</v>
      </c>
      <c r="O303">
        <f t="shared" si="34"/>
        <v>0</v>
      </c>
    </row>
    <row r="304" spans="1:15" x14ac:dyDescent="0.25">
      <c r="A304" t="s">
        <v>540</v>
      </c>
      <c r="B304" t="s">
        <v>543</v>
      </c>
      <c r="C304">
        <v>7</v>
      </c>
      <c r="D304" t="s">
        <v>249</v>
      </c>
      <c r="E304" t="s">
        <v>6</v>
      </c>
      <c r="F304" t="s">
        <v>6</v>
      </c>
      <c r="J304" t="str">
        <f t="shared" si="29"/>
        <v>TP</v>
      </c>
      <c r="K304">
        <f t="shared" si="30"/>
        <v>1</v>
      </c>
      <c r="L304">
        <f t="shared" si="31"/>
        <v>0</v>
      </c>
      <c r="M304">
        <f t="shared" si="32"/>
        <v>1</v>
      </c>
      <c r="N304">
        <f t="shared" si="33"/>
        <v>0</v>
      </c>
      <c r="O304">
        <f t="shared" si="34"/>
        <v>0</v>
      </c>
    </row>
    <row r="305" spans="1:15" x14ac:dyDescent="0.25">
      <c r="A305" t="s">
        <v>540</v>
      </c>
      <c r="B305" t="s">
        <v>544</v>
      </c>
      <c r="C305">
        <v>7</v>
      </c>
      <c r="D305" t="s">
        <v>249</v>
      </c>
      <c r="E305" t="s">
        <v>6</v>
      </c>
      <c r="F305" t="s">
        <v>6</v>
      </c>
      <c r="J305" t="str">
        <f t="shared" si="29"/>
        <v>TP</v>
      </c>
      <c r="K305">
        <f t="shared" si="30"/>
        <v>1</v>
      </c>
      <c r="L305">
        <f t="shared" si="31"/>
        <v>0</v>
      </c>
      <c r="M305">
        <f t="shared" si="32"/>
        <v>1</v>
      </c>
      <c r="N305">
        <f t="shared" si="33"/>
        <v>0</v>
      </c>
      <c r="O305">
        <f t="shared" si="34"/>
        <v>0</v>
      </c>
    </row>
    <row r="306" spans="1:15" x14ac:dyDescent="0.25">
      <c r="A306" t="s">
        <v>540</v>
      </c>
      <c r="B306" t="s">
        <v>545</v>
      </c>
      <c r="C306">
        <v>7</v>
      </c>
      <c r="D306" t="s">
        <v>249</v>
      </c>
      <c r="E306" t="s">
        <v>6</v>
      </c>
      <c r="F306" t="s">
        <v>6</v>
      </c>
      <c r="J306" t="str">
        <f t="shared" si="29"/>
        <v>TP</v>
      </c>
      <c r="K306">
        <f t="shared" si="30"/>
        <v>1</v>
      </c>
      <c r="L306">
        <f t="shared" si="31"/>
        <v>0</v>
      </c>
      <c r="M306">
        <f t="shared" si="32"/>
        <v>1</v>
      </c>
      <c r="N306">
        <f t="shared" si="33"/>
        <v>0</v>
      </c>
      <c r="O306">
        <f t="shared" si="34"/>
        <v>0</v>
      </c>
    </row>
    <row r="307" spans="1:15" x14ac:dyDescent="0.25">
      <c r="A307" t="s">
        <v>540</v>
      </c>
      <c r="B307" t="s">
        <v>546</v>
      </c>
      <c r="C307">
        <v>7</v>
      </c>
      <c r="D307" t="s">
        <v>249</v>
      </c>
      <c r="E307" t="s">
        <v>6</v>
      </c>
      <c r="F307" t="s">
        <v>6</v>
      </c>
      <c r="J307" t="str">
        <f t="shared" si="29"/>
        <v>TP</v>
      </c>
      <c r="K307">
        <f t="shared" si="30"/>
        <v>1</v>
      </c>
      <c r="L307">
        <f t="shared" si="31"/>
        <v>0</v>
      </c>
      <c r="M307">
        <f t="shared" si="32"/>
        <v>1</v>
      </c>
      <c r="N307">
        <f t="shared" si="33"/>
        <v>0</v>
      </c>
      <c r="O307">
        <f t="shared" si="34"/>
        <v>0</v>
      </c>
    </row>
    <row r="308" spans="1:15" x14ac:dyDescent="0.25">
      <c r="A308" t="s">
        <v>540</v>
      </c>
      <c r="B308" t="s">
        <v>547</v>
      </c>
      <c r="C308">
        <v>7</v>
      </c>
      <c r="D308" t="s">
        <v>249</v>
      </c>
      <c r="E308" t="s">
        <v>6</v>
      </c>
      <c r="F308" t="s">
        <v>6</v>
      </c>
      <c r="J308" t="str">
        <f t="shared" si="29"/>
        <v>TP</v>
      </c>
      <c r="K308">
        <f t="shared" si="30"/>
        <v>1</v>
      </c>
      <c r="L308">
        <f t="shared" si="31"/>
        <v>0</v>
      </c>
      <c r="M308">
        <f t="shared" si="32"/>
        <v>1</v>
      </c>
      <c r="N308">
        <f t="shared" si="33"/>
        <v>0</v>
      </c>
      <c r="O308">
        <f t="shared" si="34"/>
        <v>0</v>
      </c>
    </row>
    <row r="309" spans="1:15" x14ac:dyDescent="0.25">
      <c r="A309" t="s">
        <v>540</v>
      </c>
      <c r="B309" t="s">
        <v>548</v>
      </c>
      <c r="C309">
        <v>7</v>
      </c>
      <c r="D309" t="s">
        <v>249</v>
      </c>
      <c r="E309" t="s">
        <v>6</v>
      </c>
      <c r="F309" t="s">
        <v>6</v>
      </c>
      <c r="J309" t="str">
        <f t="shared" si="29"/>
        <v>TP</v>
      </c>
      <c r="K309">
        <f t="shared" si="30"/>
        <v>1</v>
      </c>
      <c r="L309">
        <f t="shared" si="31"/>
        <v>0</v>
      </c>
      <c r="M309">
        <f t="shared" si="32"/>
        <v>1</v>
      </c>
      <c r="N309">
        <f t="shared" si="33"/>
        <v>0</v>
      </c>
      <c r="O309">
        <f t="shared" si="34"/>
        <v>0</v>
      </c>
    </row>
    <row r="310" spans="1:15" x14ac:dyDescent="0.25">
      <c r="A310" t="s">
        <v>540</v>
      </c>
      <c r="B310" t="s">
        <v>549</v>
      </c>
      <c r="C310">
        <v>7</v>
      </c>
      <c r="D310" t="s">
        <v>249</v>
      </c>
      <c r="E310" t="s">
        <v>6</v>
      </c>
      <c r="F310" t="s">
        <v>6</v>
      </c>
      <c r="J310" t="str">
        <f t="shared" si="29"/>
        <v>TP</v>
      </c>
      <c r="K310">
        <f t="shared" si="30"/>
        <v>1</v>
      </c>
      <c r="L310">
        <f t="shared" si="31"/>
        <v>0</v>
      </c>
      <c r="M310">
        <f t="shared" si="32"/>
        <v>1</v>
      </c>
      <c r="N310">
        <f t="shared" si="33"/>
        <v>0</v>
      </c>
      <c r="O310">
        <f t="shared" si="34"/>
        <v>0</v>
      </c>
    </row>
    <row r="311" spans="1:15" x14ac:dyDescent="0.25">
      <c r="A311" t="s">
        <v>540</v>
      </c>
      <c r="B311" t="s">
        <v>550</v>
      </c>
      <c r="C311">
        <v>7</v>
      </c>
      <c r="D311" t="s">
        <v>249</v>
      </c>
      <c r="E311" t="s">
        <v>6</v>
      </c>
      <c r="F311" t="s">
        <v>6</v>
      </c>
      <c r="J311" t="str">
        <f t="shared" si="29"/>
        <v>TP</v>
      </c>
      <c r="K311">
        <f t="shared" si="30"/>
        <v>1</v>
      </c>
      <c r="L311">
        <f t="shared" si="31"/>
        <v>0</v>
      </c>
      <c r="M311">
        <f t="shared" si="32"/>
        <v>1</v>
      </c>
      <c r="N311">
        <f t="shared" si="33"/>
        <v>0</v>
      </c>
      <c r="O311">
        <f t="shared" si="34"/>
        <v>0</v>
      </c>
    </row>
    <row r="312" spans="1:15" x14ac:dyDescent="0.25">
      <c r="A312" t="s">
        <v>540</v>
      </c>
      <c r="B312" t="s">
        <v>551</v>
      </c>
      <c r="C312">
        <v>7</v>
      </c>
      <c r="D312" t="s">
        <v>249</v>
      </c>
      <c r="E312" t="s">
        <v>6</v>
      </c>
      <c r="F312" t="s">
        <v>6</v>
      </c>
      <c r="I312" t="s">
        <v>360</v>
      </c>
      <c r="J312" t="str">
        <f t="shared" si="29"/>
        <v>TP</v>
      </c>
      <c r="K312">
        <f t="shared" si="30"/>
        <v>1</v>
      </c>
      <c r="L312">
        <f t="shared" si="31"/>
        <v>0</v>
      </c>
      <c r="M312">
        <f t="shared" si="32"/>
        <v>1</v>
      </c>
      <c r="N312">
        <f t="shared" si="33"/>
        <v>0</v>
      </c>
      <c r="O312">
        <f t="shared" si="34"/>
        <v>0</v>
      </c>
    </row>
    <row r="313" spans="1:15" x14ac:dyDescent="0.25">
      <c r="A313" t="s">
        <v>540</v>
      </c>
      <c r="B313" t="s">
        <v>552</v>
      </c>
      <c r="C313">
        <v>7</v>
      </c>
      <c r="D313" t="s">
        <v>249</v>
      </c>
      <c r="E313" t="s">
        <v>6</v>
      </c>
      <c r="F313" t="s">
        <v>6</v>
      </c>
      <c r="J313" t="str">
        <f t="shared" si="29"/>
        <v>TP</v>
      </c>
      <c r="K313">
        <f t="shared" si="30"/>
        <v>1</v>
      </c>
      <c r="L313">
        <f t="shared" si="31"/>
        <v>0</v>
      </c>
      <c r="M313">
        <f t="shared" si="32"/>
        <v>1</v>
      </c>
      <c r="N313">
        <f t="shared" si="33"/>
        <v>0</v>
      </c>
      <c r="O313">
        <f t="shared" si="34"/>
        <v>0</v>
      </c>
    </row>
    <row r="314" spans="1:15" x14ac:dyDescent="0.25">
      <c r="A314" t="s">
        <v>540</v>
      </c>
      <c r="B314" t="s">
        <v>553</v>
      </c>
      <c r="C314">
        <v>7</v>
      </c>
      <c r="D314" t="s">
        <v>249</v>
      </c>
      <c r="E314" t="s">
        <v>6</v>
      </c>
      <c r="F314" t="s">
        <v>6</v>
      </c>
      <c r="J314" t="str">
        <f t="shared" si="29"/>
        <v>TP</v>
      </c>
      <c r="K314">
        <f t="shared" si="30"/>
        <v>1</v>
      </c>
      <c r="L314">
        <f t="shared" si="31"/>
        <v>0</v>
      </c>
      <c r="M314">
        <f t="shared" si="32"/>
        <v>1</v>
      </c>
      <c r="N314">
        <f t="shared" si="33"/>
        <v>0</v>
      </c>
      <c r="O314">
        <f t="shared" si="34"/>
        <v>0</v>
      </c>
    </row>
    <row r="315" spans="1:15" x14ac:dyDescent="0.25">
      <c r="A315" t="s">
        <v>540</v>
      </c>
      <c r="B315" t="s">
        <v>554</v>
      </c>
      <c r="C315">
        <v>7</v>
      </c>
      <c r="D315" t="s">
        <v>249</v>
      </c>
      <c r="E315" t="s">
        <v>6</v>
      </c>
      <c r="F315" t="s">
        <v>6</v>
      </c>
      <c r="J315" t="str">
        <f t="shared" si="29"/>
        <v>TP</v>
      </c>
      <c r="K315">
        <f t="shared" si="30"/>
        <v>1</v>
      </c>
      <c r="L315">
        <f t="shared" si="31"/>
        <v>0</v>
      </c>
      <c r="M315">
        <f t="shared" si="32"/>
        <v>1</v>
      </c>
      <c r="N315">
        <f t="shared" si="33"/>
        <v>0</v>
      </c>
      <c r="O315">
        <f t="shared" si="34"/>
        <v>0</v>
      </c>
    </row>
    <row r="316" spans="1:15" x14ac:dyDescent="0.25">
      <c r="A316" t="s">
        <v>540</v>
      </c>
      <c r="B316" t="s">
        <v>555</v>
      </c>
      <c r="C316">
        <v>7</v>
      </c>
      <c r="D316" t="s">
        <v>249</v>
      </c>
      <c r="E316" t="s">
        <v>6</v>
      </c>
      <c r="F316" t="s">
        <v>6</v>
      </c>
      <c r="J316" t="str">
        <f t="shared" si="29"/>
        <v>TP</v>
      </c>
      <c r="K316">
        <f t="shared" si="30"/>
        <v>1</v>
      </c>
      <c r="L316">
        <f t="shared" si="31"/>
        <v>0</v>
      </c>
      <c r="M316">
        <f t="shared" si="32"/>
        <v>1</v>
      </c>
      <c r="N316">
        <f t="shared" si="33"/>
        <v>0</v>
      </c>
      <c r="O316">
        <f t="shared" si="34"/>
        <v>0</v>
      </c>
    </row>
    <row r="317" spans="1:15" x14ac:dyDescent="0.25">
      <c r="A317" t="s">
        <v>540</v>
      </c>
      <c r="B317" t="s">
        <v>556</v>
      </c>
      <c r="C317">
        <v>7</v>
      </c>
      <c r="D317" t="s">
        <v>249</v>
      </c>
      <c r="E317" t="s">
        <v>6</v>
      </c>
      <c r="F317" t="s">
        <v>6</v>
      </c>
      <c r="J317" t="str">
        <f t="shared" si="29"/>
        <v>TP</v>
      </c>
      <c r="K317">
        <f t="shared" si="30"/>
        <v>1</v>
      </c>
      <c r="L317">
        <f t="shared" si="31"/>
        <v>0</v>
      </c>
      <c r="M317">
        <f t="shared" si="32"/>
        <v>1</v>
      </c>
      <c r="N317">
        <f t="shared" si="33"/>
        <v>0</v>
      </c>
      <c r="O317">
        <f t="shared" si="34"/>
        <v>0</v>
      </c>
    </row>
    <row r="318" spans="1:15" x14ac:dyDescent="0.25">
      <c r="A318" t="s">
        <v>540</v>
      </c>
      <c r="B318" t="s">
        <v>557</v>
      </c>
      <c r="C318">
        <v>7</v>
      </c>
      <c r="D318" t="s">
        <v>249</v>
      </c>
      <c r="E318" t="s">
        <v>6</v>
      </c>
      <c r="F318" t="s">
        <v>6</v>
      </c>
      <c r="J318" t="str">
        <f t="shared" si="29"/>
        <v>TP</v>
      </c>
      <c r="K318">
        <f t="shared" si="30"/>
        <v>1</v>
      </c>
      <c r="L318">
        <f t="shared" si="31"/>
        <v>0</v>
      </c>
      <c r="M318">
        <f t="shared" si="32"/>
        <v>1</v>
      </c>
      <c r="N318">
        <f t="shared" si="33"/>
        <v>0</v>
      </c>
      <c r="O318">
        <f t="shared" si="34"/>
        <v>0</v>
      </c>
    </row>
    <row r="319" spans="1:15" x14ac:dyDescent="0.25">
      <c r="A319" t="s">
        <v>540</v>
      </c>
      <c r="B319" t="s">
        <v>558</v>
      </c>
      <c r="C319">
        <v>7</v>
      </c>
      <c r="D319" t="s">
        <v>249</v>
      </c>
      <c r="E319" t="s">
        <v>6</v>
      </c>
      <c r="F319" t="s">
        <v>6</v>
      </c>
      <c r="J319" t="str">
        <f t="shared" si="29"/>
        <v>TP</v>
      </c>
      <c r="K319">
        <f t="shared" si="30"/>
        <v>1</v>
      </c>
      <c r="L319">
        <f t="shared" si="31"/>
        <v>0</v>
      </c>
      <c r="M319">
        <f t="shared" si="32"/>
        <v>1</v>
      </c>
      <c r="N319">
        <f t="shared" si="33"/>
        <v>0</v>
      </c>
      <c r="O319">
        <f t="shared" si="34"/>
        <v>0</v>
      </c>
    </row>
    <row r="320" spans="1:15" x14ac:dyDescent="0.25">
      <c r="A320" t="s">
        <v>540</v>
      </c>
      <c r="B320" t="s">
        <v>559</v>
      </c>
      <c r="C320">
        <v>7</v>
      </c>
      <c r="D320" t="s">
        <v>251</v>
      </c>
      <c r="E320" t="s">
        <v>275</v>
      </c>
      <c r="J320" t="str">
        <f t="shared" si="29"/>
        <v/>
      </c>
      <c r="K320">
        <f t="shared" si="30"/>
        <v>0</v>
      </c>
      <c r="L320">
        <f t="shared" si="31"/>
        <v>0</v>
      </c>
      <c r="M320">
        <f t="shared" si="32"/>
        <v>0</v>
      </c>
      <c r="N320">
        <f t="shared" si="33"/>
        <v>0</v>
      </c>
      <c r="O320">
        <f t="shared" si="34"/>
        <v>1</v>
      </c>
    </row>
    <row r="321" spans="1:15" x14ac:dyDescent="0.25">
      <c r="A321" t="s">
        <v>540</v>
      </c>
      <c r="B321" t="s">
        <v>560</v>
      </c>
      <c r="C321">
        <v>7</v>
      </c>
      <c r="D321" t="s">
        <v>249</v>
      </c>
      <c r="E321" t="s">
        <v>6</v>
      </c>
      <c r="F321" t="s">
        <v>6</v>
      </c>
      <c r="J321" t="str">
        <f t="shared" si="29"/>
        <v>TP</v>
      </c>
      <c r="K321">
        <f t="shared" si="30"/>
        <v>1</v>
      </c>
      <c r="L321">
        <f t="shared" si="31"/>
        <v>0</v>
      </c>
      <c r="M321">
        <f t="shared" si="32"/>
        <v>1</v>
      </c>
      <c r="N321">
        <f t="shared" si="33"/>
        <v>0</v>
      </c>
      <c r="O321">
        <f t="shared" si="34"/>
        <v>0</v>
      </c>
    </row>
    <row r="322" spans="1:15" x14ac:dyDescent="0.25">
      <c r="A322" t="s">
        <v>540</v>
      </c>
      <c r="B322" t="s">
        <v>561</v>
      </c>
      <c r="C322">
        <v>7</v>
      </c>
      <c r="D322" t="s">
        <v>249</v>
      </c>
      <c r="E322" t="s">
        <v>6</v>
      </c>
      <c r="F322" t="s">
        <v>6</v>
      </c>
      <c r="I322" t="s">
        <v>295</v>
      </c>
      <c r="J322" t="str">
        <f t="shared" si="29"/>
        <v>TP</v>
      </c>
      <c r="K322">
        <f t="shared" si="30"/>
        <v>1</v>
      </c>
      <c r="L322">
        <f t="shared" si="31"/>
        <v>0</v>
      </c>
      <c r="M322">
        <f t="shared" si="32"/>
        <v>1</v>
      </c>
      <c r="N322">
        <f t="shared" si="33"/>
        <v>0</v>
      </c>
      <c r="O322">
        <f t="shared" si="34"/>
        <v>0</v>
      </c>
    </row>
    <row r="323" spans="1:15" x14ac:dyDescent="0.25">
      <c r="A323" t="s">
        <v>540</v>
      </c>
      <c r="B323" t="s">
        <v>562</v>
      </c>
      <c r="C323">
        <v>7</v>
      </c>
      <c r="D323" t="s">
        <v>249</v>
      </c>
      <c r="E323" t="s">
        <v>6</v>
      </c>
      <c r="F323" t="s">
        <v>6</v>
      </c>
      <c r="J323" t="str">
        <f t="shared" si="29"/>
        <v>TP</v>
      </c>
      <c r="K323">
        <f t="shared" si="30"/>
        <v>1</v>
      </c>
      <c r="L323">
        <f t="shared" si="31"/>
        <v>0</v>
      </c>
      <c r="M323">
        <f t="shared" si="32"/>
        <v>1</v>
      </c>
      <c r="N323">
        <f t="shared" si="33"/>
        <v>0</v>
      </c>
      <c r="O323">
        <f t="shared" si="34"/>
        <v>0</v>
      </c>
    </row>
    <row r="324" spans="1:15" x14ac:dyDescent="0.25">
      <c r="A324" t="s">
        <v>540</v>
      </c>
      <c r="B324" t="s">
        <v>563</v>
      </c>
      <c r="C324">
        <v>7</v>
      </c>
      <c r="D324" t="s">
        <v>249</v>
      </c>
      <c r="E324" t="s">
        <v>6</v>
      </c>
      <c r="F324" t="s">
        <v>6</v>
      </c>
      <c r="J324" t="str">
        <f t="shared" si="29"/>
        <v>TP</v>
      </c>
      <c r="K324">
        <f t="shared" si="30"/>
        <v>1</v>
      </c>
      <c r="L324">
        <f t="shared" si="31"/>
        <v>0</v>
      </c>
      <c r="M324">
        <f t="shared" si="32"/>
        <v>1</v>
      </c>
      <c r="N324">
        <f t="shared" si="33"/>
        <v>0</v>
      </c>
      <c r="O324">
        <f t="shared" si="34"/>
        <v>0</v>
      </c>
    </row>
    <row r="325" spans="1:15" x14ac:dyDescent="0.25">
      <c r="A325" t="s">
        <v>540</v>
      </c>
      <c r="B325" t="s">
        <v>564</v>
      </c>
      <c r="C325">
        <v>7</v>
      </c>
      <c r="D325" t="s">
        <v>249</v>
      </c>
      <c r="E325" t="s">
        <v>6</v>
      </c>
      <c r="F325" t="s">
        <v>6</v>
      </c>
      <c r="J325" t="str">
        <f t="shared" si="29"/>
        <v>TP</v>
      </c>
      <c r="K325">
        <f t="shared" si="30"/>
        <v>1</v>
      </c>
      <c r="L325">
        <f t="shared" si="31"/>
        <v>0</v>
      </c>
      <c r="M325">
        <f t="shared" si="32"/>
        <v>1</v>
      </c>
      <c r="N325">
        <f t="shared" si="33"/>
        <v>0</v>
      </c>
      <c r="O325">
        <f t="shared" si="34"/>
        <v>0</v>
      </c>
    </row>
    <row r="326" spans="1:15" x14ac:dyDescent="0.25">
      <c r="A326" t="s">
        <v>540</v>
      </c>
      <c r="B326" t="s">
        <v>565</v>
      </c>
      <c r="C326">
        <v>7</v>
      </c>
      <c r="D326" t="s">
        <v>249</v>
      </c>
      <c r="E326" t="s">
        <v>6</v>
      </c>
      <c r="F326" t="s">
        <v>6</v>
      </c>
      <c r="J326" t="str">
        <f t="shared" si="29"/>
        <v>TP</v>
      </c>
      <c r="K326">
        <f t="shared" si="30"/>
        <v>1</v>
      </c>
      <c r="L326">
        <f t="shared" si="31"/>
        <v>0</v>
      </c>
      <c r="M326">
        <f t="shared" si="32"/>
        <v>1</v>
      </c>
      <c r="N326">
        <f t="shared" si="33"/>
        <v>0</v>
      </c>
      <c r="O326">
        <f t="shared" si="34"/>
        <v>0</v>
      </c>
    </row>
    <row r="327" spans="1:15" x14ac:dyDescent="0.25">
      <c r="A327" t="s">
        <v>540</v>
      </c>
      <c r="B327" t="s">
        <v>566</v>
      </c>
      <c r="C327">
        <v>7</v>
      </c>
      <c r="D327" t="s">
        <v>249</v>
      </c>
      <c r="E327" t="s">
        <v>6</v>
      </c>
      <c r="F327" t="s">
        <v>6</v>
      </c>
      <c r="J327" t="str">
        <f t="shared" si="29"/>
        <v>TP</v>
      </c>
      <c r="K327">
        <f t="shared" si="30"/>
        <v>1</v>
      </c>
      <c r="L327">
        <f t="shared" si="31"/>
        <v>0</v>
      </c>
      <c r="M327">
        <f t="shared" si="32"/>
        <v>1</v>
      </c>
      <c r="N327">
        <f t="shared" si="33"/>
        <v>0</v>
      </c>
      <c r="O327">
        <f t="shared" si="34"/>
        <v>0</v>
      </c>
    </row>
    <row r="328" spans="1:15" x14ac:dyDescent="0.25">
      <c r="A328" t="s">
        <v>540</v>
      </c>
      <c r="B328" t="s">
        <v>567</v>
      </c>
      <c r="C328">
        <v>7</v>
      </c>
      <c r="D328" t="s">
        <v>249</v>
      </c>
      <c r="E328" t="s">
        <v>6</v>
      </c>
      <c r="F328" t="s">
        <v>6</v>
      </c>
      <c r="J328" t="str">
        <f t="shared" si="29"/>
        <v>TP</v>
      </c>
      <c r="K328">
        <f t="shared" si="30"/>
        <v>1</v>
      </c>
      <c r="L328">
        <f t="shared" si="31"/>
        <v>0</v>
      </c>
      <c r="M328">
        <f t="shared" si="32"/>
        <v>1</v>
      </c>
      <c r="N328">
        <f t="shared" si="33"/>
        <v>0</v>
      </c>
      <c r="O328">
        <f t="shared" si="34"/>
        <v>0</v>
      </c>
    </row>
    <row r="329" spans="1:15" x14ac:dyDescent="0.25">
      <c r="A329" t="s">
        <v>540</v>
      </c>
      <c r="B329" t="s">
        <v>568</v>
      </c>
      <c r="C329">
        <v>7</v>
      </c>
      <c r="D329" t="s">
        <v>249</v>
      </c>
      <c r="E329" t="s">
        <v>6</v>
      </c>
      <c r="F329" t="s">
        <v>6</v>
      </c>
      <c r="J329" t="str">
        <f t="shared" si="29"/>
        <v>TP</v>
      </c>
      <c r="K329">
        <f t="shared" si="30"/>
        <v>1</v>
      </c>
      <c r="L329">
        <f t="shared" si="31"/>
        <v>0</v>
      </c>
      <c r="M329">
        <f t="shared" si="32"/>
        <v>1</v>
      </c>
      <c r="N329">
        <f t="shared" si="33"/>
        <v>0</v>
      </c>
      <c r="O329">
        <f t="shared" si="34"/>
        <v>0</v>
      </c>
    </row>
    <row r="330" spans="1:15" x14ac:dyDescent="0.25">
      <c r="A330" t="s">
        <v>540</v>
      </c>
      <c r="B330" t="s">
        <v>569</v>
      </c>
      <c r="C330">
        <v>7</v>
      </c>
      <c r="D330" t="s">
        <v>249</v>
      </c>
      <c r="E330" t="s">
        <v>6</v>
      </c>
      <c r="F330" t="s">
        <v>6</v>
      </c>
      <c r="J330" t="str">
        <f t="shared" si="29"/>
        <v>TP</v>
      </c>
      <c r="K330">
        <f t="shared" si="30"/>
        <v>1</v>
      </c>
      <c r="L330">
        <f t="shared" si="31"/>
        <v>0</v>
      </c>
      <c r="M330">
        <f t="shared" si="32"/>
        <v>1</v>
      </c>
      <c r="N330">
        <f t="shared" si="33"/>
        <v>0</v>
      </c>
      <c r="O330">
        <f t="shared" si="34"/>
        <v>0</v>
      </c>
    </row>
    <row r="331" spans="1:15" x14ac:dyDescent="0.25">
      <c r="A331" t="s">
        <v>540</v>
      </c>
      <c r="B331" t="s">
        <v>570</v>
      </c>
      <c r="C331">
        <v>7</v>
      </c>
      <c r="D331" t="s">
        <v>249</v>
      </c>
      <c r="E331" t="s">
        <v>6</v>
      </c>
      <c r="F331" t="s">
        <v>6</v>
      </c>
      <c r="J331" t="str">
        <f t="shared" si="29"/>
        <v>TP</v>
      </c>
      <c r="K331">
        <f t="shared" si="30"/>
        <v>1</v>
      </c>
      <c r="L331">
        <f t="shared" si="31"/>
        <v>0</v>
      </c>
      <c r="M331">
        <f t="shared" si="32"/>
        <v>1</v>
      </c>
      <c r="N331">
        <f t="shared" si="33"/>
        <v>0</v>
      </c>
      <c r="O331">
        <f t="shared" si="34"/>
        <v>0</v>
      </c>
    </row>
    <row r="332" spans="1:15" x14ac:dyDescent="0.25">
      <c r="A332" t="s">
        <v>540</v>
      </c>
      <c r="B332" t="s">
        <v>571</v>
      </c>
      <c r="C332">
        <v>7</v>
      </c>
      <c r="D332" t="s">
        <v>251</v>
      </c>
      <c r="E332" t="s">
        <v>275</v>
      </c>
      <c r="I332" t="s">
        <v>308</v>
      </c>
      <c r="J332" t="str">
        <f t="shared" si="29"/>
        <v/>
      </c>
      <c r="K332">
        <f t="shared" si="30"/>
        <v>0</v>
      </c>
      <c r="L332">
        <f t="shared" si="31"/>
        <v>0</v>
      </c>
      <c r="M332">
        <f t="shared" si="32"/>
        <v>0</v>
      </c>
      <c r="N332">
        <f t="shared" si="33"/>
        <v>0</v>
      </c>
      <c r="O332">
        <f t="shared" si="34"/>
        <v>1</v>
      </c>
    </row>
    <row r="333" spans="1:15" x14ac:dyDescent="0.25">
      <c r="A333" t="s">
        <v>540</v>
      </c>
      <c r="B333" t="s">
        <v>572</v>
      </c>
      <c r="C333">
        <v>7</v>
      </c>
      <c r="D333" t="s">
        <v>249</v>
      </c>
      <c r="E333" t="s">
        <v>6</v>
      </c>
      <c r="F333" t="s">
        <v>6</v>
      </c>
      <c r="J333" t="str">
        <f t="shared" si="29"/>
        <v>TP</v>
      </c>
      <c r="K333">
        <f t="shared" si="30"/>
        <v>1</v>
      </c>
      <c r="L333">
        <f t="shared" si="31"/>
        <v>0</v>
      </c>
      <c r="M333">
        <f t="shared" si="32"/>
        <v>1</v>
      </c>
      <c r="N333">
        <f t="shared" si="33"/>
        <v>0</v>
      </c>
      <c r="O333">
        <f t="shared" si="34"/>
        <v>0</v>
      </c>
    </row>
    <row r="334" spans="1:15" x14ac:dyDescent="0.25">
      <c r="A334" t="s">
        <v>540</v>
      </c>
      <c r="B334" t="s">
        <v>573</v>
      </c>
      <c r="C334">
        <v>7</v>
      </c>
      <c r="D334" t="s">
        <v>251</v>
      </c>
      <c r="E334" t="s">
        <v>275</v>
      </c>
      <c r="I334" t="s">
        <v>574</v>
      </c>
      <c r="J334" t="str">
        <f t="shared" si="29"/>
        <v/>
      </c>
      <c r="K334">
        <f t="shared" si="30"/>
        <v>0</v>
      </c>
      <c r="L334">
        <f t="shared" si="31"/>
        <v>0</v>
      </c>
      <c r="M334">
        <f t="shared" si="32"/>
        <v>0</v>
      </c>
      <c r="N334">
        <f t="shared" si="33"/>
        <v>0</v>
      </c>
      <c r="O334">
        <f t="shared" si="34"/>
        <v>1</v>
      </c>
    </row>
    <row r="335" spans="1:15" x14ac:dyDescent="0.25">
      <c r="A335" t="s">
        <v>540</v>
      </c>
      <c r="B335" t="s">
        <v>575</v>
      </c>
      <c r="C335">
        <v>7</v>
      </c>
      <c r="D335" t="s">
        <v>251</v>
      </c>
      <c r="E335" t="s">
        <v>275</v>
      </c>
      <c r="I335" t="s">
        <v>574</v>
      </c>
      <c r="J335" t="str">
        <f t="shared" si="29"/>
        <v/>
      </c>
      <c r="K335">
        <f t="shared" si="30"/>
        <v>0</v>
      </c>
      <c r="L335">
        <f t="shared" si="31"/>
        <v>0</v>
      </c>
      <c r="M335">
        <f t="shared" si="32"/>
        <v>0</v>
      </c>
      <c r="N335">
        <f t="shared" si="33"/>
        <v>0</v>
      </c>
      <c r="O335">
        <f t="shared" si="34"/>
        <v>1</v>
      </c>
    </row>
    <row r="336" spans="1:15" x14ac:dyDescent="0.25">
      <c r="A336" t="s">
        <v>540</v>
      </c>
      <c r="B336" t="s">
        <v>576</v>
      </c>
      <c r="C336">
        <v>7</v>
      </c>
      <c r="D336" t="s">
        <v>249</v>
      </c>
      <c r="E336" t="s">
        <v>6</v>
      </c>
      <c r="F336" t="s">
        <v>6</v>
      </c>
      <c r="J336" t="str">
        <f t="shared" si="29"/>
        <v>TP</v>
      </c>
      <c r="K336">
        <f t="shared" si="30"/>
        <v>1</v>
      </c>
      <c r="L336">
        <f t="shared" si="31"/>
        <v>0</v>
      </c>
      <c r="M336">
        <f t="shared" si="32"/>
        <v>1</v>
      </c>
      <c r="N336">
        <f t="shared" si="33"/>
        <v>0</v>
      </c>
      <c r="O336">
        <f t="shared" si="34"/>
        <v>0</v>
      </c>
    </row>
    <row r="337" spans="1:15" x14ac:dyDescent="0.25">
      <c r="A337" t="s">
        <v>540</v>
      </c>
      <c r="B337" t="s">
        <v>577</v>
      </c>
      <c r="C337">
        <v>7</v>
      </c>
      <c r="D337" t="s">
        <v>249</v>
      </c>
      <c r="E337" t="s">
        <v>6</v>
      </c>
      <c r="F337" t="s">
        <v>6</v>
      </c>
      <c r="J337" t="str">
        <f t="shared" si="29"/>
        <v>TP</v>
      </c>
      <c r="K337">
        <f t="shared" si="30"/>
        <v>1</v>
      </c>
      <c r="L337">
        <f t="shared" si="31"/>
        <v>0</v>
      </c>
      <c r="M337">
        <f t="shared" si="32"/>
        <v>1</v>
      </c>
      <c r="N337">
        <f t="shared" si="33"/>
        <v>0</v>
      </c>
      <c r="O337">
        <f t="shared" si="34"/>
        <v>0</v>
      </c>
    </row>
    <row r="338" spans="1:15" x14ac:dyDescent="0.25">
      <c r="A338" t="s">
        <v>540</v>
      </c>
      <c r="B338" t="s">
        <v>577</v>
      </c>
      <c r="C338">
        <v>7</v>
      </c>
      <c r="D338" t="s">
        <v>250</v>
      </c>
      <c r="E338" t="s">
        <v>275</v>
      </c>
      <c r="J338" t="str">
        <f t="shared" si="29"/>
        <v/>
      </c>
      <c r="K338">
        <f t="shared" si="30"/>
        <v>0</v>
      </c>
      <c r="L338">
        <f t="shared" si="31"/>
        <v>0</v>
      </c>
      <c r="M338">
        <f t="shared" si="32"/>
        <v>0</v>
      </c>
      <c r="N338">
        <f t="shared" si="33"/>
        <v>1</v>
      </c>
      <c r="O338">
        <f t="shared" si="34"/>
        <v>0</v>
      </c>
    </row>
    <row r="339" spans="1:15" x14ac:dyDescent="0.25">
      <c r="A339" t="s">
        <v>540</v>
      </c>
      <c r="B339" t="s">
        <v>578</v>
      </c>
      <c r="C339">
        <v>7</v>
      </c>
      <c r="D339" t="s">
        <v>249</v>
      </c>
      <c r="E339" t="s">
        <v>6</v>
      </c>
      <c r="F339" t="s">
        <v>6</v>
      </c>
      <c r="J339" t="str">
        <f t="shared" si="29"/>
        <v>TP</v>
      </c>
      <c r="K339">
        <f t="shared" si="30"/>
        <v>1</v>
      </c>
      <c r="L339">
        <f t="shared" si="31"/>
        <v>0</v>
      </c>
      <c r="M339">
        <f t="shared" si="32"/>
        <v>1</v>
      </c>
      <c r="N339">
        <f t="shared" si="33"/>
        <v>0</v>
      </c>
      <c r="O339">
        <f t="shared" si="34"/>
        <v>0</v>
      </c>
    </row>
    <row r="340" spans="1:15" x14ac:dyDescent="0.25">
      <c r="A340" t="s">
        <v>540</v>
      </c>
      <c r="B340" t="s">
        <v>579</v>
      </c>
      <c r="C340">
        <v>7</v>
      </c>
      <c r="D340" t="s">
        <v>251</v>
      </c>
      <c r="E340" t="s">
        <v>275</v>
      </c>
      <c r="I340" t="s">
        <v>574</v>
      </c>
      <c r="J340" t="str">
        <f t="shared" si="29"/>
        <v/>
      </c>
      <c r="K340">
        <f t="shared" si="30"/>
        <v>0</v>
      </c>
      <c r="L340">
        <f t="shared" si="31"/>
        <v>0</v>
      </c>
      <c r="M340">
        <f t="shared" si="32"/>
        <v>0</v>
      </c>
      <c r="N340">
        <f t="shared" si="33"/>
        <v>0</v>
      </c>
      <c r="O340">
        <f t="shared" si="34"/>
        <v>1</v>
      </c>
    </row>
    <row r="341" spans="1:15" x14ac:dyDescent="0.25">
      <c r="A341" t="s">
        <v>540</v>
      </c>
      <c r="B341" t="s">
        <v>580</v>
      </c>
      <c r="C341">
        <v>7</v>
      </c>
      <c r="D341" t="s">
        <v>251</v>
      </c>
      <c r="E341" t="s">
        <v>275</v>
      </c>
      <c r="I341" t="s">
        <v>574</v>
      </c>
      <c r="J341" t="str">
        <f t="shared" si="29"/>
        <v/>
      </c>
      <c r="K341">
        <f t="shared" si="30"/>
        <v>0</v>
      </c>
      <c r="L341">
        <f t="shared" si="31"/>
        <v>0</v>
      </c>
      <c r="M341">
        <f t="shared" si="32"/>
        <v>0</v>
      </c>
      <c r="N341">
        <f t="shared" si="33"/>
        <v>0</v>
      </c>
      <c r="O341">
        <f t="shared" si="34"/>
        <v>1</v>
      </c>
    </row>
    <row r="342" spans="1:15" x14ac:dyDescent="0.25">
      <c r="A342" t="s">
        <v>540</v>
      </c>
      <c r="B342" t="s">
        <v>581</v>
      </c>
      <c r="C342">
        <v>7</v>
      </c>
      <c r="D342" t="s">
        <v>249</v>
      </c>
      <c r="E342" t="s">
        <v>6</v>
      </c>
      <c r="F342" t="s">
        <v>6</v>
      </c>
      <c r="J342" t="str">
        <f t="shared" si="29"/>
        <v>TP</v>
      </c>
      <c r="K342">
        <f t="shared" si="30"/>
        <v>1</v>
      </c>
      <c r="L342">
        <f t="shared" si="31"/>
        <v>0</v>
      </c>
      <c r="M342">
        <f t="shared" si="32"/>
        <v>1</v>
      </c>
      <c r="N342">
        <f t="shared" si="33"/>
        <v>0</v>
      </c>
      <c r="O342">
        <f t="shared" si="34"/>
        <v>0</v>
      </c>
    </row>
    <row r="343" spans="1:15" x14ac:dyDescent="0.25">
      <c r="A343" t="s">
        <v>540</v>
      </c>
      <c r="B343" t="s">
        <v>582</v>
      </c>
      <c r="C343">
        <v>7</v>
      </c>
      <c r="D343" t="s">
        <v>251</v>
      </c>
      <c r="E343" t="s">
        <v>275</v>
      </c>
      <c r="I343" t="s">
        <v>574</v>
      </c>
      <c r="J343" t="str">
        <f t="shared" ref="J343:J406" si="35">IF(AND(NOT(ISBLANK($E343)), NOT($E343="N/A")), IF($E343=$F343,"TP","FP"), "")</f>
        <v/>
      </c>
      <c r="K343">
        <f t="shared" ref="K343:K406" si="36">IF(AND(AND(NOT(ISBLANK($E343)), NOT($E343="N/A")), $E343=$F343), 1, 0)</f>
        <v>0</v>
      </c>
      <c r="L343">
        <f t="shared" ref="L343:L406" si="37">IF(AND(AND(NOT(ISBLANK($E343)), NOT($E343="N/A")), $E343&lt;&gt;$F343), 1, 0)</f>
        <v>0</v>
      </c>
      <c r="M343">
        <f t="shared" ref="M343:M406" si="38">IF(D343="TP", 1, 0)</f>
        <v>0</v>
      </c>
      <c r="N343">
        <f t="shared" ref="N343:N406" si="39">IF(D343="FP", 1, 0)</f>
        <v>0</v>
      </c>
      <c r="O343">
        <f t="shared" ref="O343:O406" si="40">IF(D343="FN", 1, 0)</f>
        <v>1</v>
      </c>
    </row>
    <row r="344" spans="1:15" x14ac:dyDescent="0.25">
      <c r="A344" t="s">
        <v>540</v>
      </c>
      <c r="B344" t="s">
        <v>583</v>
      </c>
      <c r="C344">
        <v>7</v>
      </c>
      <c r="D344" t="s">
        <v>249</v>
      </c>
      <c r="E344" t="s">
        <v>6</v>
      </c>
      <c r="F344" t="s">
        <v>6</v>
      </c>
      <c r="J344" t="str">
        <f t="shared" si="35"/>
        <v>TP</v>
      </c>
      <c r="K344">
        <f t="shared" si="36"/>
        <v>1</v>
      </c>
      <c r="L344">
        <f t="shared" si="37"/>
        <v>0</v>
      </c>
      <c r="M344">
        <f t="shared" si="38"/>
        <v>1</v>
      </c>
      <c r="N344">
        <f t="shared" si="39"/>
        <v>0</v>
      </c>
      <c r="O344">
        <f t="shared" si="40"/>
        <v>0</v>
      </c>
    </row>
    <row r="345" spans="1:15" x14ac:dyDescent="0.25">
      <c r="A345" t="s">
        <v>540</v>
      </c>
      <c r="B345" t="s">
        <v>584</v>
      </c>
      <c r="C345">
        <v>7</v>
      </c>
      <c r="D345" t="s">
        <v>251</v>
      </c>
      <c r="E345" t="s">
        <v>275</v>
      </c>
      <c r="J345" t="str">
        <f t="shared" si="35"/>
        <v/>
      </c>
      <c r="K345">
        <f t="shared" si="36"/>
        <v>0</v>
      </c>
      <c r="L345">
        <f t="shared" si="37"/>
        <v>0</v>
      </c>
      <c r="M345">
        <f t="shared" si="38"/>
        <v>0</v>
      </c>
      <c r="N345">
        <f t="shared" si="39"/>
        <v>0</v>
      </c>
      <c r="O345">
        <f t="shared" si="40"/>
        <v>1</v>
      </c>
    </row>
    <row r="346" spans="1:15" x14ac:dyDescent="0.25">
      <c r="A346" t="s">
        <v>540</v>
      </c>
      <c r="B346" t="s">
        <v>585</v>
      </c>
      <c r="C346">
        <v>7</v>
      </c>
      <c r="D346" t="s">
        <v>249</v>
      </c>
      <c r="E346" t="s">
        <v>6</v>
      </c>
      <c r="F346" t="s">
        <v>10</v>
      </c>
      <c r="J346" t="str">
        <f t="shared" si="35"/>
        <v>FP</v>
      </c>
      <c r="K346">
        <f t="shared" si="36"/>
        <v>0</v>
      </c>
      <c r="L346">
        <f t="shared" si="37"/>
        <v>1</v>
      </c>
      <c r="M346">
        <f t="shared" si="38"/>
        <v>1</v>
      </c>
      <c r="N346">
        <f t="shared" si="39"/>
        <v>0</v>
      </c>
      <c r="O346">
        <f t="shared" si="40"/>
        <v>0</v>
      </c>
    </row>
    <row r="347" spans="1:15" x14ac:dyDescent="0.25">
      <c r="A347" t="s">
        <v>540</v>
      </c>
      <c r="B347" t="s">
        <v>586</v>
      </c>
      <c r="C347">
        <v>7</v>
      </c>
      <c r="D347" t="s">
        <v>249</v>
      </c>
      <c r="E347" t="s">
        <v>6</v>
      </c>
      <c r="F347" t="s">
        <v>6</v>
      </c>
      <c r="J347" t="str">
        <f t="shared" si="35"/>
        <v>TP</v>
      </c>
      <c r="K347">
        <f t="shared" si="36"/>
        <v>1</v>
      </c>
      <c r="L347">
        <f t="shared" si="37"/>
        <v>0</v>
      </c>
      <c r="M347">
        <f t="shared" si="38"/>
        <v>1</v>
      </c>
      <c r="N347">
        <f t="shared" si="39"/>
        <v>0</v>
      </c>
      <c r="O347">
        <f t="shared" si="40"/>
        <v>0</v>
      </c>
    </row>
    <row r="348" spans="1:15" x14ac:dyDescent="0.25">
      <c r="A348" t="s">
        <v>540</v>
      </c>
      <c r="B348" t="s">
        <v>587</v>
      </c>
      <c r="C348">
        <v>7</v>
      </c>
      <c r="D348" t="s">
        <v>249</v>
      </c>
      <c r="E348" t="s">
        <v>6</v>
      </c>
      <c r="F348" t="s">
        <v>6</v>
      </c>
      <c r="J348" t="str">
        <f t="shared" si="35"/>
        <v>TP</v>
      </c>
      <c r="K348">
        <f t="shared" si="36"/>
        <v>1</v>
      </c>
      <c r="L348">
        <f t="shared" si="37"/>
        <v>0</v>
      </c>
      <c r="M348">
        <f t="shared" si="38"/>
        <v>1</v>
      </c>
      <c r="N348">
        <f t="shared" si="39"/>
        <v>0</v>
      </c>
      <c r="O348">
        <f t="shared" si="40"/>
        <v>0</v>
      </c>
    </row>
    <row r="349" spans="1:15" x14ac:dyDescent="0.25">
      <c r="A349" t="s">
        <v>540</v>
      </c>
      <c r="B349" t="s">
        <v>588</v>
      </c>
      <c r="C349">
        <v>7</v>
      </c>
      <c r="D349" t="s">
        <v>249</v>
      </c>
      <c r="E349" t="s">
        <v>6</v>
      </c>
      <c r="F349" t="s">
        <v>6</v>
      </c>
      <c r="I349" t="s">
        <v>320</v>
      </c>
      <c r="J349" t="str">
        <f t="shared" si="35"/>
        <v>TP</v>
      </c>
      <c r="K349">
        <f t="shared" si="36"/>
        <v>1</v>
      </c>
      <c r="L349">
        <f t="shared" si="37"/>
        <v>0</v>
      </c>
      <c r="M349">
        <f t="shared" si="38"/>
        <v>1</v>
      </c>
      <c r="N349">
        <f t="shared" si="39"/>
        <v>0</v>
      </c>
      <c r="O349">
        <f t="shared" si="40"/>
        <v>0</v>
      </c>
    </row>
    <row r="350" spans="1:15" x14ac:dyDescent="0.25">
      <c r="A350" t="s">
        <v>540</v>
      </c>
      <c r="B350" t="s">
        <v>589</v>
      </c>
      <c r="C350">
        <v>7</v>
      </c>
      <c r="D350" t="s">
        <v>249</v>
      </c>
      <c r="E350" t="s">
        <v>6</v>
      </c>
      <c r="F350" t="s">
        <v>6</v>
      </c>
      <c r="J350" t="str">
        <f t="shared" si="35"/>
        <v>TP</v>
      </c>
      <c r="K350">
        <f t="shared" si="36"/>
        <v>1</v>
      </c>
      <c r="L350">
        <f t="shared" si="37"/>
        <v>0</v>
      </c>
      <c r="M350">
        <f t="shared" si="38"/>
        <v>1</v>
      </c>
      <c r="N350">
        <f t="shared" si="39"/>
        <v>0</v>
      </c>
      <c r="O350">
        <f t="shared" si="40"/>
        <v>0</v>
      </c>
    </row>
    <row r="351" spans="1:15" x14ac:dyDescent="0.25">
      <c r="A351" t="s">
        <v>540</v>
      </c>
      <c r="B351" t="s">
        <v>590</v>
      </c>
      <c r="C351">
        <v>7</v>
      </c>
      <c r="D351" t="s">
        <v>249</v>
      </c>
      <c r="E351" t="s">
        <v>6</v>
      </c>
      <c r="F351" t="s">
        <v>6</v>
      </c>
      <c r="J351" t="str">
        <f t="shared" si="35"/>
        <v>TP</v>
      </c>
      <c r="K351">
        <f t="shared" si="36"/>
        <v>1</v>
      </c>
      <c r="L351">
        <f t="shared" si="37"/>
        <v>0</v>
      </c>
      <c r="M351">
        <f t="shared" si="38"/>
        <v>1</v>
      </c>
      <c r="N351">
        <f t="shared" si="39"/>
        <v>0</v>
      </c>
      <c r="O351">
        <f t="shared" si="40"/>
        <v>0</v>
      </c>
    </row>
    <row r="352" spans="1:15" x14ac:dyDescent="0.25">
      <c r="A352" t="s">
        <v>540</v>
      </c>
      <c r="B352" t="s">
        <v>590</v>
      </c>
      <c r="C352">
        <v>7</v>
      </c>
      <c r="D352" t="s">
        <v>250</v>
      </c>
      <c r="E352" t="s">
        <v>275</v>
      </c>
      <c r="J352" t="str">
        <f t="shared" si="35"/>
        <v/>
      </c>
      <c r="K352">
        <f t="shared" si="36"/>
        <v>0</v>
      </c>
      <c r="L352">
        <f t="shared" si="37"/>
        <v>0</v>
      </c>
      <c r="M352">
        <f t="shared" si="38"/>
        <v>0</v>
      </c>
      <c r="N352">
        <f t="shared" si="39"/>
        <v>1</v>
      </c>
      <c r="O352">
        <f t="shared" si="40"/>
        <v>0</v>
      </c>
    </row>
    <row r="353" spans="1:15" x14ac:dyDescent="0.25">
      <c r="A353" t="s">
        <v>540</v>
      </c>
      <c r="B353" t="s">
        <v>591</v>
      </c>
      <c r="C353">
        <v>7</v>
      </c>
      <c r="D353" t="s">
        <v>249</v>
      </c>
      <c r="E353" t="s">
        <v>6</v>
      </c>
      <c r="F353" t="s">
        <v>6</v>
      </c>
      <c r="J353" t="str">
        <f t="shared" si="35"/>
        <v>TP</v>
      </c>
      <c r="K353">
        <f t="shared" si="36"/>
        <v>1</v>
      </c>
      <c r="L353">
        <f t="shared" si="37"/>
        <v>0</v>
      </c>
      <c r="M353">
        <f t="shared" si="38"/>
        <v>1</v>
      </c>
      <c r="N353">
        <f t="shared" si="39"/>
        <v>0</v>
      </c>
      <c r="O353">
        <f t="shared" si="40"/>
        <v>0</v>
      </c>
    </row>
    <row r="354" spans="1:15" x14ac:dyDescent="0.25">
      <c r="A354" t="s">
        <v>540</v>
      </c>
      <c r="B354" t="s">
        <v>592</v>
      </c>
      <c r="C354">
        <v>7</v>
      </c>
      <c r="D354" t="s">
        <v>249</v>
      </c>
      <c r="E354" t="s">
        <v>6</v>
      </c>
      <c r="F354" t="s">
        <v>6</v>
      </c>
      <c r="J354" t="str">
        <f t="shared" si="35"/>
        <v>TP</v>
      </c>
      <c r="K354">
        <f t="shared" si="36"/>
        <v>1</v>
      </c>
      <c r="L354">
        <f t="shared" si="37"/>
        <v>0</v>
      </c>
      <c r="M354">
        <f t="shared" si="38"/>
        <v>1</v>
      </c>
      <c r="N354">
        <f t="shared" si="39"/>
        <v>0</v>
      </c>
      <c r="O354">
        <f t="shared" si="40"/>
        <v>0</v>
      </c>
    </row>
    <row r="355" spans="1:15" x14ac:dyDescent="0.25">
      <c r="A355" t="s">
        <v>540</v>
      </c>
      <c r="B355" t="s">
        <v>593</v>
      </c>
      <c r="C355">
        <v>7</v>
      </c>
      <c r="D355" t="s">
        <v>249</v>
      </c>
      <c r="E355" t="s">
        <v>6</v>
      </c>
      <c r="F355" t="s">
        <v>6</v>
      </c>
      <c r="J355" t="str">
        <f t="shared" si="35"/>
        <v>TP</v>
      </c>
      <c r="K355">
        <f t="shared" si="36"/>
        <v>1</v>
      </c>
      <c r="L355">
        <f t="shared" si="37"/>
        <v>0</v>
      </c>
      <c r="M355">
        <f t="shared" si="38"/>
        <v>1</v>
      </c>
      <c r="N355">
        <f t="shared" si="39"/>
        <v>0</v>
      </c>
      <c r="O355">
        <f t="shared" si="40"/>
        <v>0</v>
      </c>
    </row>
    <row r="356" spans="1:15" x14ac:dyDescent="0.25">
      <c r="A356" t="s">
        <v>540</v>
      </c>
      <c r="B356" t="s">
        <v>594</v>
      </c>
      <c r="C356">
        <v>5</v>
      </c>
      <c r="D356" t="s">
        <v>250</v>
      </c>
      <c r="E356" t="s">
        <v>275</v>
      </c>
      <c r="J356" t="str">
        <f t="shared" si="35"/>
        <v/>
      </c>
      <c r="K356">
        <f t="shared" si="36"/>
        <v>0</v>
      </c>
      <c r="L356">
        <f t="shared" si="37"/>
        <v>0</v>
      </c>
      <c r="M356">
        <f t="shared" si="38"/>
        <v>0</v>
      </c>
      <c r="N356">
        <f t="shared" si="39"/>
        <v>1</v>
      </c>
      <c r="O356">
        <f t="shared" si="40"/>
        <v>0</v>
      </c>
    </row>
    <row r="357" spans="1:15" x14ac:dyDescent="0.25">
      <c r="A357" t="s">
        <v>540</v>
      </c>
      <c r="B357" t="s">
        <v>595</v>
      </c>
      <c r="C357">
        <v>7</v>
      </c>
      <c r="D357" t="s">
        <v>249</v>
      </c>
      <c r="E357" t="s">
        <v>6</v>
      </c>
      <c r="F357" t="s">
        <v>6</v>
      </c>
      <c r="J357" t="str">
        <f t="shared" si="35"/>
        <v>TP</v>
      </c>
      <c r="K357">
        <f t="shared" si="36"/>
        <v>1</v>
      </c>
      <c r="L357">
        <f t="shared" si="37"/>
        <v>0</v>
      </c>
      <c r="M357">
        <f t="shared" si="38"/>
        <v>1</v>
      </c>
      <c r="N357">
        <f t="shared" si="39"/>
        <v>0</v>
      </c>
      <c r="O357">
        <f t="shared" si="40"/>
        <v>0</v>
      </c>
    </row>
    <row r="358" spans="1:15" x14ac:dyDescent="0.25">
      <c r="A358" t="s">
        <v>540</v>
      </c>
      <c r="B358" t="s">
        <v>596</v>
      </c>
      <c r="C358">
        <v>7</v>
      </c>
      <c r="D358" t="s">
        <v>249</v>
      </c>
      <c r="E358" t="s">
        <v>6</v>
      </c>
      <c r="F358" t="s">
        <v>6</v>
      </c>
      <c r="J358" t="str">
        <f t="shared" si="35"/>
        <v>TP</v>
      </c>
      <c r="K358">
        <f t="shared" si="36"/>
        <v>1</v>
      </c>
      <c r="L358">
        <f t="shared" si="37"/>
        <v>0</v>
      </c>
      <c r="M358">
        <f t="shared" si="38"/>
        <v>1</v>
      </c>
      <c r="N358">
        <f t="shared" si="39"/>
        <v>0</v>
      </c>
      <c r="O358">
        <f t="shared" si="40"/>
        <v>0</v>
      </c>
    </row>
    <row r="359" spans="1:15" x14ac:dyDescent="0.25">
      <c r="A359" t="s">
        <v>540</v>
      </c>
      <c r="B359" t="s">
        <v>597</v>
      </c>
      <c r="C359">
        <v>7</v>
      </c>
      <c r="D359" t="s">
        <v>249</v>
      </c>
      <c r="E359" t="s">
        <v>6</v>
      </c>
      <c r="F359" t="s">
        <v>6</v>
      </c>
      <c r="J359" t="str">
        <f t="shared" si="35"/>
        <v>TP</v>
      </c>
      <c r="K359">
        <f t="shared" si="36"/>
        <v>1</v>
      </c>
      <c r="L359">
        <f t="shared" si="37"/>
        <v>0</v>
      </c>
      <c r="M359">
        <f t="shared" si="38"/>
        <v>1</v>
      </c>
      <c r="N359">
        <f t="shared" si="39"/>
        <v>0</v>
      </c>
      <c r="O359">
        <f t="shared" si="40"/>
        <v>0</v>
      </c>
    </row>
    <row r="360" spans="1:15" x14ac:dyDescent="0.25">
      <c r="A360" t="s">
        <v>540</v>
      </c>
      <c r="B360" t="s">
        <v>598</v>
      </c>
      <c r="C360">
        <v>7</v>
      </c>
      <c r="D360" t="s">
        <v>249</v>
      </c>
      <c r="E360" t="s">
        <v>6</v>
      </c>
      <c r="F360" t="s">
        <v>6</v>
      </c>
      <c r="I360" t="s">
        <v>331</v>
      </c>
      <c r="J360" t="str">
        <f t="shared" si="35"/>
        <v>TP</v>
      </c>
      <c r="K360">
        <f t="shared" si="36"/>
        <v>1</v>
      </c>
      <c r="L360">
        <f t="shared" si="37"/>
        <v>0</v>
      </c>
      <c r="M360">
        <f t="shared" si="38"/>
        <v>1</v>
      </c>
      <c r="N360">
        <f t="shared" si="39"/>
        <v>0</v>
      </c>
      <c r="O360">
        <f t="shared" si="40"/>
        <v>0</v>
      </c>
    </row>
    <row r="361" spans="1:15" x14ac:dyDescent="0.25">
      <c r="A361" t="s">
        <v>540</v>
      </c>
      <c r="B361" t="s">
        <v>599</v>
      </c>
      <c r="C361">
        <v>7</v>
      </c>
      <c r="D361" t="s">
        <v>249</v>
      </c>
      <c r="E361" t="s">
        <v>6</v>
      </c>
      <c r="F361" t="s">
        <v>6</v>
      </c>
      <c r="J361" t="str">
        <f t="shared" si="35"/>
        <v>TP</v>
      </c>
      <c r="K361">
        <f t="shared" si="36"/>
        <v>1</v>
      </c>
      <c r="L361">
        <f t="shared" si="37"/>
        <v>0</v>
      </c>
      <c r="M361">
        <f t="shared" si="38"/>
        <v>1</v>
      </c>
      <c r="N361">
        <f t="shared" si="39"/>
        <v>0</v>
      </c>
      <c r="O361">
        <f t="shared" si="40"/>
        <v>0</v>
      </c>
    </row>
    <row r="362" spans="1:15" x14ac:dyDescent="0.25">
      <c r="A362" t="s">
        <v>540</v>
      </c>
      <c r="B362" t="s">
        <v>600</v>
      </c>
      <c r="C362">
        <v>7</v>
      </c>
      <c r="D362" t="s">
        <v>249</v>
      </c>
      <c r="E362" t="s">
        <v>6</v>
      </c>
      <c r="F362" t="s">
        <v>10</v>
      </c>
      <c r="J362" t="str">
        <f t="shared" si="35"/>
        <v>FP</v>
      </c>
      <c r="K362">
        <f t="shared" si="36"/>
        <v>0</v>
      </c>
      <c r="L362">
        <f t="shared" si="37"/>
        <v>1</v>
      </c>
      <c r="M362">
        <f t="shared" si="38"/>
        <v>1</v>
      </c>
      <c r="N362">
        <f t="shared" si="39"/>
        <v>0</v>
      </c>
      <c r="O362">
        <f t="shared" si="40"/>
        <v>0</v>
      </c>
    </row>
    <row r="363" spans="1:15" x14ac:dyDescent="0.25">
      <c r="A363" t="s">
        <v>540</v>
      </c>
      <c r="B363" t="s">
        <v>601</v>
      </c>
      <c r="C363">
        <v>7</v>
      </c>
      <c r="D363" t="s">
        <v>249</v>
      </c>
      <c r="E363" t="s">
        <v>6</v>
      </c>
      <c r="F363" t="s">
        <v>6</v>
      </c>
      <c r="J363" t="str">
        <f t="shared" si="35"/>
        <v>TP</v>
      </c>
      <c r="K363">
        <f t="shared" si="36"/>
        <v>1</v>
      </c>
      <c r="L363">
        <f t="shared" si="37"/>
        <v>0</v>
      </c>
      <c r="M363">
        <f t="shared" si="38"/>
        <v>1</v>
      </c>
      <c r="N363">
        <f t="shared" si="39"/>
        <v>0</v>
      </c>
      <c r="O363">
        <f t="shared" si="40"/>
        <v>0</v>
      </c>
    </row>
    <row r="364" spans="1:15" x14ac:dyDescent="0.25">
      <c r="A364" t="s">
        <v>540</v>
      </c>
      <c r="B364" t="s">
        <v>602</v>
      </c>
      <c r="C364">
        <v>7</v>
      </c>
      <c r="D364" t="s">
        <v>249</v>
      </c>
      <c r="E364" t="s">
        <v>6</v>
      </c>
      <c r="F364" t="s">
        <v>6</v>
      </c>
      <c r="J364" t="str">
        <f t="shared" si="35"/>
        <v>TP</v>
      </c>
      <c r="K364">
        <f t="shared" si="36"/>
        <v>1</v>
      </c>
      <c r="L364">
        <f t="shared" si="37"/>
        <v>0</v>
      </c>
      <c r="M364">
        <f t="shared" si="38"/>
        <v>1</v>
      </c>
      <c r="N364">
        <f t="shared" si="39"/>
        <v>0</v>
      </c>
      <c r="O364">
        <f t="shared" si="40"/>
        <v>0</v>
      </c>
    </row>
    <row r="365" spans="1:15" x14ac:dyDescent="0.25">
      <c r="A365" t="s">
        <v>540</v>
      </c>
      <c r="B365" t="s">
        <v>603</v>
      </c>
      <c r="C365">
        <v>7</v>
      </c>
      <c r="D365" t="s">
        <v>249</v>
      </c>
      <c r="E365" t="s">
        <v>6</v>
      </c>
      <c r="F365" t="s">
        <v>6</v>
      </c>
      <c r="J365" t="str">
        <f t="shared" si="35"/>
        <v>TP</v>
      </c>
      <c r="K365">
        <f t="shared" si="36"/>
        <v>1</v>
      </c>
      <c r="L365">
        <f t="shared" si="37"/>
        <v>0</v>
      </c>
      <c r="M365">
        <f t="shared" si="38"/>
        <v>1</v>
      </c>
      <c r="N365">
        <f t="shared" si="39"/>
        <v>0</v>
      </c>
      <c r="O365">
        <f t="shared" si="40"/>
        <v>0</v>
      </c>
    </row>
    <row r="366" spans="1:15" x14ac:dyDescent="0.25">
      <c r="A366" t="s">
        <v>540</v>
      </c>
      <c r="B366" t="s">
        <v>604</v>
      </c>
      <c r="C366">
        <v>7</v>
      </c>
      <c r="D366" t="s">
        <v>249</v>
      </c>
      <c r="E366" t="s">
        <v>6</v>
      </c>
      <c r="F366" t="s">
        <v>6</v>
      </c>
      <c r="J366" t="str">
        <f t="shared" si="35"/>
        <v>TP</v>
      </c>
      <c r="K366">
        <f t="shared" si="36"/>
        <v>1</v>
      </c>
      <c r="L366">
        <f t="shared" si="37"/>
        <v>0</v>
      </c>
      <c r="M366">
        <f t="shared" si="38"/>
        <v>1</v>
      </c>
      <c r="N366">
        <f t="shared" si="39"/>
        <v>0</v>
      </c>
      <c r="O366">
        <f t="shared" si="40"/>
        <v>0</v>
      </c>
    </row>
    <row r="367" spans="1:15" x14ac:dyDescent="0.25">
      <c r="A367" t="s">
        <v>540</v>
      </c>
      <c r="B367" t="s">
        <v>605</v>
      </c>
      <c r="C367">
        <v>7</v>
      </c>
      <c r="D367" t="s">
        <v>249</v>
      </c>
      <c r="E367" t="s">
        <v>6</v>
      </c>
      <c r="F367" t="s">
        <v>6</v>
      </c>
      <c r="J367" t="str">
        <f t="shared" si="35"/>
        <v>TP</v>
      </c>
      <c r="K367">
        <f t="shared" si="36"/>
        <v>1</v>
      </c>
      <c r="L367">
        <f t="shared" si="37"/>
        <v>0</v>
      </c>
      <c r="M367">
        <f t="shared" si="38"/>
        <v>1</v>
      </c>
      <c r="N367">
        <f t="shared" si="39"/>
        <v>0</v>
      </c>
      <c r="O367">
        <f t="shared" si="40"/>
        <v>0</v>
      </c>
    </row>
    <row r="368" spans="1:15" x14ac:dyDescent="0.25">
      <c r="A368" t="s">
        <v>540</v>
      </c>
      <c r="B368" t="s">
        <v>606</v>
      </c>
      <c r="C368">
        <v>7</v>
      </c>
      <c r="D368" t="s">
        <v>249</v>
      </c>
      <c r="E368" t="s">
        <v>6</v>
      </c>
      <c r="F368" t="s">
        <v>6</v>
      </c>
      <c r="J368" t="str">
        <f t="shared" si="35"/>
        <v>TP</v>
      </c>
      <c r="K368">
        <f t="shared" si="36"/>
        <v>1</v>
      </c>
      <c r="L368">
        <f t="shared" si="37"/>
        <v>0</v>
      </c>
      <c r="M368">
        <f t="shared" si="38"/>
        <v>1</v>
      </c>
      <c r="N368">
        <f t="shared" si="39"/>
        <v>0</v>
      </c>
      <c r="O368">
        <f t="shared" si="40"/>
        <v>0</v>
      </c>
    </row>
    <row r="369" spans="1:15" x14ac:dyDescent="0.25">
      <c r="A369" t="s">
        <v>540</v>
      </c>
      <c r="B369" t="s">
        <v>606</v>
      </c>
      <c r="C369">
        <v>7</v>
      </c>
      <c r="D369" t="s">
        <v>249</v>
      </c>
      <c r="E369" t="s">
        <v>6</v>
      </c>
      <c r="F369" t="s">
        <v>6</v>
      </c>
      <c r="J369" t="str">
        <f t="shared" si="35"/>
        <v>TP</v>
      </c>
      <c r="K369">
        <f t="shared" si="36"/>
        <v>1</v>
      </c>
      <c r="L369">
        <f t="shared" si="37"/>
        <v>0</v>
      </c>
      <c r="M369">
        <f t="shared" si="38"/>
        <v>1</v>
      </c>
      <c r="N369">
        <f t="shared" si="39"/>
        <v>0</v>
      </c>
      <c r="O369">
        <f t="shared" si="40"/>
        <v>0</v>
      </c>
    </row>
    <row r="370" spans="1:15" x14ac:dyDescent="0.25">
      <c r="A370" t="s">
        <v>607</v>
      </c>
      <c r="B370" t="s">
        <v>608</v>
      </c>
      <c r="C370">
        <v>8</v>
      </c>
      <c r="D370" t="s">
        <v>249</v>
      </c>
      <c r="E370" t="s">
        <v>6</v>
      </c>
      <c r="F370" t="s">
        <v>6</v>
      </c>
      <c r="I370" t="s">
        <v>272</v>
      </c>
      <c r="J370" t="str">
        <f t="shared" si="35"/>
        <v>TP</v>
      </c>
      <c r="K370">
        <f t="shared" si="36"/>
        <v>1</v>
      </c>
      <c r="L370">
        <f t="shared" si="37"/>
        <v>0</v>
      </c>
      <c r="M370">
        <f t="shared" si="38"/>
        <v>1</v>
      </c>
      <c r="N370">
        <f t="shared" si="39"/>
        <v>0</v>
      </c>
      <c r="O370">
        <f t="shared" si="40"/>
        <v>0</v>
      </c>
    </row>
    <row r="371" spans="1:15" x14ac:dyDescent="0.25">
      <c r="A371" t="s">
        <v>607</v>
      </c>
      <c r="B371" t="s">
        <v>609</v>
      </c>
      <c r="C371">
        <v>8</v>
      </c>
      <c r="D371" t="s">
        <v>249</v>
      </c>
      <c r="E371" t="s">
        <v>6</v>
      </c>
      <c r="F371" t="s">
        <v>6</v>
      </c>
      <c r="J371" t="str">
        <f t="shared" si="35"/>
        <v>TP</v>
      </c>
      <c r="K371">
        <f t="shared" si="36"/>
        <v>1</v>
      </c>
      <c r="L371">
        <f t="shared" si="37"/>
        <v>0</v>
      </c>
      <c r="M371">
        <f t="shared" si="38"/>
        <v>1</v>
      </c>
      <c r="N371">
        <f t="shared" si="39"/>
        <v>0</v>
      </c>
      <c r="O371">
        <f t="shared" si="40"/>
        <v>0</v>
      </c>
    </row>
    <row r="372" spans="1:15" x14ac:dyDescent="0.25">
      <c r="A372" t="s">
        <v>607</v>
      </c>
      <c r="B372" t="s">
        <v>610</v>
      </c>
      <c r="C372">
        <v>8</v>
      </c>
      <c r="D372" t="s">
        <v>249</v>
      </c>
      <c r="E372" t="s">
        <v>6</v>
      </c>
      <c r="F372" t="s">
        <v>6</v>
      </c>
      <c r="J372" t="str">
        <f t="shared" si="35"/>
        <v>TP</v>
      </c>
      <c r="K372">
        <f t="shared" si="36"/>
        <v>1</v>
      </c>
      <c r="L372">
        <f t="shared" si="37"/>
        <v>0</v>
      </c>
      <c r="M372">
        <f t="shared" si="38"/>
        <v>1</v>
      </c>
      <c r="N372">
        <f t="shared" si="39"/>
        <v>0</v>
      </c>
      <c r="O372">
        <f t="shared" si="40"/>
        <v>0</v>
      </c>
    </row>
    <row r="373" spans="1:15" x14ac:dyDescent="0.25">
      <c r="A373" t="s">
        <v>607</v>
      </c>
      <c r="B373" t="s">
        <v>611</v>
      </c>
      <c r="C373">
        <v>8</v>
      </c>
      <c r="D373" t="s">
        <v>249</v>
      </c>
      <c r="E373" t="s">
        <v>6</v>
      </c>
      <c r="F373" t="s">
        <v>6</v>
      </c>
      <c r="J373" t="str">
        <f t="shared" si="35"/>
        <v>TP</v>
      </c>
      <c r="K373">
        <f t="shared" si="36"/>
        <v>1</v>
      </c>
      <c r="L373">
        <f t="shared" si="37"/>
        <v>0</v>
      </c>
      <c r="M373">
        <f t="shared" si="38"/>
        <v>1</v>
      </c>
      <c r="N373">
        <f t="shared" si="39"/>
        <v>0</v>
      </c>
      <c r="O373">
        <f t="shared" si="40"/>
        <v>0</v>
      </c>
    </row>
    <row r="374" spans="1:15" x14ac:dyDescent="0.25">
      <c r="A374" t="s">
        <v>607</v>
      </c>
      <c r="B374" t="s">
        <v>612</v>
      </c>
      <c r="C374">
        <v>8</v>
      </c>
      <c r="D374" t="s">
        <v>249</v>
      </c>
      <c r="E374" t="s">
        <v>6</v>
      </c>
      <c r="F374" t="s">
        <v>6</v>
      </c>
      <c r="J374" t="str">
        <f t="shared" si="35"/>
        <v>TP</v>
      </c>
      <c r="K374">
        <f t="shared" si="36"/>
        <v>1</v>
      </c>
      <c r="L374">
        <f t="shared" si="37"/>
        <v>0</v>
      </c>
      <c r="M374">
        <f t="shared" si="38"/>
        <v>1</v>
      </c>
      <c r="N374">
        <f t="shared" si="39"/>
        <v>0</v>
      </c>
      <c r="O374">
        <f t="shared" si="40"/>
        <v>0</v>
      </c>
    </row>
    <row r="375" spans="1:15" x14ac:dyDescent="0.25">
      <c r="A375" t="s">
        <v>607</v>
      </c>
      <c r="B375" t="s">
        <v>613</v>
      </c>
      <c r="C375">
        <v>8</v>
      </c>
      <c r="D375" t="s">
        <v>249</v>
      </c>
      <c r="E375" t="s">
        <v>6</v>
      </c>
      <c r="F375" t="s">
        <v>6</v>
      </c>
      <c r="J375" t="str">
        <f t="shared" si="35"/>
        <v>TP</v>
      </c>
      <c r="K375">
        <f t="shared" si="36"/>
        <v>1</v>
      </c>
      <c r="L375">
        <f t="shared" si="37"/>
        <v>0</v>
      </c>
      <c r="M375">
        <f t="shared" si="38"/>
        <v>1</v>
      </c>
      <c r="N375">
        <f t="shared" si="39"/>
        <v>0</v>
      </c>
      <c r="O375">
        <f t="shared" si="40"/>
        <v>0</v>
      </c>
    </row>
    <row r="376" spans="1:15" x14ac:dyDescent="0.25">
      <c r="A376" t="s">
        <v>607</v>
      </c>
      <c r="B376" t="s">
        <v>614</v>
      </c>
      <c r="C376">
        <v>8</v>
      </c>
      <c r="D376" t="s">
        <v>249</v>
      </c>
      <c r="E376" t="s">
        <v>6</v>
      </c>
      <c r="F376" t="s">
        <v>6</v>
      </c>
      <c r="J376" t="str">
        <f t="shared" si="35"/>
        <v>TP</v>
      </c>
      <c r="K376">
        <f t="shared" si="36"/>
        <v>1</v>
      </c>
      <c r="L376">
        <f t="shared" si="37"/>
        <v>0</v>
      </c>
      <c r="M376">
        <f t="shared" si="38"/>
        <v>1</v>
      </c>
      <c r="N376">
        <f t="shared" si="39"/>
        <v>0</v>
      </c>
      <c r="O376">
        <f t="shared" si="40"/>
        <v>0</v>
      </c>
    </row>
    <row r="377" spans="1:15" x14ac:dyDescent="0.25">
      <c r="A377" t="s">
        <v>607</v>
      </c>
      <c r="B377" t="s">
        <v>614</v>
      </c>
      <c r="C377">
        <v>8</v>
      </c>
      <c r="D377" t="s">
        <v>249</v>
      </c>
      <c r="E377" t="s">
        <v>6</v>
      </c>
      <c r="F377" t="s">
        <v>6</v>
      </c>
      <c r="J377" t="str">
        <f t="shared" si="35"/>
        <v>TP</v>
      </c>
      <c r="K377">
        <f t="shared" si="36"/>
        <v>1</v>
      </c>
      <c r="L377">
        <f t="shared" si="37"/>
        <v>0</v>
      </c>
      <c r="M377">
        <f t="shared" si="38"/>
        <v>1</v>
      </c>
      <c r="N377">
        <f t="shared" si="39"/>
        <v>0</v>
      </c>
      <c r="O377">
        <f t="shared" si="40"/>
        <v>0</v>
      </c>
    </row>
    <row r="378" spans="1:15" x14ac:dyDescent="0.25">
      <c r="A378" t="s">
        <v>607</v>
      </c>
      <c r="B378" t="s">
        <v>614</v>
      </c>
      <c r="C378">
        <v>8</v>
      </c>
      <c r="D378" t="s">
        <v>249</v>
      </c>
      <c r="E378" t="s">
        <v>6</v>
      </c>
      <c r="F378" t="s">
        <v>6</v>
      </c>
      <c r="J378" t="str">
        <f t="shared" si="35"/>
        <v>TP</v>
      </c>
      <c r="K378">
        <f t="shared" si="36"/>
        <v>1</v>
      </c>
      <c r="L378">
        <f t="shared" si="37"/>
        <v>0</v>
      </c>
      <c r="M378">
        <f t="shared" si="38"/>
        <v>1</v>
      </c>
      <c r="N378">
        <f t="shared" si="39"/>
        <v>0</v>
      </c>
      <c r="O378">
        <f t="shared" si="40"/>
        <v>0</v>
      </c>
    </row>
    <row r="379" spans="1:15" x14ac:dyDescent="0.25">
      <c r="A379" t="s">
        <v>607</v>
      </c>
      <c r="B379" t="s">
        <v>614</v>
      </c>
      <c r="C379">
        <v>8</v>
      </c>
      <c r="D379" t="s">
        <v>249</v>
      </c>
      <c r="E379" t="s">
        <v>6</v>
      </c>
      <c r="F379" t="s">
        <v>6</v>
      </c>
      <c r="J379" t="str">
        <f t="shared" si="35"/>
        <v>TP</v>
      </c>
      <c r="K379">
        <f t="shared" si="36"/>
        <v>1</v>
      </c>
      <c r="L379">
        <f t="shared" si="37"/>
        <v>0</v>
      </c>
      <c r="M379">
        <f t="shared" si="38"/>
        <v>1</v>
      </c>
      <c r="N379">
        <f t="shared" si="39"/>
        <v>0</v>
      </c>
      <c r="O379">
        <f t="shared" si="40"/>
        <v>0</v>
      </c>
    </row>
    <row r="380" spans="1:15" x14ac:dyDescent="0.25">
      <c r="A380" t="s">
        <v>607</v>
      </c>
      <c r="B380" t="s">
        <v>615</v>
      </c>
      <c r="C380">
        <v>3</v>
      </c>
      <c r="D380" t="s">
        <v>250</v>
      </c>
      <c r="E380" t="s">
        <v>275</v>
      </c>
      <c r="I380" t="s">
        <v>360</v>
      </c>
      <c r="J380" t="str">
        <f t="shared" si="35"/>
        <v/>
      </c>
      <c r="K380">
        <f t="shared" si="36"/>
        <v>0</v>
      </c>
      <c r="L380">
        <f t="shared" si="37"/>
        <v>0</v>
      </c>
      <c r="M380">
        <f t="shared" si="38"/>
        <v>0</v>
      </c>
      <c r="N380">
        <f t="shared" si="39"/>
        <v>1</v>
      </c>
      <c r="O380">
        <f t="shared" si="40"/>
        <v>0</v>
      </c>
    </row>
    <row r="381" spans="1:15" x14ac:dyDescent="0.25">
      <c r="A381" t="s">
        <v>607</v>
      </c>
      <c r="B381" t="s">
        <v>615</v>
      </c>
      <c r="C381">
        <v>7</v>
      </c>
      <c r="D381" t="s">
        <v>250</v>
      </c>
      <c r="E381" t="s">
        <v>275</v>
      </c>
      <c r="J381" t="str">
        <f t="shared" si="35"/>
        <v/>
      </c>
      <c r="K381">
        <f t="shared" si="36"/>
        <v>0</v>
      </c>
      <c r="L381">
        <f t="shared" si="37"/>
        <v>0</v>
      </c>
      <c r="M381">
        <f t="shared" si="38"/>
        <v>0</v>
      </c>
      <c r="N381">
        <f t="shared" si="39"/>
        <v>1</v>
      </c>
      <c r="O381">
        <f t="shared" si="40"/>
        <v>0</v>
      </c>
    </row>
    <row r="382" spans="1:15" x14ac:dyDescent="0.25">
      <c r="A382" t="s">
        <v>607</v>
      </c>
      <c r="B382" t="s">
        <v>615</v>
      </c>
      <c r="C382">
        <v>7</v>
      </c>
      <c r="D382" t="s">
        <v>250</v>
      </c>
      <c r="E382" t="s">
        <v>275</v>
      </c>
      <c r="J382" t="str">
        <f t="shared" si="35"/>
        <v/>
      </c>
      <c r="K382">
        <f t="shared" si="36"/>
        <v>0</v>
      </c>
      <c r="L382">
        <f t="shared" si="37"/>
        <v>0</v>
      </c>
      <c r="M382">
        <f t="shared" si="38"/>
        <v>0</v>
      </c>
      <c r="N382">
        <f t="shared" si="39"/>
        <v>1</v>
      </c>
      <c r="O382">
        <f t="shared" si="40"/>
        <v>0</v>
      </c>
    </row>
    <row r="383" spans="1:15" x14ac:dyDescent="0.25">
      <c r="A383" t="s">
        <v>607</v>
      </c>
      <c r="B383" t="s">
        <v>615</v>
      </c>
      <c r="C383">
        <v>8</v>
      </c>
      <c r="D383" t="s">
        <v>249</v>
      </c>
      <c r="E383" t="s">
        <v>6</v>
      </c>
      <c r="F383" t="s">
        <v>6</v>
      </c>
      <c r="J383" t="str">
        <f t="shared" si="35"/>
        <v>TP</v>
      </c>
      <c r="K383">
        <f t="shared" si="36"/>
        <v>1</v>
      </c>
      <c r="L383">
        <f t="shared" si="37"/>
        <v>0</v>
      </c>
      <c r="M383">
        <f t="shared" si="38"/>
        <v>1</v>
      </c>
      <c r="N383">
        <f t="shared" si="39"/>
        <v>0</v>
      </c>
      <c r="O383">
        <f t="shared" si="40"/>
        <v>0</v>
      </c>
    </row>
    <row r="384" spans="1:15" x14ac:dyDescent="0.25">
      <c r="A384" t="s">
        <v>607</v>
      </c>
      <c r="B384" t="s">
        <v>615</v>
      </c>
      <c r="C384">
        <v>7</v>
      </c>
      <c r="D384" t="s">
        <v>250</v>
      </c>
      <c r="E384" t="s">
        <v>275</v>
      </c>
      <c r="J384" t="str">
        <f t="shared" si="35"/>
        <v/>
      </c>
      <c r="K384">
        <f t="shared" si="36"/>
        <v>0</v>
      </c>
      <c r="L384">
        <f t="shared" si="37"/>
        <v>0</v>
      </c>
      <c r="M384">
        <f t="shared" si="38"/>
        <v>0</v>
      </c>
      <c r="N384">
        <f t="shared" si="39"/>
        <v>1</v>
      </c>
      <c r="O384">
        <f t="shared" si="40"/>
        <v>0</v>
      </c>
    </row>
    <row r="385" spans="1:15" x14ac:dyDescent="0.25">
      <c r="A385" t="s">
        <v>607</v>
      </c>
      <c r="B385" t="s">
        <v>615</v>
      </c>
      <c r="C385">
        <v>8</v>
      </c>
      <c r="D385" t="s">
        <v>249</v>
      </c>
      <c r="E385" t="s">
        <v>6</v>
      </c>
      <c r="F385" t="s">
        <v>6</v>
      </c>
      <c r="J385" t="str">
        <f t="shared" si="35"/>
        <v>TP</v>
      </c>
      <c r="K385">
        <f t="shared" si="36"/>
        <v>1</v>
      </c>
      <c r="L385">
        <f t="shared" si="37"/>
        <v>0</v>
      </c>
      <c r="M385">
        <f t="shared" si="38"/>
        <v>1</v>
      </c>
      <c r="N385">
        <f t="shared" si="39"/>
        <v>0</v>
      </c>
      <c r="O385">
        <f t="shared" si="40"/>
        <v>0</v>
      </c>
    </row>
    <row r="386" spans="1:15" x14ac:dyDescent="0.25">
      <c r="A386" t="s">
        <v>607</v>
      </c>
      <c r="B386" t="s">
        <v>615</v>
      </c>
      <c r="C386">
        <v>8</v>
      </c>
      <c r="D386" t="s">
        <v>249</v>
      </c>
      <c r="E386" t="s">
        <v>6</v>
      </c>
      <c r="F386" t="s">
        <v>6</v>
      </c>
      <c r="J386" t="str">
        <f t="shared" si="35"/>
        <v>TP</v>
      </c>
      <c r="K386">
        <f t="shared" si="36"/>
        <v>1</v>
      </c>
      <c r="L386">
        <f t="shared" si="37"/>
        <v>0</v>
      </c>
      <c r="M386">
        <f t="shared" si="38"/>
        <v>1</v>
      </c>
      <c r="N386">
        <f t="shared" si="39"/>
        <v>0</v>
      </c>
      <c r="O386">
        <f t="shared" si="40"/>
        <v>0</v>
      </c>
    </row>
    <row r="387" spans="1:15" x14ac:dyDescent="0.25">
      <c r="A387" t="s">
        <v>607</v>
      </c>
      <c r="B387" t="s">
        <v>615</v>
      </c>
      <c r="C387">
        <v>7</v>
      </c>
      <c r="D387" t="s">
        <v>250</v>
      </c>
      <c r="E387" t="s">
        <v>275</v>
      </c>
      <c r="J387" t="str">
        <f t="shared" si="35"/>
        <v/>
      </c>
      <c r="K387">
        <f t="shared" si="36"/>
        <v>0</v>
      </c>
      <c r="L387">
        <f t="shared" si="37"/>
        <v>0</v>
      </c>
      <c r="M387">
        <f t="shared" si="38"/>
        <v>0</v>
      </c>
      <c r="N387">
        <f t="shared" si="39"/>
        <v>1</v>
      </c>
      <c r="O387">
        <f t="shared" si="40"/>
        <v>0</v>
      </c>
    </row>
    <row r="388" spans="1:15" x14ac:dyDescent="0.25">
      <c r="A388" t="s">
        <v>607</v>
      </c>
      <c r="B388" t="s">
        <v>615</v>
      </c>
      <c r="C388">
        <v>8</v>
      </c>
      <c r="D388" t="s">
        <v>249</v>
      </c>
      <c r="E388" t="s">
        <v>6</v>
      </c>
      <c r="F388" t="s">
        <v>6</v>
      </c>
      <c r="J388" t="str">
        <f t="shared" si="35"/>
        <v>TP</v>
      </c>
      <c r="K388">
        <f t="shared" si="36"/>
        <v>1</v>
      </c>
      <c r="L388">
        <f t="shared" si="37"/>
        <v>0</v>
      </c>
      <c r="M388">
        <f t="shared" si="38"/>
        <v>1</v>
      </c>
      <c r="N388">
        <f t="shared" si="39"/>
        <v>0</v>
      </c>
      <c r="O388">
        <f t="shared" si="40"/>
        <v>0</v>
      </c>
    </row>
    <row r="389" spans="1:15" x14ac:dyDescent="0.25">
      <c r="A389" t="s">
        <v>607</v>
      </c>
      <c r="B389" t="s">
        <v>616</v>
      </c>
      <c r="C389">
        <v>8</v>
      </c>
      <c r="D389" t="s">
        <v>249</v>
      </c>
      <c r="E389" t="s">
        <v>6</v>
      </c>
      <c r="F389" t="s">
        <v>6</v>
      </c>
      <c r="J389" t="str">
        <f t="shared" si="35"/>
        <v>TP</v>
      </c>
      <c r="K389">
        <f t="shared" si="36"/>
        <v>1</v>
      </c>
      <c r="L389">
        <f t="shared" si="37"/>
        <v>0</v>
      </c>
      <c r="M389">
        <f t="shared" si="38"/>
        <v>1</v>
      </c>
      <c r="N389">
        <f t="shared" si="39"/>
        <v>0</v>
      </c>
      <c r="O389">
        <f t="shared" si="40"/>
        <v>0</v>
      </c>
    </row>
    <row r="390" spans="1:15" x14ac:dyDescent="0.25">
      <c r="A390" t="s">
        <v>607</v>
      </c>
      <c r="B390" t="s">
        <v>616</v>
      </c>
      <c r="C390">
        <v>8</v>
      </c>
      <c r="D390" t="s">
        <v>249</v>
      </c>
      <c r="E390" t="s">
        <v>6</v>
      </c>
      <c r="F390" t="s">
        <v>6</v>
      </c>
      <c r="J390" t="str">
        <f t="shared" si="35"/>
        <v>TP</v>
      </c>
      <c r="K390">
        <f t="shared" si="36"/>
        <v>1</v>
      </c>
      <c r="L390">
        <f t="shared" si="37"/>
        <v>0</v>
      </c>
      <c r="M390">
        <f t="shared" si="38"/>
        <v>1</v>
      </c>
      <c r="N390">
        <f t="shared" si="39"/>
        <v>0</v>
      </c>
      <c r="O390">
        <f t="shared" si="40"/>
        <v>0</v>
      </c>
    </row>
    <row r="391" spans="1:15" x14ac:dyDescent="0.25">
      <c r="A391" t="s">
        <v>607</v>
      </c>
      <c r="B391" t="s">
        <v>616</v>
      </c>
      <c r="C391">
        <v>7</v>
      </c>
      <c r="D391" t="s">
        <v>250</v>
      </c>
      <c r="E391" t="s">
        <v>275</v>
      </c>
      <c r="J391" t="str">
        <f t="shared" si="35"/>
        <v/>
      </c>
      <c r="K391">
        <f t="shared" si="36"/>
        <v>0</v>
      </c>
      <c r="L391">
        <f t="shared" si="37"/>
        <v>0</v>
      </c>
      <c r="M391">
        <f t="shared" si="38"/>
        <v>0</v>
      </c>
      <c r="N391">
        <f t="shared" si="39"/>
        <v>1</v>
      </c>
      <c r="O391">
        <f t="shared" si="40"/>
        <v>0</v>
      </c>
    </row>
    <row r="392" spans="1:15" x14ac:dyDescent="0.25">
      <c r="A392" t="s">
        <v>607</v>
      </c>
      <c r="B392" t="s">
        <v>616</v>
      </c>
      <c r="C392">
        <v>8</v>
      </c>
      <c r="D392" t="s">
        <v>250</v>
      </c>
      <c r="E392" t="s">
        <v>275</v>
      </c>
      <c r="J392" t="str">
        <f t="shared" si="35"/>
        <v/>
      </c>
      <c r="K392">
        <f t="shared" si="36"/>
        <v>0</v>
      </c>
      <c r="L392">
        <f t="shared" si="37"/>
        <v>0</v>
      </c>
      <c r="M392">
        <f t="shared" si="38"/>
        <v>0</v>
      </c>
      <c r="N392">
        <f t="shared" si="39"/>
        <v>1</v>
      </c>
      <c r="O392">
        <f t="shared" si="40"/>
        <v>0</v>
      </c>
    </row>
    <row r="393" spans="1:15" x14ac:dyDescent="0.25">
      <c r="A393" t="s">
        <v>607</v>
      </c>
      <c r="B393" t="s">
        <v>616</v>
      </c>
      <c r="C393">
        <v>8</v>
      </c>
      <c r="D393" t="s">
        <v>249</v>
      </c>
      <c r="E393" t="s">
        <v>6</v>
      </c>
      <c r="F393" t="s">
        <v>6</v>
      </c>
      <c r="J393" t="str">
        <f t="shared" si="35"/>
        <v>TP</v>
      </c>
      <c r="K393">
        <f t="shared" si="36"/>
        <v>1</v>
      </c>
      <c r="L393">
        <f t="shared" si="37"/>
        <v>0</v>
      </c>
      <c r="M393">
        <f t="shared" si="38"/>
        <v>1</v>
      </c>
      <c r="N393">
        <f t="shared" si="39"/>
        <v>0</v>
      </c>
      <c r="O393">
        <f t="shared" si="40"/>
        <v>0</v>
      </c>
    </row>
    <row r="394" spans="1:15" x14ac:dyDescent="0.25">
      <c r="A394" t="s">
        <v>607</v>
      </c>
      <c r="B394" t="s">
        <v>616</v>
      </c>
      <c r="C394">
        <v>7</v>
      </c>
      <c r="D394" t="s">
        <v>250</v>
      </c>
      <c r="E394" t="s">
        <v>275</v>
      </c>
      <c r="J394" t="str">
        <f t="shared" si="35"/>
        <v/>
      </c>
      <c r="K394">
        <f t="shared" si="36"/>
        <v>0</v>
      </c>
      <c r="L394">
        <f t="shared" si="37"/>
        <v>0</v>
      </c>
      <c r="M394">
        <f t="shared" si="38"/>
        <v>0</v>
      </c>
      <c r="N394">
        <f t="shared" si="39"/>
        <v>1</v>
      </c>
      <c r="O394">
        <f t="shared" si="40"/>
        <v>0</v>
      </c>
    </row>
    <row r="395" spans="1:15" x14ac:dyDescent="0.25">
      <c r="A395" t="s">
        <v>607</v>
      </c>
      <c r="B395" t="s">
        <v>616</v>
      </c>
      <c r="C395">
        <v>8</v>
      </c>
      <c r="D395" t="s">
        <v>249</v>
      </c>
      <c r="E395" t="s">
        <v>6</v>
      </c>
      <c r="F395" t="s">
        <v>6</v>
      </c>
      <c r="J395" t="str">
        <f t="shared" si="35"/>
        <v>TP</v>
      </c>
      <c r="K395">
        <f t="shared" si="36"/>
        <v>1</v>
      </c>
      <c r="L395">
        <f t="shared" si="37"/>
        <v>0</v>
      </c>
      <c r="M395">
        <f t="shared" si="38"/>
        <v>1</v>
      </c>
      <c r="N395">
        <f t="shared" si="39"/>
        <v>0</v>
      </c>
      <c r="O395">
        <f t="shared" si="40"/>
        <v>0</v>
      </c>
    </row>
    <row r="396" spans="1:15" x14ac:dyDescent="0.25">
      <c r="A396" t="s">
        <v>607</v>
      </c>
      <c r="B396" t="s">
        <v>616</v>
      </c>
      <c r="C396">
        <v>7</v>
      </c>
      <c r="D396" t="s">
        <v>250</v>
      </c>
      <c r="E396" t="s">
        <v>275</v>
      </c>
      <c r="J396" t="str">
        <f t="shared" si="35"/>
        <v/>
      </c>
      <c r="K396">
        <f t="shared" si="36"/>
        <v>0</v>
      </c>
      <c r="L396">
        <f t="shared" si="37"/>
        <v>0</v>
      </c>
      <c r="M396">
        <f t="shared" si="38"/>
        <v>0</v>
      </c>
      <c r="N396">
        <f t="shared" si="39"/>
        <v>1</v>
      </c>
      <c r="O396">
        <f t="shared" si="40"/>
        <v>0</v>
      </c>
    </row>
    <row r="397" spans="1:15" x14ac:dyDescent="0.25">
      <c r="A397" t="s">
        <v>607</v>
      </c>
      <c r="B397" t="s">
        <v>616</v>
      </c>
      <c r="C397">
        <v>8</v>
      </c>
      <c r="D397" t="s">
        <v>249</v>
      </c>
      <c r="E397" t="s">
        <v>6</v>
      </c>
      <c r="F397" t="s">
        <v>6</v>
      </c>
      <c r="J397" t="str">
        <f t="shared" si="35"/>
        <v>TP</v>
      </c>
      <c r="K397">
        <f t="shared" si="36"/>
        <v>1</v>
      </c>
      <c r="L397">
        <f t="shared" si="37"/>
        <v>0</v>
      </c>
      <c r="M397">
        <f t="shared" si="38"/>
        <v>1</v>
      </c>
      <c r="N397">
        <f t="shared" si="39"/>
        <v>0</v>
      </c>
      <c r="O397">
        <f t="shared" si="40"/>
        <v>0</v>
      </c>
    </row>
    <row r="398" spans="1:15" x14ac:dyDescent="0.25">
      <c r="A398" t="s">
        <v>607</v>
      </c>
      <c r="B398" t="s">
        <v>617</v>
      </c>
      <c r="C398">
        <v>8</v>
      </c>
      <c r="D398" t="s">
        <v>249</v>
      </c>
      <c r="E398" t="s">
        <v>6</v>
      </c>
      <c r="F398" t="s">
        <v>6</v>
      </c>
      <c r="I398" t="s">
        <v>295</v>
      </c>
      <c r="J398" t="str">
        <f t="shared" si="35"/>
        <v>TP</v>
      </c>
      <c r="K398">
        <f t="shared" si="36"/>
        <v>1</v>
      </c>
      <c r="L398">
        <f t="shared" si="37"/>
        <v>0</v>
      </c>
      <c r="M398">
        <f t="shared" si="38"/>
        <v>1</v>
      </c>
      <c r="N398">
        <f t="shared" si="39"/>
        <v>0</v>
      </c>
      <c r="O398">
        <f t="shared" si="40"/>
        <v>0</v>
      </c>
    </row>
    <row r="399" spans="1:15" x14ac:dyDescent="0.25">
      <c r="A399" t="s">
        <v>607</v>
      </c>
      <c r="B399" t="s">
        <v>617</v>
      </c>
      <c r="C399">
        <v>8</v>
      </c>
      <c r="D399" t="s">
        <v>249</v>
      </c>
      <c r="E399" t="s">
        <v>6</v>
      </c>
      <c r="F399" t="s">
        <v>6</v>
      </c>
      <c r="J399" t="str">
        <f t="shared" si="35"/>
        <v>TP</v>
      </c>
      <c r="K399">
        <f t="shared" si="36"/>
        <v>1</v>
      </c>
      <c r="L399">
        <f t="shared" si="37"/>
        <v>0</v>
      </c>
      <c r="M399">
        <f t="shared" si="38"/>
        <v>1</v>
      </c>
      <c r="N399">
        <f t="shared" si="39"/>
        <v>0</v>
      </c>
      <c r="O399">
        <f t="shared" si="40"/>
        <v>0</v>
      </c>
    </row>
    <row r="400" spans="1:15" x14ac:dyDescent="0.25">
      <c r="A400" t="s">
        <v>607</v>
      </c>
      <c r="B400" t="s">
        <v>617</v>
      </c>
      <c r="C400">
        <v>8</v>
      </c>
      <c r="D400" t="s">
        <v>249</v>
      </c>
      <c r="E400" t="s">
        <v>6</v>
      </c>
      <c r="F400" t="s">
        <v>6</v>
      </c>
      <c r="J400" t="str">
        <f t="shared" si="35"/>
        <v>TP</v>
      </c>
      <c r="K400">
        <f t="shared" si="36"/>
        <v>1</v>
      </c>
      <c r="L400">
        <f t="shared" si="37"/>
        <v>0</v>
      </c>
      <c r="M400">
        <f t="shared" si="38"/>
        <v>1</v>
      </c>
      <c r="N400">
        <f t="shared" si="39"/>
        <v>0</v>
      </c>
      <c r="O400">
        <f t="shared" si="40"/>
        <v>0</v>
      </c>
    </row>
    <row r="401" spans="1:15" x14ac:dyDescent="0.25">
      <c r="A401" t="s">
        <v>607</v>
      </c>
      <c r="B401" t="s">
        <v>617</v>
      </c>
      <c r="C401">
        <v>8</v>
      </c>
      <c r="D401" t="s">
        <v>249</v>
      </c>
      <c r="E401" t="s">
        <v>6</v>
      </c>
      <c r="F401" t="s">
        <v>6</v>
      </c>
      <c r="J401" t="str">
        <f t="shared" si="35"/>
        <v>TP</v>
      </c>
      <c r="K401">
        <f t="shared" si="36"/>
        <v>1</v>
      </c>
      <c r="L401">
        <f t="shared" si="37"/>
        <v>0</v>
      </c>
      <c r="M401">
        <f t="shared" si="38"/>
        <v>1</v>
      </c>
      <c r="N401">
        <f t="shared" si="39"/>
        <v>0</v>
      </c>
      <c r="O401">
        <f t="shared" si="40"/>
        <v>0</v>
      </c>
    </row>
    <row r="402" spans="1:15" x14ac:dyDescent="0.25">
      <c r="A402" t="s">
        <v>607</v>
      </c>
      <c r="B402" t="s">
        <v>617</v>
      </c>
      <c r="C402">
        <v>8</v>
      </c>
      <c r="D402" t="s">
        <v>249</v>
      </c>
      <c r="E402" t="s">
        <v>6</v>
      </c>
      <c r="F402" t="s">
        <v>6</v>
      </c>
      <c r="J402" t="str">
        <f t="shared" si="35"/>
        <v>TP</v>
      </c>
      <c r="K402">
        <f t="shared" si="36"/>
        <v>1</v>
      </c>
      <c r="L402">
        <f t="shared" si="37"/>
        <v>0</v>
      </c>
      <c r="M402">
        <f t="shared" si="38"/>
        <v>1</v>
      </c>
      <c r="N402">
        <f t="shared" si="39"/>
        <v>0</v>
      </c>
      <c r="O402">
        <f t="shared" si="40"/>
        <v>0</v>
      </c>
    </row>
    <row r="403" spans="1:15" x14ac:dyDescent="0.25">
      <c r="A403" t="s">
        <v>607</v>
      </c>
      <c r="B403" t="s">
        <v>617</v>
      </c>
      <c r="C403">
        <v>8</v>
      </c>
      <c r="D403" t="s">
        <v>249</v>
      </c>
      <c r="E403" t="s">
        <v>6</v>
      </c>
      <c r="F403" t="s">
        <v>6</v>
      </c>
      <c r="J403" t="str">
        <f t="shared" si="35"/>
        <v>TP</v>
      </c>
      <c r="K403">
        <f t="shared" si="36"/>
        <v>1</v>
      </c>
      <c r="L403">
        <f t="shared" si="37"/>
        <v>0</v>
      </c>
      <c r="M403">
        <f t="shared" si="38"/>
        <v>1</v>
      </c>
      <c r="N403">
        <f t="shared" si="39"/>
        <v>0</v>
      </c>
      <c r="O403">
        <f t="shared" si="40"/>
        <v>0</v>
      </c>
    </row>
    <row r="404" spans="1:15" x14ac:dyDescent="0.25">
      <c r="A404" t="s">
        <v>607</v>
      </c>
      <c r="B404" t="s">
        <v>617</v>
      </c>
      <c r="C404">
        <v>8</v>
      </c>
      <c r="D404" t="s">
        <v>249</v>
      </c>
      <c r="E404" t="s">
        <v>6</v>
      </c>
      <c r="F404" t="s">
        <v>6</v>
      </c>
      <c r="J404" t="str">
        <f t="shared" si="35"/>
        <v>TP</v>
      </c>
      <c r="K404">
        <f t="shared" si="36"/>
        <v>1</v>
      </c>
      <c r="L404">
        <f t="shared" si="37"/>
        <v>0</v>
      </c>
      <c r="M404">
        <f t="shared" si="38"/>
        <v>1</v>
      </c>
      <c r="N404">
        <f t="shared" si="39"/>
        <v>0</v>
      </c>
      <c r="O404">
        <f t="shared" si="40"/>
        <v>0</v>
      </c>
    </row>
    <row r="405" spans="1:15" x14ac:dyDescent="0.25">
      <c r="A405" t="s">
        <v>607</v>
      </c>
      <c r="B405" t="s">
        <v>617</v>
      </c>
      <c r="C405">
        <v>8</v>
      </c>
      <c r="D405" t="s">
        <v>249</v>
      </c>
      <c r="E405" t="s">
        <v>6</v>
      </c>
      <c r="F405" t="s">
        <v>6</v>
      </c>
      <c r="J405" t="str">
        <f t="shared" si="35"/>
        <v>TP</v>
      </c>
      <c r="K405">
        <f t="shared" si="36"/>
        <v>1</v>
      </c>
      <c r="L405">
        <f t="shared" si="37"/>
        <v>0</v>
      </c>
      <c r="M405">
        <f t="shared" si="38"/>
        <v>1</v>
      </c>
      <c r="N405">
        <f t="shared" si="39"/>
        <v>0</v>
      </c>
      <c r="O405">
        <f t="shared" si="40"/>
        <v>0</v>
      </c>
    </row>
    <row r="406" spans="1:15" x14ac:dyDescent="0.25">
      <c r="A406" t="s">
        <v>607</v>
      </c>
      <c r="B406" t="s">
        <v>617</v>
      </c>
      <c r="C406">
        <v>8</v>
      </c>
      <c r="D406" t="s">
        <v>249</v>
      </c>
      <c r="E406" t="s">
        <v>6</v>
      </c>
      <c r="F406" t="s">
        <v>6</v>
      </c>
      <c r="J406" t="str">
        <f t="shared" si="35"/>
        <v>TP</v>
      </c>
      <c r="K406">
        <f t="shared" si="36"/>
        <v>1</v>
      </c>
      <c r="L406">
        <f t="shared" si="37"/>
        <v>0</v>
      </c>
      <c r="M406">
        <f t="shared" si="38"/>
        <v>1</v>
      </c>
      <c r="N406">
        <f t="shared" si="39"/>
        <v>0</v>
      </c>
      <c r="O406">
        <f t="shared" si="40"/>
        <v>0</v>
      </c>
    </row>
    <row r="407" spans="1:15" x14ac:dyDescent="0.25">
      <c r="A407" t="s">
        <v>607</v>
      </c>
      <c r="B407" t="s">
        <v>617</v>
      </c>
      <c r="C407">
        <v>8</v>
      </c>
      <c r="D407" t="s">
        <v>249</v>
      </c>
      <c r="E407" t="s">
        <v>6</v>
      </c>
      <c r="F407" t="s">
        <v>6</v>
      </c>
      <c r="J407" t="str">
        <f t="shared" ref="J407:J470" si="41">IF(AND(NOT(ISBLANK($E407)), NOT($E407="N/A")), IF($E407=$F407,"TP","FP"), "")</f>
        <v>TP</v>
      </c>
      <c r="K407">
        <f t="shared" ref="K407:K470" si="42">IF(AND(AND(NOT(ISBLANK($E407)), NOT($E407="N/A")), $E407=$F407), 1, 0)</f>
        <v>1</v>
      </c>
      <c r="L407">
        <f t="shared" ref="L407:L470" si="43">IF(AND(AND(NOT(ISBLANK($E407)), NOT($E407="N/A")), $E407&lt;&gt;$F407), 1, 0)</f>
        <v>0</v>
      </c>
      <c r="M407">
        <f t="shared" ref="M407:M470" si="44">IF(D407="TP", 1, 0)</f>
        <v>1</v>
      </c>
      <c r="N407">
        <f t="shared" ref="N407:N470" si="45">IF(D407="FP", 1, 0)</f>
        <v>0</v>
      </c>
      <c r="O407">
        <f t="shared" ref="O407:O470" si="46">IF(D407="FN", 1, 0)</f>
        <v>0</v>
      </c>
    </row>
    <row r="408" spans="1:15" x14ac:dyDescent="0.25">
      <c r="A408" t="s">
        <v>607</v>
      </c>
      <c r="B408" t="s">
        <v>618</v>
      </c>
      <c r="C408">
        <v>8</v>
      </c>
      <c r="D408" t="s">
        <v>249</v>
      </c>
      <c r="E408" t="s">
        <v>6</v>
      </c>
      <c r="F408" t="s">
        <v>6</v>
      </c>
      <c r="I408" t="s">
        <v>308</v>
      </c>
      <c r="J408" t="str">
        <f t="shared" si="41"/>
        <v>TP</v>
      </c>
      <c r="K408">
        <f t="shared" si="42"/>
        <v>1</v>
      </c>
      <c r="L408">
        <f t="shared" si="43"/>
        <v>0</v>
      </c>
      <c r="M408">
        <f t="shared" si="44"/>
        <v>1</v>
      </c>
      <c r="N408">
        <f t="shared" si="45"/>
        <v>0</v>
      </c>
      <c r="O408">
        <f t="shared" si="46"/>
        <v>0</v>
      </c>
    </row>
    <row r="409" spans="1:15" x14ac:dyDescent="0.25">
      <c r="A409" t="s">
        <v>607</v>
      </c>
      <c r="B409" t="s">
        <v>618</v>
      </c>
      <c r="C409">
        <v>8</v>
      </c>
      <c r="D409" t="s">
        <v>249</v>
      </c>
      <c r="E409" t="s">
        <v>6</v>
      </c>
      <c r="F409" t="s">
        <v>6</v>
      </c>
      <c r="J409" t="str">
        <f t="shared" si="41"/>
        <v>TP</v>
      </c>
      <c r="K409">
        <f t="shared" si="42"/>
        <v>1</v>
      </c>
      <c r="L409">
        <f t="shared" si="43"/>
        <v>0</v>
      </c>
      <c r="M409">
        <f t="shared" si="44"/>
        <v>1</v>
      </c>
      <c r="N409">
        <f t="shared" si="45"/>
        <v>0</v>
      </c>
      <c r="O409">
        <f t="shared" si="46"/>
        <v>0</v>
      </c>
    </row>
    <row r="410" spans="1:15" x14ac:dyDescent="0.25">
      <c r="A410" t="s">
        <v>607</v>
      </c>
      <c r="B410" t="s">
        <v>618</v>
      </c>
      <c r="C410">
        <v>8</v>
      </c>
      <c r="D410" t="s">
        <v>249</v>
      </c>
      <c r="E410" t="s">
        <v>6</v>
      </c>
      <c r="F410" t="s">
        <v>6</v>
      </c>
      <c r="J410" t="str">
        <f t="shared" si="41"/>
        <v>TP</v>
      </c>
      <c r="K410">
        <f t="shared" si="42"/>
        <v>1</v>
      </c>
      <c r="L410">
        <f t="shared" si="43"/>
        <v>0</v>
      </c>
      <c r="M410">
        <f t="shared" si="44"/>
        <v>1</v>
      </c>
      <c r="N410">
        <f t="shared" si="45"/>
        <v>0</v>
      </c>
      <c r="O410">
        <f t="shared" si="46"/>
        <v>0</v>
      </c>
    </row>
    <row r="411" spans="1:15" x14ac:dyDescent="0.25">
      <c r="A411" t="s">
        <v>607</v>
      </c>
      <c r="B411" t="s">
        <v>618</v>
      </c>
      <c r="C411">
        <v>8</v>
      </c>
      <c r="D411" t="s">
        <v>249</v>
      </c>
      <c r="E411" t="s">
        <v>6</v>
      </c>
      <c r="F411" t="s">
        <v>6</v>
      </c>
      <c r="J411" t="str">
        <f t="shared" si="41"/>
        <v>TP</v>
      </c>
      <c r="K411">
        <f t="shared" si="42"/>
        <v>1</v>
      </c>
      <c r="L411">
        <f t="shared" si="43"/>
        <v>0</v>
      </c>
      <c r="M411">
        <f t="shared" si="44"/>
        <v>1</v>
      </c>
      <c r="N411">
        <f t="shared" si="45"/>
        <v>0</v>
      </c>
      <c r="O411">
        <f t="shared" si="46"/>
        <v>0</v>
      </c>
    </row>
    <row r="412" spans="1:15" x14ac:dyDescent="0.25">
      <c r="A412" t="s">
        <v>607</v>
      </c>
      <c r="B412" t="s">
        <v>618</v>
      </c>
      <c r="C412">
        <v>8</v>
      </c>
      <c r="D412" t="s">
        <v>249</v>
      </c>
      <c r="E412" t="s">
        <v>6</v>
      </c>
      <c r="F412" t="s">
        <v>6</v>
      </c>
      <c r="J412" t="str">
        <f t="shared" si="41"/>
        <v>TP</v>
      </c>
      <c r="K412">
        <f t="shared" si="42"/>
        <v>1</v>
      </c>
      <c r="L412">
        <f t="shared" si="43"/>
        <v>0</v>
      </c>
      <c r="M412">
        <f t="shared" si="44"/>
        <v>1</v>
      </c>
      <c r="N412">
        <f t="shared" si="45"/>
        <v>0</v>
      </c>
      <c r="O412">
        <f t="shared" si="46"/>
        <v>0</v>
      </c>
    </row>
    <row r="413" spans="1:15" x14ac:dyDescent="0.25">
      <c r="A413" t="s">
        <v>607</v>
      </c>
      <c r="B413" t="s">
        <v>618</v>
      </c>
      <c r="C413">
        <v>8</v>
      </c>
      <c r="D413" t="s">
        <v>250</v>
      </c>
      <c r="E413" t="s">
        <v>275</v>
      </c>
      <c r="J413" t="str">
        <f t="shared" si="41"/>
        <v/>
      </c>
      <c r="K413">
        <f t="shared" si="42"/>
        <v>0</v>
      </c>
      <c r="L413">
        <f t="shared" si="43"/>
        <v>0</v>
      </c>
      <c r="M413">
        <f t="shared" si="44"/>
        <v>0</v>
      </c>
      <c r="N413">
        <f t="shared" si="45"/>
        <v>1</v>
      </c>
      <c r="O413">
        <f t="shared" si="46"/>
        <v>0</v>
      </c>
    </row>
    <row r="414" spans="1:15" x14ac:dyDescent="0.25">
      <c r="A414" t="s">
        <v>607</v>
      </c>
      <c r="B414" t="s">
        <v>618</v>
      </c>
      <c r="C414">
        <v>8</v>
      </c>
      <c r="D414" t="s">
        <v>249</v>
      </c>
      <c r="E414" t="s">
        <v>6</v>
      </c>
      <c r="F414" t="s">
        <v>6</v>
      </c>
      <c r="J414" t="str">
        <f t="shared" si="41"/>
        <v>TP</v>
      </c>
      <c r="K414">
        <f t="shared" si="42"/>
        <v>1</v>
      </c>
      <c r="L414">
        <f t="shared" si="43"/>
        <v>0</v>
      </c>
      <c r="M414">
        <f t="shared" si="44"/>
        <v>1</v>
      </c>
      <c r="N414">
        <f t="shared" si="45"/>
        <v>0</v>
      </c>
      <c r="O414">
        <f t="shared" si="46"/>
        <v>0</v>
      </c>
    </row>
    <row r="415" spans="1:15" x14ac:dyDescent="0.25">
      <c r="A415" t="s">
        <v>607</v>
      </c>
      <c r="B415" t="s">
        <v>618</v>
      </c>
      <c r="C415">
        <v>8</v>
      </c>
      <c r="D415" t="s">
        <v>249</v>
      </c>
      <c r="E415" t="s">
        <v>6</v>
      </c>
      <c r="F415" t="s">
        <v>6</v>
      </c>
      <c r="J415" t="str">
        <f t="shared" si="41"/>
        <v>TP</v>
      </c>
      <c r="K415">
        <f t="shared" si="42"/>
        <v>1</v>
      </c>
      <c r="L415">
        <f t="shared" si="43"/>
        <v>0</v>
      </c>
      <c r="M415">
        <f t="shared" si="44"/>
        <v>1</v>
      </c>
      <c r="N415">
        <f t="shared" si="45"/>
        <v>0</v>
      </c>
      <c r="O415">
        <f t="shared" si="46"/>
        <v>0</v>
      </c>
    </row>
    <row r="416" spans="1:15" x14ac:dyDescent="0.25">
      <c r="A416" t="s">
        <v>607</v>
      </c>
      <c r="B416" t="s">
        <v>618</v>
      </c>
      <c r="C416">
        <v>8</v>
      </c>
      <c r="D416" t="s">
        <v>249</v>
      </c>
      <c r="E416" t="s">
        <v>6</v>
      </c>
      <c r="F416" t="s">
        <v>6</v>
      </c>
      <c r="J416" t="str">
        <f t="shared" si="41"/>
        <v>TP</v>
      </c>
      <c r="K416">
        <f t="shared" si="42"/>
        <v>1</v>
      </c>
      <c r="L416">
        <f t="shared" si="43"/>
        <v>0</v>
      </c>
      <c r="M416">
        <f t="shared" si="44"/>
        <v>1</v>
      </c>
      <c r="N416">
        <f t="shared" si="45"/>
        <v>0</v>
      </c>
      <c r="O416">
        <f t="shared" si="46"/>
        <v>0</v>
      </c>
    </row>
    <row r="417" spans="1:15" x14ac:dyDescent="0.25">
      <c r="A417" t="s">
        <v>607</v>
      </c>
      <c r="B417" t="s">
        <v>618</v>
      </c>
      <c r="C417">
        <v>8</v>
      </c>
      <c r="D417" t="s">
        <v>249</v>
      </c>
      <c r="E417" t="s">
        <v>6</v>
      </c>
      <c r="F417" t="s">
        <v>6</v>
      </c>
      <c r="J417" t="str">
        <f t="shared" si="41"/>
        <v>TP</v>
      </c>
      <c r="K417">
        <f t="shared" si="42"/>
        <v>1</v>
      </c>
      <c r="L417">
        <f t="shared" si="43"/>
        <v>0</v>
      </c>
      <c r="M417">
        <f t="shared" si="44"/>
        <v>1</v>
      </c>
      <c r="N417">
        <f t="shared" si="45"/>
        <v>0</v>
      </c>
      <c r="O417">
        <f t="shared" si="46"/>
        <v>0</v>
      </c>
    </row>
    <row r="418" spans="1:15" x14ac:dyDescent="0.25">
      <c r="A418" t="s">
        <v>607</v>
      </c>
      <c r="B418" t="s">
        <v>618</v>
      </c>
      <c r="C418">
        <v>8</v>
      </c>
      <c r="D418" t="s">
        <v>249</v>
      </c>
      <c r="E418" t="s">
        <v>6</v>
      </c>
      <c r="F418" t="s">
        <v>6</v>
      </c>
      <c r="J418" t="str">
        <f t="shared" si="41"/>
        <v>TP</v>
      </c>
      <c r="K418">
        <f t="shared" si="42"/>
        <v>1</v>
      </c>
      <c r="L418">
        <f t="shared" si="43"/>
        <v>0</v>
      </c>
      <c r="M418">
        <f t="shared" si="44"/>
        <v>1</v>
      </c>
      <c r="N418">
        <f t="shared" si="45"/>
        <v>0</v>
      </c>
      <c r="O418">
        <f t="shared" si="46"/>
        <v>0</v>
      </c>
    </row>
    <row r="419" spans="1:15" x14ac:dyDescent="0.25">
      <c r="A419" t="s">
        <v>607</v>
      </c>
      <c r="B419" t="s">
        <v>619</v>
      </c>
      <c r="C419">
        <v>8</v>
      </c>
      <c r="D419" t="s">
        <v>249</v>
      </c>
      <c r="E419" t="s">
        <v>6</v>
      </c>
      <c r="F419" t="s">
        <v>6</v>
      </c>
      <c r="I419" t="s">
        <v>320</v>
      </c>
      <c r="J419" t="str">
        <f t="shared" si="41"/>
        <v>TP</v>
      </c>
      <c r="K419">
        <f t="shared" si="42"/>
        <v>1</v>
      </c>
      <c r="L419">
        <f t="shared" si="43"/>
        <v>0</v>
      </c>
      <c r="M419">
        <f t="shared" si="44"/>
        <v>1</v>
      </c>
      <c r="N419">
        <f t="shared" si="45"/>
        <v>0</v>
      </c>
      <c r="O419">
        <f t="shared" si="46"/>
        <v>0</v>
      </c>
    </row>
    <row r="420" spans="1:15" x14ac:dyDescent="0.25">
      <c r="A420" t="s">
        <v>607</v>
      </c>
      <c r="B420" t="s">
        <v>619</v>
      </c>
      <c r="C420">
        <v>8</v>
      </c>
      <c r="D420" t="s">
        <v>249</v>
      </c>
      <c r="E420" t="s">
        <v>6</v>
      </c>
      <c r="F420" t="s">
        <v>6</v>
      </c>
      <c r="J420" t="str">
        <f t="shared" si="41"/>
        <v>TP</v>
      </c>
      <c r="K420">
        <f t="shared" si="42"/>
        <v>1</v>
      </c>
      <c r="L420">
        <f t="shared" si="43"/>
        <v>0</v>
      </c>
      <c r="M420">
        <f t="shared" si="44"/>
        <v>1</v>
      </c>
      <c r="N420">
        <f t="shared" si="45"/>
        <v>0</v>
      </c>
      <c r="O420">
        <f t="shared" si="46"/>
        <v>0</v>
      </c>
    </row>
    <row r="421" spans="1:15" x14ac:dyDescent="0.25">
      <c r="A421" t="s">
        <v>607</v>
      </c>
      <c r="B421" t="s">
        <v>619</v>
      </c>
      <c r="C421">
        <v>8</v>
      </c>
      <c r="D421" t="s">
        <v>249</v>
      </c>
      <c r="E421" t="s">
        <v>6</v>
      </c>
      <c r="F421" t="s">
        <v>6</v>
      </c>
      <c r="J421" t="str">
        <f t="shared" si="41"/>
        <v>TP</v>
      </c>
      <c r="K421">
        <f t="shared" si="42"/>
        <v>1</v>
      </c>
      <c r="L421">
        <f t="shared" si="43"/>
        <v>0</v>
      </c>
      <c r="M421">
        <f t="shared" si="44"/>
        <v>1</v>
      </c>
      <c r="N421">
        <f t="shared" si="45"/>
        <v>0</v>
      </c>
      <c r="O421">
        <f t="shared" si="46"/>
        <v>0</v>
      </c>
    </row>
    <row r="422" spans="1:15" x14ac:dyDescent="0.25">
      <c r="A422" t="s">
        <v>607</v>
      </c>
      <c r="B422" t="s">
        <v>619</v>
      </c>
      <c r="C422">
        <v>8</v>
      </c>
      <c r="D422" t="s">
        <v>249</v>
      </c>
      <c r="E422" t="s">
        <v>6</v>
      </c>
      <c r="F422" t="s">
        <v>6</v>
      </c>
      <c r="J422" t="str">
        <f t="shared" si="41"/>
        <v>TP</v>
      </c>
      <c r="K422">
        <f t="shared" si="42"/>
        <v>1</v>
      </c>
      <c r="L422">
        <f t="shared" si="43"/>
        <v>0</v>
      </c>
      <c r="M422">
        <f t="shared" si="44"/>
        <v>1</v>
      </c>
      <c r="N422">
        <f t="shared" si="45"/>
        <v>0</v>
      </c>
      <c r="O422">
        <f t="shared" si="46"/>
        <v>0</v>
      </c>
    </row>
    <row r="423" spans="1:15" x14ac:dyDescent="0.25">
      <c r="A423" t="s">
        <v>607</v>
      </c>
      <c r="B423" t="s">
        <v>619</v>
      </c>
      <c r="C423">
        <v>8</v>
      </c>
      <c r="D423" t="s">
        <v>249</v>
      </c>
      <c r="E423" t="s">
        <v>6</v>
      </c>
      <c r="F423" t="s">
        <v>6</v>
      </c>
      <c r="J423" t="str">
        <f t="shared" si="41"/>
        <v>TP</v>
      </c>
      <c r="K423">
        <f t="shared" si="42"/>
        <v>1</v>
      </c>
      <c r="L423">
        <f t="shared" si="43"/>
        <v>0</v>
      </c>
      <c r="M423">
        <f t="shared" si="44"/>
        <v>1</v>
      </c>
      <c r="N423">
        <f t="shared" si="45"/>
        <v>0</v>
      </c>
      <c r="O423">
        <f t="shared" si="46"/>
        <v>0</v>
      </c>
    </row>
    <row r="424" spans="1:15" x14ac:dyDescent="0.25">
      <c r="A424" t="s">
        <v>607</v>
      </c>
      <c r="B424" t="s">
        <v>619</v>
      </c>
      <c r="C424">
        <v>8</v>
      </c>
      <c r="D424" t="s">
        <v>249</v>
      </c>
      <c r="E424" t="s">
        <v>6</v>
      </c>
      <c r="F424" t="s">
        <v>6</v>
      </c>
      <c r="J424" t="str">
        <f t="shared" si="41"/>
        <v>TP</v>
      </c>
      <c r="K424">
        <f t="shared" si="42"/>
        <v>1</v>
      </c>
      <c r="L424">
        <f t="shared" si="43"/>
        <v>0</v>
      </c>
      <c r="M424">
        <f t="shared" si="44"/>
        <v>1</v>
      </c>
      <c r="N424">
        <f t="shared" si="45"/>
        <v>0</v>
      </c>
      <c r="O424">
        <f t="shared" si="46"/>
        <v>0</v>
      </c>
    </row>
    <row r="425" spans="1:15" x14ac:dyDescent="0.25">
      <c r="A425" t="s">
        <v>607</v>
      </c>
      <c r="B425" t="s">
        <v>619</v>
      </c>
      <c r="C425">
        <v>8</v>
      </c>
      <c r="D425" t="s">
        <v>249</v>
      </c>
      <c r="E425" t="s">
        <v>6</v>
      </c>
      <c r="F425" t="s">
        <v>6</v>
      </c>
      <c r="J425" t="str">
        <f t="shared" si="41"/>
        <v>TP</v>
      </c>
      <c r="K425">
        <f t="shared" si="42"/>
        <v>1</v>
      </c>
      <c r="L425">
        <f t="shared" si="43"/>
        <v>0</v>
      </c>
      <c r="M425">
        <f t="shared" si="44"/>
        <v>1</v>
      </c>
      <c r="N425">
        <f t="shared" si="45"/>
        <v>0</v>
      </c>
      <c r="O425">
        <f t="shared" si="46"/>
        <v>0</v>
      </c>
    </row>
    <row r="426" spans="1:15" x14ac:dyDescent="0.25">
      <c r="A426" t="s">
        <v>607</v>
      </c>
      <c r="B426" t="s">
        <v>619</v>
      </c>
      <c r="C426">
        <v>8</v>
      </c>
      <c r="D426" t="s">
        <v>249</v>
      </c>
      <c r="E426" t="s">
        <v>6</v>
      </c>
      <c r="F426" t="s">
        <v>6</v>
      </c>
      <c r="J426" t="str">
        <f t="shared" si="41"/>
        <v>TP</v>
      </c>
      <c r="K426">
        <f t="shared" si="42"/>
        <v>1</v>
      </c>
      <c r="L426">
        <f t="shared" si="43"/>
        <v>0</v>
      </c>
      <c r="M426">
        <f t="shared" si="44"/>
        <v>1</v>
      </c>
      <c r="N426">
        <f t="shared" si="45"/>
        <v>0</v>
      </c>
      <c r="O426">
        <f t="shared" si="46"/>
        <v>0</v>
      </c>
    </row>
    <row r="427" spans="1:15" x14ac:dyDescent="0.25">
      <c r="A427" t="s">
        <v>607</v>
      </c>
      <c r="B427" t="s">
        <v>620</v>
      </c>
      <c r="C427">
        <v>8</v>
      </c>
      <c r="D427" t="s">
        <v>249</v>
      </c>
      <c r="E427" t="s">
        <v>6</v>
      </c>
      <c r="F427" t="s">
        <v>6</v>
      </c>
      <c r="J427" t="str">
        <f t="shared" si="41"/>
        <v>TP</v>
      </c>
      <c r="K427">
        <f t="shared" si="42"/>
        <v>1</v>
      </c>
      <c r="L427">
        <f t="shared" si="43"/>
        <v>0</v>
      </c>
      <c r="M427">
        <f t="shared" si="44"/>
        <v>1</v>
      </c>
      <c r="N427">
        <f t="shared" si="45"/>
        <v>0</v>
      </c>
      <c r="O427">
        <f t="shared" si="46"/>
        <v>0</v>
      </c>
    </row>
    <row r="428" spans="1:15" x14ac:dyDescent="0.25">
      <c r="A428" t="s">
        <v>607</v>
      </c>
      <c r="B428" t="s">
        <v>620</v>
      </c>
      <c r="C428">
        <v>8</v>
      </c>
      <c r="D428" t="s">
        <v>250</v>
      </c>
      <c r="E428" t="s">
        <v>275</v>
      </c>
      <c r="J428" t="str">
        <f t="shared" si="41"/>
        <v/>
      </c>
      <c r="K428">
        <f t="shared" si="42"/>
        <v>0</v>
      </c>
      <c r="L428">
        <f t="shared" si="43"/>
        <v>0</v>
      </c>
      <c r="M428">
        <f t="shared" si="44"/>
        <v>0</v>
      </c>
      <c r="N428">
        <f t="shared" si="45"/>
        <v>1</v>
      </c>
      <c r="O428">
        <f t="shared" si="46"/>
        <v>0</v>
      </c>
    </row>
    <row r="429" spans="1:15" x14ac:dyDescent="0.25">
      <c r="A429" t="s">
        <v>607</v>
      </c>
      <c r="B429" t="s">
        <v>620</v>
      </c>
      <c r="C429">
        <v>8</v>
      </c>
      <c r="D429" t="s">
        <v>249</v>
      </c>
      <c r="E429" t="s">
        <v>6</v>
      </c>
      <c r="F429" t="s">
        <v>6</v>
      </c>
      <c r="J429" t="str">
        <f t="shared" si="41"/>
        <v>TP</v>
      </c>
      <c r="K429">
        <f t="shared" si="42"/>
        <v>1</v>
      </c>
      <c r="L429">
        <f t="shared" si="43"/>
        <v>0</v>
      </c>
      <c r="M429">
        <f t="shared" si="44"/>
        <v>1</v>
      </c>
      <c r="N429">
        <f t="shared" si="45"/>
        <v>0</v>
      </c>
      <c r="O429">
        <f t="shared" si="46"/>
        <v>0</v>
      </c>
    </row>
    <row r="430" spans="1:15" x14ac:dyDescent="0.25">
      <c r="A430" t="s">
        <v>607</v>
      </c>
      <c r="B430" t="s">
        <v>621</v>
      </c>
      <c r="C430">
        <v>8</v>
      </c>
      <c r="D430" t="s">
        <v>249</v>
      </c>
      <c r="E430" t="s">
        <v>6</v>
      </c>
      <c r="F430" t="s">
        <v>6</v>
      </c>
      <c r="I430" t="s">
        <v>331</v>
      </c>
      <c r="J430" t="str">
        <f t="shared" si="41"/>
        <v>TP</v>
      </c>
      <c r="K430">
        <f t="shared" si="42"/>
        <v>1</v>
      </c>
      <c r="L430">
        <f t="shared" si="43"/>
        <v>0</v>
      </c>
      <c r="M430">
        <f t="shared" si="44"/>
        <v>1</v>
      </c>
      <c r="N430">
        <f t="shared" si="45"/>
        <v>0</v>
      </c>
      <c r="O430">
        <f t="shared" si="46"/>
        <v>0</v>
      </c>
    </row>
    <row r="431" spans="1:15" x14ac:dyDescent="0.25">
      <c r="A431" t="s">
        <v>607</v>
      </c>
      <c r="B431" t="s">
        <v>621</v>
      </c>
      <c r="C431">
        <v>8</v>
      </c>
      <c r="D431" t="s">
        <v>249</v>
      </c>
      <c r="E431" t="s">
        <v>6</v>
      </c>
      <c r="F431" t="s">
        <v>6</v>
      </c>
      <c r="J431" t="str">
        <f t="shared" si="41"/>
        <v>TP</v>
      </c>
      <c r="K431">
        <f t="shared" si="42"/>
        <v>1</v>
      </c>
      <c r="L431">
        <f t="shared" si="43"/>
        <v>0</v>
      </c>
      <c r="M431">
        <f t="shared" si="44"/>
        <v>1</v>
      </c>
      <c r="N431">
        <f t="shared" si="45"/>
        <v>0</v>
      </c>
      <c r="O431">
        <f t="shared" si="46"/>
        <v>0</v>
      </c>
    </row>
    <row r="432" spans="1:15" x14ac:dyDescent="0.25">
      <c r="A432" t="s">
        <v>607</v>
      </c>
      <c r="B432" t="s">
        <v>621</v>
      </c>
      <c r="C432">
        <v>8</v>
      </c>
      <c r="D432" t="s">
        <v>249</v>
      </c>
      <c r="E432" t="s">
        <v>6</v>
      </c>
      <c r="F432" t="s">
        <v>6</v>
      </c>
      <c r="J432" t="str">
        <f t="shared" si="41"/>
        <v>TP</v>
      </c>
      <c r="K432">
        <f t="shared" si="42"/>
        <v>1</v>
      </c>
      <c r="L432">
        <f t="shared" si="43"/>
        <v>0</v>
      </c>
      <c r="M432">
        <f t="shared" si="44"/>
        <v>1</v>
      </c>
      <c r="N432">
        <f t="shared" si="45"/>
        <v>0</v>
      </c>
      <c r="O432">
        <f t="shared" si="46"/>
        <v>0</v>
      </c>
    </row>
    <row r="433" spans="1:15" x14ac:dyDescent="0.25">
      <c r="A433" t="s">
        <v>607</v>
      </c>
      <c r="B433" t="s">
        <v>621</v>
      </c>
      <c r="C433">
        <v>8</v>
      </c>
      <c r="D433" t="s">
        <v>249</v>
      </c>
      <c r="E433" t="s">
        <v>6</v>
      </c>
      <c r="F433" t="s">
        <v>6</v>
      </c>
      <c r="J433" t="str">
        <f t="shared" si="41"/>
        <v>TP</v>
      </c>
      <c r="K433">
        <f t="shared" si="42"/>
        <v>1</v>
      </c>
      <c r="L433">
        <f t="shared" si="43"/>
        <v>0</v>
      </c>
      <c r="M433">
        <f t="shared" si="44"/>
        <v>1</v>
      </c>
      <c r="N433">
        <f t="shared" si="45"/>
        <v>0</v>
      </c>
      <c r="O433">
        <f t="shared" si="46"/>
        <v>0</v>
      </c>
    </row>
    <row r="434" spans="1:15" x14ac:dyDescent="0.25">
      <c r="A434" t="s">
        <v>607</v>
      </c>
      <c r="B434" t="s">
        <v>622</v>
      </c>
      <c r="C434">
        <v>8</v>
      </c>
      <c r="D434" t="s">
        <v>249</v>
      </c>
      <c r="E434" t="s">
        <v>6</v>
      </c>
      <c r="F434" t="s">
        <v>6</v>
      </c>
      <c r="J434" t="str">
        <f t="shared" si="41"/>
        <v>TP</v>
      </c>
      <c r="K434">
        <f t="shared" si="42"/>
        <v>1</v>
      </c>
      <c r="L434">
        <f t="shared" si="43"/>
        <v>0</v>
      </c>
      <c r="M434">
        <f t="shared" si="44"/>
        <v>1</v>
      </c>
      <c r="N434">
        <f t="shared" si="45"/>
        <v>0</v>
      </c>
      <c r="O434">
        <f t="shared" si="46"/>
        <v>0</v>
      </c>
    </row>
    <row r="435" spans="1:15" x14ac:dyDescent="0.25">
      <c r="A435" t="s">
        <v>607</v>
      </c>
      <c r="B435" t="s">
        <v>622</v>
      </c>
      <c r="C435">
        <v>8</v>
      </c>
      <c r="D435" t="s">
        <v>249</v>
      </c>
      <c r="E435" t="s">
        <v>6</v>
      </c>
      <c r="F435" t="s">
        <v>6</v>
      </c>
      <c r="J435" t="str">
        <f t="shared" si="41"/>
        <v>TP</v>
      </c>
      <c r="K435">
        <f t="shared" si="42"/>
        <v>1</v>
      </c>
      <c r="L435">
        <f t="shared" si="43"/>
        <v>0</v>
      </c>
      <c r="M435">
        <f t="shared" si="44"/>
        <v>1</v>
      </c>
      <c r="N435">
        <f t="shared" si="45"/>
        <v>0</v>
      </c>
      <c r="O435">
        <f t="shared" si="46"/>
        <v>0</v>
      </c>
    </row>
    <row r="436" spans="1:15" x14ac:dyDescent="0.25">
      <c r="A436" t="s">
        <v>607</v>
      </c>
      <c r="B436" t="s">
        <v>622</v>
      </c>
      <c r="C436">
        <v>8</v>
      </c>
      <c r="D436" t="s">
        <v>249</v>
      </c>
      <c r="E436" t="s">
        <v>6</v>
      </c>
      <c r="F436" t="s">
        <v>6</v>
      </c>
      <c r="J436" t="str">
        <f t="shared" si="41"/>
        <v>TP</v>
      </c>
      <c r="K436">
        <f t="shared" si="42"/>
        <v>1</v>
      </c>
      <c r="L436">
        <f t="shared" si="43"/>
        <v>0</v>
      </c>
      <c r="M436">
        <f t="shared" si="44"/>
        <v>1</v>
      </c>
      <c r="N436">
        <f t="shared" si="45"/>
        <v>0</v>
      </c>
      <c r="O436">
        <f t="shared" si="46"/>
        <v>0</v>
      </c>
    </row>
    <row r="437" spans="1:15" x14ac:dyDescent="0.25">
      <c r="A437" t="s">
        <v>607</v>
      </c>
      <c r="B437" t="s">
        <v>622</v>
      </c>
      <c r="C437">
        <v>8</v>
      </c>
      <c r="D437" t="s">
        <v>249</v>
      </c>
      <c r="E437" t="s">
        <v>6</v>
      </c>
      <c r="F437" t="s">
        <v>6</v>
      </c>
      <c r="J437" t="str">
        <f t="shared" si="41"/>
        <v>TP</v>
      </c>
      <c r="K437">
        <f t="shared" si="42"/>
        <v>1</v>
      </c>
      <c r="L437">
        <f t="shared" si="43"/>
        <v>0</v>
      </c>
      <c r="M437">
        <f t="shared" si="44"/>
        <v>1</v>
      </c>
      <c r="N437">
        <f t="shared" si="45"/>
        <v>0</v>
      </c>
      <c r="O437">
        <f t="shared" si="46"/>
        <v>0</v>
      </c>
    </row>
    <row r="438" spans="1:15" x14ac:dyDescent="0.25">
      <c r="A438" t="s">
        <v>607</v>
      </c>
      <c r="B438" t="s">
        <v>622</v>
      </c>
      <c r="C438">
        <v>8</v>
      </c>
      <c r="D438" t="s">
        <v>249</v>
      </c>
      <c r="E438" t="s">
        <v>6</v>
      </c>
      <c r="F438" t="s">
        <v>6</v>
      </c>
      <c r="J438" t="str">
        <f t="shared" si="41"/>
        <v>TP</v>
      </c>
      <c r="K438">
        <f t="shared" si="42"/>
        <v>1</v>
      </c>
      <c r="L438">
        <f t="shared" si="43"/>
        <v>0</v>
      </c>
      <c r="M438">
        <f t="shared" si="44"/>
        <v>1</v>
      </c>
      <c r="N438">
        <f t="shared" si="45"/>
        <v>0</v>
      </c>
      <c r="O438">
        <f t="shared" si="46"/>
        <v>0</v>
      </c>
    </row>
    <row r="439" spans="1:15" x14ac:dyDescent="0.25">
      <c r="A439" t="s">
        <v>607</v>
      </c>
      <c r="B439" t="s">
        <v>622</v>
      </c>
      <c r="C439">
        <v>8</v>
      </c>
      <c r="D439" t="s">
        <v>249</v>
      </c>
      <c r="E439" t="s">
        <v>6</v>
      </c>
      <c r="F439" t="s">
        <v>6</v>
      </c>
      <c r="J439" t="str">
        <f t="shared" si="41"/>
        <v>TP</v>
      </c>
      <c r="K439">
        <f t="shared" si="42"/>
        <v>1</v>
      </c>
      <c r="L439">
        <f t="shared" si="43"/>
        <v>0</v>
      </c>
      <c r="M439">
        <f t="shared" si="44"/>
        <v>1</v>
      </c>
      <c r="N439">
        <f t="shared" si="45"/>
        <v>0</v>
      </c>
      <c r="O439">
        <f t="shared" si="46"/>
        <v>0</v>
      </c>
    </row>
    <row r="440" spans="1:15" x14ac:dyDescent="0.25">
      <c r="A440" t="s">
        <v>623</v>
      </c>
      <c r="B440" t="s">
        <v>624</v>
      </c>
      <c r="C440">
        <v>7</v>
      </c>
      <c r="D440" t="s">
        <v>249</v>
      </c>
      <c r="E440" t="s">
        <v>14</v>
      </c>
      <c r="F440" t="s">
        <v>14</v>
      </c>
      <c r="I440" t="s">
        <v>272</v>
      </c>
      <c r="J440" t="str">
        <f t="shared" si="41"/>
        <v>TP</v>
      </c>
      <c r="K440">
        <f t="shared" si="42"/>
        <v>1</v>
      </c>
      <c r="L440">
        <f t="shared" si="43"/>
        <v>0</v>
      </c>
      <c r="M440">
        <f t="shared" si="44"/>
        <v>1</v>
      </c>
      <c r="N440">
        <f t="shared" si="45"/>
        <v>0</v>
      </c>
      <c r="O440">
        <f t="shared" si="46"/>
        <v>0</v>
      </c>
    </row>
    <row r="441" spans="1:15" x14ac:dyDescent="0.25">
      <c r="A441" t="s">
        <v>623</v>
      </c>
      <c r="B441" t="s">
        <v>625</v>
      </c>
      <c r="C441">
        <v>7</v>
      </c>
      <c r="D441" t="s">
        <v>249</v>
      </c>
      <c r="E441" t="s">
        <v>14</v>
      </c>
      <c r="F441" t="s">
        <v>14</v>
      </c>
      <c r="J441" t="str">
        <f t="shared" si="41"/>
        <v>TP</v>
      </c>
      <c r="K441">
        <f t="shared" si="42"/>
        <v>1</v>
      </c>
      <c r="L441">
        <f t="shared" si="43"/>
        <v>0</v>
      </c>
      <c r="M441">
        <f t="shared" si="44"/>
        <v>1</v>
      </c>
      <c r="N441">
        <f t="shared" si="45"/>
        <v>0</v>
      </c>
      <c r="O441">
        <f t="shared" si="46"/>
        <v>0</v>
      </c>
    </row>
    <row r="442" spans="1:15" x14ac:dyDescent="0.25">
      <c r="A442" t="s">
        <v>623</v>
      </c>
      <c r="B442" t="s">
        <v>626</v>
      </c>
      <c r="C442">
        <v>7</v>
      </c>
      <c r="D442" t="s">
        <v>249</v>
      </c>
      <c r="E442" t="s">
        <v>14</v>
      </c>
      <c r="F442" t="s">
        <v>14</v>
      </c>
      <c r="J442" t="str">
        <f t="shared" si="41"/>
        <v>TP</v>
      </c>
      <c r="K442">
        <f t="shared" si="42"/>
        <v>1</v>
      </c>
      <c r="L442">
        <f t="shared" si="43"/>
        <v>0</v>
      </c>
      <c r="M442">
        <f t="shared" si="44"/>
        <v>1</v>
      </c>
      <c r="N442">
        <f t="shared" si="45"/>
        <v>0</v>
      </c>
      <c r="O442">
        <f t="shared" si="46"/>
        <v>0</v>
      </c>
    </row>
    <row r="443" spans="1:15" x14ac:dyDescent="0.25">
      <c r="A443" t="s">
        <v>623</v>
      </c>
      <c r="B443" t="s">
        <v>627</v>
      </c>
      <c r="C443">
        <v>7</v>
      </c>
      <c r="D443" t="s">
        <v>249</v>
      </c>
      <c r="E443" t="s">
        <v>14</v>
      </c>
      <c r="F443" t="s">
        <v>14</v>
      </c>
      <c r="J443" t="str">
        <f t="shared" si="41"/>
        <v>TP</v>
      </c>
      <c r="K443">
        <f t="shared" si="42"/>
        <v>1</v>
      </c>
      <c r="L443">
        <f t="shared" si="43"/>
        <v>0</v>
      </c>
      <c r="M443">
        <f t="shared" si="44"/>
        <v>1</v>
      </c>
      <c r="N443">
        <f t="shared" si="45"/>
        <v>0</v>
      </c>
      <c r="O443">
        <f t="shared" si="46"/>
        <v>0</v>
      </c>
    </row>
    <row r="444" spans="1:15" x14ac:dyDescent="0.25">
      <c r="A444" t="s">
        <v>623</v>
      </c>
      <c r="B444" t="s">
        <v>628</v>
      </c>
      <c r="C444">
        <v>7</v>
      </c>
      <c r="D444" t="s">
        <v>249</v>
      </c>
      <c r="E444" t="s">
        <v>14</v>
      </c>
      <c r="F444" t="s">
        <v>14</v>
      </c>
      <c r="J444" t="str">
        <f t="shared" si="41"/>
        <v>TP</v>
      </c>
      <c r="K444">
        <f t="shared" si="42"/>
        <v>1</v>
      </c>
      <c r="L444">
        <f t="shared" si="43"/>
        <v>0</v>
      </c>
      <c r="M444">
        <f t="shared" si="44"/>
        <v>1</v>
      </c>
      <c r="N444">
        <f t="shared" si="45"/>
        <v>0</v>
      </c>
      <c r="O444">
        <f t="shared" si="46"/>
        <v>0</v>
      </c>
    </row>
    <row r="445" spans="1:15" x14ac:dyDescent="0.25">
      <c r="A445" t="s">
        <v>623</v>
      </c>
      <c r="B445" t="s">
        <v>629</v>
      </c>
      <c r="C445">
        <v>7</v>
      </c>
      <c r="D445" t="s">
        <v>249</v>
      </c>
      <c r="E445" t="s">
        <v>14</v>
      </c>
      <c r="F445" t="s">
        <v>14</v>
      </c>
      <c r="J445" t="str">
        <f t="shared" si="41"/>
        <v>TP</v>
      </c>
      <c r="K445">
        <f t="shared" si="42"/>
        <v>1</v>
      </c>
      <c r="L445">
        <f t="shared" si="43"/>
        <v>0</v>
      </c>
      <c r="M445">
        <f t="shared" si="44"/>
        <v>1</v>
      </c>
      <c r="N445">
        <f t="shared" si="45"/>
        <v>0</v>
      </c>
      <c r="O445">
        <f t="shared" si="46"/>
        <v>0</v>
      </c>
    </row>
    <row r="446" spans="1:15" x14ac:dyDescent="0.25">
      <c r="A446" t="s">
        <v>623</v>
      </c>
      <c r="B446" t="s">
        <v>630</v>
      </c>
      <c r="C446">
        <v>7</v>
      </c>
      <c r="D446" t="s">
        <v>249</v>
      </c>
      <c r="E446" t="s">
        <v>14</v>
      </c>
      <c r="F446" t="s">
        <v>14</v>
      </c>
      <c r="J446" t="str">
        <f t="shared" si="41"/>
        <v>TP</v>
      </c>
      <c r="K446">
        <f t="shared" si="42"/>
        <v>1</v>
      </c>
      <c r="L446">
        <f t="shared" si="43"/>
        <v>0</v>
      </c>
      <c r="M446">
        <f t="shared" si="44"/>
        <v>1</v>
      </c>
      <c r="N446">
        <f t="shared" si="45"/>
        <v>0</v>
      </c>
      <c r="O446">
        <f t="shared" si="46"/>
        <v>0</v>
      </c>
    </row>
    <row r="447" spans="1:15" x14ac:dyDescent="0.25">
      <c r="A447" t="s">
        <v>623</v>
      </c>
      <c r="B447" t="s">
        <v>631</v>
      </c>
      <c r="C447">
        <v>7</v>
      </c>
      <c r="D447" t="s">
        <v>249</v>
      </c>
      <c r="E447" t="s">
        <v>14</v>
      </c>
      <c r="F447" t="s">
        <v>14</v>
      </c>
      <c r="J447" t="str">
        <f t="shared" si="41"/>
        <v>TP</v>
      </c>
      <c r="K447">
        <f t="shared" si="42"/>
        <v>1</v>
      </c>
      <c r="L447">
        <f t="shared" si="43"/>
        <v>0</v>
      </c>
      <c r="M447">
        <f t="shared" si="44"/>
        <v>1</v>
      </c>
      <c r="N447">
        <f t="shared" si="45"/>
        <v>0</v>
      </c>
      <c r="O447">
        <f t="shared" si="46"/>
        <v>0</v>
      </c>
    </row>
    <row r="448" spans="1:15" x14ac:dyDescent="0.25">
      <c r="A448" t="s">
        <v>623</v>
      </c>
      <c r="B448" t="s">
        <v>632</v>
      </c>
      <c r="C448">
        <v>7</v>
      </c>
      <c r="D448" t="s">
        <v>249</v>
      </c>
      <c r="E448" t="s">
        <v>14</v>
      </c>
      <c r="F448" t="s">
        <v>14</v>
      </c>
      <c r="J448" t="str">
        <f t="shared" si="41"/>
        <v>TP</v>
      </c>
      <c r="K448">
        <f t="shared" si="42"/>
        <v>1</v>
      </c>
      <c r="L448">
        <f t="shared" si="43"/>
        <v>0</v>
      </c>
      <c r="M448">
        <f t="shared" si="44"/>
        <v>1</v>
      </c>
      <c r="N448">
        <f t="shared" si="45"/>
        <v>0</v>
      </c>
      <c r="O448">
        <f t="shared" si="46"/>
        <v>0</v>
      </c>
    </row>
    <row r="449" spans="1:15" x14ac:dyDescent="0.25">
      <c r="A449" t="s">
        <v>623</v>
      </c>
      <c r="B449" t="s">
        <v>633</v>
      </c>
      <c r="C449">
        <v>7</v>
      </c>
      <c r="D449" t="s">
        <v>251</v>
      </c>
      <c r="E449" t="s">
        <v>275</v>
      </c>
      <c r="J449" t="str">
        <f t="shared" si="41"/>
        <v/>
      </c>
      <c r="K449">
        <f t="shared" si="42"/>
        <v>0</v>
      </c>
      <c r="L449">
        <f t="shared" si="43"/>
        <v>0</v>
      </c>
      <c r="M449">
        <f t="shared" si="44"/>
        <v>0</v>
      </c>
      <c r="N449">
        <f t="shared" si="45"/>
        <v>0</v>
      </c>
      <c r="O449">
        <f t="shared" si="46"/>
        <v>1</v>
      </c>
    </row>
    <row r="450" spans="1:15" x14ac:dyDescent="0.25">
      <c r="A450" t="s">
        <v>623</v>
      </c>
      <c r="B450" t="s">
        <v>634</v>
      </c>
      <c r="C450">
        <v>7</v>
      </c>
      <c r="D450" t="s">
        <v>249</v>
      </c>
      <c r="E450" t="s">
        <v>14</v>
      </c>
      <c r="F450" t="s">
        <v>14</v>
      </c>
      <c r="J450" t="str">
        <f t="shared" si="41"/>
        <v>TP</v>
      </c>
      <c r="K450">
        <f t="shared" si="42"/>
        <v>1</v>
      </c>
      <c r="L450">
        <f t="shared" si="43"/>
        <v>0</v>
      </c>
      <c r="M450">
        <f t="shared" si="44"/>
        <v>1</v>
      </c>
      <c r="N450">
        <f t="shared" si="45"/>
        <v>0</v>
      </c>
      <c r="O450">
        <f t="shared" si="46"/>
        <v>0</v>
      </c>
    </row>
    <row r="451" spans="1:15" x14ac:dyDescent="0.25">
      <c r="A451" t="s">
        <v>623</v>
      </c>
      <c r="B451" t="s">
        <v>635</v>
      </c>
      <c r="C451">
        <v>7</v>
      </c>
      <c r="D451" t="s">
        <v>249</v>
      </c>
      <c r="E451" t="s">
        <v>14</v>
      </c>
      <c r="F451" t="s">
        <v>14</v>
      </c>
      <c r="J451" t="str">
        <f t="shared" si="41"/>
        <v>TP</v>
      </c>
      <c r="K451">
        <f t="shared" si="42"/>
        <v>1</v>
      </c>
      <c r="L451">
        <f t="shared" si="43"/>
        <v>0</v>
      </c>
      <c r="M451">
        <f t="shared" si="44"/>
        <v>1</v>
      </c>
      <c r="N451">
        <f t="shared" si="45"/>
        <v>0</v>
      </c>
      <c r="O451">
        <f t="shared" si="46"/>
        <v>0</v>
      </c>
    </row>
    <row r="452" spans="1:15" x14ac:dyDescent="0.25">
      <c r="A452" t="s">
        <v>623</v>
      </c>
      <c r="B452" t="s">
        <v>636</v>
      </c>
      <c r="C452">
        <v>7</v>
      </c>
      <c r="D452" t="s">
        <v>249</v>
      </c>
      <c r="E452" t="s">
        <v>14</v>
      </c>
      <c r="F452" t="s">
        <v>14</v>
      </c>
      <c r="J452" t="str">
        <f t="shared" si="41"/>
        <v>TP</v>
      </c>
      <c r="K452">
        <f t="shared" si="42"/>
        <v>1</v>
      </c>
      <c r="L452">
        <f t="shared" si="43"/>
        <v>0</v>
      </c>
      <c r="M452">
        <f t="shared" si="44"/>
        <v>1</v>
      </c>
      <c r="N452">
        <f t="shared" si="45"/>
        <v>0</v>
      </c>
      <c r="O452">
        <f t="shared" si="46"/>
        <v>0</v>
      </c>
    </row>
    <row r="453" spans="1:15" x14ac:dyDescent="0.25">
      <c r="A453" t="s">
        <v>623</v>
      </c>
      <c r="B453" t="s">
        <v>637</v>
      </c>
      <c r="C453">
        <v>7</v>
      </c>
      <c r="D453" t="s">
        <v>249</v>
      </c>
      <c r="E453" t="s">
        <v>14</v>
      </c>
      <c r="F453" t="s">
        <v>14</v>
      </c>
      <c r="I453" t="s">
        <v>360</v>
      </c>
      <c r="J453" t="str">
        <f t="shared" si="41"/>
        <v>TP</v>
      </c>
      <c r="K453">
        <f t="shared" si="42"/>
        <v>1</v>
      </c>
      <c r="L453">
        <f t="shared" si="43"/>
        <v>0</v>
      </c>
      <c r="M453">
        <f t="shared" si="44"/>
        <v>1</v>
      </c>
      <c r="N453">
        <f t="shared" si="45"/>
        <v>0</v>
      </c>
      <c r="O453">
        <f t="shared" si="46"/>
        <v>0</v>
      </c>
    </row>
    <row r="454" spans="1:15" x14ac:dyDescent="0.25">
      <c r="A454" t="s">
        <v>623</v>
      </c>
      <c r="B454" t="s">
        <v>638</v>
      </c>
      <c r="C454">
        <v>7</v>
      </c>
      <c r="D454" t="s">
        <v>249</v>
      </c>
      <c r="E454" t="s">
        <v>14</v>
      </c>
      <c r="F454" t="s">
        <v>14</v>
      </c>
      <c r="J454" t="str">
        <f t="shared" si="41"/>
        <v>TP</v>
      </c>
      <c r="K454">
        <f t="shared" si="42"/>
        <v>1</v>
      </c>
      <c r="L454">
        <f t="shared" si="43"/>
        <v>0</v>
      </c>
      <c r="M454">
        <f t="shared" si="44"/>
        <v>1</v>
      </c>
      <c r="N454">
        <f t="shared" si="45"/>
        <v>0</v>
      </c>
      <c r="O454">
        <f t="shared" si="46"/>
        <v>0</v>
      </c>
    </row>
    <row r="455" spans="1:15" x14ac:dyDescent="0.25">
      <c r="A455" t="s">
        <v>623</v>
      </c>
      <c r="B455" t="s">
        <v>638</v>
      </c>
      <c r="C455">
        <v>7</v>
      </c>
      <c r="D455" t="s">
        <v>249</v>
      </c>
      <c r="E455" t="s">
        <v>14</v>
      </c>
      <c r="F455" t="s">
        <v>14</v>
      </c>
      <c r="J455" t="str">
        <f t="shared" si="41"/>
        <v>TP</v>
      </c>
      <c r="K455">
        <f t="shared" si="42"/>
        <v>1</v>
      </c>
      <c r="L455">
        <f t="shared" si="43"/>
        <v>0</v>
      </c>
      <c r="M455">
        <f t="shared" si="44"/>
        <v>1</v>
      </c>
      <c r="N455">
        <f t="shared" si="45"/>
        <v>0</v>
      </c>
      <c r="O455">
        <f t="shared" si="46"/>
        <v>0</v>
      </c>
    </row>
    <row r="456" spans="1:15" x14ac:dyDescent="0.25">
      <c r="A456" t="s">
        <v>623</v>
      </c>
      <c r="B456" t="s">
        <v>638</v>
      </c>
      <c r="C456">
        <v>7</v>
      </c>
      <c r="D456" t="s">
        <v>249</v>
      </c>
      <c r="E456" t="s">
        <v>14</v>
      </c>
      <c r="F456" t="s">
        <v>14</v>
      </c>
      <c r="J456" t="str">
        <f t="shared" si="41"/>
        <v>TP</v>
      </c>
      <c r="K456">
        <f t="shared" si="42"/>
        <v>1</v>
      </c>
      <c r="L456">
        <f t="shared" si="43"/>
        <v>0</v>
      </c>
      <c r="M456">
        <f t="shared" si="44"/>
        <v>1</v>
      </c>
      <c r="N456">
        <f t="shared" si="45"/>
        <v>0</v>
      </c>
      <c r="O456">
        <f t="shared" si="46"/>
        <v>0</v>
      </c>
    </row>
    <row r="457" spans="1:15" x14ac:dyDescent="0.25">
      <c r="A457" t="s">
        <v>623</v>
      </c>
      <c r="B457" t="s">
        <v>638</v>
      </c>
      <c r="C457">
        <v>7</v>
      </c>
      <c r="D457" t="s">
        <v>249</v>
      </c>
      <c r="E457" t="s">
        <v>14</v>
      </c>
      <c r="F457" t="s">
        <v>14</v>
      </c>
      <c r="J457" t="str">
        <f t="shared" si="41"/>
        <v>TP</v>
      </c>
      <c r="K457">
        <f t="shared" si="42"/>
        <v>1</v>
      </c>
      <c r="L457">
        <f t="shared" si="43"/>
        <v>0</v>
      </c>
      <c r="M457">
        <f t="shared" si="44"/>
        <v>1</v>
      </c>
      <c r="N457">
        <f t="shared" si="45"/>
        <v>0</v>
      </c>
      <c r="O457">
        <f t="shared" si="46"/>
        <v>0</v>
      </c>
    </row>
    <row r="458" spans="1:15" x14ac:dyDescent="0.25">
      <c r="A458" t="s">
        <v>623</v>
      </c>
      <c r="B458" t="s">
        <v>638</v>
      </c>
      <c r="C458">
        <v>7</v>
      </c>
      <c r="D458" t="s">
        <v>249</v>
      </c>
      <c r="E458" t="s">
        <v>14</v>
      </c>
      <c r="F458" t="s">
        <v>14</v>
      </c>
      <c r="J458" t="str">
        <f t="shared" si="41"/>
        <v>TP</v>
      </c>
      <c r="K458">
        <f t="shared" si="42"/>
        <v>1</v>
      </c>
      <c r="L458">
        <f t="shared" si="43"/>
        <v>0</v>
      </c>
      <c r="M458">
        <f t="shared" si="44"/>
        <v>1</v>
      </c>
      <c r="N458">
        <f t="shared" si="45"/>
        <v>0</v>
      </c>
      <c r="O458">
        <f t="shared" si="46"/>
        <v>0</v>
      </c>
    </row>
    <row r="459" spans="1:15" x14ac:dyDescent="0.25">
      <c r="A459" t="s">
        <v>623</v>
      </c>
      <c r="B459" t="s">
        <v>638</v>
      </c>
      <c r="C459">
        <v>7</v>
      </c>
      <c r="D459" t="s">
        <v>249</v>
      </c>
      <c r="E459" t="s">
        <v>14</v>
      </c>
      <c r="F459" t="s">
        <v>14</v>
      </c>
      <c r="J459" t="str">
        <f t="shared" si="41"/>
        <v>TP</v>
      </c>
      <c r="K459">
        <f t="shared" si="42"/>
        <v>1</v>
      </c>
      <c r="L459">
        <f t="shared" si="43"/>
        <v>0</v>
      </c>
      <c r="M459">
        <f t="shared" si="44"/>
        <v>1</v>
      </c>
      <c r="N459">
        <f t="shared" si="45"/>
        <v>0</v>
      </c>
      <c r="O459">
        <f t="shared" si="46"/>
        <v>0</v>
      </c>
    </row>
    <row r="460" spans="1:15" x14ac:dyDescent="0.25">
      <c r="A460" t="s">
        <v>623</v>
      </c>
      <c r="B460" t="s">
        <v>638</v>
      </c>
      <c r="C460">
        <v>7</v>
      </c>
      <c r="D460" t="s">
        <v>249</v>
      </c>
      <c r="E460" t="s">
        <v>14</v>
      </c>
      <c r="F460" t="s">
        <v>14</v>
      </c>
      <c r="J460" t="str">
        <f t="shared" si="41"/>
        <v>TP</v>
      </c>
      <c r="K460">
        <f t="shared" si="42"/>
        <v>1</v>
      </c>
      <c r="L460">
        <f t="shared" si="43"/>
        <v>0</v>
      </c>
      <c r="M460">
        <f t="shared" si="44"/>
        <v>1</v>
      </c>
      <c r="N460">
        <f t="shared" si="45"/>
        <v>0</v>
      </c>
      <c r="O460">
        <f t="shared" si="46"/>
        <v>0</v>
      </c>
    </row>
    <row r="461" spans="1:15" x14ac:dyDescent="0.25">
      <c r="A461" t="s">
        <v>623</v>
      </c>
      <c r="B461" t="s">
        <v>638</v>
      </c>
      <c r="C461">
        <v>7</v>
      </c>
      <c r="D461" t="s">
        <v>249</v>
      </c>
      <c r="E461" t="s">
        <v>14</v>
      </c>
      <c r="F461" t="s">
        <v>14</v>
      </c>
      <c r="J461" t="str">
        <f t="shared" si="41"/>
        <v>TP</v>
      </c>
      <c r="K461">
        <f t="shared" si="42"/>
        <v>1</v>
      </c>
      <c r="L461">
        <f t="shared" si="43"/>
        <v>0</v>
      </c>
      <c r="M461">
        <f t="shared" si="44"/>
        <v>1</v>
      </c>
      <c r="N461">
        <f t="shared" si="45"/>
        <v>0</v>
      </c>
      <c r="O461">
        <f t="shared" si="46"/>
        <v>0</v>
      </c>
    </row>
    <row r="462" spans="1:15" x14ac:dyDescent="0.25">
      <c r="A462" t="s">
        <v>623</v>
      </c>
      <c r="B462" t="s">
        <v>639</v>
      </c>
      <c r="C462">
        <v>7</v>
      </c>
      <c r="D462" t="s">
        <v>249</v>
      </c>
      <c r="E462" t="s">
        <v>14</v>
      </c>
      <c r="F462" t="s">
        <v>14</v>
      </c>
      <c r="J462" t="str">
        <f t="shared" si="41"/>
        <v>TP</v>
      </c>
      <c r="K462">
        <f t="shared" si="42"/>
        <v>1</v>
      </c>
      <c r="L462">
        <f t="shared" si="43"/>
        <v>0</v>
      </c>
      <c r="M462">
        <f t="shared" si="44"/>
        <v>1</v>
      </c>
      <c r="N462">
        <f t="shared" si="45"/>
        <v>0</v>
      </c>
      <c r="O462">
        <f t="shared" si="46"/>
        <v>0</v>
      </c>
    </row>
    <row r="463" spans="1:15" x14ac:dyDescent="0.25">
      <c r="A463" t="s">
        <v>623</v>
      </c>
      <c r="B463" t="s">
        <v>640</v>
      </c>
      <c r="C463">
        <v>7</v>
      </c>
      <c r="D463" t="s">
        <v>249</v>
      </c>
      <c r="E463" t="s">
        <v>14</v>
      </c>
      <c r="F463" t="s">
        <v>14</v>
      </c>
      <c r="I463" t="s">
        <v>295</v>
      </c>
      <c r="J463" t="str">
        <f t="shared" si="41"/>
        <v>TP</v>
      </c>
      <c r="K463">
        <f t="shared" si="42"/>
        <v>1</v>
      </c>
      <c r="L463">
        <f t="shared" si="43"/>
        <v>0</v>
      </c>
      <c r="M463">
        <f t="shared" si="44"/>
        <v>1</v>
      </c>
      <c r="N463">
        <f t="shared" si="45"/>
        <v>0</v>
      </c>
      <c r="O463">
        <f t="shared" si="46"/>
        <v>0</v>
      </c>
    </row>
    <row r="464" spans="1:15" x14ac:dyDescent="0.25">
      <c r="A464" t="s">
        <v>623</v>
      </c>
      <c r="B464" t="s">
        <v>640</v>
      </c>
      <c r="C464">
        <v>7</v>
      </c>
      <c r="D464" t="s">
        <v>251</v>
      </c>
      <c r="E464" t="s">
        <v>275</v>
      </c>
      <c r="J464" t="str">
        <f t="shared" si="41"/>
        <v/>
      </c>
      <c r="K464">
        <f t="shared" si="42"/>
        <v>0</v>
      </c>
      <c r="L464">
        <f t="shared" si="43"/>
        <v>0</v>
      </c>
      <c r="M464">
        <f t="shared" si="44"/>
        <v>0</v>
      </c>
      <c r="N464">
        <f t="shared" si="45"/>
        <v>0</v>
      </c>
      <c r="O464">
        <f t="shared" si="46"/>
        <v>1</v>
      </c>
    </row>
    <row r="465" spans="1:15" x14ac:dyDescent="0.25">
      <c r="A465" t="s">
        <v>623</v>
      </c>
      <c r="B465" t="s">
        <v>641</v>
      </c>
      <c r="C465">
        <v>7</v>
      </c>
      <c r="D465" t="s">
        <v>249</v>
      </c>
      <c r="E465" t="s">
        <v>14</v>
      </c>
      <c r="F465" t="s">
        <v>14</v>
      </c>
      <c r="J465" t="str">
        <f t="shared" si="41"/>
        <v>TP</v>
      </c>
      <c r="K465">
        <f t="shared" si="42"/>
        <v>1</v>
      </c>
      <c r="L465">
        <f t="shared" si="43"/>
        <v>0</v>
      </c>
      <c r="M465">
        <f t="shared" si="44"/>
        <v>1</v>
      </c>
      <c r="N465">
        <f t="shared" si="45"/>
        <v>0</v>
      </c>
      <c r="O465">
        <f t="shared" si="46"/>
        <v>0</v>
      </c>
    </row>
    <row r="466" spans="1:15" x14ac:dyDescent="0.25">
      <c r="A466" t="s">
        <v>623</v>
      </c>
      <c r="B466" t="s">
        <v>642</v>
      </c>
      <c r="C466">
        <v>7</v>
      </c>
      <c r="D466" t="s">
        <v>249</v>
      </c>
      <c r="E466" t="s">
        <v>14</v>
      </c>
      <c r="F466" t="s">
        <v>14</v>
      </c>
      <c r="J466" t="str">
        <f t="shared" si="41"/>
        <v>TP</v>
      </c>
      <c r="K466">
        <f t="shared" si="42"/>
        <v>1</v>
      </c>
      <c r="L466">
        <f t="shared" si="43"/>
        <v>0</v>
      </c>
      <c r="M466">
        <f t="shared" si="44"/>
        <v>1</v>
      </c>
      <c r="N466">
        <f t="shared" si="45"/>
        <v>0</v>
      </c>
      <c r="O466">
        <f t="shared" si="46"/>
        <v>0</v>
      </c>
    </row>
    <row r="467" spans="1:15" x14ac:dyDescent="0.25">
      <c r="A467" t="s">
        <v>623</v>
      </c>
      <c r="B467" t="s">
        <v>642</v>
      </c>
      <c r="C467">
        <v>7</v>
      </c>
      <c r="D467" t="s">
        <v>249</v>
      </c>
      <c r="E467" t="s">
        <v>14</v>
      </c>
      <c r="F467" t="s">
        <v>14</v>
      </c>
      <c r="J467" t="str">
        <f t="shared" si="41"/>
        <v>TP</v>
      </c>
      <c r="K467">
        <f t="shared" si="42"/>
        <v>1</v>
      </c>
      <c r="L467">
        <f t="shared" si="43"/>
        <v>0</v>
      </c>
      <c r="M467">
        <f t="shared" si="44"/>
        <v>1</v>
      </c>
      <c r="N467">
        <f t="shared" si="45"/>
        <v>0</v>
      </c>
      <c r="O467">
        <f t="shared" si="46"/>
        <v>0</v>
      </c>
    </row>
    <row r="468" spans="1:15" x14ac:dyDescent="0.25">
      <c r="A468" t="s">
        <v>623</v>
      </c>
      <c r="B468" t="s">
        <v>642</v>
      </c>
      <c r="C468">
        <v>7</v>
      </c>
      <c r="D468" t="s">
        <v>249</v>
      </c>
      <c r="E468" t="s">
        <v>14</v>
      </c>
      <c r="F468" t="s">
        <v>14</v>
      </c>
      <c r="J468" t="str">
        <f t="shared" si="41"/>
        <v>TP</v>
      </c>
      <c r="K468">
        <f t="shared" si="42"/>
        <v>1</v>
      </c>
      <c r="L468">
        <f t="shared" si="43"/>
        <v>0</v>
      </c>
      <c r="M468">
        <f t="shared" si="44"/>
        <v>1</v>
      </c>
      <c r="N468">
        <f t="shared" si="45"/>
        <v>0</v>
      </c>
      <c r="O468">
        <f t="shared" si="46"/>
        <v>0</v>
      </c>
    </row>
    <row r="469" spans="1:15" x14ac:dyDescent="0.25">
      <c r="A469" t="s">
        <v>623</v>
      </c>
      <c r="B469" t="s">
        <v>642</v>
      </c>
      <c r="C469">
        <v>7</v>
      </c>
      <c r="D469" t="s">
        <v>249</v>
      </c>
      <c r="E469" t="s">
        <v>14</v>
      </c>
      <c r="F469" t="s">
        <v>14</v>
      </c>
      <c r="J469" t="str">
        <f t="shared" si="41"/>
        <v>TP</v>
      </c>
      <c r="K469">
        <f t="shared" si="42"/>
        <v>1</v>
      </c>
      <c r="L469">
        <f t="shared" si="43"/>
        <v>0</v>
      </c>
      <c r="M469">
        <f t="shared" si="44"/>
        <v>1</v>
      </c>
      <c r="N469">
        <f t="shared" si="45"/>
        <v>0</v>
      </c>
      <c r="O469">
        <f t="shared" si="46"/>
        <v>0</v>
      </c>
    </row>
    <row r="470" spans="1:15" x14ac:dyDescent="0.25">
      <c r="A470" t="s">
        <v>623</v>
      </c>
      <c r="B470" t="s">
        <v>642</v>
      </c>
      <c r="C470">
        <v>7</v>
      </c>
      <c r="D470" t="s">
        <v>249</v>
      </c>
      <c r="E470" t="s">
        <v>14</v>
      </c>
      <c r="F470" t="s">
        <v>14</v>
      </c>
      <c r="J470" t="str">
        <f t="shared" si="41"/>
        <v>TP</v>
      </c>
      <c r="K470">
        <f t="shared" si="42"/>
        <v>1</v>
      </c>
      <c r="L470">
        <f t="shared" si="43"/>
        <v>0</v>
      </c>
      <c r="M470">
        <f t="shared" si="44"/>
        <v>1</v>
      </c>
      <c r="N470">
        <f t="shared" si="45"/>
        <v>0</v>
      </c>
      <c r="O470">
        <f t="shared" si="46"/>
        <v>0</v>
      </c>
    </row>
    <row r="471" spans="1:15" x14ac:dyDescent="0.25">
      <c r="A471" t="s">
        <v>623</v>
      </c>
      <c r="B471" t="s">
        <v>642</v>
      </c>
      <c r="C471">
        <v>7</v>
      </c>
      <c r="D471" t="s">
        <v>249</v>
      </c>
      <c r="E471" t="s">
        <v>14</v>
      </c>
      <c r="F471" t="s">
        <v>14</v>
      </c>
      <c r="J471" t="str">
        <f t="shared" ref="J471:J534" si="47">IF(AND(NOT(ISBLANK($E471)), NOT($E471="N/A")), IF($E471=$F471,"TP","FP"), "")</f>
        <v>TP</v>
      </c>
      <c r="K471">
        <f t="shared" ref="K471:K534" si="48">IF(AND(AND(NOT(ISBLANK($E471)), NOT($E471="N/A")), $E471=$F471), 1, 0)</f>
        <v>1</v>
      </c>
      <c r="L471">
        <f t="shared" ref="L471:L534" si="49">IF(AND(AND(NOT(ISBLANK($E471)), NOT($E471="N/A")), $E471&lt;&gt;$F471), 1, 0)</f>
        <v>0</v>
      </c>
      <c r="M471">
        <f t="shared" ref="M471:M534" si="50">IF(D471="TP", 1, 0)</f>
        <v>1</v>
      </c>
      <c r="N471">
        <f t="shared" ref="N471:N534" si="51">IF(D471="FP", 1, 0)</f>
        <v>0</v>
      </c>
      <c r="O471">
        <f t="shared" ref="O471:O534" si="52">IF(D471="FN", 1, 0)</f>
        <v>0</v>
      </c>
    </row>
    <row r="472" spans="1:15" x14ac:dyDescent="0.25">
      <c r="A472" t="s">
        <v>623</v>
      </c>
      <c r="B472" t="s">
        <v>642</v>
      </c>
      <c r="C472">
        <v>7</v>
      </c>
      <c r="D472" t="s">
        <v>249</v>
      </c>
      <c r="E472" t="s">
        <v>14</v>
      </c>
      <c r="F472" t="s">
        <v>14</v>
      </c>
      <c r="J472" t="str">
        <f t="shared" si="47"/>
        <v>TP</v>
      </c>
      <c r="K472">
        <f t="shared" si="48"/>
        <v>1</v>
      </c>
      <c r="L472">
        <f t="shared" si="49"/>
        <v>0</v>
      </c>
      <c r="M472">
        <f t="shared" si="50"/>
        <v>1</v>
      </c>
      <c r="N472">
        <f t="shared" si="51"/>
        <v>0</v>
      </c>
      <c r="O472">
        <f t="shared" si="52"/>
        <v>0</v>
      </c>
    </row>
    <row r="473" spans="1:15" x14ac:dyDescent="0.25">
      <c r="A473" t="s">
        <v>623</v>
      </c>
      <c r="B473" t="s">
        <v>642</v>
      </c>
      <c r="C473">
        <v>7</v>
      </c>
      <c r="D473" t="s">
        <v>249</v>
      </c>
      <c r="E473" t="s">
        <v>14</v>
      </c>
      <c r="F473" t="s">
        <v>14</v>
      </c>
      <c r="J473" t="str">
        <f t="shared" si="47"/>
        <v>TP</v>
      </c>
      <c r="K473">
        <f t="shared" si="48"/>
        <v>1</v>
      </c>
      <c r="L473">
        <f t="shared" si="49"/>
        <v>0</v>
      </c>
      <c r="M473">
        <f t="shared" si="50"/>
        <v>1</v>
      </c>
      <c r="N473">
        <f t="shared" si="51"/>
        <v>0</v>
      </c>
      <c r="O473">
        <f t="shared" si="52"/>
        <v>0</v>
      </c>
    </row>
    <row r="474" spans="1:15" x14ac:dyDescent="0.25">
      <c r="A474" t="s">
        <v>623</v>
      </c>
      <c r="B474" t="s">
        <v>642</v>
      </c>
      <c r="C474">
        <v>7</v>
      </c>
      <c r="D474" t="s">
        <v>249</v>
      </c>
      <c r="E474" t="s">
        <v>14</v>
      </c>
      <c r="F474" t="s">
        <v>14</v>
      </c>
      <c r="J474" t="str">
        <f t="shared" si="47"/>
        <v>TP</v>
      </c>
      <c r="K474">
        <f t="shared" si="48"/>
        <v>1</v>
      </c>
      <c r="L474">
        <f t="shared" si="49"/>
        <v>0</v>
      </c>
      <c r="M474">
        <f t="shared" si="50"/>
        <v>1</v>
      </c>
      <c r="N474">
        <f t="shared" si="51"/>
        <v>0</v>
      </c>
      <c r="O474">
        <f t="shared" si="52"/>
        <v>0</v>
      </c>
    </row>
    <row r="475" spans="1:15" x14ac:dyDescent="0.25">
      <c r="A475" t="s">
        <v>623</v>
      </c>
      <c r="B475" t="s">
        <v>642</v>
      </c>
      <c r="C475">
        <v>7</v>
      </c>
      <c r="D475" t="s">
        <v>249</v>
      </c>
      <c r="E475" t="s">
        <v>14</v>
      </c>
      <c r="F475" t="s">
        <v>14</v>
      </c>
      <c r="I475" t="s">
        <v>308</v>
      </c>
      <c r="J475" t="str">
        <f t="shared" si="47"/>
        <v>TP</v>
      </c>
      <c r="K475">
        <f t="shared" si="48"/>
        <v>1</v>
      </c>
      <c r="L475">
        <f t="shared" si="49"/>
        <v>0</v>
      </c>
      <c r="M475">
        <f t="shared" si="50"/>
        <v>1</v>
      </c>
      <c r="N475">
        <f t="shared" si="51"/>
        <v>0</v>
      </c>
      <c r="O475">
        <f t="shared" si="52"/>
        <v>0</v>
      </c>
    </row>
    <row r="476" spans="1:15" x14ac:dyDescent="0.25">
      <c r="A476" t="s">
        <v>623</v>
      </c>
      <c r="B476" t="s">
        <v>642</v>
      </c>
      <c r="C476">
        <v>7</v>
      </c>
      <c r="D476" t="s">
        <v>249</v>
      </c>
      <c r="E476" t="s">
        <v>14</v>
      </c>
      <c r="F476" t="s">
        <v>14</v>
      </c>
      <c r="J476" t="str">
        <f t="shared" si="47"/>
        <v>TP</v>
      </c>
      <c r="K476">
        <f t="shared" si="48"/>
        <v>1</v>
      </c>
      <c r="L476">
        <f t="shared" si="49"/>
        <v>0</v>
      </c>
      <c r="M476">
        <f t="shared" si="50"/>
        <v>1</v>
      </c>
      <c r="N476">
        <f t="shared" si="51"/>
        <v>0</v>
      </c>
      <c r="O476">
        <f t="shared" si="52"/>
        <v>0</v>
      </c>
    </row>
    <row r="477" spans="1:15" x14ac:dyDescent="0.25">
      <c r="A477" t="s">
        <v>623</v>
      </c>
      <c r="B477" t="s">
        <v>642</v>
      </c>
      <c r="C477">
        <v>7</v>
      </c>
      <c r="D477" t="s">
        <v>249</v>
      </c>
      <c r="E477" t="s">
        <v>14</v>
      </c>
      <c r="F477" t="s">
        <v>14</v>
      </c>
      <c r="J477" t="str">
        <f t="shared" si="47"/>
        <v>TP</v>
      </c>
      <c r="K477">
        <f t="shared" si="48"/>
        <v>1</v>
      </c>
      <c r="L477">
        <f t="shared" si="49"/>
        <v>0</v>
      </c>
      <c r="M477">
        <f t="shared" si="50"/>
        <v>1</v>
      </c>
      <c r="N477">
        <f t="shared" si="51"/>
        <v>0</v>
      </c>
      <c r="O477">
        <f t="shared" si="52"/>
        <v>0</v>
      </c>
    </row>
    <row r="478" spans="1:15" x14ac:dyDescent="0.25">
      <c r="A478" t="s">
        <v>623</v>
      </c>
      <c r="B478" t="s">
        <v>642</v>
      </c>
      <c r="C478">
        <v>7</v>
      </c>
      <c r="D478" t="s">
        <v>249</v>
      </c>
      <c r="E478" t="s">
        <v>14</v>
      </c>
      <c r="F478" t="s">
        <v>6</v>
      </c>
      <c r="J478" t="str">
        <f t="shared" si="47"/>
        <v>FP</v>
      </c>
      <c r="K478">
        <f t="shared" si="48"/>
        <v>0</v>
      </c>
      <c r="L478">
        <f t="shared" si="49"/>
        <v>1</v>
      </c>
      <c r="M478">
        <f t="shared" si="50"/>
        <v>1</v>
      </c>
      <c r="N478">
        <f t="shared" si="51"/>
        <v>0</v>
      </c>
      <c r="O478">
        <f t="shared" si="52"/>
        <v>0</v>
      </c>
    </row>
    <row r="479" spans="1:15" x14ac:dyDescent="0.25">
      <c r="A479" t="s">
        <v>623</v>
      </c>
      <c r="B479" t="s">
        <v>643</v>
      </c>
      <c r="C479">
        <v>7</v>
      </c>
      <c r="D479" t="s">
        <v>249</v>
      </c>
      <c r="E479" t="s">
        <v>14</v>
      </c>
      <c r="F479" t="s">
        <v>14</v>
      </c>
      <c r="J479" t="str">
        <f t="shared" si="47"/>
        <v>TP</v>
      </c>
      <c r="K479">
        <f t="shared" si="48"/>
        <v>1</v>
      </c>
      <c r="L479">
        <f t="shared" si="49"/>
        <v>0</v>
      </c>
      <c r="M479">
        <f t="shared" si="50"/>
        <v>1</v>
      </c>
      <c r="N479">
        <f t="shared" si="51"/>
        <v>0</v>
      </c>
      <c r="O479">
        <f t="shared" si="52"/>
        <v>0</v>
      </c>
    </row>
    <row r="480" spans="1:15" x14ac:dyDescent="0.25">
      <c r="A480" t="s">
        <v>623</v>
      </c>
      <c r="B480" t="s">
        <v>643</v>
      </c>
      <c r="C480">
        <v>7</v>
      </c>
      <c r="D480" t="s">
        <v>249</v>
      </c>
      <c r="E480" t="s">
        <v>14</v>
      </c>
      <c r="F480" t="s">
        <v>14</v>
      </c>
      <c r="J480" t="str">
        <f t="shared" si="47"/>
        <v>TP</v>
      </c>
      <c r="K480">
        <f t="shared" si="48"/>
        <v>1</v>
      </c>
      <c r="L480">
        <f t="shared" si="49"/>
        <v>0</v>
      </c>
      <c r="M480">
        <f t="shared" si="50"/>
        <v>1</v>
      </c>
      <c r="N480">
        <f t="shared" si="51"/>
        <v>0</v>
      </c>
      <c r="O480">
        <f t="shared" si="52"/>
        <v>0</v>
      </c>
    </row>
    <row r="481" spans="1:15" x14ac:dyDescent="0.25">
      <c r="A481" t="s">
        <v>623</v>
      </c>
      <c r="B481" t="s">
        <v>643</v>
      </c>
      <c r="C481">
        <v>7</v>
      </c>
      <c r="D481" t="s">
        <v>249</v>
      </c>
      <c r="E481" t="s">
        <v>14</v>
      </c>
      <c r="F481" t="s">
        <v>14</v>
      </c>
      <c r="J481" t="str">
        <f t="shared" si="47"/>
        <v>TP</v>
      </c>
      <c r="K481">
        <f t="shared" si="48"/>
        <v>1</v>
      </c>
      <c r="L481">
        <f t="shared" si="49"/>
        <v>0</v>
      </c>
      <c r="M481">
        <f t="shared" si="50"/>
        <v>1</v>
      </c>
      <c r="N481">
        <f t="shared" si="51"/>
        <v>0</v>
      </c>
      <c r="O481">
        <f t="shared" si="52"/>
        <v>0</v>
      </c>
    </row>
    <row r="482" spans="1:15" x14ac:dyDescent="0.25">
      <c r="A482" t="s">
        <v>623</v>
      </c>
      <c r="B482" t="s">
        <v>643</v>
      </c>
      <c r="C482">
        <v>7</v>
      </c>
      <c r="D482" t="s">
        <v>249</v>
      </c>
      <c r="E482" t="s">
        <v>14</v>
      </c>
      <c r="F482" t="s">
        <v>6</v>
      </c>
      <c r="J482" t="str">
        <f t="shared" si="47"/>
        <v>FP</v>
      </c>
      <c r="K482">
        <f t="shared" si="48"/>
        <v>0</v>
      </c>
      <c r="L482">
        <f t="shared" si="49"/>
        <v>1</v>
      </c>
      <c r="M482">
        <f t="shared" si="50"/>
        <v>1</v>
      </c>
      <c r="N482">
        <f t="shared" si="51"/>
        <v>0</v>
      </c>
      <c r="O482">
        <f t="shared" si="52"/>
        <v>0</v>
      </c>
    </row>
    <row r="483" spans="1:15" x14ac:dyDescent="0.25">
      <c r="A483" t="s">
        <v>623</v>
      </c>
      <c r="B483" t="s">
        <v>644</v>
      </c>
      <c r="C483">
        <v>7</v>
      </c>
      <c r="D483" t="s">
        <v>249</v>
      </c>
      <c r="E483" t="s">
        <v>14</v>
      </c>
      <c r="F483" t="s">
        <v>14</v>
      </c>
      <c r="J483" t="str">
        <f t="shared" si="47"/>
        <v>TP</v>
      </c>
      <c r="K483">
        <f t="shared" si="48"/>
        <v>1</v>
      </c>
      <c r="L483">
        <f t="shared" si="49"/>
        <v>0</v>
      </c>
      <c r="M483">
        <f t="shared" si="50"/>
        <v>1</v>
      </c>
      <c r="N483">
        <f t="shared" si="51"/>
        <v>0</v>
      </c>
      <c r="O483">
        <f t="shared" si="52"/>
        <v>0</v>
      </c>
    </row>
    <row r="484" spans="1:15" x14ac:dyDescent="0.25">
      <c r="A484" t="s">
        <v>623</v>
      </c>
      <c r="B484" t="s">
        <v>645</v>
      </c>
      <c r="C484">
        <v>7</v>
      </c>
      <c r="D484" t="s">
        <v>249</v>
      </c>
      <c r="E484" t="s">
        <v>14</v>
      </c>
      <c r="F484" t="s">
        <v>14</v>
      </c>
      <c r="I484" t="s">
        <v>320</v>
      </c>
      <c r="J484" t="str">
        <f t="shared" si="47"/>
        <v>TP</v>
      </c>
      <c r="K484">
        <f t="shared" si="48"/>
        <v>1</v>
      </c>
      <c r="L484">
        <f t="shared" si="49"/>
        <v>0</v>
      </c>
      <c r="M484">
        <f t="shared" si="50"/>
        <v>1</v>
      </c>
      <c r="N484">
        <f t="shared" si="51"/>
        <v>0</v>
      </c>
      <c r="O484">
        <f t="shared" si="52"/>
        <v>0</v>
      </c>
    </row>
    <row r="485" spans="1:15" x14ac:dyDescent="0.25">
      <c r="A485" t="s">
        <v>623</v>
      </c>
      <c r="B485" t="s">
        <v>645</v>
      </c>
      <c r="C485">
        <v>7</v>
      </c>
      <c r="D485" t="s">
        <v>249</v>
      </c>
      <c r="E485" t="s">
        <v>14</v>
      </c>
      <c r="F485" t="s">
        <v>14</v>
      </c>
      <c r="J485" t="str">
        <f t="shared" si="47"/>
        <v>TP</v>
      </c>
      <c r="K485">
        <f t="shared" si="48"/>
        <v>1</v>
      </c>
      <c r="L485">
        <f t="shared" si="49"/>
        <v>0</v>
      </c>
      <c r="M485">
        <f t="shared" si="50"/>
        <v>1</v>
      </c>
      <c r="N485">
        <f t="shared" si="51"/>
        <v>0</v>
      </c>
      <c r="O485">
        <f t="shared" si="52"/>
        <v>0</v>
      </c>
    </row>
    <row r="486" spans="1:15" x14ac:dyDescent="0.25">
      <c r="A486" t="s">
        <v>623</v>
      </c>
      <c r="B486" t="s">
        <v>645</v>
      </c>
      <c r="C486">
        <v>7</v>
      </c>
      <c r="D486" t="s">
        <v>249</v>
      </c>
      <c r="E486" t="s">
        <v>14</v>
      </c>
      <c r="F486" t="s">
        <v>14</v>
      </c>
      <c r="J486" t="str">
        <f t="shared" si="47"/>
        <v>TP</v>
      </c>
      <c r="K486">
        <f t="shared" si="48"/>
        <v>1</v>
      </c>
      <c r="L486">
        <f t="shared" si="49"/>
        <v>0</v>
      </c>
      <c r="M486">
        <f t="shared" si="50"/>
        <v>1</v>
      </c>
      <c r="N486">
        <f t="shared" si="51"/>
        <v>0</v>
      </c>
      <c r="O486">
        <f t="shared" si="52"/>
        <v>0</v>
      </c>
    </row>
    <row r="487" spans="1:15" x14ac:dyDescent="0.25">
      <c r="A487" t="s">
        <v>623</v>
      </c>
      <c r="B487" t="s">
        <v>645</v>
      </c>
      <c r="C487">
        <v>7</v>
      </c>
      <c r="D487" t="s">
        <v>249</v>
      </c>
      <c r="E487" t="s">
        <v>14</v>
      </c>
      <c r="F487" t="s">
        <v>14</v>
      </c>
      <c r="J487" t="str">
        <f t="shared" si="47"/>
        <v>TP</v>
      </c>
      <c r="K487">
        <f t="shared" si="48"/>
        <v>1</v>
      </c>
      <c r="L487">
        <f t="shared" si="49"/>
        <v>0</v>
      </c>
      <c r="M487">
        <f t="shared" si="50"/>
        <v>1</v>
      </c>
      <c r="N487">
        <f t="shared" si="51"/>
        <v>0</v>
      </c>
      <c r="O487">
        <f t="shared" si="52"/>
        <v>0</v>
      </c>
    </row>
    <row r="488" spans="1:15" x14ac:dyDescent="0.25">
      <c r="A488" t="s">
        <v>623</v>
      </c>
      <c r="B488" t="s">
        <v>645</v>
      </c>
      <c r="C488">
        <v>7</v>
      </c>
      <c r="D488" t="s">
        <v>249</v>
      </c>
      <c r="E488" t="s">
        <v>14</v>
      </c>
      <c r="F488" t="s">
        <v>14</v>
      </c>
      <c r="J488" t="str">
        <f t="shared" si="47"/>
        <v>TP</v>
      </c>
      <c r="K488">
        <f t="shared" si="48"/>
        <v>1</v>
      </c>
      <c r="L488">
        <f t="shared" si="49"/>
        <v>0</v>
      </c>
      <c r="M488">
        <f t="shared" si="50"/>
        <v>1</v>
      </c>
      <c r="N488">
        <f t="shared" si="51"/>
        <v>0</v>
      </c>
      <c r="O488">
        <f t="shared" si="52"/>
        <v>0</v>
      </c>
    </row>
    <row r="489" spans="1:15" x14ac:dyDescent="0.25">
      <c r="A489" t="s">
        <v>623</v>
      </c>
      <c r="B489" t="s">
        <v>645</v>
      </c>
      <c r="C489">
        <v>7</v>
      </c>
      <c r="D489" t="s">
        <v>249</v>
      </c>
      <c r="E489" t="s">
        <v>14</v>
      </c>
      <c r="F489" t="s">
        <v>14</v>
      </c>
      <c r="J489" t="str">
        <f t="shared" si="47"/>
        <v>TP</v>
      </c>
      <c r="K489">
        <f t="shared" si="48"/>
        <v>1</v>
      </c>
      <c r="L489">
        <f t="shared" si="49"/>
        <v>0</v>
      </c>
      <c r="M489">
        <f t="shared" si="50"/>
        <v>1</v>
      </c>
      <c r="N489">
        <f t="shared" si="51"/>
        <v>0</v>
      </c>
      <c r="O489">
        <f t="shared" si="52"/>
        <v>0</v>
      </c>
    </row>
    <row r="490" spans="1:15" x14ac:dyDescent="0.25">
      <c r="A490" t="s">
        <v>623</v>
      </c>
      <c r="B490" t="s">
        <v>645</v>
      </c>
      <c r="C490">
        <v>7</v>
      </c>
      <c r="D490" t="s">
        <v>249</v>
      </c>
      <c r="E490" t="s">
        <v>14</v>
      </c>
      <c r="F490" t="s">
        <v>14</v>
      </c>
      <c r="J490" t="str">
        <f t="shared" si="47"/>
        <v>TP</v>
      </c>
      <c r="K490">
        <f t="shared" si="48"/>
        <v>1</v>
      </c>
      <c r="L490">
        <f t="shared" si="49"/>
        <v>0</v>
      </c>
      <c r="M490">
        <f t="shared" si="50"/>
        <v>1</v>
      </c>
      <c r="N490">
        <f t="shared" si="51"/>
        <v>0</v>
      </c>
      <c r="O490">
        <f t="shared" si="52"/>
        <v>0</v>
      </c>
    </row>
    <row r="491" spans="1:15" x14ac:dyDescent="0.25">
      <c r="A491" t="s">
        <v>623</v>
      </c>
      <c r="B491" t="s">
        <v>645</v>
      </c>
      <c r="C491">
        <v>7</v>
      </c>
      <c r="D491" t="s">
        <v>249</v>
      </c>
      <c r="E491" t="s">
        <v>14</v>
      </c>
      <c r="F491" t="s">
        <v>14</v>
      </c>
      <c r="J491" t="str">
        <f t="shared" si="47"/>
        <v>TP</v>
      </c>
      <c r="K491">
        <f t="shared" si="48"/>
        <v>1</v>
      </c>
      <c r="L491">
        <f t="shared" si="49"/>
        <v>0</v>
      </c>
      <c r="M491">
        <f t="shared" si="50"/>
        <v>1</v>
      </c>
      <c r="N491">
        <f t="shared" si="51"/>
        <v>0</v>
      </c>
      <c r="O491">
        <f t="shared" si="52"/>
        <v>0</v>
      </c>
    </row>
    <row r="492" spans="1:15" x14ac:dyDescent="0.25">
      <c r="A492" t="s">
        <v>623</v>
      </c>
      <c r="B492" t="s">
        <v>646</v>
      </c>
      <c r="C492">
        <v>7</v>
      </c>
      <c r="D492" t="s">
        <v>249</v>
      </c>
      <c r="E492" t="s">
        <v>14</v>
      </c>
      <c r="F492" t="s">
        <v>14</v>
      </c>
      <c r="J492" t="str">
        <f t="shared" si="47"/>
        <v>TP</v>
      </c>
      <c r="K492">
        <f t="shared" si="48"/>
        <v>1</v>
      </c>
      <c r="L492">
        <f t="shared" si="49"/>
        <v>0</v>
      </c>
      <c r="M492">
        <f t="shared" si="50"/>
        <v>1</v>
      </c>
      <c r="N492">
        <f t="shared" si="51"/>
        <v>0</v>
      </c>
      <c r="O492">
        <f t="shared" si="52"/>
        <v>0</v>
      </c>
    </row>
    <row r="493" spans="1:15" x14ac:dyDescent="0.25">
      <c r="A493" t="s">
        <v>623</v>
      </c>
      <c r="B493" t="s">
        <v>647</v>
      </c>
      <c r="C493">
        <v>7</v>
      </c>
      <c r="D493" t="s">
        <v>249</v>
      </c>
      <c r="E493" t="s">
        <v>14</v>
      </c>
      <c r="F493" t="s">
        <v>14</v>
      </c>
      <c r="J493" t="str">
        <f t="shared" si="47"/>
        <v>TP</v>
      </c>
      <c r="K493">
        <f t="shared" si="48"/>
        <v>1</v>
      </c>
      <c r="L493">
        <f t="shared" si="49"/>
        <v>0</v>
      </c>
      <c r="M493">
        <f t="shared" si="50"/>
        <v>1</v>
      </c>
      <c r="N493">
        <f t="shared" si="51"/>
        <v>0</v>
      </c>
      <c r="O493">
        <f t="shared" si="52"/>
        <v>0</v>
      </c>
    </row>
    <row r="494" spans="1:15" x14ac:dyDescent="0.25">
      <c r="A494" t="s">
        <v>623</v>
      </c>
      <c r="B494" t="s">
        <v>648</v>
      </c>
      <c r="C494">
        <v>7</v>
      </c>
      <c r="D494" t="s">
        <v>249</v>
      </c>
      <c r="E494" t="s">
        <v>14</v>
      </c>
      <c r="F494" t="s">
        <v>14</v>
      </c>
      <c r="J494" t="str">
        <f t="shared" si="47"/>
        <v>TP</v>
      </c>
      <c r="K494">
        <f t="shared" si="48"/>
        <v>1</v>
      </c>
      <c r="L494">
        <f t="shared" si="49"/>
        <v>0</v>
      </c>
      <c r="M494">
        <f t="shared" si="50"/>
        <v>1</v>
      </c>
      <c r="N494">
        <f t="shared" si="51"/>
        <v>0</v>
      </c>
      <c r="O494">
        <f t="shared" si="52"/>
        <v>0</v>
      </c>
    </row>
    <row r="495" spans="1:15" x14ac:dyDescent="0.25">
      <c r="A495" t="s">
        <v>623</v>
      </c>
      <c r="B495" t="s">
        <v>649</v>
      </c>
      <c r="C495">
        <v>7</v>
      </c>
      <c r="D495" t="s">
        <v>249</v>
      </c>
      <c r="E495" t="s">
        <v>14</v>
      </c>
      <c r="F495" t="s">
        <v>14</v>
      </c>
      <c r="I495" t="s">
        <v>331</v>
      </c>
      <c r="J495" t="str">
        <f t="shared" si="47"/>
        <v>TP</v>
      </c>
      <c r="K495">
        <f t="shared" si="48"/>
        <v>1</v>
      </c>
      <c r="L495">
        <f t="shared" si="49"/>
        <v>0</v>
      </c>
      <c r="M495">
        <f t="shared" si="50"/>
        <v>1</v>
      </c>
      <c r="N495">
        <f t="shared" si="51"/>
        <v>0</v>
      </c>
      <c r="O495">
        <f t="shared" si="52"/>
        <v>0</v>
      </c>
    </row>
    <row r="496" spans="1:15" x14ac:dyDescent="0.25">
      <c r="A496" t="s">
        <v>623</v>
      </c>
      <c r="B496" t="s">
        <v>649</v>
      </c>
      <c r="C496">
        <v>7</v>
      </c>
      <c r="D496" t="s">
        <v>249</v>
      </c>
      <c r="E496" t="s">
        <v>14</v>
      </c>
      <c r="F496" t="s">
        <v>14</v>
      </c>
      <c r="J496" t="str">
        <f t="shared" si="47"/>
        <v>TP</v>
      </c>
      <c r="K496">
        <f t="shared" si="48"/>
        <v>1</v>
      </c>
      <c r="L496">
        <f t="shared" si="49"/>
        <v>0</v>
      </c>
      <c r="M496">
        <f t="shared" si="50"/>
        <v>1</v>
      </c>
      <c r="N496">
        <f t="shared" si="51"/>
        <v>0</v>
      </c>
      <c r="O496">
        <f t="shared" si="52"/>
        <v>0</v>
      </c>
    </row>
    <row r="497" spans="1:15" x14ac:dyDescent="0.25">
      <c r="A497" t="s">
        <v>623</v>
      </c>
      <c r="B497" t="s">
        <v>649</v>
      </c>
      <c r="C497">
        <v>7</v>
      </c>
      <c r="D497" t="s">
        <v>249</v>
      </c>
      <c r="E497" t="s">
        <v>14</v>
      </c>
      <c r="F497" t="s">
        <v>14</v>
      </c>
      <c r="J497" t="str">
        <f t="shared" si="47"/>
        <v>TP</v>
      </c>
      <c r="K497">
        <f t="shared" si="48"/>
        <v>1</v>
      </c>
      <c r="L497">
        <f t="shared" si="49"/>
        <v>0</v>
      </c>
      <c r="M497">
        <f t="shared" si="50"/>
        <v>1</v>
      </c>
      <c r="N497">
        <f t="shared" si="51"/>
        <v>0</v>
      </c>
      <c r="O497">
        <f t="shared" si="52"/>
        <v>0</v>
      </c>
    </row>
    <row r="498" spans="1:15" x14ac:dyDescent="0.25">
      <c r="A498" t="s">
        <v>623</v>
      </c>
      <c r="B498" t="s">
        <v>649</v>
      </c>
      <c r="C498">
        <v>7</v>
      </c>
      <c r="D498" t="s">
        <v>249</v>
      </c>
      <c r="E498" t="s">
        <v>14</v>
      </c>
      <c r="F498" t="s">
        <v>14</v>
      </c>
      <c r="J498" t="str">
        <f t="shared" si="47"/>
        <v>TP</v>
      </c>
      <c r="K498">
        <f t="shared" si="48"/>
        <v>1</v>
      </c>
      <c r="L498">
        <f t="shared" si="49"/>
        <v>0</v>
      </c>
      <c r="M498">
        <f t="shared" si="50"/>
        <v>1</v>
      </c>
      <c r="N498">
        <f t="shared" si="51"/>
        <v>0</v>
      </c>
      <c r="O498">
        <f t="shared" si="52"/>
        <v>0</v>
      </c>
    </row>
    <row r="499" spans="1:15" x14ac:dyDescent="0.25">
      <c r="A499" t="s">
        <v>623</v>
      </c>
      <c r="B499" t="s">
        <v>649</v>
      </c>
      <c r="C499">
        <v>7</v>
      </c>
      <c r="D499" t="s">
        <v>249</v>
      </c>
      <c r="E499" t="s">
        <v>14</v>
      </c>
      <c r="F499" t="s">
        <v>14</v>
      </c>
      <c r="J499" t="str">
        <f t="shared" si="47"/>
        <v>TP</v>
      </c>
      <c r="K499">
        <f t="shared" si="48"/>
        <v>1</v>
      </c>
      <c r="L499">
        <f t="shared" si="49"/>
        <v>0</v>
      </c>
      <c r="M499">
        <f t="shared" si="50"/>
        <v>1</v>
      </c>
      <c r="N499">
        <f t="shared" si="51"/>
        <v>0</v>
      </c>
      <c r="O499">
        <f t="shared" si="52"/>
        <v>0</v>
      </c>
    </row>
    <row r="500" spans="1:15" x14ac:dyDescent="0.25">
      <c r="A500" t="s">
        <v>623</v>
      </c>
      <c r="B500" t="s">
        <v>649</v>
      </c>
      <c r="C500">
        <v>7</v>
      </c>
      <c r="D500" t="s">
        <v>249</v>
      </c>
      <c r="E500" t="s">
        <v>14</v>
      </c>
      <c r="F500" t="s">
        <v>14</v>
      </c>
      <c r="J500" t="str">
        <f t="shared" si="47"/>
        <v>TP</v>
      </c>
      <c r="K500">
        <f t="shared" si="48"/>
        <v>1</v>
      </c>
      <c r="L500">
        <f t="shared" si="49"/>
        <v>0</v>
      </c>
      <c r="M500">
        <f t="shared" si="50"/>
        <v>1</v>
      </c>
      <c r="N500">
        <f t="shared" si="51"/>
        <v>0</v>
      </c>
      <c r="O500">
        <f t="shared" si="52"/>
        <v>0</v>
      </c>
    </row>
    <row r="501" spans="1:15" x14ac:dyDescent="0.25">
      <c r="A501" t="s">
        <v>623</v>
      </c>
      <c r="B501" t="s">
        <v>649</v>
      </c>
      <c r="C501">
        <v>7</v>
      </c>
      <c r="D501" t="s">
        <v>249</v>
      </c>
      <c r="E501" t="s">
        <v>14</v>
      </c>
      <c r="F501" t="s">
        <v>14</v>
      </c>
      <c r="J501" t="str">
        <f t="shared" si="47"/>
        <v>TP</v>
      </c>
      <c r="K501">
        <f t="shared" si="48"/>
        <v>1</v>
      </c>
      <c r="L501">
        <f t="shared" si="49"/>
        <v>0</v>
      </c>
      <c r="M501">
        <f t="shared" si="50"/>
        <v>1</v>
      </c>
      <c r="N501">
        <f t="shared" si="51"/>
        <v>0</v>
      </c>
      <c r="O501">
        <f t="shared" si="52"/>
        <v>0</v>
      </c>
    </row>
    <row r="502" spans="1:15" x14ac:dyDescent="0.25">
      <c r="A502" t="s">
        <v>623</v>
      </c>
      <c r="B502" t="s">
        <v>649</v>
      </c>
      <c r="C502">
        <v>7</v>
      </c>
      <c r="D502" t="s">
        <v>249</v>
      </c>
      <c r="E502" t="s">
        <v>14</v>
      </c>
      <c r="F502" t="s">
        <v>14</v>
      </c>
      <c r="J502" t="str">
        <f t="shared" si="47"/>
        <v>TP</v>
      </c>
      <c r="K502">
        <f t="shared" si="48"/>
        <v>1</v>
      </c>
      <c r="L502">
        <f t="shared" si="49"/>
        <v>0</v>
      </c>
      <c r="M502">
        <f t="shared" si="50"/>
        <v>1</v>
      </c>
      <c r="N502">
        <f t="shared" si="51"/>
        <v>0</v>
      </c>
      <c r="O502">
        <f t="shared" si="52"/>
        <v>0</v>
      </c>
    </row>
    <row r="503" spans="1:15" x14ac:dyDescent="0.25">
      <c r="A503" t="s">
        <v>623</v>
      </c>
      <c r="B503" t="s">
        <v>649</v>
      </c>
      <c r="C503">
        <v>7</v>
      </c>
      <c r="D503" t="s">
        <v>249</v>
      </c>
      <c r="E503" t="s">
        <v>14</v>
      </c>
      <c r="F503" t="s">
        <v>14</v>
      </c>
      <c r="J503" t="str">
        <f t="shared" si="47"/>
        <v>TP</v>
      </c>
      <c r="K503">
        <f t="shared" si="48"/>
        <v>1</v>
      </c>
      <c r="L503">
        <f t="shared" si="49"/>
        <v>0</v>
      </c>
      <c r="M503">
        <f t="shared" si="50"/>
        <v>1</v>
      </c>
      <c r="N503">
        <f t="shared" si="51"/>
        <v>0</v>
      </c>
      <c r="O503">
        <f t="shared" si="52"/>
        <v>0</v>
      </c>
    </row>
    <row r="504" spans="1:15" x14ac:dyDescent="0.25">
      <c r="A504" t="s">
        <v>623</v>
      </c>
      <c r="B504" t="s">
        <v>649</v>
      </c>
      <c r="C504">
        <v>7</v>
      </c>
      <c r="D504" t="s">
        <v>249</v>
      </c>
      <c r="E504" t="s">
        <v>14</v>
      </c>
      <c r="F504" t="s">
        <v>14</v>
      </c>
      <c r="J504" t="str">
        <f t="shared" si="47"/>
        <v>TP</v>
      </c>
      <c r="K504">
        <f t="shared" si="48"/>
        <v>1</v>
      </c>
      <c r="L504">
        <f t="shared" si="49"/>
        <v>0</v>
      </c>
      <c r="M504">
        <f t="shared" si="50"/>
        <v>1</v>
      </c>
      <c r="N504">
        <f t="shared" si="51"/>
        <v>0</v>
      </c>
      <c r="O504">
        <f t="shared" si="52"/>
        <v>0</v>
      </c>
    </row>
    <row r="505" spans="1:15" x14ac:dyDescent="0.25">
      <c r="A505" t="s">
        <v>623</v>
      </c>
      <c r="B505" t="s">
        <v>649</v>
      </c>
      <c r="C505">
        <v>7</v>
      </c>
      <c r="D505" t="s">
        <v>249</v>
      </c>
      <c r="E505" t="s">
        <v>14</v>
      </c>
      <c r="F505" t="s">
        <v>14</v>
      </c>
      <c r="J505" t="str">
        <f t="shared" si="47"/>
        <v>TP</v>
      </c>
      <c r="K505">
        <f t="shared" si="48"/>
        <v>1</v>
      </c>
      <c r="L505">
        <f t="shared" si="49"/>
        <v>0</v>
      </c>
      <c r="M505">
        <f t="shared" si="50"/>
        <v>1</v>
      </c>
      <c r="N505">
        <f t="shared" si="51"/>
        <v>0</v>
      </c>
      <c r="O505">
        <f t="shared" si="52"/>
        <v>0</v>
      </c>
    </row>
    <row r="506" spans="1:15" x14ac:dyDescent="0.25">
      <c r="A506" t="s">
        <v>623</v>
      </c>
      <c r="B506" t="s">
        <v>649</v>
      </c>
      <c r="C506">
        <v>7</v>
      </c>
      <c r="D506" t="s">
        <v>249</v>
      </c>
      <c r="E506" t="s">
        <v>14</v>
      </c>
      <c r="F506" t="s">
        <v>14</v>
      </c>
      <c r="J506" t="str">
        <f t="shared" si="47"/>
        <v>TP</v>
      </c>
      <c r="K506">
        <f t="shared" si="48"/>
        <v>1</v>
      </c>
      <c r="L506">
        <f t="shared" si="49"/>
        <v>0</v>
      </c>
      <c r="M506">
        <f t="shared" si="50"/>
        <v>1</v>
      </c>
      <c r="N506">
        <f t="shared" si="51"/>
        <v>0</v>
      </c>
      <c r="O506">
        <f t="shared" si="52"/>
        <v>0</v>
      </c>
    </row>
    <row r="507" spans="1:15" x14ac:dyDescent="0.25">
      <c r="A507" t="s">
        <v>343</v>
      </c>
      <c r="B507" t="s">
        <v>650</v>
      </c>
      <c r="C507">
        <v>4</v>
      </c>
      <c r="D507" t="s">
        <v>249</v>
      </c>
      <c r="E507" t="s">
        <v>10</v>
      </c>
      <c r="F507" t="s">
        <v>10</v>
      </c>
      <c r="I507" t="s">
        <v>272</v>
      </c>
      <c r="J507" t="str">
        <f t="shared" si="47"/>
        <v>TP</v>
      </c>
      <c r="K507">
        <f t="shared" si="48"/>
        <v>1</v>
      </c>
      <c r="L507">
        <f t="shared" si="49"/>
        <v>0</v>
      </c>
      <c r="M507">
        <f t="shared" si="50"/>
        <v>1</v>
      </c>
      <c r="N507">
        <f t="shared" si="51"/>
        <v>0</v>
      </c>
      <c r="O507">
        <f t="shared" si="52"/>
        <v>0</v>
      </c>
    </row>
    <row r="508" spans="1:15" x14ac:dyDescent="0.25">
      <c r="A508" t="s">
        <v>343</v>
      </c>
      <c r="B508" t="s">
        <v>650</v>
      </c>
      <c r="C508">
        <v>4</v>
      </c>
      <c r="D508" t="s">
        <v>249</v>
      </c>
      <c r="E508" t="s">
        <v>10</v>
      </c>
      <c r="F508" t="s">
        <v>10</v>
      </c>
      <c r="J508" t="str">
        <f t="shared" si="47"/>
        <v>TP</v>
      </c>
      <c r="K508">
        <f t="shared" si="48"/>
        <v>1</v>
      </c>
      <c r="L508">
        <f t="shared" si="49"/>
        <v>0</v>
      </c>
      <c r="M508">
        <f t="shared" si="50"/>
        <v>1</v>
      </c>
      <c r="N508">
        <f t="shared" si="51"/>
        <v>0</v>
      </c>
      <c r="O508">
        <f t="shared" si="52"/>
        <v>0</v>
      </c>
    </row>
    <row r="509" spans="1:15" x14ac:dyDescent="0.25">
      <c r="A509" t="s">
        <v>343</v>
      </c>
      <c r="B509" t="s">
        <v>650</v>
      </c>
      <c r="C509">
        <v>4</v>
      </c>
      <c r="D509" t="s">
        <v>249</v>
      </c>
      <c r="E509" t="s">
        <v>10</v>
      </c>
      <c r="F509" t="s">
        <v>10</v>
      </c>
      <c r="J509" t="str">
        <f t="shared" si="47"/>
        <v>TP</v>
      </c>
      <c r="K509">
        <f t="shared" si="48"/>
        <v>1</v>
      </c>
      <c r="L509">
        <f t="shared" si="49"/>
        <v>0</v>
      </c>
      <c r="M509">
        <f t="shared" si="50"/>
        <v>1</v>
      </c>
      <c r="N509">
        <f t="shared" si="51"/>
        <v>0</v>
      </c>
      <c r="O509">
        <f t="shared" si="52"/>
        <v>0</v>
      </c>
    </row>
    <row r="510" spans="1:15" x14ac:dyDescent="0.25">
      <c r="A510" t="s">
        <v>343</v>
      </c>
      <c r="B510" t="s">
        <v>650</v>
      </c>
      <c r="C510">
        <v>4</v>
      </c>
      <c r="D510" t="s">
        <v>249</v>
      </c>
      <c r="E510" t="s">
        <v>10</v>
      </c>
      <c r="F510" t="s">
        <v>10</v>
      </c>
      <c r="J510" t="str">
        <f t="shared" si="47"/>
        <v>TP</v>
      </c>
      <c r="K510">
        <f t="shared" si="48"/>
        <v>1</v>
      </c>
      <c r="L510">
        <f t="shared" si="49"/>
        <v>0</v>
      </c>
      <c r="M510">
        <f t="shared" si="50"/>
        <v>1</v>
      </c>
      <c r="N510">
        <f t="shared" si="51"/>
        <v>0</v>
      </c>
      <c r="O510">
        <f t="shared" si="52"/>
        <v>0</v>
      </c>
    </row>
    <row r="511" spans="1:15" x14ac:dyDescent="0.25">
      <c r="A511" t="s">
        <v>343</v>
      </c>
      <c r="B511" t="s">
        <v>650</v>
      </c>
      <c r="C511">
        <v>4</v>
      </c>
      <c r="D511" t="s">
        <v>249</v>
      </c>
      <c r="E511" t="s">
        <v>10</v>
      </c>
      <c r="F511" t="s">
        <v>10</v>
      </c>
      <c r="J511" t="str">
        <f t="shared" si="47"/>
        <v>TP</v>
      </c>
      <c r="K511">
        <f t="shared" si="48"/>
        <v>1</v>
      </c>
      <c r="L511">
        <f t="shared" si="49"/>
        <v>0</v>
      </c>
      <c r="M511">
        <f t="shared" si="50"/>
        <v>1</v>
      </c>
      <c r="N511">
        <f t="shared" si="51"/>
        <v>0</v>
      </c>
      <c r="O511">
        <f t="shared" si="52"/>
        <v>0</v>
      </c>
    </row>
    <row r="512" spans="1:15" x14ac:dyDescent="0.25">
      <c r="A512" t="s">
        <v>343</v>
      </c>
      <c r="B512" t="s">
        <v>650</v>
      </c>
      <c r="C512">
        <v>4</v>
      </c>
      <c r="D512" t="s">
        <v>249</v>
      </c>
      <c r="E512" t="s">
        <v>10</v>
      </c>
      <c r="F512" t="s">
        <v>10</v>
      </c>
      <c r="J512" t="str">
        <f t="shared" si="47"/>
        <v>TP</v>
      </c>
      <c r="K512">
        <f t="shared" si="48"/>
        <v>1</v>
      </c>
      <c r="L512">
        <f t="shared" si="49"/>
        <v>0</v>
      </c>
      <c r="M512">
        <f t="shared" si="50"/>
        <v>1</v>
      </c>
      <c r="N512">
        <f t="shared" si="51"/>
        <v>0</v>
      </c>
      <c r="O512">
        <f t="shared" si="52"/>
        <v>0</v>
      </c>
    </row>
    <row r="513" spans="1:15" x14ac:dyDescent="0.25">
      <c r="A513" t="s">
        <v>343</v>
      </c>
      <c r="B513" t="s">
        <v>650</v>
      </c>
      <c r="C513">
        <v>4</v>
      </c>
      <c r="D513" t="s">
        <v>249</v>
      </c>
      <c r="E513" t="s">
        <v>10</v>
      </c>
      <c r="F513" t="s">
        <v>10</v>
      </c>
      <c r="J513" t="str">
        <f t="shared" si="47"/>
        <v>TP</v>
      </c>
      <c r="K513">
        <f t="shared" si="48"/>
        <v>1</v>
      </c>
      <c r="L513">
        <f t="shared" si="49"/>
        <v>0</v>
      </c>
      <c r="M513">
        <f t="shared" si="50"/>
        <v>1</v>
      </c>
      <c r="N513">
        <f t="shared" si="51"/>
        <v>0</v>
      </c>
      <c r="O513">
        <f t="shared" si="52"/>
        <v>0</v>
      </c>
    </row>
    <row r="514" spans="1:15" x14ac:dyDescent="0.25">
      <c r="A514" t="s">
        <v>343</v>
      </c>
      <c r="B514" t="s">
        <v>650</v>
      </c>
      <c r="C514">
        <v>4</v>
      </c>
      <c r="D514" t="s">
        <v>249</v>
      </c>
      <c r="E514" t="s">
        <v>10</v>
      </c>
      <c r="F514" t="s">
        <v>10</v>
      </c>
      <c r="J514" t="str">
        <f t="shared" si="47"/>
        <v>TP</v>
      </c>
      <c r="K514">
        <f t="shared" si="48"/>
        <v>1</v>
      </c>
      <c r="L514">
        <f t="shared" si="49"/>
        <v>0</v>
      </c>
      <c r="M514">
        <f t="shared" si="50"/>
        <v>1</v>
      </c>
      <c r="N514">
        <f t="shared" si="51"/>
        <v>0</v>
      </c>
      <c r="O514">
        <f t="shared" si="52"/>
        <v>0</v>
      </c>
    </row>
    <row r="515" spans="1:15" x14ac:dyDescent="0.25">
      <c r="A515" t="s">
        <v>343</v>
      </c>
      <c r="B515" t="s">
        <v>650</v>
      </c>
      <c r="C515">
        <v>4</v>
      </c>
      <c r="D515" t="s">
        <v>249</v>
      </c>
      <c r="E515" t="s">
        <v>10</v>
      </c>
      <c r="F515" t="s">
        <v>10</v>
      </c>
      <c r="J515" t="str">
        <f t="shared" si="47"/>
        <v>TP</v>
      </c>
      <c r="K515">
        <f t="shared" si="48"/>
        <v>1</v>
      </c>
      <c r="L515">
        <f t="shared" si="49"/>
        <v>0</v>
      </c>
      <c r="M515">
        <f t="shared" si="50"/>
        <v>1</v>
      </c>
      <c r="N515">
        <f t="shared" si="51"/>
        <v>0</v>
      </c>
      <c r="O515">
        <f t="shared" si="52"/>
        <v>0</v>
      </c>
    </row>
    <row r="516" spans="1:15" x14ac:dyDescent="0.25">
      <c r="A516" t="s">
        <v>343</v>
      </c>
      <c r="B516" t="s">
        <v>650</v>
      </c>
      <c r="C516">
        <v>4</v>
      </c>
      <c r="D516" t="s">
        <v>249</v>
      </c>
      <c r="E516" t="s">
        <v>10</v>
      </c>
      <c r="F516" t="s">
        <v>10</v>
      </c>
      <c r="J516" t="str">
        <f t="shared" si="47"/>
        <v>TP</v>
      </c>
      <c r="K516">
        <f t="shared" si="48"/>
        <v>1</v>
      </c>
      <c r="L516">
        <f t="shared" si="49"/>
        <v>0</v>
      </c>
      <c r="M516">
        <f t="shared" si="50"/>
        <v>1</v>
      </c>
      <c r="N516">
        <f t="shared" si="51"/>
        <v>0</v>
      </c>
      <c r="O516">
        <f t="shared" si="52"/>
        <v>0</v>
      </c>
    </row>
    <row r="517" spans="1:15" x14ac:dyDescent="0.25">
      <c r="A517" t="s">
        <v>343</v>
      </c>
      <c r="B517" t="s">
        <v>651</v>
      </c>
      <c r="C517">
        <v>4</v>
      </c>
      <c r="D517" t="s">
        <v>249</v>
      </c>
      <c r="E517" t="s">
        <v>10</v>
      </c>
      <c r="F517" t="s">
        <v>10</v>
      </c>
      <c r="I517" t="s">
        <v>360</v>
      </c>
      <c r="J517" t="str">
        <f t="shared" si="47"/>
        <v>TP</v>
      </c>
      <c r="K517">
        <f t="shared" si="48"/>
        <v>1</v>
      </c>
      <c r="L517">
        <f t="shared" si="49"/>
        <v>0</v>
      </c>
      <c r="M517">
        <f t="shared" si="50"/>
        <v>1</v>
      </c>
      <c r="N517">
        <f t="shared" si="51"/>
        <v>0</v>
      </c>
      <c r="O517">
        <f t="shared" si="52"/>
        <v>0</v>
      </c>
    </row>
    <row r="518" spans="1:15" x14ac:dyDescent="0.25">
      <c r="A518" t="s">
        <v>343</v>
      </c>
      <c r="C518">
        <v>3</v>
      </c>
      <c r="D518" t="s">
        <v>249</v>
      </c>
      <c r="E518" t="s">
        <v>10</v>
      </c>
      <c r="F518" t="s">
        <v>10</v>
      </c>
      <c r="J518" t="str">
        <f t="shared" si="47"/>
        <v>TP</v>
      </c>
      <c r="K518">
        <f t="shared" si="48"/>
        <v>1</v>
      </c>
      <c r="L518">
        <f t="shared" si="49"/>
        <v>0</v>
      </c>
      <c r="M518">
        <f t="shared" si="50"/>
        <v>1</v>
      </c>
      <c r="N518">
        <f t="shared" si="51"/>
        <v>0</v>
      </c>
      <c r="O518">
        <f t="shared" si="52"/>
        <v>0</v>
      </c>
    </row>
    <row r="519" spans="1:15" x14ac:dyDescent="0.25">
      <c r="A519" t="s">
        <v>343</v>
      </c>
      <c r="B519" t="s">
        <v>651</v>
      </c>
      <c r="C519">
        <v>4</v>
      </c>
      <c r="D519" t="s">
        <v>249</v>
      </c>
      <c r="E519" t="s">
        <v>10</v>
      </c>
      <c r="F519" t="s">
        <v>10</v>
      </c>
      <c r="J519" t="str">
        <f t="shared" si="47"/>
        <v>TP</v>
      </c>
      <c r="K519">
        <f t="shared" si="48"/>
        <v>1</v>
      </c>
      <c r="L519">
        <f t="shared" si="49"/>
        <v>0</v>
      </c>
      <c r="M519">
        <f t="shared" si="50"/>
        <v>1</v>
      </c>
      <c r="N519">
        <f t="shared" si="51"/>
        <v>0</v>
      </c>
      <c r="O519">
        <f t="shared" si="52"/>
        <v>0</v>
      </c>
    </row>
    <row r="520" spans="1:15" x14ac:dyDescent="0.25">
      <c r="A520" t="s">
        <v>343</v>
      </c>
      <c r="C520">
        <v>3</v>
      </c>
      <c r="D520" t="s">
        <v>249</v>
      </c>
      <c r="E520" t="s">
        <v>10</v>
      </c>
      <c r="F520" t="s">
        <v>10</v>
      </c>
      <c r="J520" t="str">
        <f t="shared" si="47"/>
        <v>TP</v>
      </c>
      <c r="K520">
        <f t="shared" si="48"/>
        <v>1</v>
      </c>
      <c r="L520">
        <f t="shared" si="49"/>
        <v>0</v>
      </c>
      <c r="M520">
        <f t="shared" si="50"/>
        <v>1</v>
      </c>
      <c r="N520">
        <f t="shared" si="51"/>
        <v>0</v>
      </c>
      <c r="O520">
        <f t="shared" si="52"/>
        <v>0</v>
      </c>
    </row>
    <row r="521" spans="1:15" x14ac:dyDescent="0.25">
      <c r="A521" t="s">
        <v>343</v>
      </c>
      <c r="B521" t="s">
        <v>651</v>
      </c>
      <c r="C521">
        <v>4</v>
      </c>
      <c r="D521" t="s">
        <v>249</v>
      </c>
      <c r="E521" t="s">
        <v>10</v>
      </c>
      <c r="F521" t="s">
        <v>10</v>
      </c>
      <c r="J521" t="str">
        <f t="shared" si="47"/>
        <v>TP</v>
      </c>
      <c r="K521">
        <f t="shared" si="48"/>
        <v>1</v>
      </c>
      <c r="L521">
        <f t="shared" si="49"/>
        <v>0</v>
      </c>
      <c r="M521">
        <f t="shared" si="50"/>
        <v>1</v>
      </c>
      <c r="N521">
        <f t="shared" si="51"/>
        <v>0</v>
      </c>
      <c r="O521">
        <f t="shared" si="52"/>
        <v>0</v>
      </c>
    </row>
    <row r="522" spans="1:15" x14ac:dyDescent="0.25">
      <c r="A522" t="s">
        <v>343</v>
      </c>
      <c r="C522">
        <v>3</v>
      </c>
      <c r="D522" t="s">
        <v>249</v>
      </c>
      <c r="E522" t="s">
        <v>10</v>
      </c>
      <c r="F522" t="s">
        <v>10</v>
      </c>
      <c r="J522" t="str">
        <f t="shared" si="47"/>
        <v>TP</v>
      </c>
      <c r="K522">
        <f t="shared" si="48"/>
        <v>1</v>
      </c>
      <c r="L522">
        <f t="shared" si="49"/>
        <v>0</v>
      </c>
      <c r="M522">
        <f t="shared" si="50"/>
        <v>1</v>
      </c>
      <c r="N522">
        <f t="shared" si="51"/>
        <v>0</v>
      </c>
      <c r="O522">
        <f t="shared" si="52"/>
        <v>0</v>
      </c>
    </row>
    <row r="523" spans="1:15" x14ac:dyDescent="0.25">
      <c r="A523" t="s">
        <v>343</v>
      </c>
      <c r="B523" t="s">
        <v>651</v>
      </c>
      <c r="C523">
        <v>4</v>
      </c>
      <c r="D523" t="s">
        <v>249</v>
      </c>
      <c r="E523" t="s">
        <v>10</v>
      </c>
      <c r="F523" t="s">
        <v>10</v>
      </c>
      <c r="J523" t="str">
        <f t="shared" si="47"/>
        <v>TP</v>
      </c>
      <c r="K523">
        <f t="shared" si="48"/>
        <v>1</v>
      </c>
      <c r="L523">
        <f t="shared" si="49"/>
        <v>0</v>
      </c>
      <c r="M523">
        <f t="shared" si="50"/>
        <v>1</v>
      </c>
      <c r="N523">
        <f t="shared" si="51"/>
        <v>0</v>
      </c>
      <c r="O523">
        <f t="shared" si="52"/>
        <v>0</v>
      </c>
    </row>
    <row r="524" spans="1:15" x14ac:dyDescent="0.25">
      <c r="A524" t="s">
        <v>343</v>
      </c>
      <c r="C524">
        <v>3</v>
      </c>
      <c r="D524" t="s">
        <v>249</v>
      </c>
      <c r="E524" t="s">
        <v>10</v>
      </c>
      <c r="F524" t="s">
        <v>10</v>
      </c>
      <c r="J524" t="str">
        <f t="shared" si="47"/>
        <v>TP</v>
      </c>
      <c r="K524">
        <f t="shared" si="48"/>
        <v>1</v>
      </c>
      <c r="L524">
        <f t="shared" si="49"/>
        <v>0</v>
      </c>
      <c r="M524">
        <f t="shared" si="50"/>
        <v>1</v>
      </c>
      <c r="N524">
        <f t="shared" si="51"/>
        <v>0</v>
      </c>
      <c r="O524">
        <f t="shared" si="52"/>
        <v>0</v>
      </c>
    </row>
    <row r="525" spans="1:15" x14ac:dyDescent="0.25">
      <c r="A525" t="s">
        <v>343</v>
      </c>
      <c r="B525" t="s">
        <v>651</v>
      </c>
      <c r="C525">
        <v>4</v>
      </c>
      <c r="D525" t="s">
        <v>249</v>
      </c>
      <c r="E525" t="s">
        <v>10</v>
      </c>
      <c r="F525" t="s">
        <v>10</v>
      </c>
      <c r="J525" t="str">
        <f t="shared" si="47"/>
        <v>TP</v>
      </c>
      <c r="K525">
        <f t="shared" si="48"/>
        <v>1</v>
      </c>
      <c r="L525">
        <f t="shared" si="49"/>
        <v>0</v>
      </c>
      <c r="M525">
        <f t="shared" si="50"/>
        <v>1</v>
      </c>
      <c r="N525">
        <f t="shared" si="51"/>
        <v>0</v>
      </c>
      <c r="O525">
        <f t="shared" si="52"/>
        <v>0</v>
      </c>
    </row>
    <row r="526" spans="1:15" x14ac:dyDescent="0.25">
      <c r="A526" t="s">
        <v>343</v>
      </c>
      <c r="C526">
        <v>3</v>
      </c>
      <c r="D526" t="s">
        <v>249</v>
      </c>
      <c r="E526" t="s">
        <v>10</v>
      </c>
      <c r="F526" t="s">
        <v>10</v>
      </c>
      <c r="J526" t="str">
        <f t="shared" si="47"/>
        <v>TP</v>
      </c>
      <c r="K526">
        <f t="shared" si="48"/>
        <v>1</v>
      </c>
      <c r="L526">
        <f t="shared" si="49"/>
        <v>0</v>
      </c>
      <c r="M526">
        <f t="shared" si="50"/>
        <v>1</v>
      </c>
      <c r="N526">
        <f t="shared" si="51"/>
        <v>0</v>
      </c>
      <c r="O526">
        <f t="shared" si="52"/>
        <v>0</v>
      </c>
    </row>
    <row r="527" spans="1:15" x14ac:dyDescent="0.25">
      <c r="A527" t="s">
        <v>343</v>
      </c>
      <c r="B527" t="s">
        <v>651</v>
      </c>
      <c r="C527">
        <v>4</v>
      </c>
      <c r="D527" t="s">
        <v>249</v>
      </c>
      <c r="E527" t="s">
        <v>10</v>
      </c>
      <c r="F527" t="s">
        <v>10</v>
      </c>
      <c r="J527" t="str">
        <f t="shared" si="47"/>
        <v>TP</v>
      </c>
      <c r="K527">
        <f t="shared" si="48"/>
        <v>1</v>
      </c>
      <c r="L527">
        <f t="shared" si="49"/>
        <v>0</v>
      </c>
      <c r="M527">
        <f t="shared" si="50"/>
        <v>1</v>
      </c>
      <c r="N527">
        <f t="shared" si="51"/>
        <v>0</v>
      </c>
      <c r="O527">
        <f t="shared" si="52"/>
        <v>0</v>
      </c>
    </row>
    <row r="528" spans="1:15" x14ac:dyDescent="0.25">
      <c r="A528" t="s">
        <v>343</v>
      </c>
      <c r="C528">
        <v>3</v>
      </c>
      <c r="D528" t="s">
        <v>249</v>
      </c>
      <c r="E528" t="s">
        <v>10</v>
      </c>
      <c r="F528" t="s">
        <v>10</v>
      </c>
      <c r="J528" t="str">
        <f t="shared" si="47"/>
        <v>TP</v>
      </c>
      <c r="K528">
        <f t="shared" si="48"/>
        <v>1</v>
      </c>
      <c r="L528">
        <f t="shared" si="49"/>
        <v>0</v>
      </c>
      <c r="M528">
        <f t="shared" si="50"/>
        <v>1</v>
      </c>
      <c r="N528">
        <f t="shared" si="51"/>
        <v>0</v>
      </c>
      <c r="O528">
        <f t="shared" si="52"/>
        <v>0</v>
      </c>
    </row>
    <row r="529" spans="1:15" x14ac:dyDescent="0.25">
      <c r="A529" t="s">
        <v>343</v>
      </c>
      <c r="B529" t="s">
        <v>651</v>
      </c>
      <c r="C529">
        <v>4</v>
      </c>
      <c r="D529" t="s">
        <v>249</v>
      </c>
      <c r="E529" t="s">
        <v>10</v>
      </c>
      <c r="F529" t="s">
        <v>10</v>
      </c>
      <c r="J529" t="str">
        <f t="shared" si="47"/>
        <v>TP</v>
      </c>
      <c r="K529">
        <f t="shared" si="48"/>
        <v>1</v>
      </c>
      <c r="L529">
        <f t="shared" si="49"/>
        <v>0</v>
      </c>
      <c r="M529">
        <f t="shared" si="50"/>
        <v>1</v>
      </c>
      <c r="N529">
        <f t="shared" si="51"/>
        <v>0</v>
      </c>
      <c r="O529">
        <f t="shared" si="52"/>
        <v>0</v>
      </c>
    </row>
    <row r="530" spans="1:15" x14ac:dyDescent="0.25">
      <c r="A530" t="s">
        <v>343</v>
      </c>
      <c r="C530">
        <v>3</v>
      </c>
      <c r="D530" t="s">
        <v>249</v>
      </c>
      <c r="E530" t="s">
        <v>10</v>
      </c>
      <c r="F530" t="s">
        <v>10</v>
      </c>
      <c r="J530" t="str">
        <f t="shared" si="47"/>
        <v>TP</v>
      </c>
      <c r="K530">
        <f t="shared" si="48"/>
        <v>1</v>
      </c>
      <c r="L530">
        <f t="shared" si="49"/>
        <v>0</v>
      </c>
      <c r="M530">
        <f t="shared" si="50"/>
        <v>1</v>
      </c>
      <c r="N530">
        <f t="shared" si="51"/>
        <v>0</v>
      </c>
      <c r="O530">
        <f t="shared" si="52"/>
        <v>0</v>
      </c>
    </row>
    <row r="531" spans="1:15" x14ac:dyDescent="0.25">
      <c r="A531" t="s">
        <v>343</v>
      </c>
      <c r="B531" t="s">
        <v>651</v>
      </c>
      <c r="C531">
        <v>4</v>
      </c>
      <c r="D531" t="s">
        <v>249</v>
      </c>
      <c r="E531" t="s">
        <v>10</v>
      </c>
      <c r="F531" t="s">
        <v>10</v>
      </c>
      <c r="J531" t="str">
        <f t="shared" si="47"/>
        <v>TP</v>
      </c>
      <c r="K531">
        <f t="shared" si="48"/>
        <v>1</v>
      </c>
      <c r="L531">
        <f t="shared" si="49"/>
        <v>0</v>
      </c>
      <c r="M531">
        <f t="shared" si="50"/>
        <v>1</v>
      </c>
      <c r="N531">
        <f t="shared" si="51"/>
        <v>0</v>
      </c>
      <c r="O531">
        <f t="shared" si="52"/>
        <v>0</v>
      </c>
    </row>
    <row r="532" spans="1:15" x14ac:dyDescent="0.25">
      <c r="A532" t="s">
        <v>343</v>
      </c>
      <c r="C532">
        <v>3</v>
      </c>
      <c r="D532" t="s">
        <v>249</v>
      </c>
      <c r="E532" t="s">
        <v>10</v>
      </c>
      <c r="F532" t="s">
        <v>10</v>
      </c>
      <c r="J532" t="str">
        <f t="shared" si="47"/>
        <v>TP</v>
      </c>
      <c r="K532">
        <f t="shared" si="48"/>
        <v>1</v>
      </c>
      <c r="L532">
        <f t="shared" si="49"/>
        <v>0</v>
      </c>
      <c r="M532">
        <f t="shared" si="50"/>
        <v>1</v>
      </c>
      <c r="N532">
        <f t="shared" si="51"/>
        <v>0</v>
      </c>
      <c r="O532">
        <f t="shared" si="52"/>
        <v>0</v>
      </c>
    </row>
    <row r="533" spans="1:15" x14ac:dyDescent="0.25">
      <c r="A533" t="s">
        <v>343</v>
      </c>
      <c r="B533" t="s">
        <v>651</v>
      </c>
      <c r="C533">
        <v>4</v>
      </c>
      <c r="D533" t="s">
        <v>249</v>
      </c>
      <c r="E533" t="s">
        <v>10</v>
      </c>
      <c r="F533" t="s">
        <v>10</v>
      </c>
      <c r="J533" t="str">
        <f t="shared" si="47"/>
        <v>TP</v>
      </c>
      <c r="K533">
        <f t="shared" si="48"/>
        <v>1</v>
      </c>
      <c r="L533">
        <f t="shared" si="49"/>
        <v>0</v>
      </c>
      <c r="M533">
        <f t="shared" si="50"/>
        <v>1</v>
      </c>
      <c r="N533">
        <f t="shared" si="51"/>
        <v>0</v>
      </c>
      <c r="O533">
        <f t="shared" si="52"/>
        <v>0</v>
      </c>
    </row>
    <row r="534" spans="1:15" x14ac:dyDescent="0.25">
      <c r="A534" t="s">
        <v>343</v>
      </c>
      <c r="C534">
        <v>3</v>
      </c>
      <c r="D534" t="s">
        <v>249</v>
      </c>
      <c r="E534" t="s">
        <v>10</v>
      </c>
      <c r="F534" t="s">
        <v>10</v>
      </c>
      <c r="J534" t="str">
        <f t="shared" si="47"/>
        <v>TP</v>
      </c>
      <c r="K534">
        <f t="shared" si="48"/>
        <v>1</v>
      </c>
      <c r="L534">
        <f t="shared" si="49"/>
        <v>0</v>
      </c>
      <c r="M534">
        <f t="shared" si="50"/>
        <v>1</v>
      </c>
      <c r="N534">
        <f t="shared" si="51"/>
        <v>0</v>
      </c>
      <c r="O534">
        <f t="shared" si="52"/>
        <v>0</v>
      </c>
    </row>
    <row r="535" spans="1:15" x14ac:dyDescent="0.25">
      <c r="A535" t="s">
        <v>343</v>
      </c>
      <c r="B535" t="s">
        <v>651</v>
      </c>
      <c r="C535">
        <v>4</v>
      </c>
      <c r="D535" t="s">
        <v>249</v>
      </c>
      <c r="E535" t="s">
        <v>10</v>
      </c>
      <c r="F535" t="s">
        <v>10</v>
      </c>
      <c r="J535" t="str">
        <f t="shared" ref="J535:J597" si="53">IF(AND(NOT(ISBLANK($E535)), NOT($E535="N/A")), IF($E535=$F535,"TP","FP"), "")</f>
        <v>TP</v>
      </c>
      <c r="K535">
        <f t="shared" ref="K535:K597" si="54">IF(AND(AND(NOT(ISBLANK($E535)), NOT($E535="N/A")), $E535=$F535), 1, 0)</f>
        <v>1</v>
      </c>
      <c r="L535">
        <f t="shared" ref="L535:L597" si="55">IF(AND(AND(NOT(ISBLANK($E535)), NOT($E535="N/A")), $E535&lt;&gt;$F535), 1, 0)</f>
        <v>0</v>
      </c>
      <c r="M535">
        <f t="shared" ref="M535:M597" si="56">IF(D535="TP", 1, 0)</f>
        <v>1</v>
      </c>
      <c r="N535">
        <f t="shared" ref="N535:N597" si="57">IF(D535="FP", 1, 0)</f>
        <v>0</v>
      </c>
      <c r="O535">
        <f t="shared" ref="O535:O597" si="58">IF(D535="FN", 1, 0)</f>
        <v>0</v>
      </c>
    </row>
    <row r="536" spans="1:15" x14ac:dyDescent="0.25">
      <c r="A536" t="s">
        <v>343</v>
      </c>
      <c r="C536">
        <v>3</v>
      </c>
      <c r="D536" t="s">
        <v>249</v>
      </c>
      <c r="E536" t="s">
        <v>10</v>
      </c>
      <c r="F536" t="s">
        <v>10</v>
      </c>
      <c r="J536" t="str">
        <f t="shared" si="53"/>
        <v>TP</v>
      </c>
      <c r="K536">
        <f t="shared" si="54"/>
        <v>1</v>
      </c>
      <c r="L536">
        <f t="shared" si="55"/>
        <v>0</v>
      </c>
      <c r="M536">
        <f t="shared" si="56"/>
        <v>1</v>
      </c>
      <c r="N536">
        <f t="shared" si="57"/>
        <v>0</v>
      </c>
      <c r="O536">
        <f t="shared" si="58"/>
        <v>0</v>
      </c>
    </row>
    <row r="537" spans="1:15" x14ac:dyDescent="0.25">
      <c r="A537" t="s">
        <v>343</v>
      </c>
      <c r="B537" t="s">
        <v>652</v>
      </c>
      <c r="C537">
        <v>4</v>
      </c>
      <c r="D537" t="s">
        <v>249</v>
      </c>
      <c r="E537" t="s">
        <v>10</v>
      </c>
      <c r="F537" t="s">
        <v>10</v>
      </c>
      <c r="I537" t="s">
        <v>331</v>
      </c>
      <c r="J537" t="str">
        <f t="shared" si="53"/>
        <v>TP</v>
      </c>
      <c r="K537">
        <f t="shared" si="54"/>
        <v>1</v>
      </c>
      <c r="L537">
        <f t="shared" si="55"/>
        <v>0</v>
      </c>
      <c r="M537">
        <f t="shared" si="56"/>
        <v>1</v>
      </c>
      <c r="N537">
        <f t="shared" si="57"/>
        <v>0</v>
      </c>
      <c r="O537">
        <f t="shared" si="58"/>
        <v>0</v>
      </c>
    </row>
    <row r="538" spans="1:15" x14ac:dyDescent="0.25">
      <c r="A538" t="s">
        <v>343</v>
      </c>
      <c r="C538">
        <v>3</v>
      </c>
      <c r="D538" t="s">
        <v>249</v>
      </c>
      <c r="E538" t="s">
        <v>10</v>
      </c>
      <c r="F538" t="s">
        <v>10</v>
      </c>
      <c r="J538" t="str">
        <f t="shared" si="53"/>
        <v>TP</v>
      </c>
      <c r="K538">
        <f t="shared" si="54"/>
        <v>1</v>
      </c>
      <c r="L538">
        <f t="shared" si="55"/>
        <v>0</v>
      </c>
      <c r="M538">
        <f t="shared" si="56"/>
        <v>1</v>
      </c>
      <c r="N538">
        <f t="shared" si="57"/>
        <v>0</v>
      </c>
      <c r="O538">
        <f t="shared" si="58"/>
        <v>0</v>
      </c>
    </row>
    <row r="539" spans="1:15" x14ac:dyDescent="0.25">
      <c r="A539" t="s">
        <v>343</v>
      </c>
      <c r="B539" t="s">
        <v>652</v>
      </c>
      <c r="C539">
        <v>4</v>
      </c>
      <c r="D539" t="s">
        <v>249</v>
      </c>
      <c r="E539" t="s">
        <v>10</v>
      </c>
      <c r="F539" t="s">
        <v>10</v>
      </c>
      <c r="J539" t="str">
        <f t="shared" si="53"/>
        <v>TP</v>
      </c>
      <c r="K539">
        <f t="shared" si="54"/>
        <v>1</v>
      </c>
      <c r="L539">
        <f t="shared" si="55"/>
        <v>0</v>
      </c>
      <c r="M539">
        <f t="shared" si="56"/>
        <v>1</v>
      </c>
      <c r="N539">
        <f t="shared" si="57"/>
        <v>0</v>
      </c>
      <c r="O539">
        <f t="shared" si="58"/>
        <v>0</v>
      </c>
    </row>
    <row r="540" spans="1:15" x14ac:dyDescent="0.25">
      <c r="A540" t="s">
        <v>343</v>
      </c>
      <c r="C540">
        <v>3</v>
      </c>
      <c r="D540" t="s">
        <v>249</v>
      </c>
      <c r="E540" t="s">
        <v>10</v>
      </c>
      <c r="F540" t="s">
        <v>10</v>
      </c>
      <c r="J540" t="str">
        <f t="shared" si="53"/>
        <v>TP</v>
      </c>
      <c r="K540">
        <f t="shared" si="54"/>
        <v>1</v>
      </c>
      <c r="L540">
        <f t="shared" si="55"/>
        <v>0</v>
      </c>
      <c r="M540">
        <f t="shared" si="56"/>
        <v>1</v>
      </c>
      <c r="N540">
        <f t="shared" si="57"/>
        <v>0</v>
      </c>
      <c r="O540">
        <f t="shared" si="58"/>
        <v>0</v>
      </c>
    </row>
    <row r="541" spans="1:15" x14ac:dyDescent="0.25">
      <c r="A541" t="s">
        <v>343</v>
      </c>
      <c r="B541" t="s">
        <v>652</v>
      </c>
      <c r="C541">
        <v>4</v>
      </c>
      <c r="D541" t="s">
        <v>249</v>
      </c>
      <c r="E541" t="s">
        <v>10</v>
      </c>
      <c r="F541" t="s">
        <v>10</v>
      </c>
      <c r="J541" t="str">
        <f t="shared" si="53"/>
        <v>TP</v>
      </c>
      <c r="K541">
        <f t="shared" si="54"/>
        <v>1</v>
      </c>
      <c r="L541">
        <f t="shared" si="55"/>
        <v>0</v>
      </c>
      <c r="M541">
        <f t="shared" si="56"/>
        <v>1</v>
      </c>
      <c r="N541">
        <f t="shared" si="57"/>
        <v>0</v>
      </c>
      <c r="O541">
        <f t="shared" si="58"/>
        <v>0</v>
      </c>
    </row>
    <row r="542" spans="1:15" x14ac:dyDescent="0.25">
      <c r="A542" t="s">
        <v>343</v>
      </c>
      <c r="B542" t="s">
        <v>652</v>
      </c>
      <c r="C542">
        <v>4</v>
      </c>
      <c r="D542" t="s">
        <v>249</v>
      </c>
      <c r="E542" t="s">
        <v>10</v>
      </c>
      <c r="F542" t="s">
        <v>10</v>
      </c>
      <c r="J542" t="str">
        <f t="shared" si="53"/>
        <v>TP</v>
      </c>
      <c r="K542">
        <f t="shared" si="54"/>
        <v>1</v>
      </c>
      <c r="L542">
        <f t="shared" si="55"/>
        <v>0</v>
      </c>
      <c r="M542">
        <f t="shared" si="56"/>
        <v>1</v>
      </c>
      <c r="N542">
        <f t="shared" si="57"/>
        <v>0</v>
      </c>
      <c r="O542">
        <f t="shared" si="58"/>
        <v>0</v>
      </c>
    </row>
    <row r="543" spans="1:15" x14ac:dyDescent="0.25">
      <c r="A543" t="s">
        <v>343</v>
      </c>
      <c r="C543">
        <v>3</v>
      </c>
      <c r="D543" t="s">
        <v>249</v>
      </c>
      <c r="E543" t="s">
        <v>10</v>
      </c>
      <c r="F543" t="s">
        <v>10</v>
      </c>
      <c r="J543" t="str">
        <f t="shared" si="53"/>
        <v>TP</v>
      </c>
      <c r="K543">
        <f t="shared" si="54"/>
        <v>1</v>
      </c>
      <c r="L543">
        <f t="shared" si="55"/>
        <v>0</v>
      </c>
      <c r="M543">
        <f t="shared" si="56"/>
        <v>1</v>
      </c>
      <c r="N543">
        <f t="shared" si="57"/>
        <v>0</v>
      </c>
      <c r="O543">
        <f t="shared" si="58"/>
        <v>0</v>
      </c>
    </row>
    <row r="544" spans="1:15" x14ac:dyDescent="0.25">
      <c r="A544" t="s">
        <v>343</v>
      </c>
      <c r="B544" t="s">
        <v>652</v>
      </c>
      <c r="C544">
        <v>4</v>
      </c>
      <c r="D544" t="s">
        <v>249</v>
      </c>
      <c r="E544" t="s">
        <v>10</v>
      </c>
      <c r="F544" t="s">
        <v>10</v>
      </c>
      <c r="J544" t="str">
        <f t="shared" si="53"/>
        <v>TP</v>
      </c>
      <c r="K544">
        <f t="shared" si="54"/>
        <v>1</v>
      </c>
      <c r="L544">
        <f t="shared" si="55"/>
        <v>0</v>
      </c>
      <c r="M544">
        <f t="shared" si="56"/>
        <v>1</v>
      </c>
      <c r="N544">
        <f t="shared" si="57"/>
        <v>0</v>
      </c>
      <c r="O544">
        <f t="shared" si="58"/>
        <v>0</v>
      </c>
    </row>
    <row r="545" spans="1:15" x14ac:dyDescent="0.25">
      <c r="A545" t="s">
        <v>343</v>
      </c>
      <c r="C545">
        <v>3</v>
      </c>
      <c r="D545" t="s">
        <v>249</v>
      </c>
      <c r="E545" t="s">
        <v>10</v>
      </c>
      <c r="F545" t="s">
        <v>10</v>
      </c>
      <c r="J545" t="str">
        <f t="shared" si="53"/>
        <v>TP</v>
      </c>
      <c r="K545">
        <f t="shared" si="54"/>
        <v>1</v>
      </c>
      <c r="L545">
        <f t="shared" si="55"/>
        <v>0</v>
      </c>
      <c r="M545">
        <f t="shared" si="56"/>
        <v>1</v>
      </c>
      <c r="N545">
        <f t="shared" si="57"/>
        <v>0</v>
      </c>
      <c r="O545">
        <f t="shared" si="58"/>
        <v>0</v>
      </c>
    </row>
    <row r="546" spans="1:15" x14ac:dyDescent="0.25">
      <c r="A546" t="s">
        <v>343</v>
      </c>
      <c r="B546" t="s">
        <v>652</v>
      </c>
      <c r="C546">
        <v>4</v>
      </c>
      <c r="D546" t="s">
        <v>249</v>
      </c>
      <c r="E546" t="s">
        <v>10</v>
      </c>
      <c r="F546" t="s">
        <v>10</v>
      </c>
      <c r="J546" t="str">
        <f t="shared" si="53"/>
        <v>TP</v>
      </c>
      <c r="K546">
        <f t="shared" si="54"/>
        <v>1</v>
      </c>
      <c r="L546">
        <f t="shared" si="55"/>
        <v>0</v>
      </c>
      <c r="M546">
        <f t="shared" si="56"/>
        <v>1</v>
      </c>
      <c r="N546">
        <f t="shared" si="57"/>
        <v>0</v>
      </c>
      <c r="O546">
        <f t="shared" si="58"/>
        <v>0</v>
      </c>
    </row>
    <row r="547" spans="1:15" x14ac:dyDescent="0.25">
      <c r="A547" t="s">
        <v>343</v>
      </c>
      <c r="C547">
        <v>3</v>
      </c>
      <c r="D547" t="s">
        <v>249</v>
      </c>
      <c r="E547" t="s">
        <v>10</v>
      </c>
      <c r="F547" t="s">
        <v>10</v>
      </c>
      <c r="J547" t="str">
        <f t="shared" si="53"/>
        <v>TP</v>
      </c>
      <c r="K547">
        <f t="shared" si="54"/>
        <v>1</v>
      </c>
      <c r="L547">
        <f t="shared" si="55"/>
        <v>0</v>
      </c>
      <c r="M547">
        <f t="shared" si="56"/>
        <v>1</v>
      </c>
      <c r="N547">
        <f t="shared" si="57"/>
        <v>0</v>
      </c>
      <c r="O547">
        <f t="shared" si="58"/>
        <v>0</v>
      </c>
    </row>
    <row r="548" spans="1:15" x14ac:dyDescent="0.25">
      <c r="A548" t="s">
        <v>343</v>
      </c>
      <c r="B548" t="s">
        <v>652</v>
      </c>
      <c r="C548">
        <v>4</v>
      </c>
      <c r="D548" t="s">
        <v>249</v>
      </c>
      <c r="E548" t="s">
        <v>10</v>
      </c>
      <c r="F548" t="s">
        <v>10</v>
      </c>
      <c r="J548" t="str">
        <f t="shared" si="53"/>
        <v>TP</v>
      </c>
      <c r="K548">
        <f t="shared" si="54"/>
        <v>1</v>
      </c>
      <c r="L548">
        <f t="shared" si="55"/>
        <v>0</v>
      </c>
      <c r="M548">
        <f t="shared" si="56"/>
        <v>1</v>
      </c>
      <c r="N548">
        <f t="shared" si="57"/>
        <v>0</v>
      </c>
      <c r="O548">
        <f t="shared" si="58"/>
        <v>0</v>
      </c>
    </row>
    <row r="549" spans="1:15" x14ac:dyDescent="0.25">
      <c r="A549" t="s">
        <v>343</v>
      </c>
      <c r="C549">
        <v>3</v>
      </c>
      <c r="D549" t="s">
        <v>249</v>
      </c>
      <c r="E549" t="s">
        <v>10</v>
      </c>
      <c r="F549" t="s">
        <v>10</v>
      </c>
      <c r="J549" t="str">
        <f t="shared" si="53"/>
        <v>TP</v>
      </c>
      <c r="K549">
        <f t="shared" si="54"/>
        <v>1</v>
      </c>
      <c r="L549">
        <f t="shared" si="55"/>
        <v>0</v>
      </c>
      <c r="M549">
        <f t="shared" si="56"/>
        <v>1</v>
      </c>
      <c r="N549">
        <f t="shared" si="57"/>
        <v>0</v>
      </c>
      <c r="O549">
        <f t="shared" si="58"/>
        <v>0</v>
      </c>
    </row>
    <row r="550" spans="1:15" x14ac:dyDescent="0.25">
      <c r="A550" t="s">
        <v>343</v>
      </c>
      <c r="B550" t="s">
        <v>652</v>
      </c>
      <c r="C550">
        <v>4</v>
      </c>
      <c r="D550" t="s">
        <v>249</v>
      </c>
      <c r="E550" t="s">
        <v>10</v>
      </c>
      <c r="F550" t="s">
        <v>10</v>
      </c>
      <c r="J550" t="str">
        <f t="shared" si="53"/>
        <v>TP</v>
      </c>
      <c r="K550">
        <f t="shared" si="54"/>
        <v>1</v>
      </c>
      <c r="L550">
        <f t="shared" si="55"/>
        <v>0</v>
      </c>
      <c r="M550">
        <f t="shared" si="56"/>
        <v>1</v>
      </c>
      <c r="N550">
        <f t="shared" si="57"/>
        <v>0</v>
      </c>
      <c r="O550">
        <f t="shared" si="58"/>
        <v>0</v>
      </c>
    </row>
    <row r="551" spans="1:15" x14ac:dyDescent="0.25">
      <c r="A551" t="s">
        <v>343</v>
      </c>
      <c r="C551">
        <v>3</v>
      </c>
      <c r="D551" t="s">
        <v>249</v>
      </c>
      <c r="E551" t="s">
        <v>10</v>
      </c>
      <c r="F551" t="s">
        <v>10</v>
      </c>
      <c r="J551" t="str">
        <f t="shared" si="53"/>
        <v>TP</v>
      </c>
      <c r="K551">
        <f t="shared" si="54"/>
        <v>1</v>
      </c>
      <c r="L551">
        <f t="shared" si="55"/>
        <v>0</v>
      </c>
      <c r="M551">
        <f t="shared" si="56"/>
        <v>1</v>
      </c>
      <c r="N551">
        <f t="shared" si="57"/>
        <v>0</v>
      </c>
      <c r="O551">
        <f t="shared" si="58"/>
        <v>0</v>
      </c>
    </row>
    <row r="552" spans="1:15" x14ac:dyDescent="0.25">
      <c r="A552" t="s">
        <v>343</v>
      </c>
      <c r="B552" t="s">
        <v>652</v>
      </c>
      <c r="C552">
        <v>3</v>
      </c>
      <c r="D552" t="s">
        <v>249</v>
      </c>
      <c r="E552" t="s">
        <v>10</v>
      </c>
      <c r="F552" t="s">
        <v>10</v>
      </c>
      <c r="J552" t="str">
        <f t="shared" si="53"/>
        <v>TP</v>
      </c>
      <c r="K552">
        <f t="shared" si="54"/>
        <v>1</v>
      </c>
      <c r="L552">
        <f t="shared" si="55"/>
        <v>0</v>
      </c>
      <c r="M552">
        <f t="shared" si="56"/>
        <v>1</v>
      </c>
      <c r="N552">
        <f t="shared" si="57"/>
        <v>0</v>
      </c>
      <c r="O552">
        <f t="shared" si="58"/>
        <v>0</v>
      </c>
    </row>
    <row r="553" spans="1:15" x14ac:dyDescent="0.25">
      <c r="A553" t="s">
        <v>343</v>
      </c>
      <c r="C553">
        <v>4</v>
      </c>
      <c r="D553" t="s">
        <v>249</v>
      </c>
      <c r="E553" t="s">
        <v>10</v>
      </c>
      <c r="F553" t="s">
        <v>10</v>
      </c>
      <c r="J553" t="str">
        <f t="shared" si="53"/>
        <v>TP</v>
      </c>
      <c r="K553">
        <f t="shared" si="54"/>
        <v>1</v>
      </c>
      <c r="L553">
        <f t="shared" si="55"/>
        <v>0</v>
      </c>
      <c r="M553">
        <f t="shared" si="56"/>
        <v>1</v>
      </c>
      <c r="N553">
        <f t="shared" si="57"/>
        <v>0</v>
      </c>
      <c r="O553">
        <f t="shared" si="58"/>
        <v>0</v>
      </c>
    </row>
    <row r="554" spans="1:15" x14ac:dyDescent="0.25">
      <c r="A554" t="s">
        <v>343</v>
      </c>
      <c r="B554" t="s">
        <v>653</v>
      </c>
      <c r="C554">
        <v>4</v>
      </c>
      <c r="D554" t="s">
        <v>249</v>
      </c>
      <c r="E554" t="s">
        <v>10</v>
      </c>
      <c r="F554" t="s">
        <v>10</v>
      </c>
      <c r="I554" t="s">
        <v>654</v>
      </c>
      <c r="J554" t="str">
        <f t="shared" si="53"/>
        <v>TP</v>
      </c>
      <c r="K554">
        <f t="shared" si="54"/>
        <v>1</v>
      </c>
      <c r="L554">
        <f t="shared" si="55"/>
        <v>0</v>
      </c>
      <c r="M554">
        <f t="shared" si="56"/>
        <v>1</v>
      </c>
      <c r="N554">
        <f t="shared" si="57"/>
        <v>0</v>
      </c>
      <c r="O554">
        <f t="shared" si="58"/>
        <v>0</v>
      </c>
    </row>
    <row r="555" spans="1:15" x14ac:dyDescent="0.25">
      <c r="A555" t="s">
        <v>343</v>
      </c>
      <c r="C555">
        <v>3</v>
      </c>
      <c r="D555" t="s">
        <v>249</v>
      </c>
      <c r="E555" t="s">
        <v>10</v>
      </c>
      <c r="F555" t="s">
        <v>10</v>
      </c>
      <c r="J555" t="str">
        <f t="shared" si="53"/>
        <v>TP</v>
      </c>
      <c r="K555">
        <f t="shared" si="54"/>
        <v>1</v>
      </c>
      <c r="L555">
        <f t="shared" si="55"/>
        <v>0</v>
      </c>
      <c r="M555">
        <f t="shared" si="56"/>
        <v>1</v>
      </c>
      <c r="N555">
        <f t="shared" si="57"/>
        <v>0</v>
      </c>
      <c r="O555">
        <f t="shared" si="58"/>
        <v>0</v>
      </c>
    </row>
    <row r="556" spans="1:15" x14ac:dyDescent="0.25">
      <c r="A556" t="s">
        <v>343</v>
      </c>
      <c r="B556" t="s">
        <v>653</v>
      </c>
      <c r="C556">
        <v>4</v>
      </c>
      <c r="D556" t="s">
        <v>249</v>
      </c>
      <c r="E556" t="s">
        <v>10</v>
      </c>
      <c r="F556" t="s">
        <v>10</v>
      </c>
      <c r="J556" t="str">
        <f t="shared" si="53"/>
        <v>TP</v>
      </c>
      <c r="K556">
        <f t="shared" si="54"/>
        <v>1</v>
      </c>
      <c r="L556">
        <f t="shared" si="55"/>
        <v>0</v>
      </c>
      <c r="M556">
        <f t="shared" si="56"/>
        <v>1</v>
      </c>
      <c r="N556">
        <f t="shared" si="57"/>
        <v>0</v>
      </c>
      <c r="O556">
        <f t="shared" si="58"/>
        <v>0</v>
      </c>
    </row>
    <row r="557" spans="1:15" x14ac:dyDescent="0.25">
      <c r="A557" t="s">
        <v>343</v>
      </c>
      <c r="B557" t="s">
        <v>653</v>
      </c>
      <c r="C557">
        <v>4</v>
      </c>
      <c r="D557" t="s">
        <v>249</v>
      </c>
      <c r="E557" t="s">
        <v>10</v>
      </c>
      <c r="F557" t="s">
        <v>10</v>
      </c>
      <c r="J557" t="str">
        <f t="shared" si="53"/>
        <v>TP</v>
      </c>
      <c r="K557">
        <f t="shared" si="54"/>
        <v>1</v>
      </c>
      <c r="L557">
        <f t="shared" si="55"/>
        <v>0</v>
      </c>
      <c r="M557">
        <f t="shared" si="56"/>
        <v>1</v>
      </c>
      <c r="N557">
        <f t="shared" si="57"/>
        <v>0</v>
      </c>
      <c r="O557">
        <f t="shared" si="58"/>
        <v>0</v>
      </c>
    </row>
    <row r="558" spans="1:15" x14ac:dyDescent="0.25">
      <c r="A558" t="s">
        <v>343</v>
      </c>
      <c r="B558" t="s">
        <v>653</v>
      </c>
      <c r="C558">
        <v>4</v>
      </c>
      <c r="D558" t="s">
        <v>249</v>
      </c>
      <c r="E558" t="s">
        <v>10</v>
      </c>
      <c r="F558" t="s">
        <v>10</v>
      </c>
      <c r="J558" t="str">
        <f t="shared" si="53"/>
        <v>TP</v>
      </c>
      <c r="K558">
        <f t="shared" si="54"/>
        <v>1</v>
      </c>
      <c r="L558">
        <f t="shared" si="55"/>
        <v>0</v>
      </c>
      <c r="M558">
        <f t="shared" si="56"/>
        <v>1</v>
      </c>
      <c r="N558">
        <f t="shared" si="57"/>
        <v>0</v>
      </c>
      <c r="O558">
        <f t="shared" si="58"/>
        <v>0</v>
      </c>
    </row>
    <row r="559" spans="1:15" x14ac:dyDescent="0.25">
      <c r="A559" t="s">
        <v>343</v>
      </c>
      <c r="B559" t="s">
        <v>653</v>
      </c>
      <c r="C559">
        <v>4</v>
      </c>
      <c r="D559" t="s">
        <v>249</v>
      </c>
      <c r="E559" t="s">
        <v>10</v>
      </c>
      <c r="F559" t="s">
        <v>10</v>
      </c>
      <c r="J559" t="str">
        <f t="shared" si="53"/>
        <v>TP</v>
      </c>
      <c r="K559">
        <f t="shared" si="54"/>
        <v>1</v>
      </c>
      <c r="L559">
        <f t="shared" si="55"/>
        <v>0</v>
      </c>
      <c r="M559">
        <f t="shared" si="56"/>
        <v>1</v>
      </c>
      <c r="N559">
        <f t="shared" si="57"/>
        <v>0</v>
      </c>
      <c r="O559">
        <f t="shared" si="58"/>
        <v>0</v>
      </c>
    </row>
    <row r="560" spans="1:15" x14ac:dyDescent="0.25">
      <c r="A560" t="s">
        <v>343</v>
      </c>
      <c r="B560" t="s">
        <v>653</v>
      </c>
      <c r="C560">
        <v>4</v>
      </c>
      <c r="D560" t="s">
        <v>249</v>
      </c>
      <c r="E560" t="s">
        <v>10</v>
      </c>
      <c r="F560" t="s">
        <v>10</v>
      </c>
      <c r="J560" t="str">
        <f t="shared" si="53"/>
        <v>TP</v>
      </c>
      <c r="K560">
        <f t="shared" si="54"/>
        <v>1</v>
      </c>
      <c r="L560">
        <f t="shared" si="55"/>
        <v>0</v>
      </c>
      <c r="M560">
        <f t="shared" si="56"/>
        <v>1</v>
      </c>
      <c r="N560">
        <f t="shared" si="57"/>
        <v>0</v>
      </c>
      <c r="O560">
        <f t="shared" si="58"/>
        <v>0</v>
      </c>
    </row>
    <row r="561" spans="1:15" x14ac:dyDescent="0.25">
      <c r="A561" t="s">
        <v>343</v>
      </c>
      <c r="B561" t="s">
        <v>653</v>
      </c>
      <c r="C561">
        <v>4</v>
      </c>
      <c r="D561" t="s">
        <v>249</v>
      </c>
      <c r="E561" t="s">
        <v>10</v>
      </c>
      <c r="F561" t="s">
        <v>10</v>
      </c>
      <c r="J561" t="str">
        <f t="shared" si="53"/>
        <v>TP</v>
      </c>
      <c r="K561">
        <f t="shared" si="54"/>
        <v>1</v>
      </c>
      <c r="L561">
        <f t="shared" si="55"/>
        <v>0</v>
      </c>
      <c r="M561">
        <f t="shared" si="56"/>
        <v>1</v>
      </c>
      <c r="N561">
        <f t="shared" si="57"/>
        <v>0</v>
      </c>
      <c r="O561">
        <f t="shared" si="58"/>
        <v>0</v>
      </c>
    </row>
    <row r="562" spans="1:15" x14ac:dyDescent="0.25">
      <c r="A562" t="s">
        <v>343</v>
      </c>
      <c r="B562" t="s">
        <v>653</v>
      </c>
      <c r="C562">
        <v>4</v>
      </c>
      <c r="D562" t="s">
        <v>249</v>
      </c>
      <c r="E562" t="s">
        <v>10</v>
      </c>
      <c r="F562" t="s">
        <v>10</v>
      </c>
      <c r="J562" t="str">
        <f t="shared" si="53"/>
        <v>TP</v>
      </c>
      <c r="K562">
        <f t="shared" si="54"/>
        <v>1</v>
      </c>
      <c r="L562">
        <f t="shared" si="55"/>
        <v>0</v>
      </c>
      <c r="M562">
        <f t="shared" si="56"/>
        <v>1</v>
      </c>
      <c r="N562">
        <f t="shared" si="57"/>
        <v>0</v>
      </c>
      <c r="O562">
        <f t="shared" si="58"/>
        <v>0</v>
      </c>
    </row>
    <row r="563" spans="1:15" x14ac:dyDescent="0.25">
      <c r="A563" t="s">
        <v>343</v>
      </c>
      <c r="B563" t="s">
        <v>653</v>
      </c>
      <c r="C563">
        <v>4</v>
      </c>
      <c r="D563" t="s">
        <v>249</v>
      </c>
      <c r="E563" t="s">
        <v>10</v>
      </c>
      <c r="F563" t="s">
        <v>10</v>
      </c>
      <c r="J563" t="str">
        <f t="shared" si="53"/>
        <v>TP</v>
      </c>
      <c r="K563">
        <f t="shared" si="54"/>
        <v>1</v>
      </c>
      <c r="L563">
        <f t="shared" si="55"/>
        <v>0</v>
      </c>
      <c r="M563">
        <f t="shared" si="56"/>
        <v>1</v>
      </c>
      <c r="N563">
        <f t="shared" si="57"/>
        <v>0</v>
      </c>
      <c r="O563">
        <f t="shared" si="58"/>
        <v>0</v>
      </c>
    </row>
    <row r="564" spans="1:15" x14ac:dyDescent="0.25">
      <c r="A564" t="s">
        <v>343</v>
      </c>
      <c r="B564" t="s">
        <v>653</v>
      </c>
      <c r="C564">
        <v>4</v>
      </c>
      <c r="D564" t="s">
        <v>249</v>
      </c>
      <c r="E564" t="s">
        <v>10</v>
      </c>
      <c r="F564" t="s">
        <v>10</v>
      </c>
      <c r="J564" t="str">
        <f t="shared" si="53"/>
        <v>TP</v>
      </c>
      <c r="K564">
        <f t="shared" si="54"/>
        <v>1</v>
      </c>
      <c r="L564">
        <f t="shared" si="55"/>
        <v>0</v>
      </c>
      <c r="M564">
        <f t="shared" si="56"/>
        <v>1</v>
      </c>
      <c r="N564">
        <f t="shared" si="57"/>
        <v>0</v>
      </c>
      <c r="O564">
        <f t="shared" si="58"/>
        <v>0</v>
      </c>
    </row>
    <row r="565" spans="1:15" x14ac:dyDescent="0.25">
      <c r="A565" t="s">
        <v>343</v>
      </c>
      <c r="B565" t="s">
        <v>655</v>
      </c>
      <c r="C565">
        <v>4</v>
      </c>
      <c r="D565" t="s">
        <v>249</v>
      </c>
      <c r="E565" t="s">
        <v>10</v>
      </c>
      <c r="F565" t="s">
        <v>10</v>
      </c>
      <c r="I565" t="s">
        <v>656</v>
      </c>
      <c r="J565" t="str">
        <f t="shared" si="53"/>
        <v>TP</v>
      </c>
      <c r="K565">
        <f t="shared" si="54"/>
        <v>1</v>
      </c>
      <c r="L565">
        <f t="shared" si="55"/>
        <v>0</v>
      </c>
      <c r="M565">
        <f t="shared" si="56"/>
        <v>1</v>
      </c>
      <c r="N565">
        <f t="shared" si="57"/>
        <v>0</v>
      </c>
      <c r="O565">
        <f t="shared" si="58"/>
        <v>0</v>
      </c>
    </row>
    <row r="566" spans="1:15" x14ac:dyDescent="0.25">
      <c r="A566" t="s">
        <v>343</v>
      </c>
      <c r="B566" t="s">
        <v>655</v>
      </c>
      <c r="C566">
        <v>4</v>
      </c>
      <c r="D566" t="s">
        <v>249</v>
      </c>
      <c r="E566" t="s">
        <v>10</v>
      </c>
      <c r="F566" t="s">
        <v>10</v>
      </c>
      <c r="J566" t="str">
        <f t="shared" si="53"/>
        <v>TP</v>
      </c>
      <c r="K566">
        <f t="shared" si="54"/>
        <v>1</v>
      </c>
      <c r="L566">
        <f t="shared" si="55"/>
        <v>0</v>
      </c>
      <c r="M566">
        <f t="shared" si="56"/>
        <v>1</v>
      </c>
      <c r="N566">
        <f t="shared" si="57"/>
        <v>0</v>
      </c>
      <c r="O566">
        <f t="shared" si="58"/>
        <v>0</v>
      </c>
    </row>
    <row r="567" spans="1:15" x14ac:dyDescent="0.25">
      <c r="A567" t="s">
        <v>343</v>
      </c>
      <c r="C567">
        <v>3</v>
      </c>
      <c r="D567" t="s">
        <v>249</v>
      </c>
      <c r="E567" t="s">
        <v>10</v>
      </c>
      <c r="F567" t="s">
        <v>10</v>
      </c>
      <c r="J567" t="str">
        <f t="shared" si="53"/>
        <v>TP</v>
      </c>
      <c r="K567">
        <f t="shared" si="54"/>
        <v>1</v>
      </c>
      <c r="L567">
        <f t="shared" si="55"/>
        <v>0</v>
      </c>
      <c r="M567">
        <f t="shared" si="56"/>
        <v>1</v>
      </c>
      <c r="N567">
        <f t="shared" si="57"/>
        <v>0</v>
      </c>
      <c r="O567">
        <f t="shared" si="58"/>
        <v>0</v>
      </c>
    </row>
    <row r="568" spans="1:15" x14ac:dyDescent="0.25">
      <c r="A568" t="s">
        <v>343</v>
      </c>
      <c r="B568" t="s">
        <v>655</v>
      </c>
      <c r="C568">
        <v>4</v>
      </c>
      <c r="D568" t="s">
        <v>249</v>
      </c>
      <c r="E568" t="s">
        <v>10</v>
      </c>
      <c r="F568" t="s">
        <v>10</v>
      </c>
      <c r="J568" t="str">
        <f t="shared" si="53"/>
        <v>TP</v>
      </c>
      <c r="K568">
        <f t="shared" si="54"/>
        <v>1</v>
      </c>
      <c r="L568">
        <f t="shared" si="55"/>
        <v>0</v>
      </c>
      <c r="M568">
        <f t="shared" si="56"/>
        <v>1</v>
      </c>
      <c r="N568">
        <f t="shared" si="57"/>
        <v>0</v>
      </c>
      <c r="O568">
        <f t="shared" si="58"/>
        <v>0</v>
      </c>
    </row>
    <row r="569" spans="1:15" x14ac:dyDescent="0.25">
      <c r="A569" t="s">
        <v>343</v>
      </c>
      <c r="C569">
        <v>3</v>
      </c>
      <c r="D569" t="s">
        <v>249</v>
      </c>
      <c r="E569" t="s">
        <v>10</v>
      </c>
      <c r="F569" t="s">
        <v>10</v>
      </c>
      <c r="J569" t="str">
        <f t="shared" si="53"/>
        <v>TP</v>
      </c>
      <c r="K569">
        <f t="shared" si="54"/>
        <v>1</v>
      </c>
      <c r="L569">
        <f t="shared" si="55"/>
        <v>0</v>
      </c>
      <c r="M569">
        <f t="shared" si="56"/>
        <v>1</v>
      </c>
      <c r="N569">
        <f t="shared" si="57"/>
        <v>0</v>
      </c>
      <c r="O569">
        <f t="shared" si="58"/>
        <v>0</v>
      </c>
    </row>
    <row r="570" spans="1:15" x14ac:dyDescent="0.25">
      <c r="A570" t="s">
        <v>343</v>
      </c>
      <c r="C570">
        <v>3</v>
      </c>
      <c r="D570" t="s">
        <v>249</v>
      </c>
      <c r="E570" t="s">
        <v>10</v>
      </c>
      <c r="F570" t="s">
        <v>10</v>
      </c>
      <c r="J570" t="str">
        <f t="shared" si="53"/>
        <v>TP</v>
      </c>
      <c r="K570">
        <f t="shared" si="54"/>
        <v>1</v>
      </c>
      <c r="L570">
        <f t="shared" si="55"/>
        <v>0</v>
      </c>
      <c r="M570">
        <f t="shared" si="56"/>
        <v>1</v>
      </c>
      <c r="N570">
        <f t="shared" si="57"/>
        <v>0</v>
      </c>
      <c r="O570">
        <f t="shared" si="58"/>
        <v>0</v>
      </c>
    </row>
    <row r="571" spans="1:15" x14ac:dyDescent="0.25">
      <c r="A571" t="s">
        <v>343</v>
      </c>
      <c r="B571" t="s">
        <v>655</v>
      </c>
      <c r="C571">
        <v>4</v>
      </c>
      <c r="D571" t="s">
        <v>249</v>
      </c>
      <c r="E571" t="s">
        <v>10</v>
      </c>
      <c r="F571" t="s">
        <v>10</v>
      </c>
      <c r="J571" t="str">
        <f t="shared" si="53"/>
        <v>TP</v>
      </c>
      <c r="K571">
        <f t="shared" si="54"/>
        <v>1</v>
      </c>
      <c r="L571">
        <f t="shared" si="55"/>
        <v>0</v>
      </c>
      <c r="M571">
        <f t="shared" si="56"/>
        <v>1</v>
      </c>
      <c r="N571">
        <f t="shared" si="57"/>
        <v>0</v>
      </c>
      <c r="O571">
        <f t="shared" si="58"/>
        <v>0</v>
      </c>
    </row>
    <row r="572" spans="1:15" x14ac:dyDescent="0.25">
      <c r="A572" t="s">
        <v>343</v>
      </c>
      <c r="B572" t="s">
        <v>655</v>
      </c>
      <c r="C572">
        <v>4</v>
      </c>
      <c r="D572" t="s">
        <v>249</v>
      </c>
      <c r="E572" t="s">
        <v>10</v>
      </c>
      <c r="F572" t="s">
        <v>10</v>
      </c>
      <c r="J572" t="str">
        <f t="shared" si="53"/>
        <v>TP</v>
      </c>
      <c r="K572">
        <f t="shared" si="54"/>
        <v>1</v>
      </c>
      <c r="L572">
        <f t="shared" si="55"/>
        <v>0</v>
      </c>
      <c r="M572">
        <f t="shared" si="56"/>
        <v>1</v>
      </c>
      <c r="N572">
        <f t="shared" si="57"/>
        <v>0</v>
      </c>
      <c r="O572">
        <f t="shared" si="58"/>
        <v>0</v>
      </c>
    </row>
    <row r="573" spans="1:15" x14ac:dyDescent="0.25">
      <c r="A573" t="s">
        <v>343</v>
      </c>
      <c r="C573">
        <v>3</v>
      </c>
      <c r="D573" t="s">
        <v>249</v>
      </c>
      <c r="E573" t="s">
        <v>10</v>
      </c>
      <c r="F573" t="s">
        <v>10</v>
      </c>
      <c r="J573" t="str">
        <f t="shared" si="53"/>
        <v>TP</v>
      </c>
      <c r="K573">
        <f t="shared" si="54"/>
        <v>1</v>
      </c>
      <c r="L573">
        <f t="shared" si="55"/>
        <v>0</v>
      </c>
      <c r="M573">
        <f t="shared" si="56"/>
        <v>1</v>
      </c>
      <c r="N573">
        <f t="shared" si="57"/>
        <v>0</v>
      </c>
      <c r="O573">
        <f t="shared" si="58"/>
        <v>0</v>
      </c>
    </row>
    <row r="574" spans="1:15" x14ac:dyDescent="0.25">
      <c r="A574" t="s">
        <v>343</v>
      </c>
      <c r="B574" t="s">
        <v>655</v>
      </c>
      <c r="C574">
        <v>4</v>
      </c>
      <c r="D574" t="s">
        <v>249</v>
      </c>
      <c r="E574" t="s">
        <v>10</v>
      </c>
      <c r="F574" t="s">
        <v>10</v>
      </c>
      <c r="J574" t="str">
        <f t="shared" si="53"/>
        <v>TP</v>
      </c>
      <c r="K574">
        <f t="shared" si="54"/>
        <v>1</v>
      </c>
      <c r="L574">
        <f t="shared" si="55"/>
        <v>0</v>
      </c>
      <c r="M574">
        <f t="shared" si="56"/>
        <v>1</v>
      </c>
      <c r="N574">
        <f t="shared" si="57"/>
        <v>0</v>
      </c>
      <c r="O574">
        <f t="shared" si="58"/>
        <v>0</v>
      </c>
    </row>
    <row r="575" spans="1:15" x14ac:dyDescent="0.25">
      <c r="A575" t="s">
        <v>343</v>
      </c>
      <c r="C575">
        <v>3</v>
      </c>
      <c r="D575" t="s">
        <v>249</v>
      </c>
      <c r="E575" t="s">
        <v>10</v>
      </c>
      <c r="F575" t="s">
        <v>10</v>
      </c>
      <c r="J575" t="str">
        <f t="shared" si="53"/>
        <v>TP</v>
      </c>
      <c r="K575">
        <f t="shared" si="54"/>
        <v>1</v>
      </c>
      <c r="L575">
        <f t="shared" si="55"/>
        <v>0</v>
      </c>
      <c r="M575">
        <f t="shared" si="56"/>
        <v>1</v>
      </c>
      <c r="N575">
        <f t="shared" si="57"/>
        <v>0</v>
      </c>
      <c r="O575">
        <f t="shared" si="58"/>
        <v>0</v>
      </c>
    </row>
    <row r="576" spans="1:15" x14ac:dyDescent="0.25">
      <c r="A576" t="s">
        <v>343</v>
      </c>
      <c r="B576" t="s">
        <v>655</v>
      </c>
      <c r="C576">
        <v>4</v>
      </c>
      <c r="D576" t="s">
        <v>249</v>
      </c>
      <c r="E576" t="s">
        <v>10</v>
      </c>
      <c r="F576" t="s">
        <v>10</v>
      </c>
      <c r="J576" t="str">
        <f t="shared" si="53"/>
        <v>TP</v>
      </c>
      <c r="K576">
        <f t="shared" si="54"/>
        <v>1</v>
      </c>
      <c r="L576">
        <f t="shared" si="55"/>
        <v>0</v>
      </c>
      <c r="M576">
        <f t="shared" si="56"/>
        <v>1</v>
      </c>
      <c r="N576">
        <f t="shared" si="57"/>
        <v>0</v>
      </c>
      <c r="O576">
        <f t="shared" si="58"/>
        <v>0</v>
      </c>
    </row>
    <row r="577" spans="1:15" x14ac:dyDescent="0.25">
      <c r="A577" t="s">
        <v>343</v>
      </c>
      <c r="C577">
        <v>3</v>
      </c>
      <c r="D577" t="s">
        <v>249</v>
      </c>
      <c r="E577" t="s">
        <v>10</v>
      </c>
      <c r="F577" t="s">
        <v>10</v>
      </c>
      <c r="J577" t="str">
        <f t="shared" si="53"/>
        <v>TP</v>
      </c>
      <c r="K577">
        <f t="shared" si="54"/>
        <v>1</v>
      </c>
      <c r="L577">
        <f t="shared" si="55"/>
        <v>0</v>
      </c>
      <c r="M577">
        <f t="shared" si="56"/>
        <v>1</v>
      </c>
      <c r="N577">
        <f t="shared" si="57"/>
        <v>0</v>
      </c>
      <c r="O577">
        <f t="shared" si="58"/>
        <v>0</v>
      </c>
    </row>
    <row r="578" spans="1:15" x14ac:dyDescent="0.25">
      <c r="A578" t="s">
        <v>343</v>
      </c>
      <c r="B578" t="s">
        <v>655</v>
      </c>
      <c r="C578">
        <v>4</v>
      </c>
      <c r="D578" t="s">
        <v>249</v>
      </c>
      <c r="E578" t="s">
        <v>10</v>
      </c>
      <c r="F578" t="s">
        <v>10</v>
      </c>
      <c r="J578" t="str">
        <f t="shared" si="53"/>
        <v>TP</v>
      </c>
      <c r="K578">
        <f t="shared" si="54"/>
        <v>1</v>
      </c>
      <c r="L578">
        <f t="shared" si="55"/>
        <v>0</v>
      </c>
      <c r="M578">
        <f t="shared" si="56"/>
        <v>1</v>
      </c>
      <c r="N578">
        <f t="shared" si="57"/>
        <v>0</v>
      </c>
      <c r="O578">
        <f t="shared" si="58"/>
        <v>0</v>
      </c>
    </row>
    <row r="579" spans="1:15" x14ac:dyDescent="0.25">
      <c r="A579" t="s">
        <v>343</v>
      </c>
      <c r="C579">
        <v>3</v>
      </c>
      <c r="D579" t="s">
        <v>249</v>
      </c>
      <c r="E579" t="s">
        <v>10</v>
      </c>
      <c r="F579" t="s">
        <v>10</v>
      </c>
      <c r="J579" t="str">
        <f t="shared" si="53"/>
        <v>TP</v>
      </c>
      <c r="K579">
        <f t="shared" si="54"/>
        <v>1</v>
      </c>
      <c r="L579">
        <f t="shared" si="55"/>
        <v>0</v>
      </c>
      <c r="M579">
        <f t="shared" si="56"/>
        <v>1</v>
      </c>
      <c r="N579">
        <f t="shared" si="57"/>
        <v>0</v>
      </c>
      <c r="O579">
        <f t="shared" si="58"/>
        <v>0</v>
      </c>
    </row>
    <row r="580" spans="1:15" x14ac:dyDescent="0.25">
      <c r="A580" t="s">
        <v>343</v>
      </c>
      <c r="B580" t="s">
        <v>655</v>
      </c>
      <c r="C580">
        <v>4</v>
      </c>
      <c r="D580" t="s">
        <v>249</v>
      </c>
      <c r="E580" t="s">
        <v>10</v>
      </c>
      <c r="F580" t="s">
        <v>10</v>
      </c>
      <c r="J580" t="str">
        <f t="shared" si="53"/>
        <v>TP</v>
      </c>
      <c r="K580">
        <f t="shared" si="54"/>
        <v>1</v>
      </c>
      <c r="L580">
        <f t="shared" si="55"/>
        <v>0</v>
      </c>
      <c r="M580">
        <f t="shared" si="56"/>
        <v>1</v>
      </c>
      <c r="N580">
        <f t="shared" si="57"/>
        <v>0</v>
      </c>
      <c r="O580">
        <f t="shared" si="58"/>
        <v>0</v>
      </c>
    </row>
    <row r="581" spans="1:15" x14ac:dyDescent="0.25">
      <c r="A581" t="s">
        <v>343</v>
      </c>
      <c r="B581" t="s">
        <v>655</v>
      </c>
      <c r="C581">
        <v>4</v>
      </c>
      <c r="D581" t="s">
        <v>249</v>
      </c>
      <c r="E581" t="s">
        <v>10</v>
      </c>
      <c r="F581" t="s">
        <v>10</v>
      </c>
      <c r="J581" t="str">
        <f t="shared" si="53"/>
        <v>TP</v>
      </c>
      <c r="K581">
        <f t="shared" si="54"/>
        <v>1</v>
      </c>
      <c r="L581">
        <f t="shared" si="55"/>
        <v>0</v>
      </c>
      <c r="M581">
        <f t="shared" si="56"/>
        <v>1</v>
      </c>
      <c r="N581">
        <f t="shared" si="57"/>
        <v>0</v>
      </c>
      <c r="O581">
        <f t="shared" si="58"/>
        <v>0</v>
      </c>
    </row>
    <row r="582" spans="1:15" x14ac:dyDescent="0.25">
      <c r="A582" t="s">
        <v>343</v>
      </c>
      <c r="B582" t="s">
        <v>657</v>
      </c>
      <c r="C582">
        <v>4</v>
      </c>
      <c r="D582" t="s">
        <v>249</v>
      </c>
      <c r="E582" t="s">
        <v>10</v>
      </c>
      <c r="F582" t="s">
        <v>10</v>
      </c>
      <c r="I582" t="s">
        <v>295</v>
      </c>
      <c r="J582" t="str">
        <f t="shared" si="53"/>
        <v>TP</v>
      </c>
      <c r="K582">
        <f t="shared" si="54"/>
        <v>1</v>
      </c>
      <c r="L582">
        <f t="shared" si="55"/>
        <v>0</v>
      </c>
      <c r="M582">
        <f t="shared" si="56"/>
        <v>1</v>
      </c>
      <c r="N582">
        <f t="shared" si="57"/>
        <v>0</v>
      </c>
      <c r="O582">
        <f t="shared" si="58"/>
        <v>0</v>
      </c>
    </row>
    <row r="583" spans="1:15" x14ac:dyDescent="0.25">
      <c r="A583" t="s">
        <v>343</v>
      </c>
      <c r="B583" t="s">
        <v>657</v>
      </c>
      <c r="C583">
        <v>4</v>
      </c>
      <c r="D583" t="s">
        <v>249</v>
      </c>
      <c r="E583" t="s">
        <v>10</v>
      </c>
      <c r="F583" t="s">
        <v>10</v>
      </c>
      <c r="J583" t="str">
        <f t="shared" si="53"/>
        <v>TP</v>
      </c>
      <c r="K583">
        <f t="shared" si="54"/>
        <v>1</v>
      </c>
      <c r="L583">
        <f t="shared" si="55"/>
        <v>0</v>
      </c>
      <c r="M583">
        <f t="shared" si="56"/>
        <v>1</v>
      </c>
      <c r="N583">
        <f t="shared" si="57"/>
        <v>0</v>
      </c>
      <c r="O583">
        <f t="shared" si="58"/>
        <v>0</v>
      </c>
    </row>
    <row r="584" spans="1:15" x14ac:dyDescent="0.25">
      <c r="A584" t="s">
        <v>343</v>
      </c>
      <c r="C584">
        <v>3</v>
      </c>
      <c r="D584" t="s">
        <v>249</v>
      </c>
      <c r="E584" t="s">
        <v>10</v>
      </c>
      <c r="F584" t="s">
        <v>10</v>
      </c>
      <c r="J584" t="str">
        <f t="shared" si="53"/>
        <v>TP</v>
      </c>
      <c r="K584">
        <f t="shared" si="54"/>
        <v>1</v>
      </c>
      <c r="L584">
        <f t="shared" si="55"/>
        <v>0</v>
      </c>
      <c r="M584">
        <f t="shared" si="56"/>
        <v>1</v>
      </c>
      <c r="N584">
        <f t="shared" si="57"/>
        <v>0</v>
      </c>
      <c r="O584">
        <f t="shared" si="58"/>
        <v>0</v>
      </c>
    </row>
    <row r="585" spans="1:15" x14ac:dyDescent="0.25">
      <c r="A585" t="s">
        <v>343</v>
      </c>
      <c r="B585" t="s">
        <v>657</v>
      </c>
      <c r="C585">
        <v>4</v>
      </c>
      <c r="D585" t="s">
        <v>249</v>
      </c>
      <c r="E585" t="s">
        <v>10</v>
      </c>
      <c r="F585" t="s">
        <v>10</v>
      </c>
      <c r="J585" t="str">
        <f t="shared" si="53"/>
        <v>TP</v>
      </c>
      <c r="K585">
        <f t="shared" si="54"/>
        <v>1</v>
      </c>
      <c r="L585">
        <f t="shared" si="55"/>
        <v>0</v>
      </c>
      <c r="M585">
        <f t="shared" si="56"/>
        <v>1</v>
      </c>
      <c r="N585">
        <f t="shared" si="57"/>
        <v>0</v>
      </c>
      <c r="O585">
        <f t="shared" si="58"/>
        <v>0</v>
      </c>
    </row>
    <row r="586" spans="1:15" x14ac:dyDescent="0.25">
      <c r="A586" t="s">
        <v>343</v>
      </c>
      <c r="C586">
        <v>3</v>
      </c>
      <c r="D586" t="s">
        <v>249</v>
      </c>
      <c r="E586" t="s">
        <v>10</v>
      </c>
      <c r="F586" t="s">
        <v>10</v>
      </c>
      <c r="J586" t="str">
        <f t="shared" si="53"/>
        <v>TP</v>
      </c>
      <c r="K586">
        <f t="shared" si="54"/>
        <v>1</v>
      </c>
      <c r="L586">
        <f t="shared" si="55"/>
        <v>0</v>
      </c>
      <c r="M586">
        <f t="shared" si="56"/>
        <v>1</v>
      </c>
      <c r="N586">
        <f t="shared" si="57"/>
        <v>0</v>
      </c>
      <c r="O586">
        <f t="shared" si="58"/>
        <v>0</v>
      </c>
    </row>
    <row r="587" spans="1:15" x14ac:dyDescent="0.25">
      <c r="A587" t="s">
        <v>343</v>
      </c>
      <c r="B587" t="s">
        <v>657</v>
      </c>
      <c r="C587">
        <v>4</v>
      </c>
      <c r="D587" t="s">
        <v>249</v>
      </c>
      <c r="E587" t="s">
        <v>10</v>
      </c>
      <c r="F587" t="s">
        <v>10</v>
      </c>
      <c r="J587" t="str">
        <f t="shared" si="53"/>
        <v>TP</v>
      </c>
      <c r="K587">
        <f t="shared" si="54"/>
        <v>1</v>
      </c>
      <c r="L587">
        <f t="shared" si="55"/>
        <v>0</v>
      </c>
      <c r="M587">
        <f t="shared" si="56"/>
        <v>1</v>
      </c>
      <c r="N587">
        <f t="shared" si="57"/>
        <v>0</v>
      </c>
      <c r="O587">
        <f t="shared" si="58"/>
        <v>0</v>
      </c>
    </row>
    <row r="588" spans="1:15" x14ac:dyDescent="0.25">
      <c r="A588" t="s">
        <v>343</v>
      </c>
      <c r="C588">
        <v>3</v>
      </c>
      <c r="D588" t="s">
        <v>249</v>
      </c>
      <c r="E588" t="s">
        <v>10</v>
      </c>
      <c r="F588" t="s">
        <v>10</v>
      </c>
      <c r="J588" t="str">
        <f t="shared" si="53"/>
        <v>TP</v>
      </c>
      <c r="K588">
        <f t="shared" si="54"/>
        <v>1</v>
      </c>
      <c r="L588">
        <f t="shared" si="55"/>
        <v>0</v>
      </c>
      <c r="M588">
        <f t="shared" si="56"/>
        <v>1</v>
      </c>
      <c r="N588">
        <f t="shared" si="57"/>
        <v>0</v>
      </c>
      <c r="O588">
        <f t="shared" si="58"/>
        <v>0</v>
      </c>
    </row>
    <row r="589" spans="1:15" x14ac:dyDescent="0.25">
      <c r="A589" t="s">
        <v>343</v>
      </c>
      <c r="B589" t="s">
        <v>657</v>
      </c>
      <c r="C589">
        <v>4</v>
      </c>
      <c r="D589" t="s">
        <v>249</v>
      </c>
      <c r="E589" t="s">
        <v>10</v>
      </c>
      <c r="F589" t="s">
        <v>10</v>
      </c>
      <c r="J589" t="str">
        <f t="shared" si="53"/>
        <v>TP</v>
      </c>
      <c r="K589">
        <f t="shared" si="54"/>
        <v>1</v>
      </c>
      <c r="L589">
        <f t="shared" si="55"/>
        <v>0</v>
      </c>
      <c r="M589">
        <f t="shared" si="56"/>
        <v>1</v>
      </c>
      <c r="N589">
        <f t="shared" si="57"/>
        <v>0</v>
      </c>
      <c r="O589">
        <f t="shared" si="58"/>
        <v>0</v>
      </c>
    </row>
    <row r="590" spans="1:15" x14ac:dyDescent="0.25">
      <c r="A590" t="s">
        <v>343</v>
      </c>
      <c r="C590">
        <v>3</v>
      </c>
      <c r="D590" t="s">
        <v>249</v>
      </c>
      <c r="E590" t="s">
        <v>10</v>
      </c>
      <c r="F590" t="s">
        <v>10</v>
      </c>
      <c r="J590" t="str">
        <f t="shared" si="53"/>
        <v>TP</v>
      </c>
      <c r="K590">
        <f t="shared" si="54"/>
        <v>1</v>
      </c>
      <c r="L590">
        <f t="shared" si="55"/>
        <v>0</v>
      </c>
      <c r="M590">
        <f t="shared" si="56"/>
        <v>1</v>
      </c>
      <c r="N590">
        <f t="shared" si="57"/>
        <v>0</v>
      </c>
      <c r="O590">
        <f t="shared" si="58"/>
        <v>0</v>
      </c>
    </row>
    <row r="591" spans="1:15" x14ac:dyDescent="0.25">
      <c r="A591" t="s">
        <v>343</v>
      </c>
      <c r="B591" t="s">
        <v>657</v>
      </c>
      <c r="C591">
        <v>4</v>
      </c>
      <c r="D591" t="s">
        <v>249</v>
      </c>
      <c r="E591" t="s">
        <v>10</v>
      </c>
      <c r="F591" t="s">
        <v>10</v>
      </c>
      <c r="J591" t="str">
        <f t="shared" si="53"/>
        <v>TP</v>
      </c>
      <c r="K591">
        <f t="shared" si="54"/>
        <v>1</v>
      </c>
      <c r="L591">
        <f t="shared" si="55"/>
        <v>0</v>
      </c>
      <c r="M591">
        <f t="shared" si="56"/>
        <v>1</v>
      </c>
      <c r="N591">
        <f t="shared" si="57"/>
        <v>0</v>
      </c>
      <c r="O591">
        <f t="shared" si="58"/>
        <v>0</v>
      </c>
    </row>
    <row r="592" spans="1:15" x14ac:dyDescent="0.25">
      <c r="A592" t="s">
        <v>343</v>
      </c>
      <c r="B592" t="s">
        <v>657</v>
      </c>
      <c r="C592">
        <v>4</v>
      </c>
      <c r="D592" t="s">
        <v>249</v>
      </c>
      <c r="E592" t="s">
        <v>10</v>
      </c>
      <c r="F592" t="s">
        <v>10</v>
      </c>
      <c r="J592" t="str">
        <f t="shared" si="53"/>
        <v>TP</v>
      </c>
      <c r="K592">
        <f t="shared" si="54"/>
        <v>1</v>
      </c>
      <c r="L592">
        <f t="shared" si="55"/>
        <v>0</v>
      </c>
      <c r="M592">
        <f t="shared" si="56"/>
        <v>1</v>
      </c>
      <c r="N592">
        <f t="shared" si="57"/>
        <v>0</v>
      </c>
      <c r="O592">
        <f t="shared" si="58"/>
        <v>0</v>
      </c>
    </row>
    <row r="593" spans="1:15" x14ac:dyDescent="0.25">
      <c r="A593" t="s">
        <v>343</v>
      </c>
      <c r="B593" t="s">
        <v>657</v>
      </c>
      <c r="C593">
        <v>4</v>
      </c>
      <c r="D593" t="s">
        <v>249</v>
      </c>
      <c r="E593" t="s">
        <v>10</v>
      </c>
      <c r="F593" t="s">
        <v>10</v>
      </c>
      <c r="J593" t="str">
        <f t="shared" si="53"/>
        <v>TP</v>
      </c>
      <c r="K593">
        <f t="shared" si="54"/>
        <v>1</v>
      </c>
      <c r="L593">
        <f t="shared" si="55"/>
        <v>0</v>
      </c>
      <c r="M593">
        <f t="shared" si="56"/>
        <v>1</v>
      </c>
      <c r="N593">
        <f t="shared" si="57"/>
        <v>0</v>
      </c>
      <c r="O593">
        <f t="shared" si="58"/>
        <v>0</v>
      </c>
    </row>
    <row r="594" spans="1:15" x14ac:dyDescent="0.25">
      <c r="A594" t="s">
        <v>343</v>
      </c>
      <c r="B594" t="s">
        <v>657</v>
      </c>
      <c r="C594">
        <v>4</v>
      </c>
      <c r="D594" t="s">
        <v>249</v>
      </c>
      <c r="E594" t="s">
        <v>10</v>
      </c>
      <c r="F594" t="s">
        <v>10</v>
      </c>
      <c r="J594" t="str">
        <f t="shared" si="53"/>
        <v>TP</v>
      </c>
      <c r="K594">
        <f t="shared" si="54"/>
        <v>1</v>
      </c>
      <c r="L594">
        <f t="shared" si="55"/>
        <v>0</v>
      </c>
      <c r="M594">
        <f t="shared" si="56"/>
        <v>1</v>
      </c>
      <c r="N594">
        <f t="shared" si="57"/>
        <v>0</v>
      </c>
      <c r="O594">
        <f t="shared" si="58"/>
        <v>0</v>
      </c>
    </row>
    <row r="595" spans="1:15" x14ac:dyDescent="0.25">
      <c r="A595" t="s">
        <v>343</v>
      </c>
      <c r="C595">
        <v>3</v>
      </c>
      <c r="D595" t="s">
        <v>249</v>
      </c>
      <c r="E595" t="s">
        <v>10</v>
      </c>
      <c r="F595" t="s">
        <v>10</v>
      </c>
      <c r="J595" t="str">
        <f t="shared" si="53"/>
        <v>TP</v>
      </c>
      <c r="K595">
        <f t="shared" si="54"/>
        <v>1</v>
      </c>
      <c r="L595">
        <f t="shared" si="55"/>
        <v>0</v>
      </c>
      <c r="M595">
        <f t="shared" si="56"/>
        <v>1</v>
      </c>
      <c r="N595">
        <f t="shared" si="57"/>
        <v>0</v>
      </c>
      <c r="O595">
        <f t="shared" si="58"/>
        <v>0</v>
      </c>
    </row>
    <row r="596" spans="1:15" x14ac:dyDescent="0.25">
      <c r="A596" t="s">
        <v>343</v>
      </c>
      <c r="B596" t="s">
        <v>657</v>
      </c>
      <c r="C596">
        <v>4</v>
      </c>
      <c r="D596" t="s">
        <v>249</v>
      </c>
      <c r="E596" t="s">
        <v>10</v>
      </c>
      <c r="F596" t="s">
        <v>10</v>
      </c>
      <c r="J596" t="str">
        <f t="shared" si="53"/>
        <v>TP</v>
      </c>
      <c r="K596">
        <f t="shared" si="54"/>
        <v>1</v>
      </c>
      <c r="L596">
        <f t="shared" si="55"/>
        <v>0</v>
      </c>
      <c r="M596">
        <f t="shared" si="56"/>
        <v>1</v>
      </c>
      <c r="N596">
        <f t="shared" si="57"/>
        <v>0</v>
      </c>
      <c r="O596">
        <f t="shared" si="58"/>
        <v>0</v>
      </c>
    </row>
    <row r="597" spans="1:15" x14ac:dyDescent="0.25">
      <c r="A597" t="s">
        <v>343</v>
      </c>
      <c r="C597">
        <v>3</v>
      </c>
      <c r="D597" t="s">
        <v>249</v>
      </c>
      <c r="E597" t="s">
        <v>10</v>
      </c>
      <c r="F597" t="s">
        <v>10</v>
      </c>
      <c r="J597" t="str">
        <f t="shared" si="53"/>
        <v>TP</v>
      </c>
      <c r="K597">
        <f t="shared" si="54"/>
        <v>1</v>
      </c>
      <c r="L597">
        <f t="shared" si="55"/>
        <v>0</v>
      </c>
      <c r="M597">
        <f t="shared" si="56"/>
        <v>1</v>
      </c>
      <c r="N597">
        <f t="shared" si="57"/>
        <v>0</v>
      </c>
      <c r="O597">
        <f t="shared" si="58"/>
        <v>0</v>
      </c>
    </row>
  </sheetData>
  <mergeCells count="11">
    <mergeCell ref="AB3:AC3"/>
    <mergeCell ref="B6:B7"/>
    <mergeCell ref="A13:F13"/>
    <mergeCell ref="O2:Z2"/>
    <mergeCell ref="A3:A4"/>
    <mergeCell ref="B3:B4"/>
    <mergeCell ref="C3:H3"/>
    <mergeCell ref="I3:M3"/>
    <mergeCell ref="O3:O4"/>
    <mergeCell ref="P3:U3"/>
    <mergeCell ref="V3:Z3"/>
  </mergeCells>
  <conditionalFormatting sqref="O15:S18">
    <cfRule type="colorScale" priority="3">
      <colorScale>
        <cfvo type="min"/>
        <cfvo type="max"/>
        <color rgb="FFFFFFFF"/>
        <color rgb="FFFFFFFF"/>
      </colorScale>
    </cfRule>
  </conditionalFormatting>
  <conditionalFormatting sqref="O15:R18">
    <cfRule type="colorScale" priority="4">
      <colorScale>
        <cfvo type="min"/>
        <cfvo type="max"/>
        <color rgb="FFFFFFFF"/>
        <color rgb="FFFFFFFF"/>
      </colorScale>
    </cfRule>
    <cfRule type="colorScale" priority="5">
      <colorScale>
        <cfvo type="min"/>
        <cfvo type="max"/>
        <color rgb="FFFFFFFF"/>
        <color rgb="FFFFFFFF"/>
      </colorScale>
    </cfRule>
    <cfRule type="colorScale" priority="6">
      <colorScale>
        <cfvo type="min"/>
        <cfvo type="max"/>
        <color rgb="FFFFFFFF"/>
        <color rgb="FFFFFFFF"/>
      </colorScale>
    </cfRule>
    <cfRule type="colorScale" priority="7">
      <colorScale>
        <cfvo type="min"/>
        <cfvo type="max"/>
        <color rgb="FFFFFFFF"/>
        <color rgb="FFFFFFFF"/>
      </colorScale>
    </cfRule>
  </conditionalFormatting>
  <conditionalFormatting sqref="O15:R19">
    <cfRule type="colorScale" priority="8">
      <colorScale>
        <cfvo type="min"/>
        <cfvo type="max"/>
        <color rgb="FFFFFFFF"/>
        <color rgb="FFFFFFFF"/>
      </colorScale>
    </cfRule>
  </conditionalFormatting>
  <conditionalFormatting sqref="O15:S19">
    <cfRule type="colorScale" priority="1">
      <colorScale>
        <cfvo type="min"/>
        <cfvo type="max"/>
        <color theme="0"/>
        <color theme="8" tint="0.39997558519241921"/>
      </colorScale>
    </cfRule>
  </conditionalFormatting>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R46"/>
  <sheetViews>
    <sheetView topLeftCell="A14" zoomScale="95" zoomScaleNormal="95" workbookViewId="0">
      <selection activeCell="F37" sqref="F37"/>
    </sheetView>
  </sheetViews>
  <sheetFormatPr defaultRowHeight="15" x14ac:dyDescent="0.25"/>
  <cols>
    <col min="1" max="1" width="46.5703125"/>
    <col min="2" max="2" width="13"/>
    <col min="3" max="3" width="16.140625"/>
    <col min="4" max="4" width="13.28515625"/>
    <col min="5" max="5" width="10.7109375"/>
    <col min="6" max="6" width="8.5703125"/>
    <col min="7" max="7" width="13.42578125"/>
    <col min="8" max="8" width="30.42578125"/>
    <col min="9" max="12" width="11.28515625"/>
    <col min="13" max="13" width="12.5703125"/>
    <col min="14" max="14" width="13.28515625"/>
    <col min="15" max="15" width="10.7109375"/>
    <col min="16" max="16" width="8.5703125"/>
    <col min="17" max="17" width="10"/>
    <col min="18" max="1025" width="8.5703125"/>
  </cols>
  <sheetData>
    <row r="2" spans="1:18" s="19" customFormat="1" x14ac:dyDescent="0.25">
      <c r="A2" s="411" t="s">
        <v>658</v>
      </c>
      <c r="B2" s="411"/>
      <c r="C2" s="411"/>
      <c r="D2" s="411"/>
      <c r="E2" s="411"/>
      <c r="F2" s="411"/>
      <c r="G2" s="411"/>
      <c r="H2" s="411"/>
      <c r="I2" s="411"/>
      <c r="J2" s="411"/>
      <c r="K2" s="411"/>
      <c r="L2" s="411"/>
      <c r="M2" s="411"/>
      <c r="N2" s="411"/>
      <c r="O2" s="411"/>
      <c r="P2" s="411"/>
      <c r="Q2" s="411"/>
      <c r="R2" s="411"/>
    </row>
    <row r="3" spans="1:18" x14ac:dyDescent="0.25">
      <c r="A3" s="1" t="s">
        <v>0</v>
      </c>
      <c r="B3" t="s">
        <v>2</v>
      </c>
      <c r="G3" t="s">
        <v>182</v>
      </c>
    </row>
    <row r="4" spans="1:18" x14ac:dyDescent="0.25">
      <c r="A4" s="1" t="s">
        <v>10</v>
      </c>
      <c r="B4" s="1" t="s">
        <v>181</v>
      </c>
      <c r="H4" t="s">
        <v>171</v>
      </c>
      <c r="I4" t="s">
        <v>172</v>
      </c>
      <c r="J4" t="s">
        <v>173</v>
      </c>
      <c r="K4" t="s">
        <v>174</v>
      </c>
    </row>
    <row r="5" spans="1:18" x14ac:dyDescent="0.25">
      <c r="A5" s="1" t="s">
        <v>106</v>
      </c>
      <c r="B5" s="1" t="s">
        <v>659</v>
      </c>
      <c r="G5" t="s">
        <v>183</v>
      </c>
      <c r="H5" t="s">
        <v>660</v>
      </c>
      <c r="I5" t="s">
        <v>185</v>
      </c>
      <c r="J5" t="s">
        <v>186</v>
      </c>
      <c r="K5" t="s">
        <v>187</v>
      </c>
    </row>
    <row r="6" spans="1:18" x14ac:dyDescent="0.25">
      <c r="G6" t="s">
        <v>196</v>
      </c>
      <c r="H6" t="s">
        <v>661</v>
      </c>
      <c r="I6" t="s">
        <v>185</v>
      </c>
      <c r="J6" t="s">
        <v>198</v>
      </c>
      <c r="K6" t="s">
        <v>199</v>
      </c>
    </row>
    <row r="7" spans="1:18" x14ac:dyDescent="0.25">
      <c r="G7" t="s">
        <v>200</v>
      </c>
      <c r="H7" t="s">
        <v>662</v>
      </c>
      <c r="J7" t="s">
        <v>203</v>
      </c>
      <c r="K7" t="s">
        <v>204</v>
      </c>
    </row>
    <row r="8" spans="1:18" x14ac:dyDescent="0.25">
      <c r="G8" t="s">
        <v>205</v>
      </c>
      <c r="H8" t="s">
        <v>663</v>
      </c>
      <c r="J8" t="s">
        <v>207</v>
      </c>
      <c r="K8" t="s">
        <v>204</v>
      </c>
    </row>
    <row r="9" spans="1:18" x14ac:dyDescent="0.25">
      <c r="A9" s="410" t="s">
        <v>664</v>
      </c>
      <c r="B9" s="410"/>
      <c r="C9" s="410"/>
      <c r="D9" s="410"/>
      <c r="E9" s="410"/>
      <c r="F9" s="410"/>
      <c r="G9" s="410"/>
      <c r="H9" s="410"/>
      <c r="I9" s="410"/>
      <c r="J9" s="410"/>
      <c r="K9" s="410"/>
      <c r="L9" s="410"/>
      <c r="M9" s="410"/>
      <c r="N9" s="410"/>
      <c r="O9" s="410"/>
      <c r="P9" s="410"/>
      <c r="Q9" s="410"/>
    </row>
    <row r="10" spans="1:18" x14ac:dyDescent="0.25">
      <c r="A10" s="407" t="s">
        <v>665</v>
      </c>
      <c r="B10" s="407"/>
      <c r="C10" s="407"/>
      <c r="D10" s="407"/>
      <c r="E10" s="407"/>
    </row>
    <row r="11" spans="1:18" x14ac:dyDescent="0.25">
      <c r="A11" s="113" t="s">
        <v>666</v>
      </c>
      <c r="B11" s="114" t="s">
        <v>667</v>
      </c>
      <c r="C11" s="114" t="s">
        <v>668</v>
      </c>
      <c r="D11" s="114" t="s">
        <v>669</v>
      </c>
      <c r="E11" s="115" t="s">
        <v>670</v>
      </c>
      <c r="L11" s="412"/>
      <c r="M11" s="412"/>
      <c r="N11" s="412"/>
      <c r="O11" s="412"/>
      <c r="P11" s="412"/>
      <c r="Q11" s="412"/>
      <c r="R11" s="412"/>
    </row>
    <row r="12" spans="1:18" x14ac:dyDescent="0.25">
      <c r="A12" s="116" t="s">
        <v>671</v>
      </c>
      <c r="B12" s="117" t="s">
        <v>672</v>
      </c>
      <c r="C12" s="117" t="s">
        <v>673</v>
      </c>
      <c r="D12" s="117" t="s">
        <v>674</v>
      </c>
      <c r="E12" s="118" t="s">
        <v>675</v>
      </c>
      <c r="F12" s="361"/>
      <c r="G12" s="361"/>
      <c r="H12" s="361"/>
      <c r="I12" s="361"/>
      <c r="J12" s="361"/>
      <c r="K12" s="361"/>
      <c r="L12" s="361"/>
    </row>
    <row r="13" spans="1:18" x14ac:dyDescent="0.25">
      <c r="A13" s="119" t="s">
        <v>676</v>
      </c>
      <c r="B13" s="120" t="s">
        <v>677</v>
      </c>
      <c r="C13" s="120" t="s">
        <v>678</v>
      </c>
      <c r="D13" s="120" t="s">
        <v>679</v>
      </c>
      <c r="E13" s="121" t="s">
        <v>680</v>
      </c>
      <c r="G13" s="1"/>
      <c r="H13" s="1"/>
      <c r="I13" s="1"/>
      <c r="J13" s="1"/>
      <c r="K13" s="1"/>
      <c r="L13" s="1"/>
    </row>
    <row r="14" spans="1:18" x14ac:dyDescent="0.25">
      <c r="C14" s="1"/>
      <c r="D14" s="1"/>
    </row>
    <row r="15" spans="1:18" x14ac:dyDescent="0.25">
      <c r="A15" s="407" t="s">
        <v>681</v>
      </c>
      <c r="B15" s="407"/>
      <c r="C15" s="407"/>
      <c r="D15" s="407"/>
      <c r="E15" s="407"/>
      <c r="H15" s="122"/>
      <c r="I15" s="122"/>
      <c r="J15" s="122"/>
      <c r="K15" s="122"/>
    </row>
    <row r="16" spans="1:18" x14ac:dyDescent="0.25">
      <c r="A16" s="113" t="s">
        <v>666</v>
      </c>
      <c r="B16" s="114" t="s">
        <v>667</v>
      </c>
      <c r="C16" s="114" t="s">
        <v>668</v>
      </c>
      <c r="D16" s="114" t="s">
        <v>669</v>
      </c>
      <c r="E16" s="115" t="s">
        <v>670</v>
      </c>
      <c r="H16" s="122"/>
      <c r="I16" s="122"/>
      <c r="J16" s="122"/>
      <c r="K16" s="122"/>
    </row>
    <row r="17" spans="1:17" x14ac:dyDescent="0.25">
      <c r="A17" s="116" t="s">
        <v>682</v>
      </c>
      <c r="B17" s="123" t="s">
        <v>683</v>
      </c>
      <c r="C17" s="123" t="s">
        <v>684</v>
      </c>
      <c r="D17" s="123" t="s">
        <v>685</v>
      </c>
      <c r="E17" s="124" t="s">
        <v>686</v>
      </c>
      <c r="H17" s="122"/>
      <c r="I17" s="122"/>
      <c r="J17" s="122"/>
      <c r="K17" s="122"/>
    </row>
    <row r="18" spans="1:17" x14ac:dyDescent="0.25">
      <c r="A18" s="119"/>
      <c r="B18" s="120"/>
      <c r="C18" s="120"/>
      <c r="D18" s="120"/>
      <c r="E18" s="121"/>
    </row>
    <row r="19" spans="1:17" x14ac:dyDescent="0.25">
      <c r="A19" s="407" t="s">
        <v>687</v>
      </c>
      <c r="B19" s="407"/>
      <c r="C19" s="407"/>
      <c r="D19" s="407"/>
      <c r="E19" s="407"/>
    </row>
    <row r="20" spans="1:17" x14ac:dyDescent="0.25">
      <c r="A20" s="113" t="s">
        <v>666</v>
      </c>
      <c r="B20" s="114" t="s">
        <v>667</v>
      </c>
      <c r="C20" s="114" t="s">
        <v>668</v>
      </c>
      <c r="D20" s="114" t="s">
        <v>669</v>
      </c>
      <c r="E20" s="115" t="s">
        <v>670</v>
      </c>
    </row>
    <row r="21" spans="1:17" x14ac:dyDescent="0.25">
      <c r="A21" s="119" t="s">
        <v>688</v>
      </c>
      <c r="B21" s="125" t="s">
        <v>689</v>
      </c>
      <c r="C21" s="125" t="s">
        <v>690</v>
      </c>
      <c r="D21" s="125" t="s">
        <v>691</v>
      </c>
      <c r="E21" s="126" t="s">
        <v>692</v>
      </c>
    </row>
    <row r="23" spans="1:17" x14ac:dyDescent="0.25">
      <c r="A23" t="s">
        <v>228</v>
      </c>
      <c r="B23">
        <f>(4+4+5+5+4+5+5+5)+(5+5+4+3)+(2+5+4+3)</f>
        <v>68</v>
      </c>
      <c r="D23" t="s">
        <v>693</v>
      </c>
      <c r="E23">
        <f>4*5*4</f>
        <v>80</v>
      </c>
    </row>
    <row r="24" spans="1:17" x14ac:dyDescent="0.25">
      <c r="A24" s="410" t="s">
        <v>694</v>
      </c>
      <c r="B24" s="410"/>
      <c r="C24" s="410"/>
      <c r="D24" s="410"/>
      <c r="E24" s="410"/>
      <c r="F24" s="410"/>
      <c r="G24" s="410"/>
      <c r="H24" s="410"/>
      <c r="I24" s="410"/>
      <c r="J24" s="410"/>
      <c r="K24" s="410"/>
      <c r="L24" s="410"/>
      <c r="M24" s="410"/>
      <c r="N24" s="410"/>
      <c r="O24" s="410"/>
      <c r="P24" s="410"/>
      <c r="Q24" s="410"/>
    </row>
    <row r="25" spans="1:17" x14ac:dyDescent="0.25">
      <c r="A25" s="407" t="s">
        <v>665</v>
      </c>
      <c r="B25" s="407"/>
      <c r="C25" s="407"/>
      <c r="D25" s="407"/>
      <c r="E25" s="407"/>
    </row>
    <row r="26" spans="1:17" x14ac:dyDescent="0.25">
      <c r="A26" s="113" t="s">
        <v>666</v>
      </c>
      <c r="B26" s="114" t="s">
        <v>667</v>
      </c>
      <c r="C26" s="114" t="s">
        <v>668</v>
      </c>
      <c r="D26" s="114" t="s">
        <v>669</v>
      </c>
      <c r="E26" s="115" t="s">
        <v>670</v>
      </c>
    </row>
    <row r="27" spans="1:17" x14ac:dyDescent="0.25">
      <c r="A27" s="116" t="s">
        <v>671</v>
      </c>
      <c r="B27" s="117" t="s">
        <v>695</v>
      </c>
      <c r="C27" s="117" t="s">
        <v>696</v>
      </c>
      <c r="D27" s="117" t="s">
        <v>695</v>
      </c>
      <c r="E27" s="118" t="s">
        <v>695</v>
      </c>
    </row>
    <row r="28" spans="1:17" x14ac:dyDescent="0.25">
      <c r="A28" s="119" t="s">
        <v>676</v>
      </c>
      <c r="B28" s="120" t="s">
        <v>697</v>
      </c>
      <c r="C28" s="120" t="s">
        <v>695</v>
      </c>
      <c r="D28" s="120" t="s">
        <v>695</v>
      </c>
      <c r="E28" s="121" t="s">
        <v>695</v>
      </c>
    </row>
    <row r="29" spans="1:17" x14ac:dyDescent="0.25">
      <c r="C29" s="1"/>
      <c r="D29" s="1"/>
    </row>
    <row r="30" spans="1:17" x14ac:dyDescent="0.25">
      <c r="A30" s="407" t="s">
        <v>681</v>
      </c>
      <c r="B30" s="407"/>
      <c r="C30" s="407"/>
      <c r="D30" s="407"/>
      <c r="E30" s="407"/>
    </row>
    <row r="31" spans="1:17" x14ac:dyDescent="0.25">
      <c r="A31" s="113" t="s">
        <v>666</v>
      </c>
      <c r="B31" s="114" t="s">
        <v>667</v>
      </c>
      <c r="C31" s="114" t="s">
        <v>668</v>
      </c>
      <c r="D31" s="114" t="s">
        <v>669</v>
      </c>
      <c r="E31" s="115" t="s">
        <v>670</v>
      </c>
    </row>
    <row r="32" spans="1:17" x14ac:dyDescent="0.25">
      <c r="A32" s="116" t="s">
        <v>682</v>
      </c>
      <c r="B32" s="117" t="s">
        <v>698</v>
      </c>
      <c r="C32" s="117" t="s">
        <v>696</v>
      </c>
      <c r="D32" s="122" t="s">
        <v>696</v>
      </c>
      <c r="E32" s="122" t="s">
        <v>698</v>
      </c>
    </row>
    <row r="34" spans="1:17" x14ac:dyDescent="0.25">
      <c r="A34" s="407" t="s">
        <v>687</v>
      </c>
      <c r="B34" s="407"/>
      <c r="C34" s="407"/>
      <c r="D34" s="407"/>
      <c r="E34" s="407"/>
    </row>
    <row r="35" spans="1:17" x14ac:dyDescent="0.25">
      <c r="A35" s="113" t="s">
        <v>666</v>
      </c>
      <c r="B35" s="114" t="s">
        <v>667</v>
      </c>
      <c r="C35" s="114" t="s">
        <v>668</v>
      </c>
      <c r="D35" s="114" t="s">
        <v>669</v>
      </c>
      <c r="E35" s="115" t="s">
        <v>670</v>
      </c>
    </row>
    <row r="36" spans="1:17" x14ac:dyDescent="0.25">
      <c r="A36" s="119" t="s">
        <v>688</v>
      </c>
      <c r="B36" s="125" t="s">
        <v>699</v>
      </c>
      <c r="C36" s="120" t="s">
        <v>696</v>
      </c>
      <c r="D36" s="117" t="s">
        <v>696</v>
      </c>
      <c r="E36" s="118" t="s">
        <v>696</v>
      </c>
    </row>
    <row r="38" spans="1:17" x14ac:dyDescent="0.25">
      <c r="A38" t="s">
        <v>228</v>
      </c>
      <c r="B38">
        <f>(5+4+5+5+2+5+5+5)+(3+4+4+3)+(0+4+4+4)</f>
        <v>62</v>
      </c>
      <c r="D38" t="s">
        <v>693</v>
      </c>
      <c r="E38">
        <f>4*5*4</f>
        <v>80</v>
      </c>
    </row>
    <row r="39" spans="1:17" x14ac:dyDescent="0.25">
      <c r="A39" s="408" t="s">
        <v>700</v>
      </c>
      <c r="B39" s="408"/>
      <c r="C39" s="408"/>
      <c r="D39" s="408"/>
      <c r="E39" s="408"/>
      <c r="F39" s="408"/>
      <c r="G39" s="408"/>
      <c r="H39" s="408"/>
      <c r="I39" s="408"/>
      <c r="J39" s="408"/>
      <c r="K39" s="408"/>
      <c r="L39" s="408"/>
      <c r="M39" s="408"/>
      <c r="N39" s="408"/>
      <c r="O39" s="408"/>
      <c r="P39" s="408"/>
      <c r="Q39" s="408"/>
    </row>
    <row r="40" spans="1:17" x14ac:dyDescent="0.25">
      <c r="A40" s="40"/>
      <c r="B40" s="409" t="s">
        <v>701</v>
      </c>
      <c r="C40" s="409"/>
    </row>
    <row r="41" spans="1:17" x14ac:dyDescent="0.25">
      <c r="B41" s="127" t="s">
        <v>702</v>
      </c>
      <c r="C41" s="1" t="s">
        <v>703</v>
      </c>
    </row>
    <row r="42" spans="1:17" x14ac:dyDescent="0.25">
      <c r="A42" s="116" t="s">
        <v>671</v>
      </c>
      <c r="B42" s="128">
        <f>18/20</f>
        <v>0.9</v>
      </c>
      <c r="C42" s="129">
        <f>19/20</f>
        <v>0.95</v>
      </c>
    </row>
    <row r="43" spans="1:17" x14ac:dyDescent="0.25">
      <c r="A43" s="119" t="s">
        <v>676</v>
      </c>
      <c r="B43" s="130">
        <f>19/20</f>
        <v>0.95</v>
      </c>
      <c r="C43" s="67">
        <f>17/20</f>
        <v>0.85</v>
      </c>
    </row>
    <row r="44" spans="1:17" x14ac:dyDescent="0.25">
      <c r="A44" s="116" t="s">
        <v>682</v>
      </c>
      <c r="B44" s="130">
        <f>17/20</f>
        <v>0.85</v>
      </c>
      <c r="C44" s="67">
        <f>14/20</f>
        <v>0.7</v>
      </c>
    </row>
    <row r="45" spans="1:17" x14ac:dyDescent="0.25">
      <c r="A45" s="119" t="s">
        <v>688</v>
      </c>
      <c r="B45" s="131">
        <f>14/20</f>
        <v>0.7</v>
      </c>
      <c r="C45" s="68">
        <f>12/20</f>
        <v>0.6</v>
      </c>
    </row>
    <row r="46" spans="1:17" x14ac:dyDescent="0.25">
      <c r="A46" s="28" t="s">
        <v>216</v>
      </c>
      <c r="B46" s="132">
        <f>AVERAGE(B42:B45)</f>
        <v>0.85000000000000009</v>
      </c>
      <c r="C46" s="132">
        <f>AVERAGE(C42:C45)</f>
        <v>0.77500000000000002</v>
      </c>
    </row>
  </sheetData>
  <mergeCells count="13">
    <mergeCell ref="A2:R2"/>
    <mergeCell ref="A9:Q9"/>
    <mergeCell ref="A10:E10"/>
    <mergeCell ref="L11:R11"/>
    <mergeCell ref="F12:L12"/>
    <mergeCell ref="A34:E34"/>
    <mergeCell ref="A39:Q39"/>
    <mergeCell ref="B40:C40"/>
    <mergeCell ref="A15:E15"/>
    <mergeCell ref="A19:E19"/>
    <mergeCell ref="A24:Q24"/>
    <mergeCell ref="A25:E25"/>
    <mergeCell ref="A30:E30"/>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49"/>
  <sheetViews>
    <sheetView zoomScale="130" zoomScaleNormal="130" workbookViewId="0">
      <selection activeCell="J7" sqref="J7"/>
    </sheetView>
  </sheetViews>
  <sheetFormatPr defaultRowHeight="15" x14ac:dyDescent="0.25"/>
  <cols>
    <col min="1" max="1" width="16" customWidth="1"/>
    <col min="2" max="2" width="8.7109375" customWidth="1"/>
    <col min="3" max="8" width="8.5703125"/>
    <col min="9" max="9" width="17.85546875"/>
    <col min="10" max="1025" width="8.5703125"/>
  </cols>
  <sheetData>
    <row r="1" spans="1:13" x14ac:dyDescent="0.25">
      <c r="A1" s="133" t="s">
        <v>704</v>
      </c>
      <c r="B1" s="134" t="s">
        <v>705</v>
      </c>
    </row>
    <row r="2" spans="1:13" x14ac:dyDescent="0.25">
      <c r="A2" s="81" t="s">
        <v>10</v>
      </c>
      <c r="B2" s="135" t="s">
        <v>181</v>
      </c>
    </row>
    <row r="3" spans="1:13" x14ac:dyDescent="0.25">
      <c r="A3" s="81" t="s">
        <v>6</v>
      </c>
      <c r="B3" s="135" t="s">
        <v>177</v>
      </c>
    </row>
    <row r="4" spans="1:13" x14ac:dyDescent="0.25">
      <c r="A4" s="81" t="s">
        <v>106</v>
      </c>
      <c r="B4" s="135" t="s">
        <v>659</v>
      </c>
    </row>
    <row r="5" spans="1:13" x14ac:dyDescent="0.25">
      <c r="A5" s="81" t="s">
        <v>14</v>
      </c>
      <c r="B5" s="135" t="s">
        <v>195</v>
      </c>
    </row>
    <row r="6" spans="1:13" x14ac:dyDescent="0.25">
      <c r="A6" s="81" t="s">
        <v>249</v>
      </c>
      <c r="B6" s="135" t="s">
        <v>706</v>
      </c>
    </row>
    <row r="7" spans="1:13" x14ac:dyDescent="0.25">
      <c r="A7" s="81" t="s">
        <v>250</v>
      </c>
      <c r="B7" s="135" t="s">
        <v>707</v>
      </c>
    </row>
    <row r="8" spans="1:13" x14ac:dyDescent="0.25">
      <c r="A8" s="81" t="s">
        <v>708</v>
      </c>
      <c r="B8" s="135" t="s">
        <v>709</v>
      </c>
    </row>
    <row r="9" spans="1:13" x14ac:dyDescent="0.25">
      <c r="A9" s="81" t="s">
        <v>251</v>
      </c>
      <c r="B9" s="135" t="s">
        <v>710</v>
      </c>
    </row>
    <row r="10" spans="1:13" x14ac:dyDescent="0.25">
      <c r="A10" s="81" t="s">
        <v>88</v>
      </c>
      <c r="B10" s="135" t="s">
        <v>711</v>
      </c>
    </row>
    <row r="11" spans="1:13" x14ac:dyDescent="0.25">
      <c r="A11" s="81" t="s">
        <v>89</v>
      </c>
      <c r="B11" s="135" t="s">
        <v>712</v>
      </c>
    </row>
    <row r="12" spans="1:13" x14ac:dyDescent="0.25">
      <c r="A12" s="81" t="s">
        <v>713</v>
      </c>
      <c r="B12" s="135" t="s">
        <v>714</v>
      </c>
    </row>
    <row r="13" spans="1:13" ht="15.75" thickBot="1" x14ac:dyDescent="0.3">
      <c r="A13" s="136" t="s">
        <v>715</v>
      </c>
      <c r="B13" s="137" t="s">
        <v>716</v>
      </c>
      <c r="H13" s="378" t="s">
        <v>717</v>
      </c>
      <c r="I13" s="378"/>
      <c r="J13" s="378"/>
      <c r="K13" s="378"/>
      <c r="L13" s="378"/>
      <c r="M13" s="378"/>
    </row>
    <row r="14" spans="1:13" ht="13.9" customHeight="1" x14ac:dyDescent="0.25">
      <c r="H14" s="413" t="s">
        <v>245</v>
      </c>
      <c r="I14" s="415" t="s">
        <v>88</v>
      </c>
      <c r="J14" s="415"/>
      <c r="K14" s="416"/>
      <c r="L14" s="415" t="s">
        <v>89</v>
      </c>
      <c r="M14" s="415"/>
    </row>
    <row r="15" spans="1:13" ht="15.75" customHeight="1" x14ac:dyDescent="0.25">
      <c r="A15" s="417" t="s">
        <v>718</v>
      </c>
      <c r="B15" s="417"/>
      <c r="C15" s="417"/>
      <c r="D15" s="417"/>
      <c r="E15" s="417"/>
      <c r="F15" s="417"/>
      <c r="H15" s="414"/>
      <c r="I15" s="227" t="s">
        <v>249</v>
      </c>
      <c r="J15" s="226" t="s">
        <v>250</v>
      </c>
      <c r="K15" s="226" t="s">
        <v>251</v>
      </c>
      <c r="L15" s="328" t="s">
        <v>249</v>
      </c>
      <c r="M15" s="294" t="s">
        <v>250</v>
      </c>
    </row>
    <row r="16" spans="1:13" x14ac:dyDescent="0.25">
      <c r="A16" s="43"/>
      <c r="B16" s="3" t="s">
        <v>6</v>
      </c>
      <c r="C16" s="3" t="s">
        <v>10</v>
      </c>
      <c r="D16" s="3" t="s">
        <v>14</v>
      </c>
      <c r="E16" s="3" t="s">
        <v>18</v>
      </c>
      <c r="F16" s="139" t="s">
        <v>106</v>
      </c>
      <c r="H16" s="47">
        <v>3</v>
      </c>
      <c r="I16" s="329">
        <f>COUNTIFS($D$26:$D$1048576,$A$6,$C$26:$C$1048576,$H$16)</f>
        <v>0</v>
      </c>
      <c r="J16" s="56">
        <f>COUNTIFS($D$26:$D$1048576,$A$7,$C$26:$C$1048576,$H$16)</f>
        <v>0</v>
      </c>
      <c r="K16" s="56">
        <f>COUNTIFS($D$26:$D$1048576,$A$9,$C$26:$C$1048576,$H$16)</f>
        <v>0</v>
      </c>
      <c r="L16" s="329">
        <f>COUNTIFS($J$26:$J$149,$L$15,$C$26:$C$149,$H$16)</f>
        <v>0</v>
      </c>
      <c r="M16" s="302">
        <f>COUNTIFS($J$26:$J$149,$M$15,$C$26:$C$149,$H$16)</f>
        <v>0</v>
      </c>
    </row>
    <row r="17" spans="1:15" x14ac:dyDescent="0.25">
      <c r="A17" s="296" t="s">
        <v>6</v>
      </c>
      <c r="B17" s="142">
        <f t="shared" ref="B17:F21" si="0">COUNTIFS($E$26:$E$1048576,$A17,$F$26:$F$1048576,B$16)</f>
        <v>0</v>
      </c>
      <c r="C17" s="142">
        <f t="shared" si="0"/>
        <v>0</v>
      </c>
      <c r="D17" s="142">
        <f t="shared" si="0"/>
        <v>0</v>
      </c>
      <c r="E17" s="142">
        <f t="shared" si="0"/>
        <v>0</v>
      </c>
      <c r="F17" s="143">
        <f t="shared" si="0"/>
        <v>0</v>
      </c>
      <c r="H17" s="326">
        <v>4</v>
      </c>
      <c r="I17" s="82">
        <f>COUNTIFS($D$26:$D$1048576,$A$6,$C$26:$C$1048576,$H$17)</f>
        <v>60</v>
      </c>
      <c r="J17" s="10">
        <f>COUNTIFS($D$26:$D$1048576,$A$7,$C$26:$C$1048576,$H$17)</f>
        <v>0</v>
      </c>
      <c r="K17" s="10">
        <f>COUNTIFS($D$26:$D$1048576,$A$9,$C$26:$C$1048576,$H$17)</f>
        <v>0</v>
      </c>
      <c r="L17" s="82">
        <f>COUNTIFS($J$26:$J$149,$L$15,$C$26:$C$149,$H$17)</f>
        <v>60</v>
      </c>
      <c r="M17" s="246">
        <f>COUNTIFS($J$26:$J$149,$M$15,$C$26:$C$149,$H$17)</f>
        <v>0</v>
      </c>
    </row>
    <row r="18" spans="1:15" x14ac:dyDescent="0.25">
      <c r="A18" s="296" t="s">
        <v>10</v>
      </c>
      <c r="B18" s="10">
        <f t="shared" si="0"/>
        <v>0</v>
      </c>
      <c r="C18" s="10">
        <f t="shared" si="0"/>
        <v>70</v>
      </c>
      <c r="D18" s="10">
        <f t="shared" si="0"/>
        <v>0</v>
      </c>
      <c r="E18" s="10">
        <f t="shared" si="0"/>
        <v>0</v>
      </c>
      <c r="F18" s="141">
        <f t="shared" si="0"/>
        <v>0</v>
      </c>
      <c r="H18" s="326">
        <v>5</v>
      </c>
      <c r="I18" s="82">
        <f>COUNTIFS($D$26:$D$1048576,$A$6,$C$26:$C$1048576,$H$18)</f>
        <v>0</v>
      </c>
      <c r="J18" s="10">
        <f>COUNTIFS($D$26:$D$1048576,$A$7,$C$26:$C$1048576,$H$18)</f>
        <v>1</v>
      </c>
      <c r="K18" s="10">
        <f>COUNTIFS($D$26:$D$1048576,$A$9,$C$26:$C$1048576,$H$18)</f>
        <v>0</v>
      </c>
      <c r="L18" s="82">
        <f>COUNTIFS($J$26:$J$149,$L$15,$C$26:$C$149,$H$18)</f>
        <v>0</v>
      </c>
      <c r="M18" s="246">
        <f>COUNTIFS($J$26:$J$149,$M$15,$C$26:$C$149,$H$18)</f>
        <v>0</v>
      </c>
    </row>
    <row r="19" spans="1:15" x14ac:dyDescent="0.25">
      <c r="A19" s="296" t="s">
        <v>14</v>
      </c>
      <c r="B19" s="10">
        <f t="shared" si="0"/>
        <v>0</v>
      </c>
      <c r="C19" s="10">
        <f t="shared" si="0"/>
        <v>0</v>
      </c>
      <c r="D19" s="10">
        <f t="shared" si="0"/>
        <v>0</v>
      </c>
      <c r="E19" s="10">
        <f t="shared" si="0"/>
        <v>0</v>
      </c>
      <c r="F19" s="141">
        <f t="shared" si="0"/>
        <v>0</v>
      </c>
      <c r="H19" s="34">
        <v>7</v>
      </c>
      <c r="I19" s="82">
        <f>COUNTIFS($D$26:$D$1048576,$A$6,$C$26:$C$1048576,$H$19)</f>
        <v>49</v>
      </c>
      <c r="J19" s="10">
        <f>COUNTIFS($D$26:$D$1048576,$A$7,$C$26:$C$1048576,$H$19)</f>
        <v>1</v>
      </c>
      <c r="K19" s="10">
        <f>COUNTIFS($D$26:$D$1048576,$A$9,$C$26:$C$1048576,$H$19)</f>
        <v>0</v>
      </c>
      <c r="L19" s="82">
        <f>COUNTIFS($J$26:$J$149,$L$15,$C$26:$C$149,$H$19)</f>
        <v>44</v>
      </c>
      <c r="M19" s="246">
        <f>COUNTIFS($J$26:$J$149,$M$15,$C$26:$C$149,$H$19)</f>
        <v>5</v>
      </c>
    </row>
    <row r="20" spans="1:15" x14ac:dyDescent="0.25">
      <c r="A20" s="296" t="s">
        <v>18</v>
      </c>
      <c r="B20" s="10">
        <f t="shared" si="0"/>
        <v>0</v>
      </c>
      <c r="C20" s="10">
        <f t="shared" si="0"/>
        <v>0</v>
      </c>
      <c r="D20" s="10">
        <f t="shared" si="0"/>
        <v>0</v>
      </c>
      <c r="E20" s="10">
        <f t="shared" si="0"/>
        <v>0</v>
      </c>
      <c r="F20" s="141">
        <f t="shared" si="0"/>
        <v>0</v>
      </c>
      <c r="H20" s="327">
        <v>8</v>
      </c>
      <c r="I20" s="183">
        <f>COUNTIFS($D$26:$D$1048576,$A$6,$C$26:$C$1048576,$H$20)</f>
        <v>12</v>
      </c>
      <c r="J20" s="3">
        <f>COUNTIFS($D$26:$D$1048576,$A$7,$C$26:$C$1048576,$H$20)</f>
        <v>0</v>
      </c>
      <c r="K20" s="3">
        <f>COUNTIFS($D$26:$D$1048576,$A$9,$C$26:$C$1048576,$H$20)</f>
        <v>1</v>
      </c>
      <c r="L20" s="183">
        <f>COUNTIFS($J$26:$J$149,$L$15,$C$26:$C$149,$H$20)</f>
        <v>10</v>
      </c>
      <c r="M20" s="64">
        <f>COUNTIFS($J$26:$J$149,$M$15,$C$26:$C$149,$H$20)</f>
        <v>2</v>
      </c>
    </row>
    <row r="21" spans="1:15" x14ac:dyDescent="0.25">
      <c r="A21" s="296" t="s">
        <v>106</v>
      </c>
      <c r="B21" s="146">
        <f t="shared" si="0"/>
        <v>2</v>
      </c>
      <c r="C21" s="146">
        <f t="shared" si="0"/>
        <v>3</v>
      </c>
      <c r="D21" s="146">
        <f t="shared" si="0"/>
        <v>0</v>
      </c>
      <c r="E21" s="146">
        <f t="shared" si="0"/>
        <v>0</v>
      </c>
      <c r="F21" s="147">
        <f t="shared" si="0"/>
        <v>44</v>
      </c>
      <c r="I21" s="10"/>
      <c r="J21" s="10"/>
      <c r="K21" s="10"/>
    </row>
    <row r="22" spans="1:15" x14ac:dyDescent="0.25">
      <c r="A22" s="24"/>
      <c r="B22" s="10"/>
      <c r="C22" s="10"/>
      <c r="D22" s="10"/>
      <c r="E22" s="10"/>
      <c r="F22" s="10"/>
      <c r="I22" s="10"/>
      <c r="J22" s="10"/>
      <c r="K22" s="10"/>
    </row>
    <row r="23" spans="1:15" x14ac:dyDescent="0.25">
      <c r="A23" s="24"/>
      <c r="B23" s="10"/>
      <c r="C23" s="10"/>
      <c r="D23" s="10"/>
      <c r="E23" s="10"/>
      <c r="F23" s="10"/>
      <c r="K23" s="10"/>
    </row>
    <row r="24" spans="1:15" x14ac:dyDescent="0.25">
      <c r="A24" s="14" t="s">
        <v>254</v>
      </c>
    </row>
    <row r="25" spans="1:15" x14ac:dyDescent="0.25">
      <c r="A25" t="s">
        <v>255</v>
      </c>
      <c r="B25" t="s">
        <v>256</v>
      </c>
      <c r="C25" t="s">
        <v>257</v>
      </c>
      <c r="D25" t="s">
        <v>258</v>
      </c>
      <c r="E25" t="s">
        <v>259</v>
      </c>
      <c r="F25" t="s">
        <v>260</v>
      </c>
      <c r="G25" t="s">
        <v>261</v>
      </c>
      <c r="H25" t="s">
        <v>262</v>
      </c>
      <c r="I25" t="s">
        <v>263</v>
      </c>
      <c r="J25" t="s">
        <v>264</v>
      </c>
      <c r="K25" t="s">
        <v>265</v>
      </c>
      <c r="L25" t="s">
        <v>266</v>
      </c>
      <c r="M25" t="s">
        <v>267</v>
      </c>
      <c r="N25" t="s">
        <v>268</v>
      </c>
      <c r="O25" t="s">
        <v>269</v>
      </c>
    </row>
    <row r="26" spans="1:15" x14ac:dyDescent="0.25">
      <c r="A26" t="s">
        <v>719</v>
      </c>
      <c r="B26" t="s">
        <v>720</v>
      </c>
      <c r="C26">
        <v>4</v>
      </c>
      <c r="D26" t="s">
        <v>249</v>
      </c>
      <c r="E26" t="s">
        <v>10</v>
      </c>
      <c r="F26" t="s">
        <v>10</v>
      </c>
      <c r="H26">
        <v>1</v>
      </c>
      <c r="I26" t="s">
        <v>654</v>
      </c>
      <c r="J26" t="str">
        <f t="shared" ref="J26:J57" si="1">IF(AND(NOT(ISBLANK($E26)), NOT($E26="N/A")), IF($E26=$F26,"TP","FP"), "")</f>
        <v>TP</v>
      </c>
      <c r="K26">
        <f t="shared" ref="K26:K57" si="2">IF(AND(AND(NOT(ISBLANK($E26)), NOT($E26="N/A")), $E26=$F26), 1, 0)</f>
        <v>1</v>
      </c>
      <c r="L26">
        <f t="shared" ref="L26:L57" si="3">IF(AND(AND(NOT(ISBLANK($E26)), NOT($E26="N/A")), $E26&lt;&gt;$F26), 1, 0)</f>
        <v>0</v>
      </c>
      <c r="M26">
        <f>IF($D26="TP", 1, 0)</f>
        <v>1</v>
      </c>
      <c r="N26">
        <f>IF($D26="FP", 1, 0)</f>
        <v>0</v>
      </c>
      <c r="O26">
        <f>IF($D26="FN", 1, 0)</f>
        <v>0</v>
      </c>
    </row>
    <row r="27" spans="1:15" x14ac:dyDescent="0.25">
      <c r="A27" t="s">
        <v>719</v>
      </c>
      <c r="B27" t="s">
        <v>721</v>
      </c>
      <c r="C27">
        <v>4</v>
      </c>
      <c r="D27" t="s">
        <v>249</v>
      </c>
      <c r="E27" t="s">
        <v>10</v>
      </c>
      <c r="F27" t="s">
        <v>10</v>
      </c>
      <c r="H27">
        <v>1</v>
      </c>
      <c r="J27" t="str">
        <f t="shared" si="1"/>
        <v>TP</v>
      </c>
      <c r="K27">
        <f t="shared" si="2"/>
        <v>1</v>
      </c>
      <c r="L27">
        <f t="shared" si="3"/>
        <v>0</v>
      </c>
      <c r="M27">
        <f t="shared" ref="M27:M58" si="4">IF(D27="TP", 1, 0)</f>
        <v>1</v>
      </c>
      <c r="N27">
        <f t="shared" ref="N27:N58" si="5">IF(D27="FP", 1, 0)</f>
        <v>0</v>
      </c>
      <c r="O27">
        <f t="shared" ref="O27:O58" si="6">IF(D27="FN", 1, 0)</f>
        <v>0</v>
      </c>
    </row>
    <row r="28" spans="1:15" x14ac:dyDescent="0.25">
      <c r="A28" t="s">
        <v>719</v>
      </c>
      <c r="B28" t="s">
        <v>722</v>
      </c>
      <c r="C28">
        <v>4</v>
      </c>
      <c r="D28" t="s">
        <v>249</v>
      </c>
      <c r="E28" t="s">
        <v>10</v>
      </c>
      <c r="F28" t="s">
        <v>10</v>
      </c>
      <c r="H28">
        <v>1</v>
      </c>
      <c r="J28" t="str">
        <f t="shared" si="1"/>
        <v>TP</v>
      </c>
      <c r="K28">
        <f t="shared" si="2"/>
        <v>1</v>
      </c>
      <c r="L28">
        <f t="shared" si="3"/>
        <v>0</v>
      </c>
      <c r="M28">
        <f t="shared" si="4"/>
        <v>1</v>
      </c>
      <c r="N28">
        <f t="shared" si="5"/>
        <v>0</v>
      </c>
      <c r="O28">
        <f t="shared" si="6"/>
        <v>0</v>
      </c>
    </row>
    <row r="29" spans="1:15" x14ac:dyDescent="0.25">
      <c r="A29" t="s">
        <v>719</v>
      </c>
      <c r="B29" t="s">
        <v>723</v>
      </c>
      <c r="C29">
        <v>4</v>
      </c>
      <c r="D29" t="s">
        <v>249</v>
      </c>
      <c r="E29" t="s">
        <v>10</v>
      </c>
      <c r="F29" t="s">
        <v>10</v>
      </c>
      <c r="H29">
        <v>1</v>
      </c>
      <c r="J29" t="str">
        <f t="shared" si="1"/>
        <v>TP</v>
      </c>
      <c r="K29">
        <f t="shared" si="2"/>
        <v>1</v>
      </c>
      <c r="L29">
        <f t="shared" si="3"/>
        <v>0</v>
      </c>
      <c r="M29">
        <f t="shared" si="4"/>
        <v>1</v>
      </c>
      <c r="N29">
        <f t="shared" si="5"/>
        <v>0</v>
      </c>
      <c r="O29">
        <f t="shared" si="6"/>
        <v>0</v>
      </c>
    </row>
    <row r="30" spans="1:15" x14ac:dyDescent="0.25">
      <c r="A30" t="s">
        <v>719</v>
      </c>
      <c r="B30" t="s">
        <v>724</v>
      </c>
      <c r="C30">
        <v>4</v>
      </c>
      <c r="D30" t="s">
        <v>249</v>
      </c>
      <c r="E30" t="s">
        <v>10</v>
      </c>
      <c r="F30" t="s">
        <v>10</v>
      </c>
      <c r="H30">
        <v>1</v>
      </c>
      <c r="J30" t="str">
        <f t="shared" si="1"/>
        <v>TP</v>
      </c>
      <c r="K30">
        <f t="shared" si="2"/>
        <v>1</v>
      </c>
      <c r="L30">
        <f t="shared" si="3"/>
        <v>0</v>
      </c>
      <c r="M30">
        <f t="shared" si="4"/>
        <v>1</v>
      </c>
      <c r="N30">
        <f t="shared" si="5"/>
        <v>0</v>
      </c>
      <c r="O30">
        <f t="shared" si="6"/>
        <v>0</v>
      </c>
    </row>
    <row r="31" spans="1:15" x14ac:dyDescent="0.25">
      <c r="A31" t="s">
        <v>719</v>
      </c>
      <c r="B31" t="s">
        <v>725</v>
      </c>
      <c r="C31">
        <v>4</v>
      </c>
      <c r="D31" t="s">
        <v>249</v>
      </c>
      <c r="E31" t="s">
        <v>10</v>
      </c>
      <c r="F31" t="s">
        <v>10</v>
      </c>
      <c r="H31">
        <v>1</v>
      </c>
      <c r="I31" t="s">
        <v>656</v>
      </c>
      <c r="J31" t="str">
        <f t="shared" si="1"/>
        <v>TP</v>
      </c>
      <c r="K31">
        <f t="shared" si="2"/>
        <v>1</v>
      </c>
      <c r="L31">
        <f t="shared" si="3"/>
        <v>0</v>
      </c>
      <c r="M31">
        <f t="shared" si="4"/>
        <v>1</v>
      </c>
      <c r="N31">
        <f t="shared" si="5"/>
        <v>0</v>
      </c>
      <c r="O31">
        <f t="shared" si="6"/>
        <v>0</v>
      </c>
    </row>
    <row r="32" spans="1:15" x14ac:dyDescent="0.25">
      <c r="A32" t="s">
        <v>719</v>
      </c>
      <c r="B32" t="s">
        <v>726</v>
      </c>
      <c r="C32">
        <v>4</v>
      </c>
      <c r="D32" t="s">
        <v>249</v>
      </c>
      <c r="E32" t="s">
        <v>10</v>
      </c>
      <c r="F32" t="s">
        <v>10</v>
      </c>
      <c r="H32">
        <v>1</v>
      </c>
      <c r="J32" t="str">
        <f t="shared" si="1"/>
        <v>TP</v>
      </c>
      <c r="K32">
        <f t="shared" si="2"/>
        <v>1</v>
      </c>
      <c r="L32">
        <f t="shared" si="3"/>
        <v>0</v>
      </c>
      <c r="M32">
        <f t="shared" si="4"/>
        <v>1</v>
      </c>
      <c r="N32">
        <f t="shared" si="5"/>
        <v>0</v>
      </c>
      <c r="O32">
        <f t="shared" si="6"/>
        <v>0</v>
      </c>
    </row>
    <row r="33" spans="1:15" x14ac:dyDescent="0.25">
      <c r="A33" t="s">
        <v>719</v>
      </c>
      <c r="B33" t="s">
        <v>727</v>
      </c>
      <c r="C33">
        <v>4</v>
      </c>
      <c r="D33" t="s">
        <v>249</v>
      </c>
      <c r="E33" t="s">
        <v>10</v>
      </c>
      <c r="F33" t="s">
        <v>10</v>
      </c>
      <c r="H33">
        <v>1</v>
      </c>
      <c r="J33" t="str">
        <f t="shared" si="1"/>
        <v>TP</v>
      </c>
      <c r="K33">
        <f t="shared" si="2"/>
        <v>1</v>
      </c>
      <c r="L33">
        <f t="shared" si="3"/>
        <v>0</v>
      </c>
      <c r="M33">
        <f t="shared" si="4"/>
        <v>1</v>
      </c>
      <c r="N33">
        <f t="shared" si="5"/>
        <v>0</v>
      </c>
      <c r="O33">
        <f t="shared" si="6"/>
        <v>0</v>
      </c>
    </row>
    <row r="34" spans="1:15" x14ac:dyDescent="0.25">
      <c r="A34" t="s">
        <v>719</v>
      </c>
      <c r="B34" t="s">
        <v>728</v>
      </c>
      <c r="C34">
        <v>4</v>
      </c>
      <c r="D34" t="s">
        <v>249</v>
      </c>
      <c r="E34" t="s">
        <v>10</v>
      </c>
      <c r="F34" t="s">
        <v>10</v>
      </c>
      <c r="H34">
        <v>1</v>
      </c>
      <c r="J34" t="str">
        <f t="shared" si="1"/>
        <v>TP</v>
      </c>
      <c r="K34">
        <f t="shared" si="2"/>
        <v>1</v>
      </c>
      <c r="L34">
        <f t="shared" si="3"/>
        <v>0</v>
      </c>
      <c r="M34">
        <f t="shared" si="4"/>
        <v>1</v>
      </c>
      <c r="N34">
        <f t="shared" si="5"/>
        <v>0</v>
      </c>
      <c r="O34">
        <f t="shared" si="6"/>
        <v>0</v>
      </c>
    </row>
    <row r="35" spans="1:15" x14ac:dyDescent="0.25">
      <c r="A35" t="s">
        <v>719</v>
      </c>
      <c r="B35" t="s">
        <v>729</v>
      </c>
      <c r="C35">
        <v>4</v>
      </c>
      <c r="D35" t="s">
        <v>249</v>
      </c>
      <c r="E35" t="s">
        <v>10</v>
      </c>
      <c r="F35" t="s">
        <v>10</v>
      </c>
      <c r="H35">
        <v>1</v>
      </c>
      <c r="J35" t="str">
        <f t="shared" si="1"/>
        <v>TP</v>
      </c>
      <c r="K35">
        <f t="shared" si="2"/>
        <v>1</v>
      </c>
      <c r="L35">
        <f t="shared" si="3"/>
        <v>0</v>
      </c>
      <c r="M35">
        <f t="shared" si="4"/>
        <v>1</v>
      </c>
      <c r="N35">
        <f t="shared" si="5"/>
        <v>0</v>
      </c>
      <c r="O35">
        <f t="shared" si="6"/>
        <v>0</v>
      </c>
    </row>
    <row r="36" spans="1:15" x14ac:dyDescent="0.25">
      <c r="A36" t="s">
        <v>719</v>
      </c>
      <c r="B36" t="s">
        <v>730</v>
      </c>
      <c r="C36">
        <v>4</v>
      </c>
      <c r="D36" t="s">
        <v>249</v>
      </c>
      <c r="E36" t="s">
        <v>10</v>
      </c>
      <c r="F36" t="s">
        <v>10</v>
      </c>
      <c r="H36">
        <v>1</v>
      </c>
      <c r="I36" t="s">
        <v>731</v>
      </c>
      <c r="J36" t="str">
        <f t="shared" si="1"/>
        <v>TP</v>
      </c>
      <c r="K36">
        <f t="shared" si="2"/>
        <v>1</v>
      </c>
      <c r="L36">
        <f t="shared" si="3"/>
        <v>0</v>
      </c>
      <c r="M36">
        <f t="shared" si="4"/>
        <v>1</v>
      </c>
      <c r="N36">
        <f t="shared" si="5"/>
        <v>0</v>
      </c>
      <c r="O36">
        <f t="shared" si="6"/>
        <v>0</v>
      </c>
    </row>
    <row r="37" spans="1:15" x14ac:dyDescent="0.25">
      <c r="A37" t="s">
        <v>719</v>
      </c>
      <c r="B37" t="s">
        <v>732</v>
      </c>
      <c r="C37">
        <v>4</v>
      </c>
      <c r="D37" t="s">
        <v>249</v>
      </c>
      <c r="E37" t="s">
        <v>10</v>
      </c>
      <c r="F37" t="s">
        <v>10</v>
      </c>
      <c r="H37">
        <v>1</v>
      </c>
      <c r="J37" t="str">
        <f t="shared" si="1"/>
        <v>TP</v>
      </c>
      <c r="K37">
        <f t="shared" si="2"/>
        <v>1</v>
      </c>
      <c r="L37">
        <f t="shared" si="3"/>
        <v>0</v>
      </c>
      <c r="M37">
        <f t="shared" si="4"/>
        <v>1</v>
      </c>
      <c r="N37">
        <f t="shared" si="5"/>
        <v>0</v>
      </c>
      <c r="O37">
        <f t="shared" si="6"/>
        <v>0</v>
      </c>
    </row>
    <row r="38" spans="1:15" x14ac:dyDescent="0.25">
      <c r="A38" t="s">
        <v>719</v>
      </c>
      <c r="B38" t="s">
        <v>733</v>
      </c>
      <c r="C38">
        <v>4</v>
      </c>
      <c r="D38" t="s">
        <v>249</v>
      </c>
      <c r="E38" t="s">
        <v>10</v>
      </c>
      <c r="F38" t="s">
        <v>10</v>
      </c>
      <c r="H38">
        <v>1</v>
      </c>
      <c r="J38" t="str">
        <f t="shared" si="1"/>
        <v>TP</v>
      </c>
      <c r="K38">
        <f t="shared" si="2"/>
        <v>1</v>
      </c>
      <c r="L38">
        <f t="shared" si="3"/>
        <v>0</v>
      </c>
      <c r="M38">
        <f t="shared" si="4"/>
        <v>1</v>
      </c>
      <c r="N38">
        <f t="shared" si="5"/>
        <v>0</v>
      </c>
      <c r="O38">
        <f t="shared" si="6"/>
        <v>0</v>
      </c>
    </row>
    <row r="39" spans="1:15" x14ac:dyDescent="0.25">
      <c r="A39" t="s">
        <v>719</v>
      </c>
      <c r="B39" t="s">
        <v>734</v>
      </c>
      <c r="C39">
        <v>4</v>
      </c>
      <c r="D39" t="s">
        <v>249</v>
      </c>
      <c r="E39" t="s">
        <v>10</v>
      </c>
      <c r="F39" t="s">
        <v>10</v>
      </c>
      <c r="H39">
        <v>1</v>
      </c>
      <c r="J39" t="str">
        <f t="shared" si="1"/>
        <v>TP</v>
      </c>
      <c r="K39">
        <f t="shared" si="2"/>
        <v>1</v>
      </c>
      <c r="L39">
        <f t="shared" si="3"/>
        <v>0</v>
      </c>
      <c r="M39">
        <f t="shared" si="4"/>
        <v>1</v>
      </c>
      <c r="N39">
        <f t="shared" si="5"/>
        <v>0</v>
      </c>
      <c r="O39">
        <f t="shared" si="6"/>
        <v>0</v>
      </c>
    </row>
    <row r="40" spans="1:15" x14ac:dyDescent="0.25">
      <c r="A40" t="s">
        <v>719</v>
      </c>
      <c r="B40" t="s">
        <v>735</v>
      </c>
      <c r="C40">
        <v>4</v>
      </c>
      <c r="D40" t="s">
        <v>249</v>
      </c>
      <c r="E40" t="s">
        <v>10</v>
      </c>
      <c r="F40" t="s">
        <v>10</v>
      </c>
      <c r="H40">
        <v>1</v>
      </c>
      <c r="J40" t="str">
        <f t="shared" si="1"/>
        <v>TP</v>
      </c>
      <c r="K40">
        <f t="shared" si="2"/>
        <v>1</v>
      </c>
      <c r="L40">
        <f t="shared" si="3"/>
        <v>0</v>
      </c>
      <c r="M40">
        <f t="shared" si="4"/>
        <v>1</v>
      </c>
      <c r="N40">
        <f t="shared" si="5"/>
        <v>0</v>
      </c>
      <c r="O40">
        <f t="shared" si="6"/>
        <v>0</v>
      </c>
    </row>
    <row r="41" spans="1:15" x14ac:dyDescent="0.25">
      <c r="A41" t="s">
        <v>719</v>
      </c>
      <c r="B41" t="s">
        <v>736</v>
      </c>
      <c r="C41">
        <v>4</v>
      </c>
      <c r="D41" t="s">
        <v>249</v>
      </c>
      <c r="E41" t="s">
        <v>10</v>
      </c>
      <c r="F41" t="s">
        <v>10</v>
      </c>
      <c r="H41">
        <v>0</v>
      </c>
      <c r="I41" t="s">
        <v>737</v>
      </c>
      <c r="J41" t="str">
        <f t="shared" si="1"/>
        <v>TP</v>
      </c>
      <c r="K41">
        <f t="shared" si="2"/>
        <v>1</v>
      </c>
      <c r="L41">
        <f t="shared" si="3"/>
        <v>0</v>
      </c>
      <c r="M41">
        <f t="shared" si="4"/>
        <v>1</v>
      </c>
      <c r="N41">
        <f t="shared" si="5"/>
        <v>0</v>
      </c>
      <c r="O41">
        <f t="shared" si="6"/>
        <v>0</v>
      </c>
    </row>
    <row r="42" spans="1:15" x14ac:dyDescent="0.25">
      <c r="A42" t="s">
        <v>719</v>
      </c>
      <c r="B42" t="s">
        <v>738</v>
      </c>
      <c r="C42">
        <v>4</v>
      </c>
      <c r="D42" t="s">
        <v>249</v>
      </c>
      <c r="E42" t="s">
        <v>10</v>
      </c>
      <c r="F42" t="s">
        <v>10</v>
      </c>
      <c r="H42">
        <v>1</v>
      </c>
      <c r="J42" t="str">
        <f t="shared" si="1"/>
        <v>TP</v>
      </c>
      <c r="K42">
        <f t="shared" si="2"/>
        <v>1</v>
      </c>
      <c r="L42">
        <f t="shared" si="3"/>
        <v>0</v>
      </c>
      <c r="M42">
        <f t="shared" si="4"/>
        <v>1</v>
      </c>
      <c r="N42">
        <f t="shared" si="5"/>
        <v>0</v>
      </c>
      <c r="O42">
        <f t="shared" si="6"/>
        <v>0</v>
      </c>
    </row>
    <row r="43" spans="1:15" x14ac:dyDescent="0.25">
      <c r="A43" t="s">
        <v>719</v>
      </c>
      <c r="B43" t="s">
        <v>739</v>
      </c>
      <c r="C43">
        <v>4</v>
      </c>
      <c r="D43" t="s">
        <v>249</v>
      </c>
      <c r="E43" t="s">
        <v>10</v>
      </c>
      <c r="F43" t="s">
        <v>10</v>
      </c>
      <c r="H43">
        <v>1</v>
      </c>
      <c r="J43" t="str">
        <f t="shared" si="1"/>
        <v>TP</v>
      </c>
      <c r="K43">
        <f t="shared" si="2"/>
        <v>1</v>
      </c>
      <c r="L43">
        <f t="shared" si="3"/>
        <v>0</v>
      </c>
      <c r="M43">
        <f t="shared" si="4"/>
        <v>1</v>
      </c>
      <c r="N43">
        <f t="shared" si="5"/>
        <v>0</v>
      </c>
      <c r="O43">
        <f t="shared" si="6"/>
        <v>0</v>
      </c>
    </row>
    <row r="44" spans="1:15" x14ac:dyDescent="0.25">
      <c r="A44" t="s">
        <v>719</v>
      </c>
      <c r="B44" t="s">
        <v>740</v>
      </c>
      <c r="C44">
        <v>4</v>
      </c>
      <c r="D44" t="s">
        <v>249</v>
      </c>
      <c r="E44" t="s">
        <v>10</v>
      </c>
      <c r="F44" t="s">
        <v>10</v>
      </c>
      <c r="H44">
        <v>1</v>
      </c>
      <c r="J44" t="str">
        <f t="shared" si="1"/>
        <v>TP</v>
      </c>
      <c r="K44">
        <f t="shared" si="2"/>
        <v>1</v>
      </c>
      <c r="L44">
        <f t="shared" si="3"/>
        <v>0</v>
      </c>
      <c r="M44">
        <f t="shared" si="4"/>
        <v>1</v>
      </c>
      <c r="N44">
        <f t="shared" si="5"/>
        <v>0</v>
      </c>
      <c r="O44">
        <f t="shared" si="6"/>
        <v>0</v>
      </c>
    </row>
    <row r="45" spans="1:15" x14ac:dyDescent="0.25">
      <c r="A45" t="s">
        <v>719</v>
      </c>
      <c r="B45" t="s">
        <v>741</v>
      </c>
      <c r="C45">
        <v>4</v>
      </c>
      <c r="D45" t="s">
        <v>249</v>
      </c>
      <c r="E45" t="s">
        <v>10</v>
      </c>
      <c r="F45" t="s">
        <v>10</v>
      </c>
      <c r="H45">
        <v>1</v>
      </c>
      <c r="J45" t="str">
        <f t="shared" si="1"/>
        <v>TP</v>
      </c>
      <c r="K45">
        <f t="shared" si="2"/>
        <v>1</v>
      </c>
      <c r="L45">
        <f t="shared" si="3"/>
        <v>0</v>
      </c>
      <c r="M45">
        <f t="shared" si="4"/>
        <v>1</v>
      </c>
      <c r="N45">
        <f t="shared" si="5"/>
        <v>0</v>
      </c>
      <c r="O45">
        <f t="shared" si="6"/>
        <v>0</v>
      </c>
    </row>
    <row r="46" spans="1:15" x14ac:dyDescent="0.25">
      <c r="A46" t="s">
        <v>742</v>
      </c>
      <c r="B46" t="s">
        <v>743</v>
      </c>
      <c r="C46">
        <v>7</v>
      </c>
      <c r="D46" t="s">
        <v>249</v>
      </c>
      <c r="E46" t="s">
        <v>106</v>
      </c>
      <c r="F46" t="s">
        <v>106</v>
      </c>
      <c r="H46">
        <v>1</v>
      </c>
      <c r="I46" t="s">
        <v>654</v>
      </c>
      <c r="J46" t="str">
        <f t="shared" si="1"/>
        <v>TP</v>
      </c>
      <c r="K46">
        <f t="shared" si="2"/>
        <v>1</v>
      </c>
      <c r="L46">
        <f t="shared" si="3"/>
        <v>0</v>
      </c>
      <c r="M46">
        <f t="shared" si="4"/>
        <v>1</v>
      </c>
      <c r="N46">
        <f t="shared" si="5"/>
        <v>0</v>
      </c>
      <c r="O46">
        <f t="shared" si="6"/>
        <v>0</v>
      </c>
    </row>
    <row r="47" spans="1:15" x14ac:dyDescent="0.25">
      <c r="A47" t="s">
        <v>742</v>
      </c>
      <c r="B47" t="s">
        <v>744</v>
      </c>
      <c r="C47">
        <v>7</v>
      </c>
      <c r="D47" t="s">
        <v>249</v>
      </c>
      <c r="E47" t="s">
        <v>106</v>
      </c>
      <c r="F47" t="s">
        <v>106</v>
      </c>
      <c r="H47">
        <v>1</v>
      </c>
      <c r="J47" t="str">
        <f t="shared" si="1"/>
        <v>TP</v>
      </c>
      <c r="K47">
        <f t="shared" si="2"/>
        <v>1</v>
      </c>
      <c r="L47">
        <f t="shared" si="3"/>
        <v>0</v>
      </c>
      <c r="M47">
        <f t="shared" si="4"/>
        <v>1</v>
      </c>
      <c r="N47">
        <f t="shared" si="5"/>
        <v>0</v>
      </c>
      <c r="O47">
        <f t="shared" si="6"/>
        <v>0</v>
      </c>
    </row>
    <row r="48" spans="1:15" x14ac:dyDescent="0.25">
      <c r="A48" t="s">
        <v>742</v>
      </c>
      <c r="B48" t="s">
        <v>745</v>
      </c>
      <c r="C48">
        <v>7</v>
      </c>
      <c r="D48" t="s">
        <v>249</v>
      </c>
      <c r="E48" t="s">
        <v>106</v>
      </c>
      <c r="F48" t="s">
        <v>106</v>
      </c>
      <c r="H48">
        <v>1</v>
      </c>
      <c r="J48" t="str">
        <f t="shared" si="1"/>
        <v>TP</v>
      </c>
      <c r="K48">
        <f t="shared" si="2"/>
        <v>1</v>
      </c>
      <c r="L48">
        <f t="shared" si="3"/>
        <v>0</v>
      </c>
      <c r="M48">
        <f t="shared" si="4"/>
        <v>1</v>
      </c>
      <c r="N48">
        <f t="shared" si="5"/>
        <v>0</v>
      </c>
      <c r="O48">
        <f t="shared" si="6"/>
        <v>0</v>
      </c>
    </row>
    <row r="49" spans="1:15" x14ac:dyDescent="0.25">
      <c r="A49" t="s">
        <v>742</v>
      </c>
      <c r="B49" t="s">
        <v>746</v>
      </c>
      <c r="C49">
        <v>7</v>
      </c>
      <c r="D49" t="s">
        <v>249</v>
      </c>
      <c r="E49" t="s">
        <v>106</v>
      </c>
      <c r="F49" t="s">
        <v>106</v>
      </c>
      <c r="H49">
        <v>1</v>
      </c>
      <c r="J49" t="str">
        <f t="shared" si="1"/>
        <v>TP</v>
      </c>
      <c r="K49">
        <f t="shared" si="2"/>
        <v>1</v>
      </c>
      <c r="L49">
        <f t="shared" si="3"/>
        <v>0</v>
      </c>
      <c r="M49">
        <f t="shared" si="4"/>
        <v>1</v>
      </c>
      <c r="N49">
        <f t="shared" si="5"/>
        <v>0</v>
      </c>
      <c r="O49">
        <f t="shared" si="6"/>
        <v>0</v>
      </c>
    </row>
    <row r="50" spans="1:15" x14ac:dyDescent="0.25">
      <c r="A50" t="s">
        <v>742</v>
      </c>
      <c r="B50" t="s">
        <v>747</v>
      </c>
      <c r="C50">
        <v>7</v>
      </c>
      <c r="D50" t="s">
        <v>249</v>
      </c>
      <c r="E50" t="s">
        <v>106</v>
      </c>
      <c r="F50" t="s">
        <v>106</v>
      </c>
      <c r="H50">
        <v>1</v>
      </c>
      <c r="J50" t="str">
        <f t="shared" si="1"/>
        <v>TP</v>
      </c>
      <c r="K50">
        <f t="shared" si="2"/>
        <v>1</v>
      </c>
      <c r="L50">
        <f t="shared" si="3"/>
        <v>0</v>
      </c>
      <c r="M50">
        <f t="shared" si="4"/>
        <v>1</v>
      </c>
      <c r="N50">
        <f t="shared" si="5"/>
        <v>0</v>
      </c>
      <c r="O50">
        <f t="shared" si="6"/>
        <v>0</v>
      </c>
    </row>
    <row r="51" spans="1:15" x14ac:dyDescent="0.25">
      <c r="A51" t="s">
        <v>742</v>
      </c>
      <c r="B51" t="s">
        <v>748</v>
      </c>
      <c r="C51">
        <v>7</v>
      </c>
      <c r="D51" t="s">
        <v>249</v>
      </c>
      <c r="E51" t="s">
        <v>106</v>
      </c>
      <c r="F51" t="s">
        <v>10</v>
      </c>
      <c r="H51">
        <v>0</v>
      </c>
      <c r="I51" t="s">
        <v>731</v>
      </c>
      <c r="J51" t="str">
        <f t="shared" si="1"/>
        <v>FP</v>
      </c>
      <c r="K51">
        <f t="shared" si="2"/>
        <v>0</v>
      </c>
      <c r="L51">
        <f t="shared" si="3"/>
        <v>1</v>
      </c>
      <c r="M51">
        <f t="shared" si="4"/>
        <v>1</v>
      </c>
      <c r="N51">
        <f t="shared" si="5"/>
        <v>0</v>
      </c>
      <c r="O51">
        <f t="shared" si="6"/>
        <v>0</v>
      </c>
    </row>
    <row r="52" spans="1:15" x14ac:dyDescent="0.25">
      <c r="A52" t="s">
        <v>742</v>
      </c>
      <c r="B52" t="s">
        <v>749</v>
      </c>
      <c r="C52">
        <v>7</v>
      </c>
      <c r="D52" t="s">
        <v>249</v>
      </c>
      <c r="E52" t="s">
        <v>106</v>
      </c>
      <c r="F52" t="s">
        <v>106</v>
      </c>
      <c r="H52">
        <v>1</v>
      </c>
      <c r="J52" t="str">
        <f t="shared" si="1"/>
        <v>TP</v>
      </c>
      <c r="K52">
        <f t="shared" si="2"/>
        <v>1</v>
      </c>
      <c r="L52">
        <f t="shared" si="3"/>
        <v>0</v>
      </c>
      <c r="M52">
        <f t="shared" si="4"/>
        <v>1</v>
      </c>
      <c r="N52">
        <f t="shared" si="5"/>
        <v>0</v>
      </c>
      <c r="O52">
        <f t="shared" si="6"/>
        <v>0</v>
      </c>
    </row>
    <row r="53" spans="1:15" x14ac:dyDescent="0.25">
      <c r="A53" t="s">
        <v>742</v>
      </c>
      <c r="B53" t="s">
        <v>749</v>
      </c>
      <c r="C53">
        <v>7</v>
      </c>
      <c r="D53" t="s">
        <v>249</v>
      </c>
      <c r="E53" t="s">
        <v>106</v>
      </c>
      <c r="F53" t="s">
        <v>10</v>
      </c>
      <c r="H53">
        <v>0</v>
      </c>
      <c r="J53" t="str">
        <f t="shared" si="1"/>
        <v>FP</v>
      </c>
      <c r="K53">
        <f t="shared" si="2"/>
        <v>0</v>
      </c>
      <c r="L53">
        <f t="shared" si="3"/>
        <v>1</v>
      </c>
      <c r="M53">
        <f t="shared" si="4"/>
        <v>1</v>
      </c>
      <c r="N53">
        <f t="shared" si="5"/>
        <v>0</v>
      </c>
      <c r="O53">
        <f t="shared" si="6"/>
        <v>0</v>
      </c>
    </row>
    <row r="54" spans="1:15" x14ac:dyDescent="0.25">
      <c r="A54" t="s">
        <v>742</v>
      </c>
      <c r="B54" t="s">
        <v>750</v>
      </c>
      <c r="C54">
        <v>7</v>
      </c>
      <c r="D54" t="s">
        <v>249</v>
      </c>
      <c r="E54" t="s">
        <v>106</v>
      </c>
      <c r="F54" t="s">
        <v>10</v>
      </c>
      <c r="H54">
        <v>0</v>
      </c>
      <c r="J54" t="str">
        <f t="shared" si="1"/>
        <v>FP</v>
      </c>
      <c r="K54">
        <f t="shared" si="2"/>
        <v>0</v>
      </c>
      <c r="L54">
        <f t="shared" si="3"/>
        <v>1</v>
      </c>
      <c r="M54">
        <f t="shared" si="4"/>
        <v>1</v>
      </c>
      <c r="N54">
        <f t="shared" si="5"/>
        <v>0</v>
      </c>
      <c r="O54">
        <f t="shared" si="6"/>
        <v>0</v>
      </c>
    </row>
    <row r="55" spans="1:15" x14ac:dyDescent="0.25">
      <c r="A55" t="s">
        <v>742</v>
      </c>
      <c r="B55" t="s">
        <v>751</v>
      </c>
      <c r="C55">
        <v>7</v>
      </c>
      <c r="D55" t="s">
        <v>249</v>
      </c>
      <c r="E55" t="s">
        <v>106</v>
      </c>
      <c r="F55" t="s">
        <v>106</v>
      </c>
      <c r="H55">
        <v>1</v>
      </c>
      <c r="J55" t="str">
        <f t="shared" si="1"/>
        <v>TP</v>
      </c>
      <c r="K55">
        <f t="shared" si="2"/>
        <v>1</v>
      </c>
      <c r="L55">
        <f t="shared" si="3"/>
        <v>0</v>
      </c>
      <c r="M55">
        <f t="shared" si="4"/>
        <v>1</v>
      </c>
      <c r="N55">
        <f t="shared" si="5"/>
        <v>0</v>
      </c>
      <c r="O55">
        <f t="shared" si="6"/>
        <v>0</v>
      </c>
    </row>
    <row r="56" spans="1:15" x14ac:dyDescent="0.25">
      <c r="A56" t="s">
        <v>742</v>
      </c>
      <c r="B56" t="s">
        <v>752</v>
      </c>
      <c r="C56">
        <v>5</v>
      </c>
      <c r="D56" t="s">
        <v>250</v>
      </c>
      <c r="E56" t="s">
        <v>275</v>
      </c>
      <c r="I56" t="s">
        <v>753</v>
      </c>
      <c r="J56" t="str">
        <f t="shared" si="1"/>
        <v/>
      </c>
      <c r="K56">
        <f t="shared" si="2"/>
        <v>0</v>
      </c>
      <c r="L56">
        <f t="shared" si="3"/>
        <v>0</v>
      </c>
      <c r="M56">
        <f t="shared" si="4"/>
        <v>0</v>
      </c>
      <c r="N56">
        <f t="shared" si="5"/>
        <v>1</v>
      </c>
      <c r="O56">
        <f t="shared" si="6"/>
        <v>0</v>
      </c>
    </row>
    <row r="57" spans="1:15" x14ac:dyDescent="0.25">
      <c r="A57" t="s">
        <v>742</v>
      </c>
      <c r="B57" t="s">
        <v>754</v>
      </c>
      <c r="C57">
        <v>7</v>
      </c>
      <c r="D57" t="s">
        <v>249</v>
      </c>
      <c r="E57" t="s">
        <v>106</v>
      </c>
      <c r="F57" t="s">
        <v>106</v>
      </c>
      <c r="H57">
        <v>1</v>
      </c>
      <c r="J57" t="str">
        <f t="shared" si="1"/>
        <v>TP</v>
      </c>
      <c r="K57">
        <f t="shared" si="2"/>
        <v>1</v>
      </c>
      <c r="L57">
        <f t="shared" si="3"/>
        <v>0</v>
      </c>
      <c r="M57">
        <f t="shared" si="4"/>
        <v>1</v>
      </c>
      <c r="N57">
        <f t="shared" si="5"/>
        <v>0</v>
      </c>
      <c r="O57">
        <f t="shared" si="6"/>
        <v>0</v>
      </c>
    </row>
    <row r="58" spans="1:15" x14ac:dyDescent="0.25">
      <c r="A58" t="s">
        <v>742</v>
      </c>
      <c r="B58" t="s">
        <v>755</v>
      </c>
      <c r="C58">
        <v>7</v>
      </c>
      <c r="D58" t="s">
        <v>249</v>
      </c>
      <c r="E58" t="s">
        <v>106</v>
      </c>
      <c r="F58" t="s">
        <v>106</v>
      </c>
      <c r="H58">
        <v>1</v>
      </c>
      <c r="J58" t="str">
        <f t="shared" ref="J58:J89" si="7">IF(AND(NOT(ISBLANK($E58)), NOT($E58="N/A")), IF($E58=$F58,"TP","FP"), "")</f>
        <v>TP</v>
      </c>
      <c r="K58">
        <f t="shared" ref="K58:K89" si="8">IF(AND(AND(NOT(ISBLANK($E58)), NOT($E58="N/A")), $E58=$F58), 1, 0)</f>
        <v>1</v>
      </c>
      <c r="L58">
        <f t="shared" ref="L58:L89" si="9">IF(AND(AND(NOT(ISBLANK($E58)), NOT($E58="N/A")), $E58&lt;&gt;$F58), 1, 0)</f>
        <v>0</v>
      </c>
      <c r="M58">
        <f t="shared" si="4"/>
        <v>1</v>
      </c>
      <c r="N58">
        <f t="shared" si="5"/>
        <v>0</v>
      </c>
      <c r="O58">
        <f t="shared" si="6"/>
        <v>0</v>
      </c>
    </row>
    <row r="59" spans="1:15" x14ac:dyDescent="0.25">
      <c r="A59" t="s">
        <v>742</v>
      </c>
      <c r="B59" t="s">
        <v>755</v>
      </c>
      <c r="C59">
        <v>7</v>
      </c>
      <c r="D59" t="s">
        <v>249</v>
      </c>
      <c r="E59" t="s">
        <v>106</v>
      </c>
      <c r="F59" t="s">
        <v>106</v>
      </c>
      <c r="H59">
        <v>1</v>
      </c>
      <c r="J59" t="str">
        <f t="shared" si="7"/>
        <v>TP</v>
      </c>
      <c r="K59">
        <f t="shared" si="8"/>
        <v>1</v>
      </c>
      <c r="L59">
        <f t="shared" si="9"/>
        <v>0</v>
      </c>
      <c r="M59">
        <f t="shared" ref="M59:M90" si="10">IF(D59="TP", 1, 0)</f>
        <v>1</v>
      </c>
      <c r="N59">
        <f t="shared" ref="N59:N90" si="11">IF(D59="FP", 1, 0)</f>
        <v>0</v>
      </c>
      <c r="O59">
        <f t="shared" ref="O59:O90" si="12">IF(D59="FN", 1, 0)</f>
        <v>0</v>
      </c>
    </row>
    <row r="60" spans="1:15" x14ac:dyDescent="0.25">
      <c r="A60" t="s">
        <v>742</v>
      </c>
      <c r="B60" t="s">
        <v>755</v>
      </c>
      <c r="C60">
        <v>7</v>
      </c>
      <c r="D60" t="s">
        <v>249</v>
      </c>
      <c r="E60" t="s">
        <v>106</v>
      </c>
      <c r="F60" t="s">
        <v>106</v>
      </c>
      <c r="H60">
        <v>1</v>
      </c>
      <c r="J60" t="str">
        <f t="shared" si="7"/>
        <v>TP</v>
      </c>
      <c r="K60">
        <f t="shared" si="8"/>
        <v>1</v>
      </c>
      <c r="L60">
        <f t="shared" si="9"/>
        <v>0</v>
      </c>
      <c r="M60">
        <f t="shared" si="10"/>
        <v>1</v>
      </c>
      <c r="N60">
        <f t="shared" si="11"/>
        <v>0</v>
      </c>
      <c r="O60">
        <f t="shared" si="12"/>
        <v>0</v>
      </c>
    </row>
    <row r="61" spans="1:15" x14ac:dyDescent="0.25">
      <c r="A61" t="s">
        <v>742</v>
      </c>
      <c r="B61" t="s">
        <v>756</v>
      </c>
      <c r="C61">
        <v>7</v>
      </c>
      <c r="D61" t="s">
        <v>249</v>
      </c>
      <c r="E61" t="s">
        <v>106</v>
      </c>
      <c r="F61" t="s">
        <v>106</v>
      </c>
      <c r="H61">
        <v>1</v>
      </c>
      <c r="J61" t="str">
        <f t="shared" si="7"/>
        <v>TP</v>
      </c>
      <c r="K61">
        <f t="shared" si="8"/>
        <v>1</v>
      </c>
      <c r="L61">
        <f t="shared" si="9"/>
        <v>0</v>
      </c>
      <c r="M61">
        <f t="shared" si="10"/>
        <v>1</v>
      </c>
      <c r="N61">
        <f t="shared" si="11"/>
        <v>0</v>
      </c>
      <c r="O61">
        <f t="shared" si="12"/>
        <v>0</v>
      </c>
    </row>
    <row r="62" spans="1:15" x14ac:dyDescent="0.25">
      <c r="A62" t="s">
        <v>742</v>
      </c>
      <c r="B62" t="s">
        <v>757</v>
      </c>
      <c r="C62">
        <v>7</v>
      </c>
      <c r="D62" t="s">
        <v>249</v>
      </c>
      <c r="E62" t="s">
        <v>106</v>
      </c>
      <c r="F62" t="s">
        <v>106</v>
      </c>
      <c r="H62">
        <v>1</v>
      </c>
      <c r="I62" t="s">
        <v>656</v>
      </c>
      <c r="J62" t="str">
        <f t="shared" si="7"/>
        <v>TP</v>
      </c>
      <c r="K62">
        <f t="shared" si="8"/>
        <v>1</v>
      </c>
      <c r="L62">
        <f t="shared" si="9"/>
        <v>0</v>
      </c>
      <c r="M62">
        <f t="shared" si="10"/>
        <v>1</v>
      </c>
      <c r="N62">
        <f t="shared" si="11"/>
        <v>0</v>
      </c>
      <c r="O62">
        <f t="shared" si="12"/>
        <v>0</v>
      </c>
    </row>
    <row r="63" spans="1:15" x14ac:dyDescent="0.25">
      <c r="A63" t="s">
        <v>742</v>
      </c>
      <c r="B63" t="s">
        <v>757</v>
      </c>
      <c r="C63">
        <v>7</v>
      </c>
      <c r="D63" t="s">
        <v>249</v>
      </c>
      <c r="E63" t="s">
        <v>106</v>
      </c>
      <c r="F63" t="s">
        <v>106</v>
      </c>
      <c r="H63">
        <v>1</v>
      </c>
      <c r="J63" t="str">
        <f t="shared" si="7"/>
        <v>TP</v>
      </c>
      <c r="K63">
        <f t="shared" si="8"/>
        <v>1</v>
      </c>
      <c r="L63">
        <f t="shared" si="9"/>
        <v>0</v>
      </c>
      <c r="M63">
        <f t="shared" si="10"/>
        <v>1</v>
      </c>
      <c r="N63">
        <f t="shared" si="11"/>
        <v>0</v>
      </c>
      <c r="O63">
        <f t="shared" si="12"/>
        <v>0</v>
      </c>
    </row>
    <row r="64" spans="1:15" x14ac:dyDescent="0.25">
      <c r="A64" t="s">
        <v>742</v>
      </c>
      <c r="B64" t="s">
        <v>757</v>
      </c>
      <c r="C64">
        <v>7</v>
      </c>
      <c r="D64" t="s">
        <v>249</v>
      </c>
      <c r="E64" t="s">
        <v>106</v>
      </c>
      <c r="F64" t="s">
        <v>106</v>
      </c>
      <c r="H64">
        <v>1</v>
      </c>
      <c r="J64" t="str">
        <f t="shared" si="7"/>
        <v>TP</v>
      </c>
      <c r="K64">
        <f t="shared" si="8"/>
        <v>1</v>
      </c>
      <c r="L64">
        <f t="shared" si="9"/>
        <v>0</v>
      </c>
      <c r="M64">
        <f t="shared" si="10"/>
        <v>1</v>
      </c>
      <c r="N64">
        <f t="shared" si="11"/>
        <v>0</v>
      </c>
      <c r="O64">
        <f t="shared" si="12"/>
        <v>0</v>
      </c>
    </row>
    <row r="65" spans="1:15" x14ac:dyDescent="0.25">
      <c r="A65" t="s">
        <v>742</v>
      </c>
      <c r="B65" t="s">
        <v>757</v>
      </c>
      <c r="C65">
        <v>7</v>
      </c>
      <c r="D65" t="s">
        <v>249</v>
      </c>
      <c r="E65" t="s">
        <v>106</v>
      </c>
      <c r="F65" t="s">
        <v>106</v>
      </c>
      <c r="H65">
        <v>1</v>
      </c>
      <c r="J65" t="str">
        <f t="shared" si="7"/>
        <v>TP</v>
      </c>
      <c r="K65">
        <f t="shared" si="8"/>
        <v>1</v>
      </c>
      <c r="L65">
        <f t="shared" si="9"/>
        <v>0</v>
      </c>
      <c r="M65">
        <f t="shared" si="10"/>
        <v>1</v>
      </c>
      <c r="N65">
        <f t="shared" si="11"/>
        <v>0</v>
      </c>
      <c r="O65">
        <f t="shared" si="12"/>
        <v>0</v>
      </c>
    </row>
    <row r="66" spans="1:15" x14ac:dyDescent="0.25">
      <c r="A66" t="s">
        <v>742</v>
      </c>
      <c r="B66" t="s">
        <v>757</v>
      </c>
      <c r="C66">
        <v>7</v>
      </c>
      <c r="D66" t="s">
        <v>249</v>
      </c>
      <c r="E66" t="s">
        <v>106</v>
      </c>
      <c r="F66" t="s">
        <v>106</v>
      </c>
      <c r="H66">
        <v>1</v>
      </c>
      <c r="J66" t="str">
        <f t="shared" si="7"/>
        <v>TP</v>
      </c>
      <c r="K66">
        <f t="shared" si="8"/>
        <v>1</v>
      </c>
      <c r="L66">
        <f t="shared" si="9"/>
        <v>0</v>
      </c>
      <c r="M66">
        <f t="shared" si="10"/>
        <v>1</v>
      </c>
      <c r="N66">
        <f t="shared" si="11"/>
        <v>0</v>
      </c>
      <c r="O66">
        <f t="shared" si="12"/>
        <v>0</v>
      </c>
    </row>
    <row r="67" spans="1:15" x14ac:dyDescent="0.25">
      <c r="A67" t="s">
        <v>758</v>
      </c>
      <c r="B67" t="s">
        <v>759</v>
      </c>
      <c r="C67">
        <v>4</v>
      </c>
      <c r="D67" t="s">
        <v>249</v>
      </c>
      <c r="E67" t="s">
        <v>10</v>
      </c>
      <c r="F67" t="s">
        <v>10</v>
      </c>
      <c r="H67">
        <v>1</v>
      </c>
      <c r="I67" t="s">
        <v>656</v>
      </c>
      <c r="J67" t="str">
        <f t="shared" si="7"/>
        <v>TP</v>
      </c>
      <c r="K67">
        <f t="shared" si="8"/>
        <v>1</v>
      </c>
      <c r="L67">
        <f t="shared" si="9"/>
        <v>0</v>
      </c>
      <c r="M67">
        <f t="shared" si="10"/>
        <v>1</v>
      </c>
      <c r="N67">
        <f t="shared" si="11"/>
        <v>0</v>
      </c>
      <c r="O67">
        <f t="shared" si="12"/>
        <v>0</v>
      </c>
    </row>
    <row r="68" spans="1:15" x14ac:dyDescent="0.25">
      <c r="A68" t="s">
        <v>758</v>
      </c>
      <c r="C68">
        <v>7</v>
      </c>
      <c r="D68" t="s">
        <v>249</v>
      </c>
      <c r="E68" t="s">
        <v>106</v>
      </c>
      <c r="F68" t="s">
        <v>106</v>
      </c>
      <c r="H68">
        <v>1</v>
      </c>
      <c r="J68" t="str">
        <f t="shared" si="7"/>
        <v>TP</v>
      </c>
      <c r="K68">
        <f t="shared" si="8"/>
        <v>1</v>
      </c>
      <c r="L68">
        <f t="shared" si="9"/>
        <v>0</v>
      </c>
      <c r="M68">
        <f t="shared" si="10"/>
        <v>1</v>
      </c>
      <c r="N68">
        <f t="shared" si="11"/>
        <v>0</v>
      </c>
      <c r="O68">
        <f t="shared" si="12"/>
        <v>0</v>
      </c>
    </row>
    <row r="69" spans="1:15" x14ac:dyDescent="0.25">
      <c r="A69" t="s">
        <v>758</v>
      </c>
      <c r="B69" t="s">
        <v>759</v>
      </c>
      <c r="C69">
        <v>4</v>
      </c>
      <c r="D69" t="s">
        <v>249</v>
      </c>
      <c r="E69" t="s">
        <v>10</v>
      </c>
      <c r="F69" t="s">
        <v>10</v>
      </c>
      <c r="H69">
        <v>1</v>
      </c>
      <c r="J69" t="str">
        <f t="shared" si="7"/>
        <v>TP</v>
      </c>
      <c r="K69">
        <f t="shared" si="8"/>
        <v>1</v>
      </c>
      <c r="L69">
        <f t="shared" si="9"/>
        <v>0</v>
      </c>
      <c r="M69">
        <f t="shared" si="10"/>
        <v>1</v>
      </c>
      <c r="N69">
        <f t="shared" si="11"/>
        <v>0</v>
      </c>
      <c r="O69">
        <f t="shared" si="12"/>
        <v>0</v>
      </c>
    </row>
    <row r="70" spans="1:15" x14ac:dyDescent="0.25">
      <c r="A70" t="s">
        <v>758</v>
      </c>
      <c r="C70">
        <v>7</v>
      </c>
      <c r="D70" t="s">
        <v>249</v>
      </c>
      <c r="E70" t="s">
        <v>106</v>
      </c>
      <c r="F70" t="s">
        <v>106</v>
      </c>
      <c r="H70">
        <v>1</v>
      </c>
      <c r="J70" t="str">
        <f t="shared" si="7"/>
        <v>TP</v>
      </c>
      <c r="K70">
        <f t="shared" si="8"/>
        <v>1</v>
      </c>
      <c r="L70">
        <f t="shared" si="9"/>
        <v>0</v>
      </c>
      <c r="M70">
        <f t="shared" si="10"/>
        <v>1</v>
      </c>
      <c r="N70">
        <f t="shared" si="11"/>
        <v>0</v>
      </c>
      <c r="O70">
        <f t="shared" si="12"/>
        <v>0</v>
      </c>
    </row>
    <row r="71" spans="1:15" x14ac:dyDescent="0.25">
      <c r="A71" t="s">
        <v>758</v>
      </c>
      <c r="B71" t="s">
        <v>759</v>
      </c>
      <c r="C71">
        <v>4</v>
      </c>
      <c r="D71" t="s">
        <v>249</v>
      </c>
      <c r="E71" t="s">
        <v>10</v>
      </c>
      <c r="F71" t="s">
        <v>10</v>
      </c>
      <c r="H71">
        <v>1</v>
      </c>
      <c r="J71" t="str">
        <f t="shared" si="7"/>
        <v>TP</v>
      </c>
      <c r="K71">
        <f t="shared" si="8"/>
        <v>1</v>
      </c>
      <c r="L71">
        <f t="shared" si="9"/>
        <v>0</v>
      </c>
      <c r="M71">
        <f t="shared" si="10"/>
        <v>1</v>
      </c>
      <c r="N71">
        <f t="shared" si="11"/>
        <v>0</v>
      </c>
      <c r="O71">
        <f t="shared" si="12"/>
        <v>0</v>
      </c>
    </row>
    <row r="72" spans="1:15" x14ac:dyDescent="0.25">
      <c r="A72" t="s">
        <v>758</v>
      </c>
      <c r="C72">
        <v>7</v>
      </c>
      <c r="D72" t="s">
        <v>249</v>
      </c>
      <c r="E72" t="s">
        <v>106</v>
      </c>
      <c r="F72" t="s">
        <v>6</v>
      </c>
      <c r="H72">
        <v>0</v>
      </c>
      <c r="J72" t="str">
        <f t="shared" si="7"/>
        <v>FP</v>
      </c>
      <c r="K72">
        <f t="shared" si="8"/>
        <v>0</v>
      </c>
      <c r="L72">
        <f t="shared" si="9"/>
        <v>1</v>
      </c>
      <c r="M72">
        <f t="shared" si="10"/>
        <v>1</v>
      </c>
      <c r="N72">
        <f t="shared" si="11"/>
        <v>0</v>
      </c>
      <c r="O72">
        <f t="shared" si="12"/>
        <v>0</v>
      </c>
    </row>
    <row r="73" spans="1:15" x14ac:dyDescent="0.25">
      <c r="A73" t="s">
        <v>758</v>
      </c>
      <c r="B73" t="s">
        <v>760</v>
      </c>
      <c r="C73">
        <v>4</v>
      </c>
      <c r="D73" t="s">
        <v>249</v>
      </c>
      <c r="E73" t="s">
        <v>10</v>
      </c>
      <c r="F73" t="s">
        <v>10</v>
      </c>
      <c r="H73">
        <v>1</v>
      </c>
      <c r="J73" t="str">
        <f t="shared" si="7"/>
        <v>TP</v>
      </c>
      <c r="K73">
        <f t="shared" si="8"/>
        <v>1</v>
      </c>
      <c r="L73">
        <f t="shared" si="9"/>
        <v>0</v>
      </c>
      <c r="M73">
        <f t="shared" si="10"/>
        <v>1</v>
      </c>
      <c r="N73">
        <f t="shared" si="11"/>
        <v>0</v>
      </c>
      <c r="O73">
        <f t="shared" si="12"/>
        <v>0</v>
      </c>
    </row>
    <row r="74" spans="1:15" x14ac:dyDescent="0.25">
      <c r="A74" t="s">
        <v>758</v>
      </c>
      <c r="C74">
        <v>7</v>
      </c>
      <c r="D74" t="s">
        <v>249</v>
      </c>
      <c r="E74" t="s">
        <v>106</v>
      </c>
      <c r="F74" t="s">
        <v>6</v>
      </c>
      <c r="H74">
        <v>0</v>
      </c>
      <c r="J74" t="str">
        <f t="shared" si="7"/>
        <v>FP</v>
      </c>
      <c r="K74">
        <f t="shared" si="8"/>
        <v>0</v>
      </c>
      <c r="L74">
        <f t="shared" si="9"/>
        <v>1</v>
      </c>
      <c r="M74">
        <f t="shared" si="10"/>
        <v>1</v>
      </c>
      <c r="N74">
        <f t="shared" si="11"/>
        <v>0</v>
      </c>
      <c r="O74">
        <f t="shared" si="12"/>
        <v>0</v>
      </c>
    </row>
    <row r="75" spans="1:15" x14ac:dyDescent="0.25">
      <c r="A75" t="s">
        <v>758</v>
      </c>
      <c r="B75" t="s">
        <v>761</v>
      </c>
      <c r="C75">
        <v>4</v>
      </c>
      <c r="D75" t="s">
        <v>249</v>
      </c>
      <c r="E75" t="s">
        <v>10</v>
      </c>
      <c r="F75" t="s">
        <v>10</v>
      </c>
      <c r="H75">
        <v>1</v>
      </c>
      <c r="J75" t="str">
        <f t="shared" si="7"/>
        <v>TP</v>
      </c>
      <c r="K75">
        <f t="shared" si="8"/>
        <v>1</v>
      </c>
      <c r="L75">
        <f t="shared" si="9"/>
        <v>0</v>
      </c>
      <c r="M75">
        <f t="shared" si="10"/>
        <v>1</v>
      </c>
      <c r="N75">
        <f t="shared" si="11"/>
        <v>0</v>
      </c>
      <c r="O75">
        <f t="shared" si="12"/>
        <v>0</v>
      </c>
    </row>
    <row r="76" spans="1:15" x14ac:dyDescent="0.25">
      <c r="A76" t="s">
        <v>758</v>
      </c>
      <c r="C76">
        <v>7</v>
      </c>
      <c r="D76" t="s">
        <v>249</v>
      </c>
      <c r="E76" t="s">
        <v>106</v>
      </c>
      <c r="F76" t="s">
        <v>106</v>
      </c>
      <c r="H76">
        <v>1</v>
      </c>
      <c r="J76" t="str">
        <f t="shared" si="7"/>
        <v>TP</v>
      </c>
      <c r="K76">
        <f t="shared" si="8"/>
        <v>1</v>
      </c>
      <c r="L76">
        <f t="shared" si="9"/>
        <v>0</v>
      </c>
      <c r="M76">
        <f t="shared" si="10"/>
        <v>1</v>
      </c>
      <c r="N76">
        <f t="shared" si="11"/>
        <v>0</v>
      </c>
      <c r="O76">
        <f t="shared" si="12"/>
        <v>0</v>
      </c>
    </row>
    <row r="77" spans="1:15" x14ac:dyDescent="0.25">
      <c r="A77" t="s">
        <v>758</v>
      </c>
      <c r="B77" t="s">
        <v>762</v>
      </c>
      <c r="C77">
        <v>4</v>
      </c>
      <c r="D77" t="s">
        <v>249</v>
      </c>
      <c r="E77" t="s">
        <v>10</v>
      </c>
      <c r="F77" t="s">
        <v>10</v>
      </c>
      <c r="H77">
        <v>1</v>
      </c>
      <c r="I77" t="s">
        <v>654</v>
      </c>
      <c r="J77" t="str">
        <f t="shared" si="7"/>
        <v>TP</v>
      </c>
      <c r="K77">
        <f t="shared" si="8"/>
        <v>1</v>
      </c>
      <c r="L77">
        <f t="shared" si="9"/>
        <v>0</v>
      </c>
      <c r="M77">
        <f t="shared" si="10"/>
        <v>1</v>
      </c>
      <c r="N77">
        <f t="shared" si="11"/>
        <v>0</v>
      </c>
      <c r="O77">
        <f t="shared" si="12"/>
        <v>0</v>
      </c>
    </row>
    <row r="78" spans="1:15" x14ac:dyDescent="0.25">
      <c r="A78" t="s">
        <v>758</v>
      </c>
      <c r="C78">
        <v>7</v>
      </c>
      <c r="D78" t="s">
        <v>249</v>
      </c>
      <c r="E78" t="s">
        <v>106</v>
      </c>
      <c r="F78" t="s">
        <v>106</v>
      </c>
      <c r="H78">
        <v>1</v>
      </c>
      <c r="J78" t="str">
        <f t="shared" si="7"/>
        <v>TP</v>
      </c>
      <c r="K78">
        <f t="shared" si="8"/>
        <v>1</v>
      </c>
      <c r="L78">
        <f t="shared" si="9"/>
        <v>0</v>
      </c>
      <c r="M78">
        <f t="shared" si="10"/>
        <v>1</v>
      </c>
      <c r="N78">
        <f t="shared" si="11"/>
        <v>0</v>
      </c>
      <c r="O78">
        <f t="shared" si="12"/>
        <v>0</v>
      </c>
    </row>
    <row r="79" spans="1:15" x14ac:dyDescent="0.25">
      <c r="A79" t="s">
        <v>758</v>
      </c>
      <c r="B79" t="s">
        <v>763</v>
      </c>
      <c r="C79">
        <v>4</v>
      </c>
      <c r="D79" t="s">
        <v>249</v>
      </c>
      <c r="E79" t="s">
        <v>10</v>
      </c>
      <c r="F79" t="s">
        <v>10</v>
      </c>
      <c r="H79">
        <v>1</v>
      </c>
      <c r="J79" t="str">
        <f t="shared" si="7"/>
        <v>TP</v>
      </c>
      <c r="K79">
        <f t="shared" si="8"/>
        <v>1</v>
      </c>
      <c r="L79">
        <f t="shared" si="9"/>
        <v>0</v>
      </c>
      <c r="M79">
        <f t="shared" si="10"/>
        <v>1</v>
      </c>
      <c r="N79">
        <f t="shared" si="11"/>
        <v>0</v>
      </c>
      <c r="O79">
        <f t="shared" si="12"/>
        <v>0</v>
      </c>
    </row>
    <row r="80" spans="1:15" x14ac:dyDescent="0.25">
      <c r="A80" t="s">
        <v>758</v>
      </c>
      <c r="C80">
        <v>7</v>
      </c>
      <c r="D80" t="s">
        <v>249</v>
      </c>
      <c r="E80" t="s">
        <v>106</v>
      </c>
      <c r="F80" t="s">
        <v>106</v>
      </c>
      <c r="H80">
        <v>1</v>
      </c>
      <c r="J80" t="str">
        <f t="shared" si="7"/>
        <v>TP</v>
      </c>
      <c r="K80">
        <f t="shared" si="8"/>
        <v>1</v>
      </c>
      <c r="L80">
        <f t="shared" si="9"/>
        <v>0</v>
      </c>
      <c r="M80">
        <f t="shared" si="10"/>
        <v>1</v>
      </c>
      <c r="N80">
        <f t="shared" si="11"/>
        <v>0</v>
      </c>
      <c r="O80">
        <f t="shared" si="12"/>
        <v>0</v>
      </c>
    </row>
    <row r="81" spans="1:15" x14ac:dyDescent="0.25">
      <c r="A81" t="s">
        <v>758</v>
      </c>
      <c r="B81" t="s">
        <v>763</v>
      </c>
      <c r="C81">
        <v>4</v>
      </c>
      <c r="D81" t="s">
        <v>249</v>
      </c>
      <c r="E81" t="s">
        <v>10</v>
      </c>
      <c r="F81" t="s">
        <v>10</v>
      </c>
      <c r="H81">
        <v>1</v>
      </c>
      <c r="J81" t="str">
        <f t="shared" si="7"/>
        <v>TP</v>
      </c>
      <c r="K81">
        <f t="shared" si="8"/>
        <v>1</v>
      </c>
      <c r="L81">
        <f t="shared" si="9"/>
        <v>0</v>
      </c>
      <c r="M81">
        <f t="shared" si="10"/>
        <v>1</v>
      </c>
      <c r="N81">
        <f t="shared" si="11"/>
        <v>0</v>
      </c>
      <c r="O81">
        <f t="shared" si="12"/>
        <v>0</v>
      </c>
    </row>
    <row r="82" spans="1:15" x14ac:dyDescent="0.25">
      <c r="A82" t="s">
        <v>758</v>
      </c>
      <c r="C82">
        <v>7</v>
      </c>
      <c r="D82" t="s">
        <v>249</v>
      </c>
      <c r="E82" t="s">
        <v>106</v>
      </c>
      <c r="F82" t="s">
        <v>106</v>
      </c>
      <c r="H82">
        <v>1</v>
      </c>
      <c r="J82" t="str">
        <f t="shared" si="7"/>
        <v>TP</v>
      </c>
      <c r="K82">
        <f t="shared" si="8"/>
        <v>1</v>
      </c>
      <c r="L82">
        <f t="shared" si="9"/>
        <v>0</v>
      </c>
      <c r="M82">
        <f t="shared" si="10"/>
        <v>1</v>
      </c>
      <c r="N82">
        <f t="shared" si="11"/>
        <v>0</v>
      </c>
      <c r="O82">
        <f t="shared" si="12"/>
        <v>0</v>
      </c>
    </row>
    <row r="83" spans="1:15" x14ac:dyDescent="0.25">
      <c r="A83" t="s">
        <v>758</v>
      </c>
      <c r="B83" t="s">
        <v>763</v>
      </c>
      <c r="C83">
        <v>4</v>
      </c>
      <c r="D83" t="s">
        <v>249</v>
      </c>
      <c r="E83" t="s">
        <v>10</v>
      </c>
      <c r="F83" t="s">
        <v>10</v>
      </c>
      <c r="H83">
        <v>1</v>
      </c>
      <c r="J83" t="str">
        <f t="shared" si="7"/>
        <v>TP</v>
      </c>
      <c r="K83">
        <f t="shared" si="8"/>
        <v>1</v>
      </c>
      <c r="L83">
        <f t="shared" si="9"/>
        <v>0</v>
      </c>
      <c r="M83">
        <f t="shared" si="10"/>
        <v>1</v>
      </c>
      <c r="N83">
        <f t="shared" si="11"/>
        <v>0</v>
      </c>
      <c r="O83">
        <f t="shared" si="12"/>
        <v>0</v>
      </c>
    </row>
    <row r="84" spans="1:15" x14ac:dyDescent="0.25">
      <c r="A84" t="s">
        <v>758</v>
      </c>
      <c r="C84">
        <v>7</v>
      </c>
      <c r="D84" t="s">
        <v>249</v>
      </c>
      <c r="E84" t="s">
        <v>106</v>
      </c>
      <c r="F84" t="s">
        <v>106</v>
      </c>
      <c r="H84">
        <v>1</v>
      </c>
      <c r="J84" t="str">
        <f t="shared" si="7"/>
        <v>TP</v>
      </c>
      <c r="K84">
        <f t="shared" si="8"/>
        <v>1</v>
      </c>
      <c r="L84">
        <f t="shared" si="9"/>
        <v>0</v>
      </c>
      <c r="M84">
        <f t="shared" si="10"/>
        <v>1</v>
      </c>
      <c r="N84">
        <f t="shared" si="11"/>
        <v>0</v>
      </c>
      <c r="O84">
        <f t="shared" si="12"/>
        <v>0</v>
      </c>
    </row>
    <row r="85" spans="1:15" x14ac:dyDescent="0.25">
      <c r="A85" t="s">
        <v>758</v>
      </c>
      <c r="B85" t="s">
        <v>763</v>
      </c>
      <c r="C85">
        <v>4</v>
      </c>
      <c r="D85" t="s">
        <v>249</v>
      </c>
      <c r="E85" t="s">
        <v>10</v>
      </c>
      <c r="F85" t="s">
        <v>10</v>
      </c>
      <c r="H85">
        <v>0</v>
      </c>
      <c r="I85" t="s">
        <v>764</v>
      </c>
      <c r="J85" t="str">
        <f t="shared" si="7"/>
        <v>TP</v>
      </c>
      <c r="K85">
        <f t="shared" si="8"/>
        <v>1</v>
      </c>
      <c r="L85">
        <f t="shared" si="9"/>
        <v>0</v>
      </c>
      <c r="M85">
        <f t="shared" si="10"/>
        <v>1</v>
      </c>
      <c r="N85">
        <f t="shared" si="11"/>
        <v>0</v>
      </c>
      <c r="O85">
        <f t="shared" si="12"/>
        <v>0</v>
      </c>
    </row>
    <row r="86" spans="1:15" x14ac:dyDescent="0.25">
      <c r="A86" t="s">
        <v>758</v>
      </c>
      <c r="B86" t="s">
        <v>765</v>
      </c>
      <c r="C86">
        <v>4</v>
      </c>
      <c r="D86" t="s">
        <v>249</v>
      </c>
      <c r="E86" t="s">
        <v>10</v>
      </c>
      <c r="F86" t="s">
        <v>10</v>
      </c>
      <c r="H86">
        <v>0</v>
      </c>
      <c r="I86" t="s">
        <v>766</v>
      </c>
      <c r="J86" t="str">
        <f t="shared" si="7"/>
        <v>TP</v>
      </c>
      <c r="K86">
        <f t="shared" si="8"/>
        <v>1</v>
      </c>
      <c r="L86">
        <f t="shared" si="9"/>
        <v>0</v>
      </c>
      <c r="M86">
        <f t="shared" si="10"/>
        <v>1</v>
      </c>
      <c r="N86">
        <f t="shared" si="11"/>
        <v>0</v>
      </c>
      <c r="O86">
        <f t="shared" si="12"/>
        <v>0</v>
      </c>
    </row>
    <row r="87" spans="1:15" x14ac:dyDescent="0.25">
      <c r="A87" t="s">
        <v>758</v>
      </c>
      <c r="B87" t="s">
        <v>767</v>
      </c>
      <c r="C87">
        <v>4</v>
      </c>
      <c r="D87" t="s">
        <v>249</v>
      </c>
      <c r="E87" t="s">
        <v>10</v>
      </c>
      <c r="F87" t="s">
        <v>10</v>
      </c>
      <c r="H87">
        <v>1</v>
      </c>
      <c r="J87" t="str">
        <f t="shared" si="7"/>
        <v>TP</v>
      </c>
      <c r="K87">
        <f t="shared" si="8"/>
        <v>1</v>
      </c>
      <c r="L87">
        <f t="shared" si="9"/>
        <v>0</v>
      </c>
      <c r="M87">
        <f t="shared" si="10"/>
        <v>1</v>
      </c>
      <c r="N87">
        <f t="shared" si="11"/>
        <v>0</v>
      </c>
      <c r="O87">
        <f t="shared" si="12"/>
        <v>0</v>
      </c>
    </row>
    <row r="88" spans="1:15" x14ac:dyDescent="0.25">
      <c r="A88" t="s">
        <v>758</v>
      </c>
      <c r="C88">
        <v>7</v>
      </c>
      <c r="D88" t="s">
        <v>250</v>
      </c>
      <c r="E88" t="s">
        <v>275</v>
      </c>
      <c r="J88" t="str">
        <f t="shared" si="7"/>
        <v/>
      </c>
      <c r="K88">
        <f t="shared" si="8"/>
        <v>0</v>
      </c>
      <c r="L88">
        <f t="shared" si="9"/>
        <v>0</v>
      </c>
      <c r="M88">
        <f t="shared" si="10"/>
        <v>0</v>
      </c>
      <c r="N88">
        <f t="shared" si="11"/>
        <v>1</v>
      </c>
      <c r="O88">
        <f t="shared" si="12"/>
        <v>0</v>
      </c>
    </row>
    <row r="89" spans="1:15" x14ac:dyDescent="0.25">
      <c r="A89" t="s">
        <v>758</v>
      </c>
      <c r="B89" t="s">
        <v>768</v>
      </c>
      <c r="C89">
        <v>4</v>
      </c>
      <c r="D89" t="s">
        <v>249</v>
      </c>
      <c r="E89" t="s">
        <v>10</v>
      </c>
      <c r="F89" t="s">
        <v>10</v>
      </c>
      <c r="H89">
        <v>1</v>
      </c>
      <c r="J89" t="str">
        <f t="shared" si="7"/>
        <v>TP</v>
      </c>
      <c r="K89">
        <f t="shared" si="8"/>
        <v>1</v>
      </c>
      <c r="L89">
        <f t="shared" si="9"/>
        <v>0</v>
      </c>
      <c r="M89">
        <f t="shared" si="10"/>
        <v>1</v>
      </c>
      <c r="N89">
        <f t="shared" si="11"/>
        <v>0</v>
      </c>
      <c r="O89">
        <f t="shared" si="12"/>
        <v>0</v>
      </c>
    </row>
    <row r="90" spans="1:15" x14ac:dyDescent="0.25">
      <c r="A90" t="s">
        <v>758</v>
      </c>
      <c r="C90">
        <v>7</v>
      </c>
      <c r="D90" t="s">
        <v>249</v>
      </c>
      <c r="E90" t="s">
        <v>106</v>
      </c>
      <c r="F90" t="s">
        <v>106</v>
      </c>
      <c r="H90">
        <v>1</v>
      </c>
      <c r="J90" t="str">
        <f t="shared" ref="J90:J121" si="13">IF(AND(NOT(ISBLANK($E90)), NOT($E90="N/A")), IF($E90=$F90,"TP","FP"), "")</f>
        <v>TP</v>
      </c>
      <c r="K90">
        <f t="shared" ref="K90:K121" si="14">IF(AND(AND(NOT(ISBLANK($E90)), NOT($E90="N/A")), $E90=$F90), 1, 0)</f>
        <v>1</v>
      </c>
      <c r="L90">
        <f t="shared" ref="L90:L121" si="15">IF(AND(AND(NOT(ISBLANK($E90)), NOT($E90="N/A")), $E90&lt;&gt;$F90), 1, 0)</f>
        <v>0</v>
      </c>
      <c r="M90">
        <f t="shared" si="10"/>
        <v>1</v>
      </c>
      <c r="N90">
        <f t="shared" si="11"/>
        <v>0</v>
      </c>
      <c r="O90">
        <f t="shared" si="12"/>
        <v>0</v>
      </c>
    </row>
    <row r="91" spans="1:15" x14ac:dyDescent="0.25">
      <c r="A91" t="s">
        <v>758</v>
      </c>
      <c r="B91" t="s">
        <v>768</v>
      </c>
      <c r="C91">
        <v>4</v>
      </c>
      <c r="D91" t="s">
        <v>249</v>
      </c>
      <c r="E91" t="s">
        <v>10</v>
      </c>
      <c r="F91" t="s">
        <v>10</v>
      </c>
      <c r="H91">
        <v>1</v>
      </c>
      <c r="J91" t="str">
        <f t="shared" si="13"/>
        <v>TP</v>
      </c>
      <c r="K91">
        <f t="shared" si="14"/>
        <v>1</v>
      </c>
      <c r="L91">
        <f t="shared" si="15"/>
        <v>0</v>
      </c>
      <c r="M91">
        <f t="shared" ref="M91:M122" si="16">IF(D91="TP", 1, 0)</f>
        <v>1</v>
      </c>
      <c r="N91">
        <f t="shared" ref="N91:N122" si="17">IF(D91="FP", 1, 0)</f>
        <v>0</v>
      </c>
      <c r="O91">
        <f t="shared" ref="O91:O122" si="18">IF(D91="FN", 1, 0)</f>
        <v>0</v>
      </c>
    </row>
    <row r="92" spans="1:15" x14ac:dyDescent="0.25">
      <c r="A92" t="s">
        <v>758</v>
      </c>
      <c r="C92">
        <v>7</v>
      </c>
      <c r="D92" t="s">
        <v>249</v>
      </c>
      <c r="E92" t="s">
        <v>106</v>
      </c>
      <c r="F92" t="s">
        <v>106</v>
      </c>
      <c r="H92">
        <v>1</v>
      </c>
      <c r="J92" t="str">
        <f t="shared" si="13"/>
        <v>TP</v>
      </c>
      <c r="K92">
        <f t="shared" si="14"/>
        <v>1</v>
      </c>
      <c r="L92">
        <f t="shared" si="15"/>
        <v>0</v>
      </c>
      <c r="M92">
        <f t="shared" si="16"/>
        <v>1</v>
      </c>
      <c r="N92">
        <f t="shared" si="17"/>
        <v>0</v>
      </c>
      <c r="O92">
        <f t="shared" si="18"/>
        <v>0</v>
      </c>
    </row>
    <row r="93" spans="1:15" x14ac:dyDescent="0.25">
      <c r="A93" t="s">
        <v>758</v>
      </c>
      <c r="B93" t="s">
        <v>768</v>
      </c>
      <c r="C93">
        <v>4</v>
      </c>
      <c r="D93" t="s">
        <v>249</v>
      </c>
      <c r="E93" t="s">
        <v>10</v>
      </c>
      <c r="F93" t="s">
        <v>10</v>
      </c>
      <c r="H93">
        <v>1</v>
      </c>
      <c r="J93" t="str">
        <f t="shared" si="13"/>
        <v>TP</v>
      </c>
      <c r="K93">
        <f t="shared" si="14"/>
        <v>1</v>
      </c>
      <c r="L93">
        <f t="shared" si="15"/>
        <v>0</v>
      </c>
      <c r="M93">
        <f t="shared" si="16"/>
        <v>1</v>
      </c>
      <c r="N93">
        <f t="shared" si="17"/>
        <v>0</v>
      </c>
      <c r="O93">
        <f t="shared" si="18"/>
        <v>0</v>
      </c>
    </row>
    <row r="94" spans="1:15" x14ac:dyDescent="0.25">
      <c r="A94" t="s">
        <v>758</v>
      </c>
      <c r="C94">
        <v>7</v>
      </c>
      <c r="D94" t="s">
        <v>249</v>
      </c>
      <c r="E94" t="s">
        <v>106</v>
      </c>
      <c r="F94" t="s">
        <v>106</v>
      </c>
      <c r="H94">
        <v>1</v>
      </c>
      <c r="J94" t="str">
        <f t="shared" si="13"/>
        <v>TP</v>
      </c>
      <c r="K94">
        <f t="shared" si="14"/>
        <v>1</v>
      </c>
      <c r="L94">
        <f t="shared" si="15"/>
        <v>0</v>
      </c>
      <c r="M94">
        <f t="shared" si="16"/>
        <v>1</v>
      </c>
      <c r="N94">
        <f t="shared" si="17"/>
        <v>0</v>
      </c>
      <c r="O94">
        <f t="shared" si="18"/>
        <v>0</v>
      </c>
    </row>
    <row r="95" spans="1:15" x14ac:dyDescent="0.25">
      <c r="A95" t="s">
        <v>758</v>
      </c>
      <c r="B95" t="s">
        <v>769</v>
      </c>
      <c r="C95">
        <v>4</v>
      </c>
      <c r="D95" t="s">
        <v>249</v>
      </c>
      <c r="E95" t="s">
        <v>10</v>
      </c>
      <c r="F95" t="s">
        <v>10</v>
      </c>
      <c r="H95">
        <v>1</v>
      </c>
      <c r="I95" t="s">
        <v>737</v>
      </c>
      <c r="J95" t="str">
        <f t="shared" si="13"/>
        <v>TP</v>
      </c>
      <c r="K95">
        <f t="shared" si="14"/>
        <v>1</v>
      </c>
      <c r="L95">
        <f t="shared" si="15"/>
        <v>0</v>
      </c>
      <c r="M95">
        <f t="shared" si="16"/>
        <v>1</v>
      </c>
      <c r="N95">
        <f t="shared" si="17"/>
        <v>0</v>
      </c>
      <c r="O95">
        <f t="shared" si="18"/>
        <v>0</v>
      </c>
    </row>
    <row r="96" spans="1:15" x14ac:dyDescent="0.25">
      <c r="A96" t="s">
        <v>758</v>
      </c>
      <c r="C96">
        <v>7</v>
      </c>
      <c r="D96" t="s">
        <v>249</v>
      </c>
      <c r="E96" t="s">
        <v>106</v>
      </c>
      <c r="F96" t="s">
        <v>106</v>
      </c>
      <c r="H96">
        <v>1</v>
      </c>
      <c r="J96" t="str">
        <f t="shared" si="13"/>
        <v>TP</v>
      </c>
      <c r="K96">
        <f t="shared" si="14"/>
        <v>1</v>
      </c>
      <c r="L96">
        <f t="shared" si="15"/>
        <v>0</v>
      </c>
      <c r="M96">
        <f t="shared" si="16"/>
        <v>1</v>
      </c>
      <c r="N96">
        <f t="shared" si="17"/>
        <v>0</v>
      </c>
      <c r="O96">
        <f t="shared" si="18"/>
        <v>0</v>
      </c>
    </row>
    <row r="97" spans="1:15" x14ac:dyDescent="0.25">
      <c r="A97" t="s">
        <v>758</v>
      </c>
      <c r="B97" t="s">
        <v>769</v>
      </c>
      <c r="C97">
        <v>4</v>
      </c>
      <c r="D97" t="s">
        <v>249</v>
      </c>
      <c r="E97" t="s">
        <v>10</v>
      </c>
      <c r="F97" t="s">
        <v>10</v>
      </c>
      <c r="H97">
        <v>0</v>
      </c>
      <c r="I97" t="s">
        <v>764</v>
      </c>
      <c r="J97" t="str">
        <f t="shared" si="13"/>
        <v>TP</v>
      </c>
      <c r="K97">
        <f t="shared" si="14"/>
        <v>1</v>
      </c>
      <c r="L97">
        <f t="shared" si="15"/>
        <v>0</v>
      </c>
      <c r="M97">
        <f t="shared" si="16"/>
        <v>1</v>
      </c>
      <c r="N97">
        <f t="shared" si="17"/>
        <v>0</v>
      </c>
      <c r="O97">
        <f t="shared" si="18"/>
        <v>0</v>
      </c>
    </row>
    <row r="98" spans="1:15" x14ac:dyDescent="0.25">
      <c r="A98" t="s">
        <v>758</v>
      </c>
      <c r="B98" t="s">
        <v>770</v>
      </c>
      <c r="C98">
        <v>4</v>
      </c>
      <c r="D98" t="s">
        <v>249</v>
      </c>
      <c r="E98" t="s">
        <v>10</v>
      </c>
      <c r="F98" t="s">
        <v>10</v>
      </c>
      <c r="H98">
        <v>1</v>
      </c>
      <c r="J98" t="str">
        <f t="shared" si="13"/>
        <v>TP</v>
      </c>
      <c r="K98">
        <f t="shared" si="14"/>
        <v>1</v>
      </c>
      <c r="L98">
        <f t="shared" si="15"/>
        <v>0</v>
      </c>
      <c r="M98">
        <f t="shared" si="16"/>
        <v>1</v>
      </c>
      <c r="N98">
        <f t="shared" si="17"/>
        <v>0</v>
      </c>
      <c r="O98">
        <f t="shared" si="18"/>
        <v>0</v>
      </c>
    </row>
    <row r="99" spans="1:15" x14ac:dyDescent="0.25">
      <c r="A99" t="s">
        <v>758</v>
      </c>
      <c r="C99">
        <v>7</v>
      </c>
      <c r="D99" t="s">
        <v>249</v>
      </c>
      <c r="E99" t="s">
        <v>106</v>
      </c>
      <c r="F99" t="s">
        <v>106</v>
      </c>
      <c r="H99">
        <v>1</v>
      </c>
      <c r="J99" t="str">
        <f t="shared" si="13"/>
        <v>TP</v>
      </c>
      <c r="K99">
        <f t="shared" si="14"/>
        <v>1</v>
      </c>
      <c r="L99">
        <f t="shared" si="15"/>
        <v>0</v>
      </c>
      <c r="M99">
        <f t="shared" si="16"/>
        <v>1</v>
      </c>
      <c r="N99">
        <f t="shared" si="17"/>
        <v>0</v>
      </c>
      <c r="O99">
        <f t="shared" si="18"/>
        <v>0</v>
      </c>
    </row>
    <row r="100" spans="1:15" x14ac:dyDescent="0.25">
      <c r="A100" t="s">
        <v>758</v>
      </c>
      <c r="B100" t="s">
        <v>770</v>
      </c>
      <c r="C100">
        <v>4</v>
      </c>
      <c r="D100" t="s">
        <v>249</v>
      </c>
      <c r="E100" t="s">
        <v>10</v>
      </c>
      <c r="F100" t="s">
        <v>10</v>
      </c>
      <c r="H100">
        <v>1</v>
      </c>
      <c r="J100" t="str">
        <f t="shared" si="13"/>
        <v>TP</v>
      </c>
      <c r="K100">
        <f t="shared" si="14"/>
        <v>1</v>
      </c>
      <c r="L100">
        <f t="shared" si="15"/>
        <v>0</v>
      </c>
      <c r="M100">
        <f t="shared" si="16"/>
        <v>1</v>
      </c>
      <c r="N100">
        <f t="shared" si="17"/>
        <v>0</v>
      </c>
      <c r="O100">
        <f t="shared" si="18"/>
        <v>0</v>
      </c>
    </row>
    <row r="101" spans="1:15" x14ac:dyDescent="0.25">
      <c r="A101" t="s">
        <v>758</v>
      </c>
      <c r="C101">
        <v>7</v>
      </c>
      <c r="D101" t="s">
        <v>249</v>
      </c>
      <c r="E101" t="s">
        <v>106</v>
      </c>
      <c r="F101" t="s">
        <v>106</v>
      </c>
      <c r="H101">
        <v>1</v>
      </c>
      <c r="J101" t="str">
        <f t="shared" si="13"/>
        <v>TP</v>
      </c>
      <c r="K101">
        <f t="shared" si="14"/>
        <v>1</v>
      </c>
      <c r="L101">
        <f t="shared" si="15"/>
        <v>0</v>
      </c>
      <c r="M101">
        <f t="shared" si="16"/>
        <v>1</v>
      </c>
      <c r="N101">
        <f t="shared" si="17"/>
        <v>0</v>
      </c>
      <c r="O101">
        <f t="shared" si="18"/>
        <v>0</v>
      </c>
    </row>
    <row r="102" spans="1:15" x14ac:dyDescent="0.25">
      <c r="A102" t="s">
        <v>758</v>
      </c>
      <c r="B102" t="s">
        <v>770</v>
      </c>
      <c r="C102">
        <v>4</v>
      </c>
      <c r="D102" t="s">
        <v>249</v>
      </c>
      <c r="E102" t="s">
        <v>10</v>
      </c>
      <c r="F102" t="s">
        <v>10</v>
      </c>
      <c r="H102">
        <v>1</v>
      </c>
      <c r="J102" t="str">
        <f t="shared" si="13"/>
        <v>TP</v>
      </c>
      <c r="K102">
        <f t="shared" si="14"/>
        <v>1</v>
      </c>
      <c r="L102">
        <f t="shared" si="15"/>
        <v>0</v>
      </c>
      <c r="M102">
        <f t="shared" si="16"/>
        <v>1</v>
      </c>
      <c r="N102">
        <f t="shared" si="17"/>
        <v>0</v>
      </c>
      <c r="O102">
        <f t="shared" si="18"/>
        <v>0</v>
      </c>
    </row>
    <row r="103" spans="1:15" x14ac:dyDescent="0.25">
      <c r="A103" t="s">
        <v>758</v>
      </c>
      <c r="C103">
        <v>7</v>
      </c>
      <c r="D103" t="s">
        <v>249</v>
      </c>
      <c r="E103" t="s">
        <v>106</v>
      </c>
      <c r="F103" t="s">
        <v>106</v>
      </c>
      <c r="H103">
        <v>1</v>
      </c>
      <c r="J103" t="str">
        <f t="shared" si="13"/>
        <v>TP</v>
      </c>
      <c r="K103">
        <f t="shared" si="14"/>
        <v>1</v>
      </c>
      <c r="L103">
        <f t="shared" si="15"/>
        <v>0</v>
      </c>
      <c r="M103">
        <f t="shared" si="16"/>
        <v>1</v>
      </c>
      <c r="N103">
        <f t="shared" si="17"/>
        <v>0</v>
      </c>
      <c r="O103">
        <f t="shared" si="18"/>
        <v>0</v>
      </c>
    </row>
    <row r="104" spans="1:15" x14ac:dyDescent="0.25">
      <c r="A104" t="s">
        <v>758</v>
      </c>
      <c r="B104" t="s">
        <v>770</v>
      </c>
      <c r="C104">
        <v>4</v>
      </c>
      <c r="D104" t="s">
        <v>249</v>
      </c>
      <c r="E104" t="s">
        <v>10</v>
      </c>
      <c r="F104" t="s">
        <v>10</v>
      </c>
      <c r="H104">
        <v>1</v>
      </c>
      <c r="J104" t="str">
        <f t="shared" si="13"/>
        <v>TP</v>
      </c>
      <c r="K104">
        <f t="shared" si="14"/>
        <v>1</v>
      </c>
      <c r="L104">
        <f t="shared" si="15"/>
        <v>0</v>
      </c>
      <c r="M104">
        <f t="shared" si="16"/>
        <v>1</v>
      </c>
      <c r="N104">
        <f t="shared" si="17"/>
        <v>0</v>
      </c>
      <c r="O104">
        <f t="shared" si="18"/>
        <v>0</v>
      </c>
    </row>
    <row r="105" spans="1:15" x14ac:dyDescent="0.25">
      <c r="A105" t="s">
        <v>771</v>
      </c>
      <c r="B105" t="s">
        <v>772</v>
      </c>
      <c r="C105">
        <v>4</v>
      </c>
      <c r="D105" t="s">
        <v>249</v>
      </c>
      <c r="E105" t="s">
        <v>10</v>
      </c>
      <c r="F105" t="s">
        <v>10</v>
      </c>
      <c r="H105">
        <v>1</v>
      </c>
      <c r="I105" t="s">
        <v>654</v>
      </c>
      <c r="J105" t="str">
        <f t="shared" si="13"/>
        <v>TP</v>
      </c>
      <c r="K105">
        <f t="shared" si="14"/>
        <v>1</v>
      </c>
      <c r="L105">
        <f t="shared" si="15"/>
        <v>0</v>
      </c>
      <c r="M105">
        <f t="shared" si="16"/>
        <v>1</v>
      </c>
      <c r="N105">
        <f t="shared" si="17"/>
        <v>0</v>
      </c>
      <c r="O105">
        <f t="shared" si="18"/>
        <v>0</v>
      </c>
    </row>
    <row r="106" spans="1:15" x14ac:dyDescent="0.25">
      <c r="A106" t="s">
        <v>771</v>
      </c>
      <c r="C106">
        <v>7</v>
      </c>
      <c r="D106" t="s">
        <v>249</v>
      </c>
      <c r="E106" t="s">
        <v>106</v>
      </c>
      <c r="F106" t="s">
        <v>106</v>
      </c>
      <c r="H106">
        <v>1</v>
      </c>
      <c r="J106" t="str">
        <f t="shared" si="13"/>
        <v>TP</v>
      </c>
      <c r="K106">
        <f t="shared" si="14"/>
        <v>1</v>
      </c>
      <c r="L106">
        <f t="shared" si="15"/>
        <v>0</v>
      </c>
      <c r="M106">
        <f t="shared" si="16"/>
        <v>1</v>
      </c>
      <c r="N106">
        <f t="shared" si="17"/>
        <v>0</v>
      </c>
      <c r="O106">
        <f t="shared" si="18"/>
        <v>0</v>
      </c>
    </row>
    <row r="107" spans="1:15" x14ac:dyDescent="0.25">
      <c r="A107" t="s">
        <v>771</v>
      </c>
      <c r="C107">
        <v>8</v>
      </c>
      <c r="D107" t="s">
        <v>249</v>
      </c>
      <c r="E107" t="s">
        <v>10</v>
      </c>
      <c r="F107" t="s">
        <v>250</v>
      </c>
      <c r="H107">
        <v>0</v>
      </c>
      <c r="J107" t="str">
        <f t="shared" si="13"/>
        <v>FP</v>
      </c>
      <c r="K107">
        <f t="shared" si="14"/>
        <v>0</v>
      </c>
      <c r="L107">
        <f t="shared" si="15"/>
        <v>1</v>
      </c>
      <c r="M107">
        <f t="shared" si="16"/>
        <v>1</v>
      </c>
      <c r="N107">
        <f t="shared" si="17"/>
        <v>0</v>
      </c>
      <c r="O107">
        <f t="shared" si="18"/>
        <v>0</v>
      </c>
    </row>
    <row r="108" spans="1:15" x14ac:dyDescent="0.25">
      <c r="A108" t="s">
        <v>771</v>
      </c>
      <c r="B108" t="s">
        <v>773</v>
      </c>
      <c r="C108">
        <v>4</v>
      </c>
      <c r="D108" t="s">
        <v>249</v>
      </c>
      <c r="E108" t="s">
        <v>10</v>
      </c>
      <c r="F108" t="s">
        <v>10</v>
      </c>
      <c r="H108">
        <v>1</v>
      </c>
      <c r="J108" t="str">
        <f t="shared" si="13"/>
        <v>TP</v>
      </c>
      <c r="K108">
        <f t="shared" si="14"/>
        <v>1</v>
      </c>
      <c r="L108">
        <f t="shared" si="15"/>
        <v>0</v>
      </c>
      <c r="M108">
        <f t="shared" si="16"/>
        <v>1</v>
      </c>
      <c r="N108">
        <f t="shared" si="17"/>
        <v>0</v>
      </c>
      <c r="O108">
        <f t="shared" si="18"/>
        <v>0</v>
      </c>
    </row>
    <row r="109" spans="1:15" x14ac:dyDescent="0.25">
      <c r="A109" t="s">
        <v>771</v>
      </c>
      <c r="C109">
        <v>7</v>
      </c>
      <c r="D109" t="s">
        <v>249</v>
      </c>
      <c r="E109" t="s">
        <v>106</v>
      </c>
      <c r="F109" t="s">
        <v>106</v>
      </c>
      <c r="H109">
        <v>1</v>
      </c>
      <c r="J109" t="str">
        <f t="shared" si="13"/>
        <v>TP</v>
      </c>
      <c r="K109">
        <f t="shared" si="14"/>
        <v>1</v>
      </c>
      <c r="L109">
        <f t="shared" si="15"/>
        <v>0</v>
      </c>
      <c r="M109">
        <f t="shared" si="16"/>
        <v>1</v>
      </c>
      <c r="N109">
        <f t="shared" si="17"/>
        <v>0</v>
      </c>
      <c r="O109">
        <f t="shared" si="18"/>
        <v>0</v>
      </c>
    </row>
    <row r="110" spans="1:15" x14ac:dyDescent="0.25">
      <c r="A110" t="s">
        <v>771</v>
      </c>
      <c r="C110">
        <v>8</v>
      </c>
      <c r="D110" t="s">
        <v>249</v>
      </c>
      <c r="E110" t="s">
        <v>10</v>
      </c>
      <c r="F110" t="s">
        <v>10</v>
      </c>
      <c r="H110">
        <v>1</v>
      </c>
      <c r="J110" t="str">
        <f t="shared" si="13"/>
        <v>TP</v>
      </c>
      <c r="K110">
        <f t="shared" si="14"/>
        <v>1</v>
      </c>
      <c r="L110">
        <f t="shared" si="15"/>
        <v>0</v>
      </c>
      <c r="M110">
        <f t="shared" si="16"/>
        <v>1</v>
      </c>
      <c r="N110">
        <f t="shared" si="17"/>
        <v>0</v>
      </c>
      <c r="O110">
        <f t="shared" si="18"/>
        <v>0</v>
      </c>
    </row>
    <row r="111" spans="1:15" x14ac:dyDescent="0.25">
      <c r="A111" t="s">
        <v>771</v>
      </c>
      <c r="B111" t="s">
        <v>774</v>
      </c>
      <c r="C111">
        <v>4</v>
      </c>
      <c r="D111" t="s">
        <v>249</v>
      </c>
      <c r="E111" t="s">
        <v>10</v>
      </c>
      <c r="F111" t="s">
        <v>10</v>
      </c>
      <c r="H111">
        <v>1</v>
      </c>
      <c r="J111" t="str">
        <f t="shared" si="13"/>
        <v>TP</v>
      </c>
      <c r="K111">
        <f t="shared" si="14"/>
        <v>1</v>
      </c>
      <c r="L111">
        <f t="shared" si="15"/>
        <v>0</v>
      </c>
      <c r="M111">
        <f t="shared" si="16"/>
        <v>1</v>
      </c>
      <c r="N111">
        <f t="shared" si="17"/>
        <v>0</v>
      </c>
      <c r="O111">
        <f t="shared" si="18"/>
        <v>0</v>
      </c>
    </row>
    <row r="112" spans="1:15" x14ac:dyDescent="0.25">
      <c r="A112" t="s">
        <v>771</v>
      </c>
      <c r="C112">
        <v>7</v>
      </c>
      <c r="D112" t="s">
        <v>249</v>
      </c>
      <c r="E112" t="s">
        <v>106</v>
      </c>
      <c r="F112" t="s">
        <v>106</v>
      </c>
      <c r="H112">
        <v>1</v>
      </c>
      <c r="J112" t="str">
        <f t="shared" si="13"/>
        <v>TP</v>
      </c>
      <c r="K112">
        <f t="shared" si="14"/>
        <v>1</v>
      </c>
      <c r="L112">
        <f t="shared" si="15"/>
        <v>0</v>
      </c>
      <c r="M112">
        <f t="shared" si="16"/>
        <v>1</v>
      </c>
      <c r="N112">
        <f t="shared" si="17"/>
        <v>0</v>
      </c>
      <c r="O112">
        <f t="shared" si="18"/>
        <v>0</v>
      </c>
    </row>
    <row r="113" spans="1:15" x14ac:dyDescent="0.25">
      <c r="A113" t="s">
        <v>771</v>
      </c>
      <c r="C113">
        <v>8</v>
      </c>
      <c r="D113" t="s">
        <v>249</v>
      </c>
      <c r="E113" t="s">
        <v>10</v>
      </c>
      <c r="F113" t="s">
        <v>10</v>
      </c>
      <c r="H113">
        <v>1</v>
      </c>
      <c r="J113" t="str">
        <f t="shared" si="13"/>
        <v>TP</v>
      </c>
      <c r="K113">
        <f t="shared" si="14"/>
        <v>1</v>
      </c>
      <c r="L113">
        <f t="shared" si="15"/>
        <v>0</v>
      </c>
      <c r="M113">
        <f t="shared" si="16"/>
        <v>1</v>
      </c>
      <c r="N113">
        <f t="shared" si="17"/>
        <v>0</v>
      </c>
      <c r="O113">
        <f t="shared" si="18"/>
        <v>0</v>
      </c>
    </row>
    <row r="114" spans="1:15" x14ac:dyDescent="0.25">
      <c r="A114" t="s">
        <v>771</v>
      </c>
      <c r="B114" t="s">
        <v>775</v>
      </c>
      <c r="C114">
        <v>4</v>
      </c>
      <c r="D114" t="s">
        <v>249</v>
      </c>
      <c r="E114" t="s">
        <v>10</v>
      </c>
      <c r="F114" t="s">
        <v>10</v>
      </c>
      <c r="H114">
        <v>1</v>
      </c>
      <c r="J114" t="str">
        <f t="shared" si="13"/>
        <v>TP</v>
      </c>
      <c r="K114">
        <f t="shared" si="14"/>
        <v>1</v>
      </c>
      <c r="L114">
        <f t="shared" si="15"/>
        <v>0</v>
      </c>
      <c r="M114">
        <f t="shared" si="16"/>
        <v>1</v>
      </c>
      <c r="N114">
        <f t="shared" si="17"/>
        <v>0</v>
      </c>
      <c r="O114">
        <f t="shared" si="18"/>
        <v>0</v>
      </c>
    </row>
    <row r="115" spans="1:15" x14ac:dyDescent="0.25">
      <c r="A115" t="s">
        <v>771</v>
      </c>
      <c r="C115">
        <v>7</v>
      </c>
      <c r="D115" t="s">
        <v>249</v>
      </c>
      <c r="E115" t="s">
        <v>106</v>
      </c>
      <c r="F115" t="s">
        <v>106</v>
      </c>
      <c r="H115">
        <v>1</v>
      </c>
      <c r="J115" t="str">
        <f t="shared" si="13"/>
        <v>TP</v>
      </c>
      <c r="K115">
        <f t="shared" si="14"/>
        <v>1</v>
      </c>
      <c r="L115">
        <f t="shared" si="15"/>
        <v>0</v>
      </c>
      <c r="M115">
        <f t="shared" si="16"/>
        <v>1</v>
      </c>
      <c r="N115">
        <f t="shared" si="17"/>
        <v>0</v>
      </c>
      <c r="O115">
        <f t="shared" si="18"/>
        <v>0</v>
      </c>
    </row>
    <row r="116" spans="1:15" x14ac:dyDescent="0.25">
      <c r="A116" t="s">
        <v>771</v>
      </c>
      <c r="C116">
        <v>8</v>
      </c>
      <c r="D116" t="s">
        <v>249</v>
      </c>
      <c r="E116" t="s">
        <v>10</v>
      </c>
      <c r="F116" t="s">
        <v>10</v>
      </c>
      <c r="H116">
        <v>1</v>
      </c>
      <c r="J116" t="str">
        <f t="shared" si="13"/>
        <v>TP</v>
      </c>
      <c r="K116">
        <f t="shared" si="14"/>
        <v>1</v>
      </c>
      <c r="L116">
        <f t="shared" si="15"/>
        <v>0</v>
      </c>
      <c r="M116">
        <f t="shared" si="16"/>
        <v>1</v>
      </c>
      <c r="N116">
        <f t="shared" si="17"/>
        <v>0</v>
      </c>
      <c r="O116">
        <f t="shared" si="18"/>
        <v>0</v>
      </c>
    </row>
    <row r="117" spans="1:15" x14ac:dyDescent="0.25">
      <c r="A117" t="s">
        <v>771</v>
      </c>
      <c r="B117" t="s">
        <v>776</v>
      </c>
      <c r="C117">
        <v>4</v>
      </c>
      <c r="D117" t="s">
        <v>249</v>
      </c>
      <c r="E117" t="s">
        <v>10</v>
      </c>
      <c r="F117" t="s">
        <v>10</v>
      </c>
      <c r="H117">
        <v>1</v>
      </c>
      <c r="J117" t="str">
        <f t="shared" si="13"/>
        <v>TP</v>
      </c>
      <c r="K117">
        <f t="shared" si="14"/>
        <v>1</v>
      </c>
      <c r="L117">
        <f t="shared" si="15"/>
        <v>0</v>
      </c>
      <c r="M117">
        <f t="shared" si="16"/>
        <v>1</v>
      </c>
      <c r="N117">
        <f t="shared" si="17"/>
        <v>0</v>
      </c>
      <c r="O117">
        <f t="shared" si="18"/>
        <v>0</v>
      </c>
    </row>
    <row r="118" spans="1:15" x14ac:dyDescent="0.25">
      <c r="A118" t="s">
        <v>771</v>
      </c>
      <c r="C118">
        <v>7</v>
      </c>
      <c r="D118" t="s">
        <v>249</v>
      </c>
      <c r="E118" t="s">
        <v>106</v>
      </c>
      <c r="F118" t="s">
        <v>106</v>
      </c>
      <c r="H118">
        <v>1</v>
      </c>
      <c r="J118" t="str">
        <f t="shared" si="13"/>
        <v>TP</v>
      </c>
      <c r="K118">
        <f t="shared" si="14"/>
        <v>1</v>
      </c>
      <c r="L118">
        <f t="shared" si="15"/>
        <v>0</v>
      </c>
      <c r="M118">
        <f t="shared" si="16"/>
        <v>1</v>
      </c>
      <c r="N118">
        <f t="shared" si="17"/>
        <v>0</v>
      </c>
      <c r="O118">
        <f t="shared" si="18"/>
        <v>0</v>
      </c>
    </row>
    <row r="119" spans="1:15" x14ac:dyDescent="0.25">
      <c r="A119" t="s">
        <v>771</v>
      </c>
      <c r="C119">
        <v>8</v>
      </c>
      <c r="D119" t="s">
        <v>249</v>
      </c>
      <c r="E119" t="s">
        <v>10</v>
      </c>
      <c r="F119" t="s">
        <v>10</v>
      </c>
      <c r="H119">
        <v>1</v>
      </c>
      <c r="J119" t="str">
        <f t="shared" si="13"/>
        <v>TP</v>
      </c>
      <c r="K119">
        <f t="shared" si="14"/>
        <v>1</v>
      </c>
      <c r="L119">
        <f t="shared" si="15"/>
        <v>0</v>
      </c>
      <c r="M119">
        <f t="shared" si="16"/>
        <v>1</v>
      </c>
      <c r="N119">
        <f t="shared" si="17"/>
        <v>0</v>
      </c>
      <c r="O119">
        <f t="shared" si="18"/>
        <v>0</v>
      </c>
    </row>
    <row r="120" spans="1:15" x14ac:dyDescent="0.25">
      <c r="A120" t="s">
        <v>771</v>
      </c>
      <c r="B120" t="s">
        <v>777</v>
      </c>
      <c r="C120">
        <v>4</v>
      </c>
      <c r="D120" t="s">
        <v>249</v>
      </c>
      <c r="E120" t="s">
        <v>10</v>
      </c>
      <c r="F120" t="s">
        <v>10</v>
      </c>
      <c r="H120">
        <v>1</v>
      </c>
      <c r="I120" t="s">
        <v>656</v>
      </c>
      <c r="J120" t="str">
        <f t="shared" si="13"/>
        <v>TP</v>
      </c>
      <c r="K120">
        <f t="shared" si="14"/>
        <v>1</v>
      </c>
      <c r="L120">
        <f t="shared" si="15"/>
        <v>0</v>
      </c>
      <c r="M120">
        <f t="shared" si="16"/>
        <v>1</v>
      </c>
      <c r="N120">
        <f t="shared" si="17"/>
        <v>0</v>
      </c>
      <c r="O120">
        <f t="shared" si="18"/>
        <v>0</v>
      </c>
    </row>
    <row r="121" spans="1:15" x14ac:dyDescent="0.25">
      <c r="A121" t="s">
        <v>771</v>
      </c>
      <c r="C121">
        <v>7</v>
      </c>
      <c r="D121" t="s">
        <v>249</v>
      </c>
      <c r="E121" t="s">
        <v>106</v>
      </c>
      <c r="F121" t="s">
        <v>106</v>
      </c>
      <c r="H121">
        <v>1</v>
      </c>
      <c r="J121" t="str">
        <f t="shared" si="13"/>
        <v>TP</v>
      </c>
      <c r="K121">
        <f t="shared" si="14"/>
        <v>1</v>
      </c>
      <c r="L121">
        <f t="shared" si="15"/>
        <v>0</v>
      </c>
      <c r="M121">
        <f t="shared" si="16"/>
        <v>1</v>
      </c>
      <c r="N121">
        <f t="shared" si="17"/>
        <v>0</v>
      </c>
      <c r="O121">
        <f t="shared" si="18"/>
        <v>0</v>
      </c>
    </row>
    <row r="122" spans="1:15" x14ac:dyDescent="0.25">
      <c r="A122" t="s">
        <v>771</v>
      </c>
      <c r="C122">
        <v>8</v>
      </c>
      <c r="D122" t="s">
        <v>249</v>
      </c>
      <c r="E122" t="s">
        <v>10</v>
      </c>
      <c r="F122" t="s">
        <v>10</v>
      </c>
      <c r="H122">
        <v>1</v>
      </c>
      <c r="J122" t="str">
        <f t="shared" ref="J122:J149" si="19">IF(AND(NOT(ISBLANK($E122)), NOT($E122="N/A")), IF($E122=$F122,"TP","FP"), "")</f>
        <v>TP</v>
      </c>
      <c r="K122">
        <f t="shared" ref="K122:K149" si="20">IF(AND(AND(NOT(ISBLANK($E122)), NOT($E122="N/A")), $E122=$F122), 1, 0)</f>
        <v>1</v>
      </c>
      <c r="L122">
        <f t="shared" ref="L122:L149" si="21">IF(AND(AND(NOT(ISBLANK($E122)), NOT($E122="N/A")), $E122&lt;&gt;$F122), 1, 0)</f>
        <v>0</v>
      </c>
      <c r="M122">
        <f t="shared" si="16"/>
        <v>1</v>
      </c>
      <c r="N122">
        <f t="shared" si="17"/>
        <v>0</v>
      </c>
      <c r="O122">
        <f t="shared" si="18"/>
        <v>0</v>
      </c>
    </row>
    <row r="123" spans="1:15" x14ac:dyDescent="0.25">
      <c r="A123" t="s">
        <v>771</v>
      </c>
      <c r="B123" t="s">
        <v>778</v>
      </c>
      <c r="C123">
        <v>4</v>
      </c>
      <c r="D123" t="s">
        <v>249</v>
      </c>
      <c r="E123" t="s">
        <v>10</v>
      </c>
      <c r="F123" t="s">
        <v>10</v>
      </c>
      <c r="H123">
        <v>1</v>
      </c>
      <c r="J123" t="str">
        <f t="shared" si="19"/>
        <v>TP</v>
      </c>
      <c r="K123">
        <f t="shared" si="20"/>
        <v>1</v>
      </c>
      <c r="L123">
        <f t="shared" si="21"/>
        <v>0</v>
      </c>
      <c r="M123">
        <f t="shared" ref="M123:M149" si="22">IF(D123="TP", 1, 0)</f>
        <v>1</v>
      </c>
      <c r="N123">
        <f t="shared" ref="N123:N149" si="23">IF(D123="FP", 1, 0)</f>
        <v>0</v>
      </c>
      <c r="O123">
        <f t="shared" ref="O123:O149" si="24">IF(D123="FN", 1, 0)</f>
        <v>0</v>
      </c>
    </row>
    <row r="124" spans="1:15" x14ac:dyDescent="0.25">
      <c r="A124" t="s">
        <v>771</v>
      </c>
      <c r="C124">
        <v>7</v>
      </c>
      <c r="D124" t="s">
        <v>249</v>
      </c>
      <c r="E124" t="s">
        <v>106</v>
      </c>
      <c r="F124" t="s">
        <v>106</v>
      </c>
      <c r="H124">
        <v>1</v>
      </c>
      <c r="J124" t="str">
        <f t="shared" si="19"/>
        <v>TP</v>
      </c>
      <c r="K124">
        <f t="shared" si="20"/>
        <v>1</v>
      </c>
      <c r="L124">
        <f t="shared" si="21"/>
        <v>0</v>
      </c>
      <c r="M124">
        <f t="shared" si="22"/>
        <v>1</v>
      </c>
      <c r="N124">
        <f t="shared" si="23"/>
        <v>0</v>
      </c>
      <c r="O124">
        <f t="shared" si="24"/>
        <v>0</v>
      </c>
    </row>
    <row r="125" spans="1:15" x14ac:dyDescent="0.25">
      <c r="A125" t="s">
        <v>771</v>
      </c>
      <c r="C125">
        <v>8</v>
      </c>
      <c r="D125" t="s">
        <v>249</v>
      </c>
      <c r="E125" t="s">
        <v>10</v>
      </c>
      <c r="F125" t="s">
        <v>10</v>
      </c>
      <c r="H125">
        <v>1</v>
      </c>
      <c r="J125" t="str">
        <f t="shared" si="19"/>
        <v>TP</v>
      </c>
      <c r="K125">
        <f t="shared" si="20"/>
        <v>1</v>
      </c>
      <c r="L125">
        <f t="shared" si="21"/>
        <v>0</v>
      </c>
      <c r="M125">
        <f t="shared" si="22"/>
        <v>1</v>
      </c>
      <c r="N125">
        <f t="shared" si="23"/>
        <v>0</v>
      </c>
      <c r="O125">
        <f t="shared" si="24"/>
        <v>0</v>
      </c>
    </row>
    <row r="126" spans="1:15" x14ac:dyDescent="0.25">
      <c r="A126" t="s">
        <v>771</v>
      </c>
      <c r="B126" t="s">
        <v>779</v>
      </c>
      <c r="C126">
        <v>4</v>
      </c>
      <c r="D126" t="s">
        <v>249</v>
      </c>
      <c r="E126" t="s">
        <v>10</v>
      </c>
      <c r="F126" t="s">
        <v>10</v>
      </c>
      <c r="H126">
        <v>1</v>
      </c>
      <c r="J126" t="str">
        <f t="shared" si="19"/>
        <v>TP</v>
      </c>
      <c r="K126">
        <f t="shared" si="20"/>
        <v>1</v>
      </c>
      <c r="L126">
        <f t="shared" si="21"/>
        <v>0</v>
      </c>
      <c r="M126">
        <f t="shared" si="22"/>
        <v>1</v>
      </c>
      <c r="N126">
        <f t="shared" si="23"/>
        <v>0</v>
      </c>
      <c r="O126">
        <f t="shared" si="24"/>
        <v>0</v>
      </c>
    </row>
    <row r="127" spans="1:15" x14ac:dyDescent="0.25">
      <c r="A127" t="s">
        <v>771</v>
      </c>
      <c r="C127">
        <v>7</v>
      </c>
      <c r="D127" t="s">
        <v>249</v>
      </c>
      <c r="E127" t="s">
        <v>106</v>
      </c>
      <c r="F127" t="s">
        <v>106</v>
      </c>
      <c r="H127">
        <v>1</v>
      </c>
      <c r="J127" t="str">
        <f t="shared" si="19"/>
        <v>TP</v>
      </c>
      <c r="K127">
        <f t="shared" si="20"/>
        <v>1</v>
      </c>
      <c r="L127">
        <f t="shared" si="21"/>
        <v>0</v>
      </c>
      <c r="M127">
        <f t="shared" si="22"/>
        <v>1</v>
      </c>
      <c r="N127">
        <f t="shared" si="23"/>
        <v>0</v>
      </c>
      <c r="O127">
        <f t="shared" si="24"/>
        <v>0</v>
      </c>
    </row>
    <row r="128" spans="1:15" x14ac:dyDescent="0.25">
      <c r="A128" t="s">
        <v>771</v>
      </c>
      <c r="C128">
        <v>8</v>
      </c>
      <c r="D128" t="s">
        <v>249</v>
      </c>
      <c r="E128" t="s">
        <v>10</v>
      </c>
      <c r="F128" t="s">
        <v>10</v>
      </c>
      <c r="H128">
        <v>1</v>
      </c>
      <c r="J128" t="str">
        <f t="shared" si="19"/>
        <v>TP</v>
      </c>
      <c r="K128">
        <f t="shared" si="20"/>
        <v>1</v>
      </c>
      <c r="L128">
        <f t="shared" si="21"/>
        <v>0</v>
      </c>
      <c r="M128">
        <f t="shared" si="22"/>
        <v>1</v>
      </c>
      <c r="N128">
        <f t="shared" si="23"/>
        <v>0</v>
      </c>
      <c r="O128">
        <f t="shared" si="24"/>
        <v>0</v>
      </c>
    </row>
    <row r="129" spans="1:15" x14ac:dyDescent="0.25">
      <c r="A129" t="s">
        <v>771</v>
      </c>
      <c r="B129" t="s">
        <v>780</v>
      </c>
      <c r="C129">
        <v>4</v>
      </c>
      <c r="D129" t="s">
        <v>249</v>
      </c>
      <c r="E129" t="s">
        <v>10</v>
      </c>
      <c r="F129" t="s">
        <v>10</v>
      </c>
      <c r="H129">
        <v>1</v>
      </c>
      <c r="J129" t="str">
        <f t="shared" si="19"/>
        <v>TP</v>
      </c>
      <c r="K129">
        <f t="shared" si="20"/>
        <v>1</v>
      </c>
      <c r="L129">
        <f t="shared" si="21"/>
        <v>0</v>
      </c>
      <c r="M129">
        <f t="shared" si="22"/>
        <v>1</v>
      </c>
      <c r="N129">
        <f t="shared" si="23"/>
        <v>0</v>
      </c>
      <c r="O129">
        <f t="shared" si="24"/>
        <v>0</v>
      </c>
    </row>
    <row r="130" spans="1:15" x14ac:dyDescent="0.25">
      <c r="A130" t="s">
        <v>771</v>
      </c>
      <c r="C130">
        <v>7</v>
      </c>
      <c r="D130" t="s">
        <v>249</v>
      </c>
      <c r="E130" t="s">
        <v>106</v>
      </c>
      <c r="F130" t="s">
        <v>106</v>
      </c>
      <c r="H130">
        <v>1</v>
      </c>
      <c r="J130" t="str">
        <f t="shared" si="19"/>
        <v>TP</v>
      </c>
      <c r="K130">
        <f t="shared" si="20"/>
        <v>1</v>
      </c>
      <c r="L130">
        <f t="shared" si="21"/>
        <v>0</v>
      </c>
      <c r="M130">
        <f t="shared" si="22"/>
        <v>1</v>
      </c>
      <c r="N130">
        <f t="shared" si="23"/>
        <v>0</v>
      </c>
      <c r="O130">
        <f t="shared" si="24"/>
        <v>0</v>
      </c>
    </row>
    <row r="131" spans="1:15" x14ac:dyDescent="0.25">
      <c r="A131" t="s">
        <v>771</v>
      </c>
      <c r="C131">
        <v>8</v>
      </c>
      <c r="D131" t="s">
        <v>249</v>
      </c>
      <c r="E131" t="s">
        <v>10</v>
      </c>
      <c r="F131" t="s">
        <v>250</v>
      </c>
      <c r="H131">
        <v>0</v>
      </c>
      <c r="J131" t="str">
        <f t="shared" si="19"/>
        <v>FP</v>
      </c>
      <c r="K131">
        <f t="shared" si="20"/>
        <v>0</v>
      </c>
      <c r="L131">
        <f t="shared" si="21"/>
        <v>1</v>
      </c>
      <c r="M131">
        <f t="shared" si="22"/>
        <v>1</v>
      </c>
      <c r="N131">
        <f t="shared" si="23"/>
        <v>0</v>
      </c>
      <c r="O131">
        <f t="shared" si="24"/>
        <v>0</v>
      </c>
    </row>
    <row r="132" spans="1:15" x14ac:dyDescent="0.25">
      <c r="A132" t="s">
        <v>771</v>
      </c>
      <c r="B132" t="s">
        <v>781</v>
      </c>
      <c r="C132">
        <v>4</v>
      </c>
      <c r="D132" t="s">
        <v>249</v>
      </c>
      <c r="E132" t="s">
        <v>10</v>
      </c>
      <c r="F132" t="s">
        <v>10</v>
      </c>
      <c r="H132">
        <v>1</v>
      </c>
      <c r="J132" t="str">
        <f t="shared" si="19"/>
        <v>TP</v>
      </c>
      <c r="K132">
        <f t="shared" si="20"/>
        <v>1</v>
      </c>
      <c r="L132">
        <f t="shared" si="21"/>
        <v>0</v>
      </c>
      <c r="M132">
        <f t="shared" si="22"/>
        <v>1</v>
      </c>
      <c r="N132">
        <f t="shared" si="23"/>
        <v>0</v>
      </c>
      <c r="O132">
        <f t="shared" si="24"/>
        <v>0</v>
      </c>
    </row>
    <row r="133" spans="1:15" x14ac:dyDescent="0.25">
      <c r="A133" t="s">
        <v>771</v>
      </c>
      <c r="C133">
        <v>7</v>
      </c>
      <c r="D133" t="s">
        <v>249</v>
      </c>
      <c r="E133" t="s">
        <v>106</v>
      </c>
      <c r="F133" t="s">
        <v>106</v>
      </c>
      <c r="H133">
        <v>1</v>
      </c>
      <c r="J133" t="str">
        <f t="shared" si="19"/>
        <v>TP</v>
      </c>
      <c r="K133">
        <f t="shared" si="20"/>
        <v>1</v>
      </c>
      <c r="L133">
        <f t="shared" si="21"/>
        <v>0</v>
      </c>
      <c r="M133">
        <f t="shared" si="22"/>
        <v>1</v>
      </c>
      <c r="N133">
        <f t="shared" si="23"/>
        <v>0</v>
      </c>
      <c r="O133">
        <f t="shared" si="24"/>
        <v>0</v>
      </c>
    </row>
    <row r="134" spans="1:15" x14ac:dyDescent="0.25">
      <c r="A134" t="s">
        <v>771</v>
      </c>
      <c r="C134">
        <v>8</v>
      </c>
      <c r="D134" t="s">
        <v>249</v>
      </c>
      <c r="E134" t="s">
        <v>10</v>
      </c>
      <c r="F134" t="s">
        <v>10</v>
      </c>
      <c r="H134">
        <v>1</v>
      </c>
      <c r="J134" t="str">
        <f t="shared" si="19"/>
        <v>TP</v>
      </c>
      <c r="K134">
        <f t="shared" si="20"/>
        <v>1</v>
      </c>
      <c r="L134">
        <f t="shared" si="21"/>
        <v>0</v>
      </c>
      <c r="M134">
        <f t="shared" si="22"/>
        <v>1</v>
      </c>
      <c r="N134">
        <f t="shared" si="23"/>
        <v>0</v>
      </c>
      <c r="O134">
        <f t="shared" si="24"/>
        <v>0</v>
      </c>
    </row>
    <row r="135" spans="1:15" x14ac:dyDescent="0.25">
      <c r="A135" t="s">
        <v>771</v>
      </c>
      <c r="B135" t="s">
        <v>782</v>
      </c>
      <c r="C135">
        <v>4</v>
      </c>
      <c r="D135" t="s">
        <v>249</v>
      </c>
      <c r="E135" t="s">
        <v>10</v>
      </c>
      <c r="F135" t="s">
        <v>10</v>
      </c>
      <c r="H135">
        <v>1</v>
      </c>
      <c r="I135" t="s">
        <v>753</v>
      </c>
      <c r="J135" t="str">
        <f t="shared" si="19"/>
        <v>TP</v>
      </c>
      <c r="K135">
        <f t="shared" si="20"/>
        <v>1</v>
      </c>
      <c r="L135">
        <f t="shared" si="21"/>
        <v>0</v>
      </c>
      <c r="M135">
        <f t="shared" si="22"/>
        <v>1</v>
      </c>
      <c r="N135">
        <f t="shared" si="23"/>
        <v>0</v>
      </c>
      <c r="O135">
        <f t="shared" si="24"/>
        <v>0</v>
      </c>
    </row>
    <row r="136" spans="1:15" x14ac:dyDescent="0.25">
      <c r="A136" t="s">
        <v>771</v>
      </c>
      <c r="C136">
        <v>7</v>
      </c>
      <c r="D136" t="s">
        <v>249</v>
      </c>
      <c r="E136" t="s">
        <v>106</v>
      </c>
      <c r="F136" t="s">
        <v>106</v>
      </c>
      <c r="H136">
        <v>1</v>
      </c>
      <c r="J136" t="str">
        <f t="shared" si="19"/>
        <v>TP</v>
      </c>
      <c r="K136">
        <f t="shared" si="20"/>
        <v>1</v>
      </c>
      <c r="L136">
        <f t="shared" si="21"/>
        <v>0</v>
      </c>
      <c r="M136">
        <f t="shared" si="22"/>
        <v>1</v>
      </c>
      <c r="N136">
        <f t="shared" si="23"/>
        <v>0</v>
      </c>
      <c r="O136">
        <f t="shared" si="24"/>
        <v>0</v>
      </c>
    </row>
    <row r="137" spans="1:15" x14ac:dyDescent="0.25">
      <c r="A137" t="s">
        <v>771</v>
      </c>
      <c r="C137">
        <v>8</v>
      </c>
      <c r="D137" t="s">
        <v>249</v>
      </c>
      <c r="E137" t="s">
        <v>10</v>
      </c>
      <c r="F137" t="s">
        <v>10</v>
      </c>
      <c r="H137">
        <v>1</v>
      </c>
      <c r="J137" t="str">
        <f t="shared" si="19"/>
        <v>TP</v>
      </c>
      <c r="K137">
        <f t="shared" si="20"/>
        <v>1</v>
      </c>
      <c r="L137">
        <f t="shared" si="21"/>
        <v>0</v>
      </c>
      <c r="M137">
        <f t="shared" si="22"/>
        <v>1</v>
      </c>
      <c r="N137">
        <f t="shared" si="23"/>
        <v>0</v>
      </c>
      <c r="O137">
        <f t="shared" si="24"/>
        <v>0</v>
      </c>
    </row>
    <row r="138" spans="1:15" x14ac:dyDescent="0.25">
      <c r="A138" t="s">
        <v>771</v>
      </c>
      <c r="B138" t="s">
        <v>783</v>
      </c>
      <c r="C138">
        <v>4</v>
      </c>
      <c r="D138" t="s">
        <v>249</v>
      </c>
      <c r="E138" t="s">
        <v>10</v>
      </c>
      <c r="F138" t="s">
        <v>10</v>
      </c>
      <c r="H138">
        <v>1</v>
      </c>
      <c r="J138" t="str">
        <f t="shared" si="19"/>
        <v>TP</v>
      </c>
      <c r="K138">
        <f t="shared" si="20"/>
        <v>1</v>
      </c>
      <c r="L138">
        <f t="shared" si="21"/>
        <v>0</v>
      </c>
      <c r="M138">
        <f t="shared" si="22"/>
        <v>1</v>
      </c>
      <c r="N138">
        <f t="shared" si="23"/>
        <v>0</v>
      </c>
      <c r="O138">
        <f t="shared" si="24"/>
        <v>0</v>
      </c>
    </row>
    <row r="139" spans="1:15" x14ac:dyDescent="0.25">
      <c r="A139" t="s">
        <v>771</v>
      </c>
      <c r="C139">
        <v>7</v>
      </c>
      <c r="D139" t="s">
        <v>249</v>
      </c>
      <c r="E139" t="s">
        <v>106</v>
      </c>
      <c r="F139" t="s">
        <v>106</v>
      </c>
      <c r="H139">
        <v>1</v>
      </c>
      <c r="J139" t="str">
        <f t="shared" si="19"/>
        <v>TP</v>
      </c>
      <c r="K139">
        <f t="shared" si="20"/>
        <v>1</v>
      </c>
      <c r="L139">
        <f t="shared" si="21"/>
        <v>0</v>
      </c>
      <c r="M139">
        <f t="shared" si="22"/>
        <v>1</v>
      </c>
      <c r="N139">
        <f t="shared" si="23"/>
        <v>0</v>
      </c>
      <c r="O139">
        <f t="shared" si="24"/>
        <v>0</v>
      </c>
    </row>
    <row r="140" spans="1:15" x14ac:dyDescent="0.25">
      <c r="A140" t="s">
        <v>771</v>
      </c>
      <c r="C140">
        <v>8</v>
      </c>
      <c r="D140" t="s">
        <v>249</v>
      </c>
      <c r="E140" t="s">
        <v>10</v>
      </c>
      <c r="F140" t="s">
        <v>10</v>
      </c>
      <c r="H140">
        <v>1</v>
      </c>
      <c r="J140" t="str">
        <f t="shared" si="19"/>
        <v>TP</v>
      </c>
      <c r="K140">
        <f t="shared" si="20"/>
        <v>1</v>
      </c>
      <c r="L140">
        <f t="shared" si="21"/>
        <v>0</v>
      </c>
      <c r="M140">
        <f t="shared" si="22"/>
        <v>1</v>
      </c>
      <c r="N140">
        <f t="shared" si="23"/>
        <v>0</v>
      </c>
      <c r="O140">
        <f t="shared" si="24"/>
        <v>0</v>
      </c>
    </row>
    <row r="141" spans="1:15" x14ac:dyDescent="0.25">
      <c r="A141" t="s">
        <v>771</v>
      </c>
      <c r="B141" t="s">
        <v>784</v>
      </c>
      <c r="C141">
        <v>4</v>
      </c>
      <c r="D141" t="s">
        <v>249</v>
      </c>
      <c r="E141" t="s">
        <v>10</v>
      </c>
      <c r="F141" t="s">
        <v>10</v>
      </c>
      <c r="H141">
        <v>1</v>
      </c>
      <c r="J141" t="str">
        <f t="shared" si="19"/>
        <v>TP</v>
      </c>
      <c r="K141">
        <f t="shared" si="20"/>
        <v>1</v>
      </c>
      <c r="L141">
        <f t="shared" si="21"/>
        <v>0</v>
      </c>
      <c r="M141">
        <f t="shared" si="22"/>
        <v>1</v>
      </c>
      <c r="N141">
        <f t="shared" si="23"/>
        <v>0</v>
      </c>
      <c r="O141">
        <f t="shared" si="24"/>
        <v>0</v>
      </c>
    </row>
    <row r="142" spans="1:15" x14ac:dyDescent="0.25">
      <c r="A142" t="s">
        <v>771</v>
      </c>
      <c r="C142">
        <v>7</v>
      </c>
      <c r="D142" t="s">
        <v>249</v>
      </c>
      <c r="E142" t="s">
        <v>106</v>
      </c>
      <c r="F142" t="s">
        <v>106</v>
      </c>
      <c r="H142">
        <v>1</v>
      </c>
      <c r="J142" t="str">
        <f t="shared" si="19"/>
        <v>TP</v>
      </c>
      <c r="K142">
        <f t="shared" si="20"/>
        <v>1</v>
      </c>
      <c r="L142">
        <f t="shared" si="21"/>
        <v>0</v>
      </c>
      <c r="M142">
        <f t="shared" si="22"/>
        <v>1</v>
      </c>
      <c r="N142">
        <f t="shared" si="23"/>
        <v>0</v>
      </c>
      <c r="O142">
        <f t="shared" si="24"/>
        <v>0</v>
      </c>
    </row>
    <row r="143" spans="1:15" x14ac:dyDescent="0.25">
      <c r="A143" t="s">
        <v>771</v>
      </c>
      <c r="C143">
        <v>8</v>
      </c>
      <c r="D143" t="s">
        <v>251</v>
      </c>
      <c r="E143" t="s">
        <v>275</v>
      </c>
      <c r="H143">
        <v>0</v>
      </c>
      <c r="J143" t="str">
        <f t="shared" si="19"/>
        <v/>
      </c>
      <c r="K143">
        <f t="shared" si="20"/>
        <v>0</v>
      </c>
      <c r="L143">
        <f t="shared" si="21"/>
        <v>0</v>
      </c>
      <c r="M143">
        <f t="shared" si="22"/>
        <v>0</v>
      </c>
      <c r="N143">
        <f t="shared" si="23"/>
        <v>0</v>
      </c>
      <c r="O143">
        <f t="shared" si="24"/>
        <v>1</v>
      </c>
    </row>
    <row r="144" spans="1:15" x14ac:dyDescent="0.25">
      <c r="A144" t="s">
        <v>771</v>
      </c>
      <c r="B144" t="s">
        <v>784</v>
      </c>
      <c r="C144">
        <v>4</v>
      </c>
      <c r="D144" t="s">
        <v>249</v>
      </c>
      <c r="E144" t="s">
        <v>10</v>
      </c>
      <c r="F144" t="s">
        <v>10</v>
      </c>
      <c r="H144">
        <v>0</v>
      </c>
      <c r="I144" t="s">
        <v>764</v>
      </c>
      <c r="J144" t="str">
        <f t="shared" si="19"/>
        <v>TP</v>
      </c>
      <c r="K144">
        <f t="shared" si="20"/>
        <v>1</v>
      </c>
      <c r="L144">
        <f t="shared" si="21"/>
        <v>0</v>
      </c>
      <c r="M144">
        <f t="shared" si="22"/>
        <v>1</v>
      </c>
      <c r="N144">
        <f t="shared" si="23"/>
        <v>0</v>
      </c>
      <c r="O144">
        <f t="shared" si="24"/>
        <v>0</v>
      </c>
    </row>
    <row r="145" spans="1:15" x14ac:dyDescent="0.25">
      <c r="A145" t="s">
        <v>771</v>
      </c>
      <c r="B145" t="s">
        <v>785</v>
      </c>
      <c r="C145">
        <v>4</v>
      </c>
      <c r="D145" t="s">
        <v>249</v>
      </c>
      <c r="E145" t="s">
        <v>10</v>
      </c>
      <c r="F145" t="s">
        <v>10</v>
      </c>
      <c r="H145">
        <v>0</v>
      </c>
      <c r="I145" t="s">
        <v>766</v>
      </c>
      <c r="J145" t="str">
        <f t="shared" si="19"/>
        <v>TP</v>
      </c>
      <c r="K145">
        <f t="shared" si="20"/>
        <v>1</v>
      </c>
      <c r="L145">
        <f t="shared" si="21"/>
        <v>0</v>
      </c>
      <c r="M145">
        <f t="shared" si="22"/>
        <v>1</v>
      </c>
      <c r="N145">
        <f t="shared" si="23"/>
        <v>0</v>
      </c>
      <c r="O145">
        <f t="shared" si="24"/>
        <v>0</v>
      </c>
    </row>
    <row r="146" spans="1:15" x14ac:dyDescent="0.25">
      <c r="A146" t="s">
        <v>771</v>
      </c>
      <c r="B146" t="s">
        <v>786</v>
      </c>
      <c r="C146">
        <v>4</v>
      </c>
      <c r="D146" t="s">
        <v>249</v>
      </c>
      <c r="E146" t="s">
        <v>10</v>
      </c>
      <c r="F146" t="s">
        <v>10</v>
      </c>
      <c r="H146">
        <v>0</v>
      </c>
      <c r="I146" t="s">
        <v>764</v>
      </c>
      <c r="J146" t="str">
        <f t="shared" si="19"/>
        <v>TP</v>
      </c>
      <c r="K146">
        <f t="shared" si="20"/>
        <v>1</v>
      </c>
      <c r="L146">
        <f t="shared" si="21"/>
        <v>0</v>
      </c>
      <c r="M146">
        <f t="shared" si="22"/>
        <v>1</v>
      </c>
      <c r="N146">
        <f t="shared" si="23"/>
        <v>0</v>
      </c>
      <c r="O146">
        <f t="shared" si="24"/>
        <v>0</v>
      </c>
    </row>
    <row r="147" spans="1:15" x14ac:dyDescent="0.25">
      <c r="A147" t="s">
        <v>771</v>
      </c>
      <c r="B147" t="s">
        <v>786</v>
      </c>
      <c r="C147">
        <v>4</v>
      </c>
      <c r="D147" t="s">
        <v>249</v>
      </c>
      <c r="E147" t="s">
        <v>10</v>
      </c>
      <c r="F147" t="s">
        <v>10</v>
      </c>
      <c r="H147">
        <v>0</v>
      </c>
      <c r="I147" t="s">
        <v>764</v>
      </c>
      <c r="J147" t="str">
        <f t="shared" si="19"/>
        <v>TP</v>
      </c>
      <c r="K147">
        <f t="shared" si="20"/>
        <v>1</v>
      </c>
      <c r="L147">
        <f t="shared" si="21"/>
        <v>0</v>
      </c>
      <c r="M147">
        <f t="shared" si="22"/>
        <v>1</v>
      </c>
      <c r="N147">
        <f t="shared" si="23"/>
        <v>0</v>
      </c>
      <c r="O147">
        <f t="shared" si="24"/>
        <v>0</v>
      </c>
    </row>
    <row r="148" spans="1:15" x14ac:dyDescent="0.25">
      <c r="A148" t="s">
        <v>771</v>
      </c>
      <c r="B148" t="s">
        <v>787</v>
      </c>
      <c r="C148">
        <v>4</v>
      </c>
      <c r="D148" t="s">
        <v>249</v>
      </c>
      <c r="E148" t="s">
        <v>10</v>
      </c>
      <c r="F148" t="s">
        <v>10</v>
      </c>
      <c r="H148">
        <v>0</v>
      </c>
      <c r="I148" t="s">
        <v>764</v>
      </c>
      <c r="J148" t="str">
        <f t="shared" si="19"/>
        <v>TP</v>
      </c>
      <c r="K148">
        <f t="shared" si="20"/>
        <v>1</v>
      </c>
      <c r="L148">
        <f t="shared" si="21"/>
        <v>0</v>
      </c>
      <c r="M148">
        <f t="shared" si="22"/>
        <v>1</v>
      </c>
      <c r="N148">
        <f t="shared" si="23"/>
        <v>0</v>
      </c>
      <c r="O148">
        <f t="shared" si="24"/>
        <v>0</v>
      </c>
    </row>
    <row r="149" spans="1:15" x14ac:dyDescent="0.25">
      <c r="A149" t="s">
        <v>771</v>
      </c>
      <c r="B149" t="s">
        <v>788</v>
      </c>
      <c r="C149">
        <v>4</v>
      </c>
      <c r="D149" t="s">
        <v>249</v>
      </c>
      <c r="E149" t="s">
        <v>10</v>
      </c>
      <c r="F149" t="s">
        <v>10</v>
      </c>
      <c r="H149">
        <v>0</v>
      </c>
      <c r="I149" t="s">
        <v>764</v>
      </c>
      <c r="J149" t="str">
        <f t="shared" si="19"/>
        <v>TP</v>
      </c>
      <c r="K149">
        <f t="shared" si="20"/>
        <v>1</v>
      </c>
      <c r="L149">
        <f t="shared" si="21"/>
        <v>0</v>
      </c>
      <c r="M149">
        <f t="shared" si="22"/>
        <v>1</v>
      </c>
      <c r="N149">
        <f t="shared" si="23"/>
        <v>0</v>
      </c>
      <c r="O149">
        <f t="shared" si="24"/>
        <v>0</v>
      </c>
    </row>
  </sheetData>
  <mergeCells count="5">
    <mergeCell ref="H13:M13"/>
    <mergeCell ref="H14:H15"/>
    <mergeCell ref="I14:K14"/>
    <mergeCell ref="L14:M14"/>
    <mergeCell ref="A15:F15"/>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Journal Summary</vt:lpstr>
      <vt:lpstr>Cataloging</vt:lpstr>
      <vt:lpstr>Exp1_2_summary</vt:lpstr>
      <vt:lpstr>Exp3A_Re-Enactment_Anom_Explan</vt:lpstr>
      <vt:lpstr>Exp3-SuccRate-Perfect</vt:lpstr>
      <vt:lpstr>Exp3-SuccRate-Imperfect</vt:lpstr>
      <vt:lpstr>Exp3B_ AD_AC_raw data</vt:lpstr>
      <vt:lpstr>Exp4</vt:lpstr>
      <vt:lpstr>Exp4_AD_AC_Adap_raw_data</vt:lpstr>
      <vt:lpstr>Exp5</vt:lpstr>
      <vt:lpstr>Exp5_AC_success_raw_data</vt:lpstr>
      <vt:lpstr>Exp6</vt:lpstr>
      <vt:lpstr>Exp6 raw data</vt:lpstr>
      <vt:lpstr>Exp. 7 - Reactivity</vt:lpstr>
      <vt:lpstr>Cataloging!_FilterDatabase</vt:lpstr>
      <vt:lpstr>Cataloging!_FilterDatabase_0</vt:lpstr>
      <vt:lpstr>_xlcn.WorksheetConnection_Exp1B_AD_AC_rawdataR16T21</vt:lpstr>
      <vt:lpstr>'Exp6 raw data'!Print_Area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rojas</dc:creator>
  <cp:keywords/>
  <dc:description/>
  <cp:lastModifiedBy>Juan rojas</cp:lastModifiedBy>
  <cp:revision>0</cp:revision>
  <cp:lastPrinted>2018-07-04T14:44:14Z</cp:lastPrinted>
  <dcterms:created xsi:type="dcterms:W3CDTF">2018-02-22T09:06:09Z</dcterms:created>
  <dcterms:modified xsi:type="dcterms:W3CDTF">2018-07-06T08:46:50Z</dcterms:modified>
  <cp:category/>
  <cp:contentStatus/>
</cp:coreProperties>
</file>