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860"/>
  </bookViews>
  <sheets>
    <sheet name="产品库存" sheetId="1" r:id="rId1"/>
  </sheets>
  <definedNames>
    <definedName name="_xlnm._FilterDatabase" localSheetId="0" hidden="1">产品库存!$A$1:$AH$41</definedName>
  </definedNames>
  <calcPr calcId="144525" concurrentCalc="0"/>
</workbook>
</file>

<file path=xl/sharedStrings.xml><?xml version="1.0" encoding="utf-8"?>
<sst xmlns="http://schemas.openxmlformats.org/spreadsheetml/2006/main" count="196" uniqueCount="194">
  <si>
    <t>名称</t>
  </si>
  <si>
    <t>ASIN</t>
  </si>
  <si>
    <t>FBA
总库存+入库处理中-不可售总数-预留订单
（来自赛狐）</t>
  </si>
  <si>
    <t>工厂库存</t>
  </si>
  <si>
    <t>总库存</t>
  </si>
  <si>
    <t>目前7天
平均</t>
  </si>
  <si>
    <t>30天
每天平均</t>
  </si>
  <si>
    <t>上次
最终计算
每天平均</t>
  </si>
  <si>
    <t>最终计算每天平均</t>
  </si>
  <si>
    <t>FBA周转</t>
  </si>
  <si>
    <t>总周转</t>
  </si>
  <si>
    <t>采购成本</t>
  </si>
  <si>
    <t>到库成本</t>
  </si>
  <si>
    <t>单个成本</t>
  </si>
  <si>
    <t>FBA库存总成本</t>
  </si>
  <si>
    <t>工厂总成本</t>
  </si>
  <si>
    <t>装箱数量</t>
  </si>
  <si>
    <t>90天
补货</t>
  </si>
  <si>
    <t>主推款
120天
补货</t>
  </si>
  <si>
    <t>特推款
135天
补货</t>
  </si>
  <si>
    <t>发货数
(FBA周转70天）</t>
  </si>
  <si>
    <t>发货数
(FBA周转100天）</t>
  </si>
  <si>
    <t>发货数
(FBA周转115天）</t>
  </si>
  <si>
    <t>SKU</t>
  </si>
  <si>
    <t>FNSKU</t>
  </si>
  <si>
    <t>箱子长</t>
  </si>
  <si>
    <t>箱子宽</t>
  </si>
  <si>
    <t>箱子高</t>
  </si>
  <si>
    <t>【小】灰色(2p)</t>
  </si>
  <si>
    <t>B0B37GZ7MM</t>
  </si>
  <si>
    <t>WHB_S_GRAY</t>
  </si>
  <si>
    <t>X0039W1OMP</t>
  </si>
  <si>
    <t>【大】纯灰色(2p)</t>
  </si>
  <si>
    <t>B0B5MS2LJ9</t>
  </si>
  <si>
    <t>hangingbag_large_gray</t>
  </si>
  <si>
    <t>X003AZEMED</t>
  </si>
  <si>
    <t>【中】纯灰色(2p)</t>
  </si>
  <si>
    <t>B0B6SHZ4CV</t>
  </si>
  <si>
    <t>WallHangingBagMiddleGray</t>
  </si>
  <si>
    <t>X003BFWYZV</t>
  </si>
  <si>
    <t>【大】三袋纯灰色(2p)</t>
  </si>
  <si>
    <t>B0C3BHF49B</t>
  </si>
  <si>
    <t>hangingbag_large_3pocket_gray</t>
  </si>
  <si>
    <t>X003SSFBRJ</t>
  </si>
  <si>
    <t>床边三袋（灰）2p</t>
  </si>
  <si>
    <t>B0CMPF28T2</t>
  </si>
  <si>
    <t>BedSideCaddy-Gray-2pcs</t>
  </si>
  <si>
    <t>X00412DLYL</t>
  </si>
  <si>
    <t>【大】纯灰色(3p)</t>
  </si>
  <si>
    <t>B0B6RV2HD9</t>
  </si>
  <si>
    <t>hangingbag_large_gray_3</t>
  </si>
  <si>
    <t>X003BFKZ7P</t>
  </si>
  <si>
    <t>【中】纯灰色(3p)</t>
  </si>
  <si>
    <t>B0B75LSCFR</t>
  </si>
  <si>
    <t>WallHangingBagMiddleGray_3P</t>
  </si>
  <si>
    <t>X003BLVG6N</t>
  </si>
  <si>
    <t>【小】灰色(3p)</t>
  </si>
  <si>
    <t>B0B75M5VCN</t>
  </si>
  <si>
    <t>WallHangingBagSmallGray_3P</t>
  </si>
  <si>
    <t>X003BLVHRB</t>
  </si>
  <si>
    <t>床边双钩（灰）2p</t>
  </si>
  <si>
    <t>B0BHNVRLBP</t>
  </si>
  <si>
    <t>BedSide-Storage-Bag-Gray-2</t>
  </si>
  <si>
    <t>X003FBSFR7</t>
  </si>
  <si>
    <t>【大】三袋纯灰色(3p)</t>
  </si>
  <si>
    <t>B0CDVH9YS6</t>
  </si>
  <si>
    <t>hangingbag_large_3pocket_gray_3pcs</t>
  </si>
  <si>
    <t>X003X5EO1B</t>
  </si>
  <si>
    <t>床边双钩（灰）3p</t>
  </si>
  <si>
    <t>B0CDVHSF26</t>
  </si>
  <si>
    <t>BedSide-Storage-Bag-Gray-3</t>
  </si>
  <si>
    <t>X003X5EQGT</t>
  </si>
  <si>
    <t>【中】卡其色(3p)</t>
  </si>
  <si>
    <t>B0CMPCDX16</t>
  </si>
  <si>
    <t>WallHangingBagMiddlekhaki_3P</t>
  </si>
  <si>
    <t>X00412G5MV</t>
  </si>
  <si>
    <t>床边三袋（灰）3p</t>
  </si>
  <si>
    <t>B0CMPFJ3JW</t>
  </si>
  <si>
    <t>BedSideCaddy-Gray-3pcs</t>
  </si>
  <si>
    <t>X00412PK77</t>
  </si>
  <si>
    <t>【大】三袋浅卡其(2p)</t>
  </si>
  <si>
    <t>B0DFZ1FDGD</t>
  </si>
  <si>
    <t>hangingbag_new_3pocket_lightkhaki_2pcs</t>
  </si>
  <si>
    <t>X004DSWVLH</t>
  </si>
  <si>
    <t>【大】蓝色三角(2p)</t>
  </si>
  <si>
    <t>B09B2GDLP9</t>
  </si>
  <si>
    <t>200414_HS_001_triangle_more</t>
  </si>
  <si>
    <t>X002YQG3O1</t>
  </si>
  <si>
    <t>【小】白色(2p)</t>
  </si>
  <si>
    <t>B09V3BLK32</t>
  </si>
  <si>
    <t>0R-9E29-6C0M</t>
  </si>
  <si>
    <t>X0036M3JXP</t>
  </si>
  <si>
    <t>【大】蓝色三角(3p)</t>
  </si>
  <si>
    <t>B09XJF3D54</t>
  </si>
  <si>
    <t>0K-74SS-L9YG</t>
  </si>
  <si>
    <t>X0037S1FWF</t>
  </si>
  <si>
    <t>【大】纯蓝色(2p)</t>
  </si>
  <si>
    <t>B0B5M6RW5W</t>
  </si>
  <si>
    <t>hangingbag_large_blue</t>
  </si>
  <si>
    <t>X003AZEM25</t>
  </si>
  <si>
    <t>【大】纯蓝色(3p)</t>
  </si>
  <si>
    <t>B0B6RPZ58N</t>
  </si>
  <si>
    <t>hangingbag_large_blue_3</t>
  </si>
  <si>
    <t>X003BFMLZ9</t>
  </si>
  <si>
    <t>【中】纯蓝色(2p)</t>
  </si>
  <si>
    <t>B0B6SJ51PR</t>
  </si>
  <si>
    <t>WallHangingBagMiddleBlue</t>
  </si>
  <si>
    <t>X003BG5BUP</t>
  </si>
  <si>
    <t>【小】白色(3p)</t>
  </si>
  <si>
    <t>B0B75PK4YD</t>
  </si>
  <si>
    <t>WallHangingBagSmallWhite_3P</t>
  </si>
  <si>
    <t>X003BLW0G3</t>
  </si>
  <si>
    <t>【大】彩色(2p)</t>
  </si>
  <si>
    <t>B0C3BKWKJN</t>
  </si>
  <si>
    <t>hangingbag_large_colors</t>
  </si>
  <si>
    <t>X003SSQ0PL</t>
  </si>
  <si>
    <t>【大】三袋黄色(2p)</t>
  </si>
  <si>
    <t>B0CB92HZT3</t>
  </si>
  <si>
    <t>hangingbag_large_3pocket_Yellow</t>
  </si>
  <si>
    <t>X003VXHLVZ</t>
  </si>
  <si>
    <t>【小】蓝色三角(2p)</t>
  </si>
  <si>
    <t>B0CB93DK53</t>
  </si>
  <si>
    <t>WallHangingBagSmallTriangle_2P</t>
  </si>
  <si>
    <t>X003VUCAAZ</t>
  </si>
  <si>
    <t>【中】卡其色(2p)</t>
  </si>
  <si>
    <t>B0CB968B5B</t>
  </si>
  <si>
    <t>WallHangingBagMiddlekhaki_2P</t>
  </si>
  <si>
    <t>X003VU7W2B</t>
  </si>
  <si>
    <t>【大】三袋灰条纹(2p)</t>
  </si>
  <si>
    <t>B0CBH1TD2Y</t>
  </si>
  <si>
    <t>hangingbag_large_3pocket_Stripe</t>
  </si>
  <si>
    <t>X003VXHM0F</t>
  </si>
  <si>
    <t>【大】三袋卡其色(3p)</t>
  </si>
  <si>
    <t>B0CMPCK27N</t>
  </si>
  <si>
    <t>hangingbag_large_3pocket_khaki_3pcs</t>
  </si>
  <si>
    <t>X00412L5FD</t>
  </si>
  <si>
    <t>【大】三袋卡其色(2p)</t>
  </si>
  <si>
    <t>B0CMPF52LH</t>
  </si>
  <si>
    <t>hangingbag_large_3pocket_khaki</t>
  </si>
  <si>
    <t>X00412HFX9</t>
  </si>
  <si>
    <t>床边三袋（卡其）3p</t>
  </si>
  <si>
    <t>B0CMPG3BZT</t>
  </si>
  <si>
    <t>BedSideCaddy-Khaki-3pcs</t>
  </si>
  <si>
    <t>X00412XR63</t>
  </si>
  <si>
    <t>床边三袋（卡其）2p</t>
  </si>
  <si>
    <t>B0CN4KQC9F</t>
  </si>
  <si>
    <t>BedSideCaddy-Khaki-2pcs-new</t>
  </si>
  <si>
    <t>X0041BD5J3</t>
  </si>
  <si>
    <t>收纳小篮子</t>
  </si>
  <si>
    <t>B0D6WXZGQZ</t>
  </si>
  <si>
    <t>24</t>
  </si>
  <si>
    <t>6</t>
  </si>
  <si>
    <t>Small Basket With Pocket</t>
  </si>
  <si>
    <t>X004A01RVX</t>
  </si>
  <si>
    <t>【大】三袋粉色(2p)</t>
  </si>
  <si>
    <t>B0DFZ3YH55</t>
  </si>
  <si>
    <t>hangingbag_new_3pocket_pink_2pcs</t>
  </si>
  <si>
    <t>X004DSSRNN</t>
  </si>
  <si>
    <t>【大】白色(2p)</t>
  </si>
  <si>
    <t>B0DFZT6PNG</t>
  </si>
  <si>
    <t>hangingbag_large_white_2p</t>
  </si>
  <si>
    <t>X004DU0VIF</t>
  </si>
  <si>
    <t>床边双大袋（灰）2p</t>
  </si>
  <si>
    <t>B0DG36ZXPG</t>
  </si>
  <si>
    <t>BedSideCaddy-2pockets-Grey2pcs</t>
  </si>
  <si>
    <t>X004DUD26X</t>
  </si>
  <si>
    <t>床边双大袋（灰）1p</t>
  </si>
  <si>
    <t>B0DQGTP8MQ</t>
  </si>
  <si>
    <t>14</t>
  </si>
  <si>
    <t>5</t>
  </si>
  <si>
    <t>BedSideCaddy-2pockets-Grey1pcs</t>
  </si>
  <si>
    <t>X004DUD277</t>
  </si>
  <si>
    <t>【大】深卡其(2p)</t>
  </si>
  <si>
    <t>B0DGF9YKDX</t>
  </si>
  <si>
    <t>hangingbag_large_khaki_2p</t>
  </si>
  <si>
    <t>X004DZC1GP</t>
  </si>
  <si>
    <t>【大】三袋灰色格子(2p)</t>
  </si>
  <si>
    <t>B0DGFBF3TV</t>
  </si>
  <si>
    <t>hangingbag_new_3pocket_greygrid2pcs</t>
  </si>
  <si>
    <t>X004DZ7GF1</t>
  </si>
  <si>
    <t>【大】三袋黑色(2p)</t>
  </si>
  <si>
    <t>B0DGFBQ989</t>
  </si>
  <si>
    <t>hangingbag_3pocket_black2p</t>
  </si>
  <si>
    <t>X004DZ8C63</t>
  </si>
  <si>
    <t>抽屉收纳盒9p</t>
  </si>
  <si>
    <t>B0DPTSRCQB</t>
  </si>
  <si>
    <t>22</t>
  </si>
  <si>
    <t>8.8</t>
  </si>
  <si>
    <t>Drawer-Organizers-9set-261</t>
  </si>
  <si>
    <t>X004B7RF0R</t>
  </si>
  <si>
    <t>抽屉收纳盒10p</t>
  </si>
  <si>
    <t>B0D8YRR2GS</t>
  </si>
  <si>
    <t>Drawer-Organizers-10set-46</t>
  </si>
  <si>
    <t>X004B7RHEL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</si>
</sst>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3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89C9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  <xf numFmtId="9" fontId="4" fillId="0" borderId="0">
      <alignment vertical="center"/>
    </xf>
    <xf numFmtId="41" fontId="4" fillId="0" borderId="0">
      <alignment vertical="center"/>
    </xf>
    <xf numFmtId="42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13" borderId="3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14" borderId="6">
      <alignment vertical="center"/>
    </xf>
    <xf numFmtId="0" fontId="13" fillId="15" borderId="7">
      <alignment vertical="center"/>
    </xf>
    <xf numFmtId="0" fontId="14" fillId="15" borderId="6">
      <alignment vertical="center"/>
    </xf>
    <xf numFmtId="0" fontId="15" fillId="16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11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1" fillId="38" borderId="0">
      <alignment vertical="center"/>
    </xf>
    <xf numFmtId="0" fontId="21" fillId="39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1" fillId="42" borderId="0">
      <alignment vertical="center"/>
    </xf>
  </cellStyleXfs>
  <cellXfs count="3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FFF82"/>
        </patternFill>
      </fill>
    </dxf>
    <dxf>
      <fill>
        <patternFill patternType="solid">
          <bgColor rgb="FFFFD3CC"/>
        </patternFill>
      </fill>
    </dxf>
    <dxf>
      <fill>
        <patternFill patternType="solid">
          <bgColor rgb="FFFFEBEB"/>
        </patternFill>
      </fill>
    </dxf>
  </dxfs>
  <tableStyles count="0" defaultTableStyle="TableStyleMedium2" defaultPivotStyle="PivotStyleLight16"/>
  <colors>
    <mruColors>
      <color rgb="00A9D08E"/>
      <color rgb="00E89C9E"/>
      <color rgb="00FF0000"/>
      <color rgb="00FFFFFF"/>
      <color rgb="00BFBFBF"/>
      <color rgb="00AEAAAA"/>
      <color rgb="00FCE4D6"/>
      <color rgb="00DDEBF7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2"/>
  <sheetViews>
    <sheetView tabSelected="1" zoomScale="85" zoomScaleNormal="85" workbookViewId="0">
      <pane xSplit="1" ySplit="1" topLeftCell="G2" activePane="bottomRight" state="frozen"/>
      <selection/>
      <selection pane="topRight"/>
      <selection pane="bottomLeft"/>
      <selection pane="bottomRight" activeCell="N3" sqref="N3"/>
    </sheetView>
  </sheetViews>
  <sheetFormatPr defaultColWidth="9" defaultRowHeight="16.8"/>
  <cols>
    <col min="1" max="1" width="21.1538461538462" style="1" customWidth="1"/>
    <col min="2" max="2" width="18.7596153846154" style="1" customWidth="1"/>
    <col min="3" max="3" width="22.6153846153846" style="1" customWidth="1"/>
    <col min="4" max="4" width="11.6923076923077" style="1" customWidth="1"/>
    <col min="5" max="6" width="11.0480769230769" style="1" customWidth="1"/>
    <col min="7" max="7" width="9.46153846153846" style="1" customWidth="1"/>
    <col min="8" max="8" width="9.46153846153846" style="2" customWidth="1"/>
    <col min="9" max="9" width="9.46153846153846" style="3" customWidth="1"/>
    <col min="10" max="14" width="10" style="1" customWidth="1"/>
    <col min="15" max="15" width="9" style="4" customWidth="1"/>
    <col min="16" max="16" width="9" style="1" customWidth="1"/>
    <col min="17" max="18" width="24.3461538461538" style="5" customWidth="1"/>
    <col min="19" max="19" width="9" style="1" customWidth="1"/>
    <col min="20" max="20" width="10.2596153846154" style="1" customWidth="1"/>
    <col min="21" max="21" width="10.2596153846154" style="6" customWidth="1"/>
    <col min="22" max="22" width="9" style="6" customWidth="1"/>
    <col min="23" max="25" width="9.61538461538461" style="6" customWidth="1"/>
    <col min="26" max="26" width="9" style="6" customWidth="1"/>
    <col min="27" max="27" width="14.25" style="1" customWidth="1"/>
    <col min="28" max="29" width="9" style="1" customWidth="1"/>
    <col min="30" max="30" width="40.375" style="1" customWidth="1"/>
    <col min="31" max="31" width="34.4519230769231" style="1" customWidth="1"/>
    <col min="32" max="16384" width="9" style="1" customWidth="1"/>
  </cols>
  <sheetData>
    <row r="1" ht="69" customHeight="1" spans="1:3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24" t="s">
        <v>5</v>
      </c>
      <c r="G1" s="8" t="s">
        <v>6</v>
      </c>
      <c r="H1" s="25" t="s">
        <v>7</v>
      </c>
      <c r="I1" s="32" t="s">
        <v>8</v>
      </c>
      <c r="J1" s="8" t="s">
        <v>9</v>
      </c>
      <c r="K1" s="8" t="s">
        <v>10</v>
      </c>
      <c r="L1" s="8"/>
      <c r="M1" s="8" t="s">
        <v>11</v>
      </c>
      <c r="N1" s="8" t="s">
        <v>12</v>
      </c>
      <c r="O1" s="33" t="s">
        <v>13</v>
      </c>
      <c r="Q1" s="34" t="s">
        <v>14</v>
      </c>
      <c r="R1" s="34" t="s">
        <v>15</v>
      </c>
      <c r="T1" s="7" t="s">
        <v>16</v>
      </c>
      <c r="U1" s="35" t="s">
        <v>17</v>
      </c>
      <c r="V1" s="35" t="s">
        <v>18</v>
      </c>
      <c r="W1" s="35" t="s">
        <v>19</v>
      </c>
      <c r="X1" s="35" t="s">
        <v>20</v>
      </c>
      <c r="Y1" s="35" t="s">
        <v>21</v>
      </c>
      <c r="Z1" s="35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</row>
    <row r="2" ht="25" customHeight="1" spans="1:34">
      <c r="A2" s="10" t="s">
        <v>28</v>
      </c>
      <c r="B2" s="11" t="s">
        <v>29</v>
      </c>
      <c r="C2" s="9">
        <v>0</v>
      </c>
      <c r="D2" s="9">
        <v>0</v>
      </c>
      <c r="E2" s="26">
        <f t="shared" ref="E2:E41" si="0">C2+D2</f>
        <v>0</v>
      </c>
      <c r="F2" s="27">
        <v>16.4</v>
      </c>
      <c r="G2" s="28">
        <v>13.8</v>
      </c>
      <c r="H2" s="25">
        <v>20.5</v>
      </c>
      <c r="I2" s="25">
        <f t="shared" ref="I2:I19" si="1">MAX(F2,G2)*1.375</f>
        <v>22.55</v>
      </c>
      <c r="J2" s="25">
        <f t="shared" ref="J2:J41" si="2">(C2)/I2</f>
        <v>0</v>
      </c>
      <c r="K2" s="25">
        <f t="shared" ref="K2:K41" si="3">(E2)/I2</f>
        <v>0</v>
      </c>
      <c r="L2" s="17"/>
      <c r="M2" s="17">
        <v>19.43</v>
      </c>
      <c r="N2" s="17">
        <v>6</v>
      </c>
      <c r="O2" s="33">
        <f t="shared" ref="O2:O43" si="4">M2+N2</f>
        <v>25.43</v>
      </c>
      <c r="Q2" s="34">
        <f t="shared" ref="Q2:Q43" si="5">M2*C2</f>
        <v>0</v>
      </c>
      <c r="R2" s="34">
        <f t="shared" ref="R2:R43" si="6">M2*D2</f>
        <v>0</v>
      </c>
      <c r="T2" s="7">
        <v>36</v>
      </c>
      <c r="U2" s="36"/>
      <c r="V2" s="36"/>
      <c r="W2" s="37">
        <f>CEILING(MAX(0,135-MAX(K2,60))*I2/T2,1)*T2</f>
        <v>1692</v>
      </c>
      <c r="X2" s="36"/>
      <c r="Y2" s="36"/>
      <c r="Z2" s="37">
        <f>MIN(CEILING(MAX(0,115-MAX(J2,30))*I2/T2,1)*T2,D2)</f>
        <v>0</v>
      </c>
      <c r="AD2" s="7" t="s">
        <v>30</v>
      </c>
      <c r="AE2" s="7" t="s">
        <v>31</v>
      </c>
      <c r="AF2" s="7">
        <v>50</v>
      </c>
      <c r="AG2" s="7">
        <v>37</v>
      </c>
      <c r="AH2" s="7">
        <v>40</v>
      </c>
    </row>
    <row r="3" ht="25" customHeight="1" spans="1:34">
      <c r="A3" s="12" t="s">
        <v>32</v>
      </c>
      <c r="B3" s="11" t="s">
        <v>33</v>
      </c>
      <c r="C3" s="9">
        <v>0</v>
      </c>
      <c r="D3" s="9">
        <v>0</v>
      </c>
      <c r="E3" s="26">
        <f t="shared" si="0"/>
        <v>0</v>
      </c>
      <c r="F3" s="27">
        <v>5.7</v>
      </c>
      <c r="G3" s="28">
        <v>5.3</v>
      </c>
      <c r="H3" s="25">
        <v>8</v>
      </c>
      <c r="I3" s="25">
        <f t="shared" si="1"/>
        <v>7.8375</v>
      </c>
      <c r="J3" s="25">
        <f t="shared" si="2"/>
        <v>0</v>
      </c>
      <c r="K3" s="25">
        <f t="shared" si="3"/>
        <v>0</v>
      </c>
      <c r="L3" s="17"/>
      <c r="M3" s="17">
        <v>24.37</v>
      </c>
      <c r="N3" s="17">
        <v>10</v>
      </c>
      <c r="O3" s="33">
        <f t="shared" si="4"/>
        <v>34.37</v>
      </c>
      <c r="Q3" s="34">
        <f t="shared" si="5"/>
        <v>0</v>
      </c>
      <c r="R3" s="34">
        <f t="shared" si="6"/>
        <v>0</v>
      </c>
      <c r="T3" s="7">
        <v>32</v>
      </c>
      <c r="U3" s="36"/>
      <c r="V3" s="36"/>
      <c r="W3" s="37">
        <f>CEILING(MAX(0,135-MAX(K3,60))*I3/T3,1)*T3</f>
        <v>608</v>
      </c>
      <c r="X3" s="36"/>
      <c r="Y3" s="36"/>
      <c r="Z3" s="37">
        <f>MIN(CEILING(MAX(0,115-MAX(J3,30))*I3/T3,1)*T3,D3)</f>
        <v>0</v>
      </c>
      <c r="AD3" s="7" t="s">
        <v>34</v>
      </c>
      <c r="AE3" s="7" t="s">
        <v>35</v>
      </c>
      <c r="AF3" s="7">
        <v>60</v>
      </c>
      <c r="AG3" s="7">
        <v>40</v>
      </c>
      <c r="AH3" s="7">
        <v>45</v>
      </c>
    </row>
    <row r="4" ht="25" customHeight="1" spans="1:34">
      <c r="A4" s="13" t="s">
        <v>36</v>
      </c>
      <c r="B4" s="11" t="s">
        <v>37</v>
      </c>
      <c r="C4" s="9">
        <v>0</v>
      </c>
      <c r="D4" s="9">
        <v>0</v>
      </c>
      <c r="E4" s="26">
        <f t="shared" si="0"/>
        <v>0</v>
      </c>
      <c r="F4" s="27">
        <v>5.4</v>
      </c>
      <c r="G4" s="28">
        <v>6.1</v>
      </c>
      <c r="H4" s="25">
        <v>8</v>
      </c>
      <c r="I4" s="25">
        <f t="shared" si="1"/>
        <v>8.3875</v>
      </c>
      <c r="J4" s="25">
        <f t="shared" si="2"/>
        <v>0</v>
      </c>
      <c r="K4" s="25">
        <f t="shared" si="3"/>
        <v>0</v>
      </c>
      <c r="L4" s="17"/>
      <c r="M4" s="17">
        <v>22.74</v>
      </c>
      <c r="N4" s="17">
        <v>6.98</v>
      </c>
      <c r="O4" s="33">
        <f t="shared" si="4"/>
        <v>29.72</v>
      </c>
      <c r="Q4" s="34">
        <f t="shared" si="5"/>
        <v>0</v>
      </c>
      <c r="R4" s="34">
        <f t="shared" si="6"/>
        <v>0</v>
      </c>
      <c r="T4" s="7">
        <v>42</v>
      </c>
      <c r="U4" s="36"/>
      <c r="V4" s="36"/>
      <c r="W4" s="37">
        <f>CEILING(MAX(0,135-MAX(K4,60))*I4/T4,1)*T4</f>
        <v>630</v>
      </c>
      <c r="X4" s="36"/>
      <c r="Y4" s="36"/>
      <c r="Z4" s="37">
        <f>MIN(CEILING(MAX(0,115-MAX(J4,30))*I4/T4,1)*T4,D4)</f>
        <v>0</v>
      </c>
      <c r="AD4" s="7" t="s">
        <v>38</v>
      </c>
      <c r="AE4" s="7" t="s">
        <v>39</v>
      </c>
      <c r="AF4" s="7">
        <v>60</v>
      </c>
      <c r="AG4" s="7">
        <v>40</v>
      </c>
      <c r="AH4" s="7">
        <v>45</v>
      </c>
    </row>
    <row r="5" ht="25" customHeight="1" spans="1:34">
      <c r="A5" s="14" t="s">
        <v>40</v>
      </c>
      <c r="B5" s="11" t="s">
        <v>41</v>
      </c>
      <c r="C5" s="9">
        <v>0</v>
      </c>
      <c r="D5" s="9">
        <v>0</v>
      </c>
      <c r="E5" s="26">
        <f t="shared" si="0"/>
        <v>0</v>
      </c>
      <c r="F5" s="27">
        <v>10</v>
      </c>
      <c r="G5" s="28">
        <v>11.5</v>
      </c>
      <c r="H5" s="25">
        <v>17</v>
      </c>
      <c r="I5" s="25">
        <f t="shared" si="1"/>
        <v>15.8125</v>
      </c>
      <c r="J5" s="25">
        <f t="shared" si="2"/>
        <v>0</v>
      </c>
      <c r="K5" s="25">
        <f t="shared" si="3"/>
        <v>0</v>
      </c>
      <c r="L5" s="17"/>
      <c r="M5" s="17">
        <v>24.37</v>
      </c>
      <c r="N5" s="17">
        <v>10</v>
      </c>
      <c r="O5" s="33">
        <f t="shared" si="4"/>
        <v>34.37</v>
      </c>
      <c r="Q5" s="34">
        <f t="shared" si="5"/>
        <v>0</v>
      </c>
      <c r="R5" s="34">
        <f t="shared" si="6"/>
        <v>0</v>
      </c>
      <c r="T5" s="7">
        <v>32</v>
      </c>
      <c r="U5" s="36"/>
      <c r="V5" s="36"/>
      <c r="W5" s="37">
        <f>CEILING(MAX(0,135-MAX(K5,60))*I5/T5,1)*T5</f>
        <v>1216</v>
      </c>
      <c r="X5" s="36"/>
      <c r="Y5" s="36"/>
      <c r="Z5" s="37">
        <f>MIN(CEILING(MAX(0,115-MAX(J5,30))*I5/T5,1)*T5,D5)</f>
        <v>0</v>
      </c>
      <c r="AD5" s="7" t="s">
        <v>42</v>
      </c>
      <c r="AE5" s="7" t="s">
        <v>43</v>
      </c>
      <c r="AF5" s="7">
        <v>60</v>
      </c>
      <c r="AG5" s="7">
        <v>40</v>
      </c>
      <c r="AH5" s="7">
        <v>45</v>
      </c>
    </row>
    <row r="6" ht="25" customHeight="1" spans="1:34">
      <c r="A6" s="15" t="s">
        <v>44</v>
      </c>
      <c r="B6" s="11" t="s">
        <v>45</v>
      </c>
      <c r="C6" s="9">
        <v>0</v>
      </c>
      <c r="D6" s="9">
        <v>0</v>
      </c>
      <c r="E6" s="26">
        <f t="shared" si="0"/>
        <v>0</v>
      </c>
      <c r="F6" s="27">
        <v>9.2</v>
      </c>
      <c r="G6" s="28">
        <v>9.4</v>
      </c>
      <c r="H6" s="25">
        <v>13.5</v>
      </c>
      <c r="I6" s="25">
        <f t="shared" si="1"/>
        <v>12.925</v>
      </c>
      <c r="J6" s="25">
        <f t="shared" si="2"/>
        <v>0</v>
      </c>
      <c r="K6" s="25">
        <f t="shared" si="3"/>
        <v>0</v>
      </c>
      <c r="L6" s="17"/>
      <c r="M6" s="17">
        <v>26.57</v>
      </c>
      <c r="N6" s="17">
        <v>10</v>
      </c>
      <c r="O6" s="33">
        <f t="shared" si="4"/>
        <v>36.57</v>
      </c>
      <c r="Q6" s="34">
        <f t="shared" si="5"/>
        <v>0</v>
      </c>
      <c r="R6" s="34">
        <f t="shared" si="6"/>
        <v>0</v>
      </c>
      <c r="T6" s="7">
        <v>32</v>
      </c>
      <c r="U6" s="36"/>
      <c r="V6" s="36"/>
      <c r="W6" s="37">
        <f>CEILING(MAX(0,135-MAX(K6,60))*I6/T6,1)*T6</f>
        <v>992</v>
      </c>
      <c r="X6" s="36"/>
      <c r="Y6" s="36"/>
      <c r="Z6" s="37">
        <f>MIN(CEILING(MAX(0,115-MAX(J6,30))*I6/T6,1)*T6,D6)</f>
        <v>0</v>
      </c>
      <c r="AD6" s="7" t="s">
        <v>46</v>
      </c>
      <c r="AE6" s="7" t="s">
        <v>47</v>
      </c>
      <c r="AF6" s="7">
        <v>60</v>
      </c>
      <c r="AG6" s="7">
        <v>40</v>
      </c>
      <c r="AH6" s="7">
        <v>45</v>
      </c>
    </row>
    <row r="7" ht="25" customHeight="1" spans="1:34">
      <c r="A7" s="16" t="s">
        <v>48</v>
      </c>
      <c r="B7" s="11" t="s">
        <v>49</v>
      </c>
      <c r="C7" s="9">
        <v>0</v>
      </c>
      <c r="D7" s="9">
        <v>0</v>
      </c>
      <c r="E7" s="26">
        <f t="shared" si="0"/>
        <v>0</v>
      </c>
      <c r="F7" s="27">
        <v>1</v>
      </c>
      <c r="G7" s="28">
        <v>1.3</v>
      </c>
      <c r="H7" s="25">
        <v>2.5</v>
      </c>
      <c r="I7" s="25">
        <f t="shared" si="1"/>
        <v>1.7875</v>
      </c>
      <c r="J7" s="25">
        <f t="shared" si="2"/>
        <v>0</v>
      </c>
      <c r="K7" s="25">
        <f t="shared" si="3"/>
        <v>0</v>
      </c>
      <c r="L7" s="17"/>
      <c r="M7" s="17">
        <v>36.11</v>
      </c>
      <c r="N7" s="17">
        <v>13.38</v>
      </c>
      <c r="O7" s="33">
        <f t="shared" si="4"/>
        <v>49.49</v>
      </c>
      <c r="Q7" s="34">
        <f t="shared" si="5"/>
        <v>0</v>
      </c>
      <c r="R7" s="34">
        <f t="shared" si="6"/>
        <v>0</v>
      </c>
      <c r="T7" s="7">
        <v>12</v>
      </c>
      <c r="U7" s="36"/>
      <c r="V7" s="37">
        <f>CEILING(MAX(0,120-MAX(K7,60))*I7/T7,1)*T7</f>
        <v>108</v>
      </c>
      <c r="W7" s="36"/>
      <c r="X7" s="36"/>
      <c r="Y7" s="37">
        <f>MIN(CEILING(MAX(0,100-MAX(J7,30))*I7/T7,1)*T7,D7)</f>
        <v>0</v>
      </c>
      <c r="Z7" s="36"/>
      <c r="AD7" s="7" t="s">
        <v>50</v>
      </c>
      <c r="AE7" s="7" t="s">
        <v>51</v>
      </c>
      <c r="AF7" s="7">
        <v>30</v>
      </c>
      <c r="AG7" s="7">
        <v>40</v>
      </c>
      <c r="AH7" s="7">
        <v>45</v>
      </c>
    </row>
    <row r="8" ht="25" customHeight="1" spans="1:34">
      <c r="A8" s="13" t="s">
        <v>52</v>
      </c>
      <c r="B8" s="11" t="s">
        <v>53</v>
      </c>
      <c r="C8" s="9">
        <v>0</v>
      </c>
      <c r="D8" s="9">
        <v>0</v>
      </c>
      <c r="E8" s="26">
        <f t="shared" si="0"/>
        <v>0</v>
      </c>
      <c r="F8" s="27">
        <v>1.7</v>
      </c>
      <c r="G8" s="28">
        <v>1.6</v>
      </c>
      <c r="H8" s="25">
        <f t="shared" ref="H8:H14" si="7">MAX(E8,F8)*1.375</f>
        <v>2.3375</v>
      </c>
      <c r="I8" s="25">
        <f t="shared" si="1"/>
        <v>2.3375</v>
      </c>
      <c r="J8" s="25">
        <f t="shared" si="2"/>
        <v>0</v>
      </c>
      <c r="K8" s="25">
        <f t="shared" si="3"/>
        <v>0</v>
      </c>
      <c r="L8" s="17"/>
      <c r="M8" s="17">
        <v>33.71</v>
      </c>
      <c r="N8" s="17">
        <v>10.47</v>
      </c>
      <c r="O8" s="33">
        <f t="shared" si="4"/>
        <v>44.18</v>
      </c>
      <c r="Q8" s="34">
        <f t="shared" si="5"/>
        <v>0</v>
      </c>
      <c r="R8" s="34">
        <f t="shared" si="6"/>
        <v>0</v>
      </c>
      <c r="T8" s="7">
        <v>15</v>
      </c>
      <c r="U8" s="36"/>
      <c r="V8" s="37">
        <f t="shared" ref="V8:V15" si="8">CEILING(MAX(0,120-MAX(K8,60))*I8/T8,1)*T8</f>
        <v>150</v>
      </c>
      <c r="W8" s="36"/>
      <c r="X8" s="36"/>
      <c r="Y8" s="37">
        <f t="shared" ref="Y8:Y15" si="9">MIN(CEILING(MAX(0,100-MAX(J8,30))*I8/T8,1)*T8,D8)</f>
        <v>0</v>
      </c>
      <c r="Z8" s="36"/>
      <c r="AD8" s="7" t="s">
        <v>54</v>
      </c>
      <c r="AE8" s="7" t="s">
        <v>55</v>
      </c>
      <c r="AF8" s="7">
        <v>30</v>
      </c>
      <c r="AG8" s="7">
        <v>40</v>
      </c>
      <c r="AH8" s="7">
        <v>45</v>
      </c>
    </row>
    <row r="9" ht="25" customHeight="1" spans="1:34">
      <c r="A9" s="10" t="s">
        <v>56</v>
      </c>
      <c r="B9" s="11" t="s">
        <v>57</v>
      </c>
      <c r="C9" s="9">
        <v>0</v>
      </c>
      <c r="D9" s="9">
        <v>0</v>
      </c>
      <c r="E9" s="26">
        <f t="shared" si="0"/>
        <v>0</v>
      </c>
      <c r="F9" s="27">
        <v>1.7</v>
      </c>
      <c r="G9" s="28">
        <v>1.3</v>
      </c>
      <c r="H9" s="25">
        <v>5</v>
      </c>
      <c r="I9" s="25">
        <f t="shared" si="1"/>
        <v>2.3375</v>
      </c>
      <c r="J9" s="25">
        <f t="shared" si="2"/>
        <v>0</v>
      </c>
      <c r="K9" s="25">
        <f t="shared" si="3"/>
        <v>0</v>
      </c>
      <c r="L9" s="17"/>
      <c r="M9" s="17">
        <v>28.52</v>
      </c>
      <c r="N9" s="17">
        <v>9</v>
      </c>
      <c r="O9" s="33">
        <f t="shared" si="4"/>
        <v>37.52</v>
      </c>
      <c r="Q9" s="34">
        <f t="shared" si="5"/>
        <v>0</v>
      </c>
      <c r="R9" s="34">
        <f t="shared" si="6"/>
        <v>0</v>
      </c>
      <c r="T9" s="7">
        <v>28</v>
      </c>
      <c r="U9" s="36"/>
      <c r="V9" s="37">
        <f t="shared" si="8"/>
        <v>168</v>
      </c>
      <c r="W9" s="36"/>
      <c r="X9" s="36"/>
      <c r="Y9" s="37">
        <f t="shared" si="9"/>
        <v>0</v>
      </c>
      <c r="Z9" s="36"/>
      <c r="AD9" s="7" t="s">
        <v>58</v>
      </c>
      <c r="AE9" s="7" t="s">
        <v>59</v>
      </c>
      <c r="AF9" s="7">
        <v>50</v>
      </c>
      <c r="AG9" s="7">
        <v>37</v>
      </c>
      <c r="AH9" s="7">
        <v>40</v>
      </c>
    </row>
    <row r="10" ht="25" customHeight="1" spans="1:34">
      <c r="A10" s="15" t="s">
        <v>60</v>
      </c>
      <c r="B10" s="11" t="s">
        <v>61</v>
      </c>
      <c r="C10" s="9">
        <v>0</v>
      </c>
      <c r="D10" s="9">
        <v>0</v>
      </c>
      <c r="E10" s="26">
        <f t="shared" si="0"/>
        <v>0</v>
      </c>
      <c r="F10" s="27">
        <v>0.2</v>
      </c>
      <c r="G10" s="28">
        <v>0.8</v>
      </c>
      <c r="H10" s="25">
        <v>5</v>
      </c>
      <c r="I10" s="25">
        <f t="shared" si="1"/>
        <v>1.1</v>
      </c>
      <c r="J10" s="25">
        <f t="shared" si="2"/>
        <v>0</v>
      </c>
      <c r="K10" s="25">
        <f t="shared" si="3"/>
        <v>0</v>
      </c>
      <c r="L10" s="17"/>
      <c r="M10" s="17">
        <v>26.57</v>
      </c>
      <c r="N10" s="17">
        <v>10</v>
      </c>
      <c r="O10" s="33">
        <f t="shared" si="4"/>
        <v>36.57</v>
      </c>
      <c r="Q10" s="34">
        <f t="shared" si="5"/>
        <v>0</v>
      </c>
      <c r="R10" s="34">
        <f t="shared" si="6"/>
        <v>0</v>
      </c>
      <c r="T10" s="7">
        <v>32</v>
      </c>
      <c r="U10" s="36"/>
      <c r="V10" s="37">
        <f t="shared" si="8"/>
        <v>96</v>
      </c>
      <c r="W10" s="36"/>
      <c r="X10" s="36"/>
      <c r="Y10" s="37">
        <f t="shared" si="9"/>
        <v>0</v>
      </c>
      <c r="Z10" s="36"/>
      <c r="AD10" s="7" t="s">
        <v>62</v>
      </c>
      <c r="AE10" s="7" t="s">
        <v>63</v>
      </c>
      <c r="AF10" s="7">
        <v>60</v>
      </c>
      <c r="AG10" s="7">
        <v>40</v>
      </c>
      <c r="AH10" s="7">
        <v>45</v>
      </c>
    </row>
    <row r="11" ht="25" customHeight="1" spans="1:34">
      <c r="A11" s="14" t="s">
        <v>64</v>
      </c>
      <c r="B11" s="11" t="s">
        <v>65</v>
      </c>
      <c r="C11" s="9">
        <v>0</v>
      </c>
      <c r="D11" s="9">
        <v>0</v>
      </c>
      <c r="E11" s="26">
        <f t="shared" si="0"/>
        <v>0</v>
      </c>
      <c r="F11" s="27">
        <v>3.7</v>
      </c>
      <c r="G11" s="28">
        <v>4.2</v>
      </c>
      <c r="H11" s="25">
        <v>5.5</v>
      </c>
      <c r="I11" s="25">
        <f t="shared" si="1"/>
        <v>5.775</v>
      </c>
      <c r="J11" s="25">
        <f t="shared" si="2"/>
        <v>0</v>
      </c>
      <c r="K11" s="25">
        <f t="shared" si="3"/>
        <v>0</v>
      </c>
      <c r="L11" s="17"/>
      <c r="M11" s="17">
        <v>36.11</v>
      </c>
      <c r="N11" s="17">
        <v>13.38</v>
      </c>
      <c r="O11" s="33">
        <f t="shared" si="4"/>
        <v>49.49</v>
      </c>
      <c r="Q11" s="34">
        <f t="shared" si="5"/>
        <v>0</v>
      </c>
      <c r="R11" s="34">
        <f t="shared" si="6"/>
        <v>0</v>
      </c>
      <c r="T11" s="7">
        <v>24</v>
      </c>
      <c r="U11" s="36"/>
      <c r="V11" s="37">
        <f t="shared" si="8"/>
        <v>360</v>
      </c>
      <c r="W11" s="36"/>
      <c r="X11" s="36"/>
      <c r="Y11" s="37">
        <f t="shared" si="9"/>
        <v>0</v>
      </c>
      <c r="Z11" s="36"/>
      <c r="AD11" s="7" t="s">
        <v>66</v>
      </c>
      <c r="AE11" s="7" t="s">
        <v>67</v>
      </c>
      <c r="AF11" s="7">
        <v>60</v>
      </c>
      <c r="AG11" s="7">
        <v>40</v>
      </c>
      <c r="AH11" s="7">
        <v>45</v>
      </c>
    </row>
    <row r="12" s="1" customFormat="1" ht="25" customHeight="1" spans="1:34">
      <c r="A12" s="15" t="s">
        <v>68</v>
      </c>
      <c r="B12" s="17" t="s">
        <v>69</v>
      </c>
      <c r="C12" s="9">
        <v>0</v>
      </c>
      <c r="D12" s="9">
        <v>0</v>
      </c>
      <c r="E12" s="26">
        <f t="shared" si="0"/>
        <v>0</v>
      </c>
      <c r="F12" s="27">
        <v>0.1</v>
      </c>
      <c r="G12" s="28">
        <v>0.2</v>
      </c>
      <c r="H12" s="25">
        <f t="shared" si="7"/>
        <v>0.1375</v>
      </c>
      <c r="I12" s="25">
        <f t="shared" si="1"/>
        <v>0.275</v>
      </c>
      <c r="J12" s="25">
        <f t="shared" si="2"/>
        <v>0</v>
      </c>
      <c r="K12" s="25">
        <f t="shared" si="3"/>
        <v>0</v>
      </c>
      <c r="L12" s="17"/>
      <c r="M12" s="17">
        <v>39.8</v>
      </c>
      <c r="N12" s="17">
        <v>13.38</v>
      </c>
      <c r="O12" s="33">
        <f t="shared" si="4"/>
        <v>53.18</v>
      </c>
      <c r="Q12" s="34">
        <f t="shared" si="5"/>
        <v>0</v>
      </c>
      <c r="R12" s="34">
        <f t="shared" si="6"/>
        <v>0</v>
      </c>
      <c r="T12" s="7">
        <v>12</v>
      </c>
      <c r="U12" s="36"/>
      <c r="V12" s="37">
        <f t="shared" si="8"/>
        <v>24</v>
      </c>
      <c r="W12" s="36"/>
      <c r="X12" s="36"/>
      <c r="Y12" s="37">
        <f t="shared" si="9"/>
        <v>0</v>
      </c>
      <c r="Z12" s="36"/>
      <c r="AD12" s="7" t="s">
        <v>70</v>
      </c>
      <c r="AE12" s="7" t="s">
        <v>71</v>
      </c>
      <c r="AF12" s="7">
        <v>30</v>
      </c>
      <c r="AG12" s="7">
        <v>40</v>
      </c>
      <c r="AH12" s="7">
        <v>45</v>
      </c>
    </row>
    <row r="13" ht="25" customHeight="1" spans="1:34">
      <c r="A13" s="13" t="s">
        <v>72</v>
      </c>
      <c r="B13" s="17" t="s">
        <v>73</v>
      </c>
      <c r="C13" s="9">
        <v>0</v>
      </c>
      <c r="D13" s="9">
        <v>0</v>
      </c>
      <c r="E13" s="26">
        <f t="shared" si="0"/>
        <v>0</v>
      </c>
      <c r="F13" s="27">
        <v>0.8</v>
      </c>
      <c r="G13" s="28">
        <v>1.1</v>
      </c>
      <c r="H13" s="25">
        <f t="shared" si="7"/>
        <v>1.1</v>
      </c>
      <c r="I13" s="25">
        <f t="shared" si="1"/>
        <v>1.5125</v>
      </c>
      <c r="J13" s="25">
        <f t="shared" si="2"/>
        <v>0</v>
      </c>
      <c r="K13" s="25">
        <f t="shared" si="3"/>
        <v>0</v>
      </c>
      <c r="L13" s="17"/>
      <c r="M13" s="17">
        <v>33.71</v>
      </c>
      <c r="N13" s="17">
        <v>10.47</v>
      </c>
      <c r="O13" s="33">
        <f t="shared" si="4"/>
        <v>44.18</v>
      </c>
      <c r="Q13" s="34">
        <f t="shared" si="5"/>
        <v>0</v>
      </c>
      <c r="R13" s="34">
        <f t="shared" si="6"/>
        <v>0</v>
      </c>
      <c r="T13" s="7">
        <v>15</v>
      </c>
      <c r="U13" s="36"/>
      <c r="V13" s="37">
        <f t="shared" si="8"/>
        <v>105</v>
      </c>
      <c r="W13" s="36"/>
      <c r="X13" s="36"/>
      <c r="Y13" s="37">
        <f t="shared" si="9"/>
        <v>0</v>
      </c>
      <c r="Z13" s="36"/>
      <c r="AD13" s="7" t="s">
        <v>74</v>
      </c>
      <c r="AE13" s="7" t="s">
        <v>75</v>
      </c>
      <c r="AF13" s="7">
        <v>30</v>
      </c>
      <c r="AG13" s="7">
        <v>40</v>
      </c>
      <c r="AH13" s="7">
        <v>45</v>
      </c>
    </row>
    <row r="14" ht="25" customHeight="1" spans="1:34">
      <c r="A14" s="15" t="s">
        <v>76</v>
      </c>
      <c r="B14" s="11" t="s">
        <v>77</v>
      </c>
      <c r="C14" s="9">
        <v>0</v>
      </c>
      <c r="D14" s="9">
        <v>0</v>
      </c>
      <c r="E14" s="26">
        <f t="shared" si="0"/>
        <v>0</v>
      </c>
      <c r="F14" s="27">
        <v>2.5</v>
      </c>
      <c r="G14" s="28">
        <v>2</v>
      </c>
      <c r="H14" s="25">
        <f t="shared" si="7"/>
        <v>3.4375</v>
      </c>
      <c r="I14" s="25">
        <f t="shared" si="1"/>
        <v>3.4375</v>
      </c>
      <c r="J14" s="25">
        <f t="shared" si="2"/>
        <v>0</v>
      </c>
      <c r="K14" s="25">
        <f t="shared" si="3"/>
        <v>0</v>
      </c>
      <c r="L14" s="17"/>
      <c r="M14" s="17">
        <v>39.8</v>
      </c>
      <c r="N14" s="17">
        <v>13.38</v>
      </c>
      <c r="O14" s="33">
        <f t="shared" si="4"/>
        <v>53.18</v>
      </c>
      <c r="Q14" s="34">
        <f t="shared" si="5"/>
        <v>0</v>
      </c>
      <c r="R14" s="34">
        <f t="shared" si="6"/>
        <v>0</v>
      </c>
      <c r="T14" s="7">
        <v>12</v>
      </c>
      <c r="U14" s="36"/>
      <c r="V14" s="37">
        <f t="shared" si="8"/>
        <v>216</v>
      </c>
      <c r="W14" s="36"/>
      <c r="X14" s="36"/>
      <c r="Y14" s="37">
        <f t="shared" si="9"/>
        <v>0</v>
      </c>
      <c r="Z14" s="36"/>
      <c r="AD14" s="7" t="s">
        <v>78</v>
      </c>
      <c r="AE14" s="7" t="s">
        <v>79</v>
      </c>
      <c r="AF14" s="7">
        <v>30</v>
      </c>
      <c r="AG14" s="7">
        <v>40</v>
      </c>
      <c r="AH14" s="7">
        <v>45</v>
      </c>
    </row>
    <row r="15" s="1" customFormat="1" ht="25" customHeight="1" spans="1:34">
      <c r="A15" s="14" t="s">
        <v>80</v>
      </c>
      <c r="B15" s="7" t="s">
        <v>81</v>
      </c>
      <c r="C15" s="9">
        <v>0</v>
      </c>
      <c r="D15" s="9">
        <v>0</v>
      </c>
      <c r="E15" s="26">
        <f t="shared" si="0"/>
        <v>0</v>
      </c>
      <c r="F15" s="7">
        <v>0.4</v>
      </c>
      <c r="G15" s="7">
        <v>0.1</v>
      </c>
      <c r="H15" s="25">
        <v>3</v>
      </c>
      <c r="I15" s="25">
        <f t="shared" si="1"/>
        <v>0.55</v>
      </c>
      <c r="J15" s="25">
        <f t="shared" si="2"/>
        <v>0</v>
      </c>
      <c r="K15" s="25">
        <f t="shared" si="3"/>
        <v>0</v>
      </c>
      <c r="L15" s="17"/>
      <c r="M15" s="17">
        <v>24.37</v>
      </c>
      <c r="N15" s="17">
        <v>10</v>
      </c>
      <c r="O15" s="33">
        <f t="shared" si="4"/>
        <v>34.37</v>
      </c>
      <c r="Q15" s="34">
        <f t="shared" si="5"/>
        <v>0</v>
      </c>
      <c r="R15" s="34">
        <f t="shared" si="6"/>
        <v>0</v>
      </c>
      <c r="T15" s="7">
        <v>16</v>
      </c>
      <c r="U15" s="36"/>
      <c r="V15" s="37">
        <f t="shared" si="8"/>
        <v>48</v>
      </c>
      <c r="W15" s="36"/>
      <c r="X15" s="36"/>
      <c r="Y15" s="37">
        <f t="shared" si="9"/>
        <v>0</v>
      </c>
      <c r="Z15" s="36"/>
      <c r="AD15" s="7" t="s">
        <v>82</v>
      </c>
      <c r="AE15" s="7" t="s">
        <v>83</v>
      </c>
      <c r="AF15" s="7">
        <v>30</v>
      </c>
      <c r="AG15" s="7">
        <v>40</v>
      </c>
      <c r="AH15" s="7">
        <v>45</v>
      </c>
    </row>
    <row r="16" s="1" customFormat="1" ht="25" customHeight="1" spans="1:34">
      <c r="A16" s="18" t="s">
        <v>84</v>
      </c>
      <c r="B16" s="17" t="s">
        <v>85</v>
      </c>
      <c r="C16" s="9">
        <v>0</v>
      </c>
      <c r="D16" s="9">
        <v>0</v>
      </c>
      <c r="E16" s="26">
        <f t="shared" si="0"/>
        <v>0</v>
      </c>
      <c r="F16" s="27">
        <v>1.4</v>
      </c>
      <c r="G16" s="28">
        <v>1.4</v>
      </c>
      <c r="H16" s="25">
        <v>1.9</v>
      </c>
      <c r="I16" s="25">
        <f t="shared" si="1"/>
        <v>1.925</v>
      </c>
      <c r="J16" s="25">
        <f t="shared" si="2"/>
        <v>0</v>
      </c>
      <c r="K16" s="25">
        <f t="shared" si="3"/>
        <v>0</v>
      </c>
      <c r="L16" s="17"/>
      <c r="M16" s="17">
        <v>24.37</v>
      </c>
      <c r="N16" s="17">
        <v>10</v>
      </c>
      <c r="O16" s="33">
        <f t="shared" si="4"/>
        <v>34.37</v>
      </c>
      <c r="Q16" s="34">
        <f t="shared" si="5"/>
        <v>0</v>
      </c>
      <c r="R16" s="34">
        <f t="shared" si="6"/>
        <v>0</v>
      </c>
      <c r="T16" s="7">
        <v>16</v>
      </c>
      <c r="U16" s="37">
        <f>CEILING(MAX(0,90-MAX(K16,60))*I16/T16,1)*T16</f>
        <v>64</v>
      </c>
      <c r="V16" s="36"/>
      <c r="W16" s="36"/>
      <c r="X16" s="37">
        <f>MIN(CEILING(MAX(0,70-MAX(J16,30))*I16/T16,1)*T16,D16)</f>
        <v>0</v>
      </c>
      <c r="Y16" s="36"/>
      <c r="Z16" s="36"/>
      <c r="AD16" s="7" t="s">
        <v>86</v>
      </c>
      <c r="AE16" s="7" t="s">
        <v>87</v>
      </c>
      <c r="AF16" s="7">
        <v>30</v>
      </c>
      <c r="AG16" s="7">
        <v>40</v>
      </c>
      <c r="AH16" s="7">
        <v>45</v>
      </c>
    </row>
    <row r="17" s="1" customFormat="1" ht="25" customHeight="1" spans="1:34">
      <c r="A17" s="19" t="s">
        <v>88</v>
      </c>
      <c r="B17" s="17" t="s">
        <v>89</v>
      </c>
      <c r="C17" s="9">
        <v>0</v>
      </c>
      <c r="D17" s="9">
        <v>0</v>
      </c>
      <c r="E17" s="26">
        <f t="shared" si="0"/>
        <v>0</v>
      </c>
      <c r="F17" s="27">
        <v>1</v>
      </c>
      <c r="G17" s="28">
        <v>0.4</v>
      </c>
      <c r="H17" s="25">
        <v>6</v>
      </c>
      <c r="I17" s="25">
        <f t="shared" si="1"/>
        <v>1.375</v>
      </c>
      <c r="J17" s="25">
        <f t="shared" si="2"/>
        <v>0</v>
      </c>
      <c r="K17" s="25">
        <f t="shared" si="3"/>
        <v>0</v>
      </c>
      <c r="L17" s="17"/>
      <c r="M17" s="17">
        <v>19.43</v>
      </c>
      <c r="N17" s="17">
        <v>6</v>
      </c>
      <c r="O17" s="33">
        <f t="shared" si="4"/>
        <v>25.43</v>
      </c>
      <c r="Q17" s="34">
        <f t="shared" si="5"/>
        <v>0</v>
      </c>
      <c r="R17" s="34">
        <f t="shared" si="6"/>
        <v>0</v>
      </c>
      <c r="T17" s="7">
        <v>20</v>
      </c>
      <c r="U17" s="37">
        <f>CEILING(MAX(0,90-MAX(K17,60))*I17/T17,1)*T17</f>
        <v>60</v>
      </c>
      <c r="V17" s="36"/>
      <c r="W17" s="36"/>
      <c r="X17" s="37">
        <f t="shared" ref="X17:X41" si="10">MIN(CEILING(MAX(0,70-MAX(J17,30))*I17/T17,1)*T17,D17)</f>
        <v>0</v>
      </c>
      <c r="Y17" s="36"/>
      <c r="Z17" s="36"/>
      <c r="AD17" s="7" t="s">
        <v>90</v>
      </c>
      <c r="AE17" s="7" t="s">
        <v>91</v>
      </c>
      <c r="AF17" s="7">
        <v>25</v>
      </c>
      <c r="AG17" s="7">
        <v>37</v>
      </c>
      <c r="AH17" s="7">
        <v>40</v>
      </c>
    </row>
    <row r="18" s="1" customFormat="1" ht="25" customHeight="1" spans="1:34">
      <c r="A18" s="20" t="s">
        <v>92</v>
      </c>
      <c r="B18" s="17" t="s">
        <v>93</v>
      </c>
      <c r="C18" s="9">
        <v>0</v>
      </c>
      <c r="D18" s="9">
        <v>0</v>
      </c>
      <c r="E18" s="26">
        <f t="shared" si="0"/>
        <v>0</v>
      </c>
      <c r="F18" s="27">
        <v>1</v>
      </c>
      <c r="G18" s="28">
        <v>0.3</v>
      </c>
      <c r="H18" s="25">
        <f t="shared" ref="H18:H21" si="11">MAX(E18,F18)*1.375</f>
        <v>1.375</v>
      </c>
      <c r="I18" s="25">
        <f t="shared" si="1"/>
        <v>1.375</v>
      </c>
      <c r="J18" s="25">
        <f t="shared" si="2"/>
        <v>0</v>
      </c>
      <c r="K18" s="25">
        <f t="shared" si="3"/>
        <v>0</v>
      </c>
      <c r="L18" s="17"/>
      <c r="M18" s="17">
        <v>36.11</v>
      </c>
      <c r="N18" s="17">
        <v>13.38</v>
      </c>
      <c r="O18" s="33">
        <f t="shared" si="4"/>
        <v>49.49</v>
      </c>
      <c r="Q18" s="34">
        <f t="shared" si="5"/>
        <v>0</v>
      </c>
      <c r="R18" s="34">
        <f t="shared" si="6"/>
        <v>0</v>
      </c>
      <c r="T18" s="7">
        <v>12</v>
      </c>
      <c r="U18" s="37">
        <f t="shared" ref="U18:U41" si="12">CEILING(MAX(0,90-MAX(K18,60))*I18/T18,1)*T18</f>
        <v>48</v>
      </c>
      <c r="V18" s="36"/>
      <c r="W18" s="36"/>
      <c r="X18" s="37">
        <f t="shared" si="10"/>
        <v>0</v>
      </c>
      <c r="Y18" s="36"/>
      <c r="Z18" s="36"/>
      <c r="AD18" s="7" t="s">
        <v>94</v>
      </c>
      <c r="AE18" s="7" t="s">
        <v>95</v>
      </c>
      <c r="AF18" s="7">
        <v>30</v>
      </c>
      <c r="AG18" s="7">
        <v>40</v>
      </c>
      <c r="AH18" s="7">
        <v>45</v>
      </c>
    </row>
    <row r="19" s="1" customFormat="1" ht="25" customHeight="1" spans="1:34">
      <c r="A19" s="18" t="s">
        <v>96</v>
      </c>
      <c r="B19" s="17" t="s">
        <v>97</v>
      </c>
      <c r="C19" s="9">
        <v>0</v>
      </c>
      <c r="D19" s="9">
        <v>0</v>
      </c>
      <c r="E19" s="26">
        <f t="shared" si="0"/>
        <v>0</v>
      </c>
      <c r="F19" s="27">
        <v>0.5</v>
      </c>
      <c r="G19" s="28">
        <v>0.9</v>
      </c>
      <c r="H19" s="25">
        <v>1.4</v>
      </c>
      <c r="I19" s="25">
        <f t="shared" ref="I19:I41" si="13">MAX(F19,G19)*1.375</f>
        <v>1.2375</v>
      </c>
      <c r="J19" s="25">
        <f t="shared" si="2"/>
        <v>0</v>
      </c>
      <c r="K19" s="25">
        <f t="shared" si="3"/>
        <v>0</v>
      </c>
      <c r="L19" s="17"/>
      <c r="M19" s="17">
        <v>24.37</v>
      </c>
      <c r="N19" s="17">
        <v>10</v>
      </c>
      <c r="O19" s="33">
        <f t="shared" si="4"/>
        <v>34.37</v>
      </c>
      <c r="Q19" s="34">
        <f t="shared" si="5"/>
        <v>0</v>
      </c>
      <c r="R19" s="34">
        <f t="shared" si="6"/>
        <v>0</v>
      </c>
      <c r="T19" s="7">
        <v>16</v>
      </c>
      <c r="U19" s="37">
        <f t="shared" si="12"/>
        <v>48</v>
      </c>
      <c r="V19" s="36"/>
      <c r="W19" s="36"/>
      <c r="X19" s="37">
        <f t="shared" si="10"/>
        <v>0</v>
      </c>
      <c r="Y19" s="36"/>
      <c r="Z19" s="36"/>
      <c r="AD19" s="7" t="s">
        <v>98</v>
      </c>
      <c r="AE19" s="7" t="s">
        <v>99</v>
      </c>
      <c r="AF19" s="7">
        <v>30</v>
      </c>
      <c r="AG19" s="7">
        <v>40</v>
      </c>
      <c r="AH19" s="7">
        <v>45</v>
      </c>
    </row>
    <row r="20" s="1" customFormat="1" ht="25" customHeight="1" spans="1:34">
      <c r="A20" s="20" t="s">
        <v>100</v>
      </c>
      <c r="B20" s="17" t="s">
        <v>101</v>
      </c>
      <c r="C20" s="9">
        <v>0</v>
      </c>
      <c r="D20" s="9">
        <v>0</v>
      </c>
      <c r="E20" s="26">
        <f t="shared" si="0"/>
        <v>0</v>
      </c>
      <c r="F20" s="27">
        <v>0</v>
      </c>
      <c r="G20" s="28">
        <v>0.4</v>
      </c>
      <c r="H20" s="25">
        <f t="shared" si="11"/>
        <v>0</v>
      </c>
      <c r="I20" s="25">
        <f t="shared" si="13"/>
        <v>0.55</v>
      </c>
      <c r="J20" s="25">
        <f t="shared" si="2"/>
        <v>0</v>
      </c>
      <c r="K20" s="25">
        <f t="shared" si="3"/>
        <v>0</v>
      </c>
      <c r="L20" s="17"/>
      <c r="M20" s="17">
        <v>36.11</v>
      </c>
      <c r="N20" s="17">
        <v>13.38</v>
      </c>
      <c r="O20" s="33">
        <f t="shared" si="4"/>
        <v>49.49</v>
      </c>
      <c r="Q20" s="34">
        <f t="shared" si="5"/>
        <v>0</v>
      </c>
      <c r="R20" s="34">
        <f t="shared" si="6"/>
        <v>0</v>
      </c>
      <c r="T20" s="7">
        <v>12</v>
      </c>
      <c r="U20" s="37">
        <f t="shared" si="12"/>
        <v>24</v>
      </c>
      <c r="V20" s="36"/>
      <c r="W20" s="36"/>
      <c r="X20" s="37">
        <f t="shared" si="10"/>
        <v>0</v>
      </c>
      <c r="Y20" s="36"/>
      <c r="Z20" s="36"/>
      <c r="AD20" s="7" t="s">
        <v>102</v>
      </c>
      <c r="AE20" s="7" t="s">
        <v>103</v>
      </c>
      <c r="AF20" s="7">
        <v>30</v>
      </c>
      <c r="AG20" s="7">
        <v>40</v>
      </c>
      <c r="AH20" s="7">
        <v>45</v>
      </c>
    </row>
    <row r="21" s="1" customFormat="1" ht="25" customHeight="1" spans="1:34">
      <c r="A21" s="21" t="s">
        <v>104</v>
      </c>
      <c r="B21" s="17" t="s">
        <v>105</v>
      </c>
      <c r="C21" s="9">
        <v>0</v>
      </c>
      <c r="D21" s="9">
        <v>0</v>
      </c>
      <c r="E21" s="26">
        <f t="shared" si="0"/>
        <v>0</v>
      </c>
      <c r="F21" s="27">
        <v>1.7</v>
      </c>
      <c r="G21" s="28">
        <v>1.8</v>
      </c>
      <c r="H21" s="25">
        <f t="shared" si="11"/>
        <v>2.3375</v>
      </c>
      <c r="I21" s="25">
        <f t="shared" si="13"/>
        <v>2.475</v>
      </c>
      <c r="J21" s="25">
        <f t="shared" si="2"/>
        <v>0</v>
      </c>
      <c r="K21" s="25">
        <f t="shared" si="3"/>
        <v>0</v>
      </c>
      <c r="L21" s="17"/>
      <c r="M21" s="17">
        <v>22.74</v>
      </c>
      <c r="N21" s="17">
        <v>6.98</v>
      </c>
      <c r="O21" s="33">
        <f t="shared" si="4"/>
        <v>29.72</v>
      </c>
      <c r="Q21" s="34">
        <f t="shared" si="5"/>
        <v>0</v>
      </c>
      <c r="R21" s="34">
        <f t="shared" si="6"/>
        <v>0</v>
      </c>
      <c r="T21" s="7">
        <v>21</v>
      </c>
      <c r="U21" s="37">
        <f t="shared" si="12"/>
        <v>84</v>
      </c>
      <c r="V21" s="36"/>
      <c r="W21" s="36"/>
      <c r="X21" s="37">
        <f t="shared" si="10"/>
        <v>0</v>
      </c>
      <c r="Y21" s="36"/>
      <c r="Z21" s="36"/>
      <c r="AD21" s="7" t="s">
        <v>106</v>
      </c>
      <c r="AE21" s="7" t="s">
        <v>107</v>
      </c>
      <c r="AF21" s="7">
        <v>30</v>
      </c>
      <c r="AG21" s="7">
        <v>40</v>
      </c>
      <c r="AH21" s="7">
        <v>45</v>
      </c>
    </row>
    <row r="22" s="1" customFormat="1" ht="25" customHeight="1" spans="1:34">
      <c r="A22" s="19" t="s">
        <v>108</v>
      </c>
      <c r="B22" s="17" t="s">
        <v>109</v>
      </c>
      <c r="C22" s="9">
        <v>0</v>
      </c>
      <c r="D22" s="9">
        <v>0</v>
      </c>
      <c r="E22" s="26">
        <f t="shared" si="0"/>
        <v>0</v>
      </c>
      <c r="F22" s="27">
        <v>0.5</v>
      </c>
      <c r="G22" s="28">
        <v>0.5</v>
      </c>
      <c r="H22" s="25">
        <v>2</v>
      </c>
      <c r="I22" s="25">
        <f t="shared" si="13"/>
        <v>0.6875</v>
      </c>
      <c r="J22" s="25">
        <f t="shared" si="2"/>
        <v>0</v>
      </c>
      <c r="K22" s="25">
        <f t="shared" si="3"/>
        <v>0</v>
      </c>
      <c r="L22" s="17"/>
      <c r="M22" s="17">
        <v>28.52</v>
      </c>
      <c r="N22" s="17">
        <v>9</v>
      </c>
      <c r="O22" s="33">
        <f t="shared" si="4"/>
        <v>37.52</v>
      </c>
      <c r="Q22" s="34">
        <f t="shared" si="5"/>
        <v>0</v>
      </c>
      <c r="R22" s="34">
        <f t="shared" si="6"/>
        <v>0</v>
      </c>
      <c r="T22" s="7">
        <v>14</v>
      </c>
      <c r="U22" s="37">
        <f t="shared" si="12"/>
        <v>28</v>
      </c>
      <c r="V22" s="36"/>
      <c r="W22" s="36"/>
      <c r="X22" s="37">
        <f t="shared" si="10"/>
        <v>0</v>
      </c>
      <c r="Y22" s="36"/>
      <c r="Z22" s="36"/>
      <c r="AD22" s="7" t="s">
        <v>110</v>
      </c>
      <c r="AE22" s="7" t="s">
        <v>111</v>
      </c>
      <c r="AF22" s="7">
        <v>25</v>
      </c>
      <c r="AG22" s="7">
        <v>37</v>
      </c>
      <c r="AH22" s="7">
        <v>40</v>
      </c>
    </row>
    <row r="23" s="1" customFormat="1" ht="25" customHeight="1" spans="1:34">
      <c r="A23" s="18" t="s">
        <v>112</v>
      </c>
      <c r="B23" s="17" t="s">
        <v>113</v>
      </c>
      <c r="C23" s="9">
        <v>0</v>
      </c>
      <c r="D23" s="9">
        <v>0</v>
      </c>
      <c r="E23" s="26">
        <f t="shared" si="0"/>
        <v>0</v>
      </c>
      <c r="F23" s="27">
        <v>0.5</v>
      </c>
      <c r="G23" s="28">
        <v>0.7</v>
      </c>
      <c r="H23" s="25">
        <f t="shared" ref="H23:H32" si="14">MAX(E23,F23)*1.375</f>
        <v>0.6875</v>
      </c>
      <c r="I23" s="25">
        <f t="shared" si="13"/>
        <v>0.9625</v>
      </c>
      <c r="J23" s="25">
        <f t="shared" si="2"/>
        <v>0</v>
      </c>
      <c r="K23" s="25">
        <f t="shared" si="3"/>
        <v>0</v>
      </c>
      <c r="L23" s="17"/>
      <c r="M23" s="17">
        <v>24.37</v>
      </c>
      <c r="N23" s="17">
        <v>10</v>
      </c>
      <c r="O23" s="33">
        <f t="shared" si="4"/>
        <v>34.37</v>
      </c>
      <c r="Q23" s="34">
        <f t="shared" si="5"/>
        <v>0</v>
      </c>
      <c r="R23" s="34">
        <f t="shared" si="6"/>
        <v>0</v>
      </c>
      <c r="T23" s="7">
        <v>16</v>
      </c>
      <c r="U23" s="37">
        <f t="shared" si="12"/>
        <v>32</v>
      </c>
      <c r="V23" s="36"/>
      <c r="W23" s="36"/>
      <c r="X23" s="37">
        <f t="shared" si="10"/>
        <v>0</v>
      </c>
      <c r="Y23" s="36"/>
      <c r="Z23" s="36"/>
      <c r="AD23" s="7" t="s">
        <v>114</v>
      </c>
      <c r="AE23" s="7" t="s">
        <v>115</v>
      </c>
      <c r="AF23" s="7">
        <v>30</v>
      </c>
      <c r="AG23" s="7">
        <v>40</v>
      </c>
      <c r="AH23" s="7">
        <v>45</v>
      </c>
    </row>
    <row r="24" s="1" customFormat="1" ht="25" customHeight="1" spans="1:34">
      <c r="A24" s="22" t="s">
        <v>116</v>
      </c>
      <c r="B24" s="17" t="s">
        <v>117</v>
      </c>
      <c r="C24" s="9">
        <v>0</v>
      </c>
      <c r="D24" s="9">
        <v>0</v>
      </c>
      <c r="E24" s="26">
        <f t="shared" si="0"/>
        <v>0</v>
      </c>
      <c r="F24" s="28">
        <v>0.7</v>
      </c>
      <c r="G24" s="28">
        <v>1</v>
      </c>
      <c r="H24" s="25">
        <f t="shared" si="14"/>
        <v>0.9625</v>
      </c>
      <c r="I24" s="25">
        <f t="shared" si="13"/>
        <v>1.375</v>
      </c>
      <c r="J24" s="25">
        <f t="shared" si="2"/>
        <v>0</v>
      </c>
      <c r="K24" s="25">
        <f t="shared" si="3"/>
        <v>0</v>
      </c>
      <c r="L24" s="17"/>
      <c r="M24" s="17">
        <v>24.37</v>
      </c>
      <c r="N24" s="17">
        <v>10</v>
      </c>
      <c r="O24" s="33">
        <f t="shared" si="4"/>
        <v>34.37</v>
      </c>
      <c r="Q24" s="34">
        <f t="shared" si="5"/>
        <v>0</v>
      </c>
      <c r="R24" s="34">
        <f t="shared" si="6"/>
        <v>0</v>
      </c>
      <c r="T24" s="7">
        <v>16</v>
      </c>
      <c r="U24" s="37">
        <f t="shared" si="12"/>
        <v>48</v>
      </c>
      <c r="V24" s="36"/>
      <c r="W24" s="36"/>
      <c r="X24" s="37">
        <f t="shared" si="10"/>
        <v>0</v>
      </c>
      <c r="Y24" s="36"/>
      <c r="Z24" s="36"/>
      <c r="AD24" s="7" t="s">
        <v>118</v>
      </c>
      <c r="AE24" s="7" t="s">
        <v>119</v>
      </c>
      <c r="AF24" s="7">
        <v>30</v>
      </c>
      <c r="AG24" s="7">
        <v>40</v>
      </c>
      <c r="AH24" s="7">
        <v>45</v>
      </c>
    </row>
    <row r="25" s="1" customFormat="1" ht="25" customHeight="1" spans="1:34">
      <c r="A25" s="19" t="s">
        <v>120</v>
      </c>
      <c r="B25" s="17" t="s">
        <v>121</v>
      </c>
      <c r="C25" s="9">
        <v>0</v>
      </c>
      <c r="D25" s="9">
        <v>0</v>
      </c>
      <c r="E25" s="26">
        <f t="shared" si="0"/>
        <v>0</v>
      </c>
      <c r="F25" s="28">
        <v>1.2</v>
      </c>
      <c r="G25" s="28">
        <v>1.4</v>
      </c>
      <c r="H25" s="25">
        <v>2.5</v>
      </c>
      <c r="I25" s="25">
        <f t="shared" si="13"/>
        <v>1.925</v>
      </c>
      <c r="J25" s="25">
        <f t="shared" si="2"/>
        <v>0</v>
      </c>
      <c r="K25" s="25">
        <f t="shared" si="3"/>
        <v>0</v>
      </c>
      <c r="L25" s="17"/>
      <c r="M25" s="17">
        <v>19.43</v>
      </c>
      <c r="N25" s="17">
        <v>6</v>
      </c>
      <c r="O25" s="33">
        <f t="shared" si="4"/>
        <v>25.43</v>
      </c>
      <c r="Q25" s="34">
        <f t="shared" si="5"/>
        <v>0</v>
      </c>
      <c r="R25" s="34">
        <f t="shared" si="6"/>
        <v>0</v>
      </c>
      <c r="T25" s="7">
        <v>20</v>
      </c>
      <c r="U25" s="37">
        <f t="shared" si="12"/>
        <v>60</v>
      </c>
      <c r="V25" s="36"/>
      <c r="W25" s="36"/>
      <c r="X25" s="37">
        <f t="shared" si="10"/>
        <v>0</v>
      </c>
      <c r="Y25" s="36"/>
      <c r="Z25" s="36"/>
      <c r="AD25" s="7" t="s">
        <v>122</v>
      </c>
      <c r="AE25" s="7" t="s">
        <v>123</v>
      </c>
      <c r="AF25" s="7">
        <v>25</v>
      </c>
      <c r="AG25" s="7">
        <v>37</v>
      </c>
      <c r="AH25" s="7">
        <v>40</v>
      </c>
    </row>
    <row r="26" s="1" customFormat="1" ht="25" customHeight="1" spans="1:34">
      <c r="A26" s="21" t="s">
        <v>124</v>
      </c>
      <c r="B26" s="17" t="s">
        <v>125</v>
      </c>
      <c r="C26" s="9">
        <v>0</v>
      </c>
      <c r="D26" s="9">
        <v>0</v>
      </c>
      <c r="E26" s="26">
        <f t="shared" si="0"/>
        <v>0</v>
      </c>
      <c r="F26" s="28">
        <v>0.7</v>
      </c>
      <c r="G26" s="28">
        <v>0.7</v>
      </c>
      <c r="H26" s="25">
        <v>4</v>
      </c>
      <c r="I26" s="25">
        <f t="shared" si="13"/>
        <v>0.9625</v>
      </c>
      <c r="J26" s="25">
        <f t="shared" si="2"/>
        <v>0</v>
      </c>
      <c r="K26" s="25">
        <f t="shared" si="3"/>
        <v>0</v>
      </c>
      <c r="L26" s="17"/>
      <c r="M26" s="17">
        <v>22.74</v>
      </c>
      <c r="N26" s="17">
        <v>6.98</v>
      </c>
      <c r="O26" s="33">
        <f t="shared" si="4"/>
        <v>29.72</v>
      </c>
      <c r="Q26" s="34">
        <f t="shared" si="5"/>
        <v>0</v>
      </c>
      <c r="R26" s="34">
        <f t="shared" si="6"/>
        <v>0</v>
      </c>
      <c r="T26" s="7">
        <v>21</v>
      </c>
      <c r="U26" s="37">
        <f t="shared" si="12"/>
        <v>42</v>
      </c>
      <c r="V26" s="36"/>
      <c r="W26" s="36"/>
      <c r="X26" s="37">
        <f t="shared" si="10"/>
        <v>0</v>
      </c>
      <c r="Y26" s="36"/>
      <c r="Z26" s="36"/>
      <c r="AD26" s="7" t="s">
        <v>126</v>
      </c>
      <c r="AE26" s="7" t="s">
        <v>127</v>
      </c>
      <c r="AF26" s="7">
        <v>30</v>
      </c>
      <c r="AG26" s="7">
        <v>40</v>
      </c>
      <c r="AH26" s="7">
        <v>45</v>
      </c>
    </row>
    <row r="27" s="1" customFormat="1" ht="25" customHeight="1" spans="1:34">
      <c r="A27" s="22" t="s">
        <v>128</v>
      </c>
      <c r="B27" s="11" t="s">
        <v>129</v>
      </c>
      <c r="C27" s="9">
        <v>0</v>
      </c>
      <c r="D27" s="9">
        <v>0</v>
      </c>
      <c r="E27" s="26">
        <f t="shared" si="0"/>
        <v>0</v>
      </c>
      <c r="F27" s="28">
        <v>1.5</v>
      </c>
      <c r="G27" s="28">
        <v>1.2</v>
      </c>
      <c r="H27" s="25">
        <f t="shared" si="14"/>
        <v>2.0625</v>
      </c>
      <c r="I27" s="25">
        <f t="shared" si="13"/>
        <v>2.0625</v>
      </c>
      <c r="J27" s="25">
        <f t="shared" si="2"/>
        <v>0</v>
      </c>
      <c r="K27" s="25">
        <f t="shared" si="3"/>
        <v>0</v>
      </c>
      <c r="L27" s="17"/>
      <c r="M27" s="17">
        <v>24.37</v>
      </c>
      <c r="N27" s="17">
        <v>10</v>
      </c>
      <c r="O27" s="33">
        <f t="shared" si="4"/>
        <v>34.37</v>
      </c>
      <c r="Q27" s="34">
        <f t="shared" si="5"/>
        <v>0</v>
      </c>
      <c r="R27" s="34">
        <f t="shared" si="6"/>
        <v>0</v>
      </c>
      <c r="T27" s="7">
        <v>16</v>
      </c>
      <c r="U27" s="37">
        <f t="shared" si="12"/>
        <v>64</v>
      </c>
      <c r="V27" s="36"/>
      <c r="W27" s="36"/>
      <c r="X27" s="37">
        <f t="shared" si="10"/>
        <v>0</v>
      </c>
      <c r="Y27" s="36"/>
      <c r="Z27" s="36"/>
      <c r="AD27" s="7" t="s">
        <v>130</v>
      </c>
      <c r="AE27" s="7" t="s">
        <v>131</v>
      </c>
      <c r="AF27" s="7">
        <v>30</v>
      </c>
      <c r="AG27" s="7">
        <v>40</v>
      </c>
      <c r="AH27" s="7">
        <v>45</v>
      </c>
    </row>
    <row r="28" s="1" customFormat="1" ht="25" customHeight="1" spans="1:34">
      <c r="A28" s="14" t="s">
        <v>132</v>
      </c>
      <c r="B28" s="17" t="s">
        <v>133</v>
      </c>
      <c r="C28" s="9">
        <v>0</v>
      </c>
      <c r="D28" s="9">
        <v>0</v>
      </c>
      <c r="E28" s="26">
        <f t="shared" si="0"/>
        <v>0</v>
      </c>
      <c r="F28" s="27">
        <v>1.1</v>
      </c>
      <c r="G28" s="28">
        <v>0.5</v>
      </c>
      <c r="H28" s="25">
        <f t="shared" si="14"/>
        <v>1.5125</v>
      </c>
      <c r="I28" s="25">
        <f t="shared" si="13"/>
        <v>1.5125</v>
      </c>
      <c r="J28" s="25">
        <f t="shared" si="2"/>
        <v>0</v>
      </c>
      <c r="K28" s="25">
        <f t="shared" si="3"/>
        <v>0</v>
      </c>
      <c r="L28" s="17"/>
      <c r="M28" s="17">
        <v>36.11</v>
      </c>
      <c r="N28" s="17">
        <v>13.38</v>
      </c>
      <c r="O28" s="33">
        <f t="shared" si="4"/>
        <v>49.49</v>
      </c>
      <c r="Q28" s="34">
        <f t="shared" si="5"/>
        <v>0</v>
      </c>
      <c r="R28" s="34">
        <f t="shared" si="6"/>
        <v>0</v>
      </c>
      <c r="T28" s="7">
        <v>12</v>
      </c>
      <c r="U28" s="37">
        <f t="shared" si="12"/>
        <v>48</v>
      </c>
      <c r="V28" s="36"/>
      <c r="W28" s="36"/>
      <c r="X28" s="37">
        <f t="shared" si="10"/>
        <v>0</v>
      </c>
      <c r="Y28" s="36"/>
      <c r="Z28" s="36"/>
      <c r="AD28" s="7" t="s">
        <v>134</v>
      </c>
      <c r="AE28" s="7" t="s">
        <v>135</v>
      </c>
      <c r="AF28" s="7">
        <v>30</v>
      </c>
      <c r="AG28" s="7">
        <v>40</v>
      </c>
      <c r="AH28" s="7">
        <v>45</v>
      </c>
    </row>
    <row r="29" s="1" customFormat="1" ht="25" customHeight="1" spans="1:34">
      <c r="A29" s="14" t="s">
        <v>136</v>
      </c>
      <c r="B29" s="17" t="s">
        <v>137</v>
      </c>
      <c r="C29" s="9">
        <v>0</v>
      </c>
      <c r="D29" s="9">
        <v>0</v>
      </c>
      <c r="E29" s="26">
        <f t="shared" si="0"/>
        <v>0</v>
      </c>
      <c r="F29" s="27">
        <v>0.8</v>
      </c>
      <c r="G29" s="28">
        <v>1</v>
      </c>
      <c r="H29" s="25">
        <f t="shared" si="14"/>
        <v>1.1</v>
      </c>
      <c r="I29" s="25">
        <f t="shared" si="13"/>
        <v>1.375</v>
      </c>
      <c r="J29" s="25">
        <f t="shared" si="2"/>
        <v>0</v>
      </c>
      <c r="K29" s="25">
        <f t="shared" si="3"/>
        <v>0</v>
      </c>
      <c r="L29" s="17"/>
      <c r="M29" s="17">
        <v>24.37</v>
      </c>
      <c r="N29" s="17">
        <v>10</v>
      </c>
      <c r="O29" s="33">
        <f t="shared" si="4"/>
        <v>34.37</v>
      </c>
      <c r="Q29" s="34">
        <f t="shared" si="5"/>
        <v>0</v>
      </c>
      <c r="R29" s="34">
        <f t="shared" si="6"/>
        <v>0</v>
      </c>
      <c r="T29" s="7">
        <v>16</v>
      </c>
      <c r="U29" s="37">
        <f t="shared" si="12"/>
        <v>48</v>
      </c>
      <c r="V29" s="36"/>
      <c r="W29" s="36"/>
      <c r="X29" s="37">
        <f t="shared" si="10"/>
        <v>0</v>
      </c>
      <c r="Y29" s="36"/>
      <c r="Z29" s="36"/>
      <c r="AD29" s="7" t="s">
        <v>138</v>
      </c>
      <c r="AE29" s="7" t="s">
        <v>139</v>
      </c>
      <c r="AF29" s="7">
        <v>30</v>
      </c>
      <c r="AG29" s="7">
        <v>40</v>
      </c>
      <c r="AH29" s="7">
        <v>45</v>
      </c>
    </row>
    <row r="30" s="1" customFormat="1" ht="25" customHeight="1" spans="1:34">
      <c r="A30" s="15" t="s">
        <v>140</v>
      </c>
      <c r="B30" s="17" t="s">
        <v>141</v>
      </c>
      <c r="C30" s="9">
        <v>0</v>
      </c>
      <c r="D30" s="9">
        <v>0</v>
      </c>
      <c r="E30" s="26">
        <f t="shared" si="0"/>
        <v>0</v>
      </c>
      <c r="F30" s="27">
        <v>0.1</v>
      </c>
      <c r="G30" s="28">
        <v>0.2</v>
      </c>
      <c r="H30" s="25">
        <f t="shared" si="14"/>
        <v>0.1375</v>
      </c>
      <c r="I30" s="25">
        <f t="shared" si="13"/>
        <v>0.275</v>
      </c>
      <c r="J30" s="25">
        <f t="shared" si="2"/>
        <v>0</v>
      </c>
      <c r="K30" s="25">
        <f t="shared" si="3"/>
        <v>0</v>
      </c>
      <c r="L30" s="17"/>
      <c r="M30" s="17">
        <v>26.57</v>
      </c>
      <c r="N30" s="17">
        <v>10</v>
      </c>
      <c r="O30" s="33">
        <f t="shared" si="4"/>
        <v>36.57</v>
      </c>
      <c r="Q30" s="34">
        <f t="shared" si="5"/>
        <v>0</v>
      </c>
      <c r="R30" s="34">
        <f t="shared" si="6"/>
        <v>0</v>
      </c>
      <c r="T30" s="7">
        <v>12</v>
      </c>
      <c r="U30" s="37">
        <f t="shared" si="12"/>
        <v>12</v>
      </c>
      <c r="V30" s="36"/>
      <c r="W30" s="36"/>
      <c r="X30" s="37">
        <f t="shared" si="10"/>
        <v>0</v>
      </c>
      <c r="Y30" s="36"/>
      <c r="Z30" s="36"/>
      <c r="AD30" s="7" t="s">
        <v>142</v>
      </c>
      <c r="AE30" s="7" t="s">
        <v>143</v>
      </c>
      <c r="AF30" s="7">
        <v>30</v>
      </c>
      <c r="AG30" s="7">
        <v>40</v>
      </c>
      <c r="AH30" s="7">
        <v>45</v>
      </c>
    </row>
    <row r="31" s="1" customFormat="1" ht="25" customHeight="1" spans="1:34">
      <c r="A31" s="15" t="s">
        <v>144</v>
      </c>
      <c r="B31" s="23" t="s">
        <v>145</v>
      </c>
      <c r="C31" s="9">
        <v>0</v>
      </c>
      <c r="D31" s="9">
        <v>0</v>
      </c>
      <c r="E31" s="29">
        <f t="shared" si="0"/>
        <v>0</v>
      </c>
      <c r="F31" s="30">
        <v>0.1</v>
      </c>
      <c r="G31" s="31">
        <v>0</v>
      </c>
      <c r="H31" s="25">
        <f t="shared" si="14"/>
        <v>0.1375</v>
      </c>
      <c r="I31" s="25">
        <f t="shared" si="13"/>
        <v>0.1375</v>
      </c>
      <c r="J31" s="25">
        <f t="shared" si="2"/>
        <v>0</v>
      </c>
      <c r="K31" s="25">
        <f t="shared" si="3"/>
        <v>0</v>
      </c>
      <c r="L31" s="17"/>
      <c r="M31" s="17">
        <v>39.8</v>
      </c>
      <c r="N31" s="17">
        <v>13.38</v>
      </c>
      <c r="O31" s="33">
        <f t="shared" si="4"/>
        <v>53.18</v>
      </c>
      <c r="Q31" s="34">
        <f t="shared" si="5"/>
        <v>0</v>
      </c>
      <c r="R31" s="34">
        <f t="shared" si="6"/>
        <v>0</v>
      </c>
      <c r="T31" s="7">
        <v>16</v>
      </c>
      <c r="U31" s="37">
        <f t="shared" si="12"/>
        <v>16</v>
      </c>
      <c r="V31" s="36"/>
      <c r="W31" s="36"/>
      <c r="X31" s="37">
        <f t="shared" si="10"/>
        <v>0</v>
      </c>
      <c r="Y31" s="36"/>
      <c r="Z31" s="36"/>
      <c r="AD31" s="7" t="s">
        <v>146</v>
      </c>
      <c r="AE31" s="7" t="s">
        <v>147</v>
      </c>
      <c r="AF31" s="7">
        <v>30</v>
      </c>
      <c r="AG31" s="7">
        <v>40</v>
      </c>
      <c r="AH31" s="7">
        <v>45</v>
      </c>
    </row>
    <row r="32" ht="25" customHeight="1" spans="1:34">
      <c r="A32" s="15" t="s">
        <v>148</v>
      </c>
      <c r="B32" s="17" t="s">
        <v>149</v>
      </c>
      <c r="C32" s="9">
        <v>0</v>
      </c>
      <c r="D32" s="9">
        <v>0</v>
      </c>
      <c r="E32" s="29">
        <f t="shared" si="0"/>
        <v>0</v>
      </c>
      <c r="F32" s="27">
        <v>0.1</v>
      </c>
      <c r="G32" s="28">
        <v>0.1</v>
      </c>
      <c r="H32" s="25">
        <f t="shared" si="14"/>
        <v>0.1375</v>
      </c>
      <c r="I32" s="25">
        <f t="shared" si="13"/>
        <v>0.1375</v>
      </c>
      <c r="J32" s="25">
        <f t="shared" si="2"/>
        <v>0</v>
      </c>
      <c r="K32" s="25">
        <f t="shared" si="3"/>
        <v>0</v>
      </c>
      <c r="L32" s="17"/>
      <c r="M32" s="17" t="s">
        <v>150</v>
      </c>
      <c r="N32" s="17" t="s">
        <v>151</v>
      </c>
      <c r="O32" s="33">
        <f t="shared" si="4"/>
        <v>30</v>
      </c>
      <c r="Q32" s="34">
        <f t="shared" si="5"/>
        <v>0</v>
      </c>
      <c r="R32" s="34">
        <f t="shared" si="6"/>
        <v>0</v>
      </c>
      <c r="T32" s="7">
        <v>30</v>
      </c>
      <c r="U32" s="37">
        <f t="shared" si="12"/>
        <v>30</v>
      </c>
      <c r="V32" s="36"/>
      <c r="W32" s="36"/>
      <c r="X32" s="37">
        <f t="shared" si="10"/>
        <v>0</v>
      </c>
      <c r="Y32" s="36"/>
      <c r="Z32" s="36"/>
      <c r="AD32" s="7" t="s">
        <v>152</v>
      </c>
      <c r="AE32" s="7" t="s">
        <v>153</v>
      </c>
      <c r="AF32" s="7">
        <v>55</v>
      </c>
      <c r="AG32" s="7">
        <v>46</v>
      </c>
      <c r="AH32" s="7">
        <v>35</v>
      </c>
    </row>
    <row r="33" ht="25" customHeight="1" spans="1:34">
      <c r="A33" s="14" t="s">
        <v>154</v>
      </c>
      <c r="B33" s="7" t="s">
        <v>155</v>
      </c>
      <c r="C33" s="9">
        <v>0</v>
      </c>
      <c r="D33" s="9">
        <v>0</v>
      </c>
      <c r="E33" s="29">
        <f t="shared" si="0"/>
        <v>0</v>
      </c>
      <c r="F33" s="7">
        <v>2.8</v>
      </c>
      <c r="G33" s="7">
        <v>2.5</v>
      </c>
      <c r="H33" s="25">
        <v>3.5</v>
      </c>
      <c r="I33" s="25">
        <f t="shared" si="13"/>
        <v>3.85</v>
      </c>
      <c r="J33" s="25">
        <f t="shared" si="2"/>
        <v>0</v>
      </c>
      <c r="K33" s="25">
        <f t="shared" si="3"/>
        <v>0</v>
      </c>
      <c r="L33" s="17"/>
      <c r="M33" s="17">
        <v>24.37</v>
      </c>
      <c r="N33" s="17">
        <v>10</v>
      </c>
      <c r="O33" s="33">
        <f t="shared" si="4"/>
        <v>34.37</v>
      </c>
      <c r="Q33" s="34">
        <f t="shared" si="5"/>
        <v>0</v>
      </c>
      <c r="R33" s="34">
        <f t="shared" si="6"/>
        <v>0</v>
      </c>
      <c r="T33" s="7">
        <v>16</v>
      </c>
      <c r="U33" s="37">
        <f t="shared" si="12"/>
        <v>128</v>
      </c>
      <c r="V33" s="36"/>
      <c r="W33" s="36"/>
      <c r="X33" s="37">
        <f t="shared" si="10"/>
        <v>0</v>
      </c>
      <c r="Y33" s="36"/>
      <c r="Z33" s="36"/>
      <c r="AD33" s="7" t="s">
        <v>156</v>
      </c>
      <c r="AE33" s="7" t="s">
        <v>157</v>
      </c>
      <c r="AF33" s="7">
        <v>30</v>
      </c>
      <c r="AG33" s="7">
        <v>40</v>
      </c>
      <c r="AH33" s="7">
        <v>45</v>
      </c>
    </row>
    <row r="34" ht="25" customHeight="1" spans="1:34">
      <c r="A34" s="18" t="s">
        <v>158</v>
      </c>
      <c r="B34" s="7" t="s">
        <v>159</v>
      </c>
      <c r="C34" s="9">
        <v>0</v>
      </c>
      <c r="D34" s="9">
        <v>0</v>
      </c>
      <c r="E34" s="29">
        <f t="shared" si="0"/>
        <v>0</v>
      </c>
      <c r="F34" s="7">
        <v>0.8</v>
      </c>
      <c r="G34" s="7">
        <v>0.4</v>
      </c>
      <c r="H34" s="25">
        <v>2</v>
      </c>
      <c r="I34" s="25">
        <f t="shared" si="13"/>
        <v>1.1</v>
      </c>
      <c r="J34" s="25">
        <f t="shared" si="2"/>
        <v>0</v>
      </c>
      <c r="K34" s="25">
        <f t="shared" si="3"/>
        <v>0</v>
      </c>
      <c r="L34" s="17"/>
      <c r="M34" s="17">
        <v>24.37</v>
      </c>
      <c r="N34" s="17">
        <v>10</v>
      </c>
      <c r="O34" s="33">
        <f t="shared" si="4"/>
        <v>34.37</v>
      </c>
      <c r="Q34" s="34">
        <f t="shared" si="5"/>
        <v>0</v>
      </c>
      <c r="R34" s="34">
        <f t="shared" si="6"/>
        <v>0</v>
      </c>
      <c r="T34" s="7">
        <v>16</v>
      </c>
      <c r="U34" s="37">
        <f t="shared" si="12"/>
        <v>48</v>
      </c>
      <c r="V34" s="36"/>
      <c r="W34" s="36"/>
      <c r="X34" s="37">
        <f t="shared" si="10"/>
        <v>0</v>
      </c>
      <c r="Y34" s="36"/>
      <c r="Z34" s="36"/>
      <c r="AD34" s="8" t="s">
        <v>160</v>
      </c>
      <c r="AE34" s="7" t="s">
        <v>161</v>
      </c>
      <c r="AF34" s="7">
        <v>30</v>
      </c>
      <c r="AG34" s="7">
        <v>40</v>
      </c>
      <c r="AH34" s="7">
        <v>45</v>
      </c>
    </row>
    <row r="35" ht="25" customHeight="1" spans="1:34">
      <c r="A35" s="7" t="s">
        <v>162</v>
      </c>
      <c r="B35" s="7" t="s">
        <v>163</v>
      </c>
      <c r="C35" s="9">
        <v>0</v>
      </c>
      <c r="D35" s="9">
        <v>0</v>
      </c>
      <c r="E35" s="29">
        <f t="shared" si="0"/>
        <v>0</v>
      </c>
      <c r="F35" s="7">
        <v>1.1</v>
      </c>
      <c r="G35" s="7">
        <v>1.1</v>
      </c>
      <c r="H35" s="25">
        <v>3</v>
      </c>
      <c r="I35" s="25">
        <f t="shared" si="13"/>
        <v>1.5125</v>
      </c>
      <c r="J35" s="25">
        <f t="shared" si="2"/>
        <v>0</v>
      </c>
      <c r="K35" s="25">
        <f t="shared" si="3"/>
        <v>0</v>
      </c>
      <c r="L35" s="17"/>
      <c r="M35" s="17">
        <v>26.57</v>
      </c>
      <c r="N35" s="17">
        <v>10</v>
      </c>
      <c r="O35" s="33">
        <f t="shared" si="4"/>
        <v>36.57</v>
      </c>
      <c r="Q35" s="34">
        <f t="shared" si="5"/>
        <v>0</v>
      </c>
      <c r="R35" s="34">
        <f t="shared" si="6"/>
        <v>0</v>
      </c>
      <c r="T35" s="7">
        <v>32</v>
      </c>
      <c r="U35" s="37">
        <f t="shared" si="12"/>
        <v>64</v>
      </c>
      <c r="V35" s="36"/>
      <c r="W35" s="36"/>
      <c r="X35" s="37">
        <f t="shared" si="10"/>
        <v>0</v>
      </c>
      <c r="Y35" s="36"/>
      <c r="Z35" s="36"/>
      <c r="AD35" s="7" t="s">
        <v>164</v>
      </c>
      <c r="AE35" s="7" t="s">
        <v>165</v>
      </c>
      <c r="AF35" s="7">
        <v>60</v>
      </c>
      <c r="AG35" s="7">
        <v>40</v>
      </c>
      <c r="AH35" s="7">
        <v>45</v>
      </c>
    </row>
    <row r="36" ht="25" customHeight="1" spans="1:34">
      <c r="A36" s="7" t="s">
        <v>166</v>
      </c>
      <c r="B36" s="7" t="s">
        <v>167</v>
      </c>
      <c r="C36" s="9">
        <v>0</v>
      </c>
      <c r="D36" s="9">
        <v>0</v>
      </c>
      <c r="E36" s="29">
        <f t="shared" si="0"/>
        <v>0</v>
      </c>
      <c r="F36" s="7">
        <v>2.2</v>
      </c>
      <c r="G36" s="7">
        <v>2.2</v>
      </c>
      <c r="H36" s="25">
        <v>4.5</v>
      </c>
      <c r="I36" s="25">
        <f t="shared" si="13"/>
        <v>3.025</v>
      </c>
      <c r="J36" s="25">
        <f t="shared" si="2"/>
        <v>0</v>
      </c>
      <c r="K36" s="25">
        <f t="shared" si="3"/>
        <v>0</v>
      </c>
      <c r="L36" s="17"/>
      <c r="M36" s="17" t="s">
        <v>168</v>
      </c>
      <c r="N36" s="17" t="s">
        <v>169</v>
      </c>
      <c r="O36" s="33">
        <f t="shared" si="4"/>
        <v>19</v>
      </c>
      <c r="Q36" s="34">
        <f t="shared" si="5"/>
        <v>0</v>
      </c>
      <c r="R36" s="34">
        <f t="shared" si="6"/>
        <v>0</v>
      </c>
      <c r="T36" s="7">
        <v>32</v>
      </c>
      <c r="U36" s="37">
        <f t="shared" si="12"/>
        <v>96</v>
      </c>
      <c r="V36" s="36"/>
      <c r="W36" s="36"/>
      <c r="X36" s="37">
        <f t="shared" si="10"/>
        <v>0</v>
      </c>
      <c r="Y36" s="36"/>
      <c r="Z36" s="36"/>
      <c r="AD36" s="7" t="s">
        <v>170</v>
      </c>
      <c r="AE36" s="7" t="s">
        <v>171</v>
      </c>
      <c r="AF36" s="7">
        <v>30</v>
      </c>
      <c r="AG36" s="7">
        <v>40</v>
      </c>
      <c r="AH36" s="7">
        <v>45</v>
      </c>
    </row>
    <row r="37" ht="25" customHeight="1" spans="1:34">
      <c r="A37" s="18" t="s">
        <v>172</v>
      </c>
      <c r="B37" s="7" t="s">
        <v>173</v>
      </c>
      <c r="C37" s="9">
        <v>0</v>
      </c>
      <c r="D37" s="9">
        <v>0</v>
      </c>
      <c r="E37" s="29">
        <f t="shared" si="0"/>
        <v>0</v>
      </c>
      <c r="F37" s="7">
        <v>0.7</v>
      </c>
      <c r="G37" s="7">
        <v>0.6</v>
      </c>
      <c r="H37" s="25">
        <v>1</v>
      </c>
      <c r="I37" s="25">
        <f t="shared" si="13"/>
        <v>0.9625</v>
      </c>
      <c r="J37" s="25">
        <f t="shared" si="2"/>
        <v>0</v>
      </c>
      <c r="K37" s="25">
        <f t="shared" si="3"/>
        <v>0</v>
      </c>
      <c r="L37" s="17"/>
      <c r="M37" s="17">
        <v>24.37</v>
      </c>
      <c r="N37" s="17">
        <v>10</v>
      </c>
      <c r="O37" s="33">
        <f t="shared" si="4"/>
        <v>34.37</v>
      </c>
      <c r="Q37" s="34">
        <f t="shared" si="5"/>
        <v>0</v>
      </c>
      <c r="R37" s="34">
        <f t="shared" si="6"/>
        <v>0</v>
      </c>
      <c r="T37" s="7">
        <v>16</v>
      </c>
      <c r="U37" s="37">
        <f t="shared" si="12"/>
        <v>32</v>
      </c>
      <c r="V37" s="36"/>
      <c r="W37" s="36"/>
      <c r="X37" s="37">
        <f t="shared" si="10"/>
        <v>0</v>
      </c>
      <c r="Y37" s="36"/>
      <c r="Z37" s="36"/>
      <c r="AD37" s="7" t="s">
        <v>174</v>
      </c>
      <c r="AE37" s="7" t="s">
        <v>175</v>
      </c>
      <c r="AF37" s="7">
        <v>30</v>
      </c>
      <c r="AG37" s="7">
        <v>40</v>
      </c>
      <c r="AH37" s="7">
        <v>45</v>
      </c>
    </row>
    <row r="38" ht="25" customHeight="1" spans="1:34">
      <c r="A38" s="14" t="s">
        <v>176</v>
      </c>
      <c r="B38" s="7" t="s">
        <v>177</v>
      </c>
      <c r="C38" s="9">
        <v>0</v>
      </c>
      <c r="D38" s="9">
        <v>0</v>
      </c>
      <c r="E38" s="29">
        <f t="shared" si="0"/>
        <v>0</v>
      </c>
      <c r="F38" s="7">
        <v>0.5</v>
      </c>
      <c r="G38" s="7">
        <v>0.5</v>
      </c>
      <c r="H38" s="25">
        <v>1</v>
      </c>
      <c r="I38" s="25">
        <f t="shared" si="13"/>
        <v>0.6875</v>
      </c>
      <c r="J38" s="25">
        <f t="shared" si="2"/>
        <v>0</v>
      </c>
      <c r="K38" s="25">
        <f t="shared" si="3"/>
        <v>0</v>
      </c>
      <c r="L38" s="17"/>
      <c r="M38" s="17">
        <v>24.37</v>
      </c>
      <c r="N38" s="17">
        <v>10</v>
      </c>
      <c r="O38" s="33">
        <f t="shared" si="4"/>
        <v>34.37</v>
      </c>
      <c r="Q38" s="34">
        <f t="shared" si="5"/>
        <v>0</v>
      </c>
      <c r="R38" s="34">
        <f t="shared" si="6"/>
        <v>0</v>
      </c>
      <c r="T38" s="7">
        <v>16</v>
      </c>
      <c r="U38" s="37">
        <f t="shared" si="12"/>
        <v>32</v>
      </c>
      <c r="V38" s="36"/>
      <c r="W38" s="36"/>
      <c r="X38" s="37">
        <f t="shared" si="10"/>
        <v>0</v>
      </c>
      <c r="Y38" s="36"/>
      <c r="Z38" s="36"/>
      <c r="AD38" s="8" t="s">
        <v>178</v>
      </c>
      <c r="AE38" s="7" t="s">
        <v>179</v>
      </c>
      <c r="AF38" s="7">
        <v>30</v>
      </c>
      <c r="AG38" s="7">
        <v>40</v>
      </c>
      <c r="AH38" s="7">
        <v>45</v>
      </c>
    </row>
    <row r="39" ht="25" customHeight="1" spans="1:34">
      <c r="A39" s="14" t="s">
        <v>180</v>
      </c>
      <c r="B39" s="7" t="s">
        <v>181</v>
      </c>
      <c r="C39" s="9">
        <v>0</v>
      </c>
      <c r="D39" s="9">
        <v>0</v>
      </c>
      <c r="E39" s="26">
        <f t="shared" si="0"/>
        <v>0</v>
      </c>
      <c r="F39" s="7">
        <v>2.5</v>
      </c>
      <c r="G39" s="7">
        <v>1</v>
      </c>
      <c r="H39" s="25">
        <v>3.5</v>
      </c>
      <c r="I39" s="25">
        <f t="shared" si="13"/>
        <v>3.4375</v>
      </c>
      <c r="J39" s="25">
        <f t="shared" si="2"/>
        <v>0</v>
      </c>
      <c r="K39" s="25">
        <f t="shared" si="3"/>
        <v>0</v>
      </c>
      <c r="L39" s="17"/>
      <c r="M39" s="17">
        <v>24.37</v>
      </c>
      <c r="N39" s="17">
        <v>10</v>
      </c>
      <c r="O39" s="33">
        <f t="shared" si="4"/>
        <v>34.37</v>
      </c>
      <c r="Q39" s="34">
        <f t="shared" si="5"/>
        <v>0</v>
      </c>
      <c r="R39" s="34">
        <f t="shared" si="6"/>
        <v>0</v>
      </c>
      <c r="T39" s="7">
        <v>16</v>
      </c>
      <c r="U39" s="37">
        <f t="shared" si="12"/>
        <v>112</v>
      </c>
      <c r="V39" s="36"/>
      <c r="W39" s="36"/>
      <c r="X39" s="37">
        <f t="shared" si="10"/>
        <v>0</v>
      </c>
      <c r="Y39" s="36"/>
      <c r="Z39" s="36"/>
      <c r="AD39" s="7" t="s">
        <v>182</v>
      </c>
      <c r="AE39" s="7" t="s">
        <v>183</v>
      </c>
      <c r="AF39" s="7">
        <v>30</v>
      </c>
      <c r="AG39" s="7">
        <v>40</v>
      </c>
      <c r="AH39" s="7">
        <v>45</v>
      </c>
    </row>
    <row r="40" ht="25" customHeight="1" spans="1:34">
      <c r="A40" s="7" t="s">
        <v>184</v>
      </c>
      <c r="B40" s="7" t="s">
        <v>185</v>
      </c>
      <c r="C40" s="9">
        <v>0</v>
      </c>
      <c r="D40" s="9">
        <v>0</v>
      </c>
      <c r="E40" s="26">
        <f t="shared" si="0"/>
        <v>0</v>
      </c>
      <c r="F40" s="7">
        <v>0.4</v>
      </c>
      <c r="G40" s="7">
        <v>0.3</v>
      </c>
      <c r="H40" s="25">
        <f>MAX(E40,F40)*1.375</f>
        <v>0.55</v>
      </c>
      <c r="I40" s="25">
        <f t="shared" si="13"/>
        <v>0.55</v>
      </c>
      <c r="J40" s="25">
        <f t="shared" si="2"/>
        <v>0</v>
      </c>
      <c r="K40" s="25">
        <f t="shared" si="3"/>
        <v>0</v>
      </c>
      <c r="L40" s="17"/>
      <c r="M40" s="17" t="s">
        <v>186</v>
      </c>
      <c r="N40" s="17" t="s">
        <v>187</v>
      </c>
      <c r="O40" s="33">
        <f t="shared" si="4"/>
        <v>30.8</v>
      </c>
      <c r="Q40" s="34">
        <f t="shared" si="5"/>
        <v>0</v>
      </c>
      <c r="R40" s="34">
        <f t="shared" si="6"/>
        <v>0</v>
      </c>
      <c r="T40" s="7">
        <v>20</v>
      </c>
      <c r="U40" s="37">
        <f t="shared" si="12"/>
        <v>20</v>
      </c>
      <c r="V40" s="36"/>
      <c r="W40" s="36"/>
      <c r="X40" s="37">
        <f t="shared" si="10"/>
        <v>0</v>
      </c>
      <c r="Y40" s="36"/>
      <c r="Z40" s="36"/>
      <c r="AD40" s="7" t="s">
        <v>188</v>
      </c>
      <c r="AE40" s="7" t="s">
        <v>189</v>
      </c>
      <c r="AF40" s="7">
        <v>65</v>
      </c>
      <c r="AG40" s="7">
        <v>45</v>
      </c>
      <c r="AH40" s="7">
        <v>35</v>
      </c>
    </row>
    <row r="41" ht="25" customHeight="1" spans="1:34">
      <c r="A41" s="7" t="s">
        <v>190</v>
      </c>
      <c r="B41" s="7" t="s">
        <v>191</v>
      </c>
      <c r="C41" s="9">
        <v>0</v>
      </c>
      <c r="D41" s="9">
        <v>0</v>
      </c>
      <c r="E41" s="26">
        <f t="shared" si="0"/>
        <v>0</v>
      </c>
      <c r="F41" s="7">
        <v>0</v>
      </c>
      <c r="G41" s="7">
        <v>0.1</v>
      </c>
      <c r="H41" s="25">
        <f>MAX(E41,F41)*1.375</f>
        <v>0</v>
      </c>
      <c r="I41" s="25">
        <f t="shared" si="13"/>
        <v>0.1375</v>
      </c>
      <c r="J41" s="25">
        <f t="shared" si="2"/>
        <v>0</v>
      </c>
      <c r="K41" s="25">
        <f t="shared" si="3"/>
        <v>0</v>
      </c>
      <c r="L41" s="17"/>
      <c r="M41" s="17" t="s">
        <v>150</v>
      </c>
      <c r="N41" s="17" t="s">
        <v>187</v>
      </c>
      <c r="O41" s="33">
        <f t="shared" si="4"/>
        <v>32.8</v>
      </c>
      <c r="Q41" s="34">
        <f t="shared" si="5"/>
        <v>0</v>
      </c>
      <c r="R41" s="34">
        <f t="shared" si="6"/>
        <v>0</v>
      </c>
      <c r="T41" s="7">
        <v>20</v>
      </c>
      <c r="U41" s="37">
        <f t="shared" si="12"/>
        <v>20</v>
      </c>
      <c r="V41" s="36"/>
      <c r="W41" s="36"/>
      <c r="X41" s="37">
        <f t="shared" si="10"/>
        <v>0</v>
      </c>
      <c r="Y41" s="36"/>
      <c r="Z41" s="36"/>
      <c r="AD41" s="7" t="s">
        <v>192</v>
      </c>
      <c r="AE41" s="7" t="s">
        <v>193</v>
      </c>
      <c r="AF41" s="7">
        <v>65</v>
      </c>
      <c r="AG41" s="7">
        <v>45</v>
      </c>
      <c r="AH41" s="7">
        <v>35</v>
      </c>
    </row>
    <row r="42" ht="25" customHeight="1"/>
    <row r="43" ht="25" customHeight="1"/>
    <row r="44" ht="25" customHeight="1"/>
    <row r="45" ht="25" customHeight="1"/>
    <row r="46" ht="25" customHeight="1"/>
    <row r="47" ht="25" customHeight="1"/>
    <row r="48" ht="25" customHeight="1"/>
    <row r="49" ht="25" customHeight="1"/>
    <row r="50" ht="25" customHeight="1"/>
    <row r="51" ht="25" customHeight="1"/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  <row r="72" ht="25" customHeight="1"/>
  </sheetData>
  <autoFilter ref="A1:AH41">
    <extLst/>
  </autoFilter>
  <conditionalFormatting sqref="J2:J30">
    <cfRule type="cellIs" dxfId="0" priority="13" operator="greaterThanOrEqual">
      <formula>105</formula>
    </cfRule>
    <cfRule type="cellIs" dxfId="1" priority="14" operator="lessThanOrEqual">
      <formula>60</formula>
    </cfRule>
    <cfRule type="cellIs" dxfId="2" priority="15" operator="lessThanOrEqual">
      <formula>70</formula>
    </cfRule>
  </conditionalFormatting>
  <conditionalFormatting sqref="J31:J41">
    <cfRule type="cellIs" dxfId="0" priority="7" operator="greaterThanOrEqual">
      <formula>105</formula>
    </cfRule>
    <cfRule type="cellIs" dxfId="1" priority="8" operator="lessThanOrEqual">
      <formula>60</formula>
    </cfRule>
    <cfRule type="cellIs" dxfId="2" priority="9" operator="lessThanOrEqual">
      <formula>70</formula>
    </cfRule>
  </conditionalFormatting>
  <conditionalFormatting sqref="K2:K30">
    <cfRule type="cellIs" dxfId="2" priority="6" operator="lessThanOrEqual">
      <formula>70</formula>
    </cfRule>
    <cfRule type="cellIs" dxfId="1" priority="5" operator="lessThanOrEqual">
      <formula>60</formula>
    </cfRule>
    <cfRule type="cellIs" dxfId="0" priority="4" operator="greaterThanOrEqual">
      <formula>105</formula>
    </cfRule>
  </conditionalFormatting>
  <conditionalFormatting sqref="K31:K41">
    <cfRule type="cellIs" dxfId="2" priority="3" operator="lessThanOrEqual">
      <formula>70</formula>
    </cfRule>
    <cfRule type="cellIs" dxfId="1" priority="2" operator="lessThanOrEqual">
      <formula>60</formula>
    </cfRule>
    <cfRule type="cellIs" dxfId="0" priority="1" operator="greaterThanOrEqual">
      <formula>105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帮主</cp:lastModifiedBy>
  <dcterms:created xsi:type="dcterms:W3CDTF">2022-10-12T19:29:00Z</dcterms:created>
  <dcterms:modified xsi:type="dcterms:W3CDTF">2025-05-19T00:49:14Z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A3C87013561D4568A847CF9E6D4EBAB6_13</vt:lpwstr>
  </property>
  <property fmtid="{D5CDD505-2E9C-101B-9397-08002B2CF9AE}" pid="3" name="KSOProductBuildVer">
    <vt:lpwstr>2052-6.5.2.8766</vt:lpwstr>
  </property>
</Properties>
</file>