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552942\Downloads\"/>
    </mc:Choice>
  </mc:AlternateContent>
  <bookViews>
    <workbookView xWindow="0" yWindow="0" windowWidth="19200" windowHeight="7300"/>
  </bookViews>
  <sheets>
    <sheet name="Asinan 25 Sept 24" sheetId="97" r:id="rId1"/>
    <sheet name="Asinan 16 Agustus 24" sheetId="96" r:id="rId2"/>
    <sheet name="Asinan 9 Juli 24" sheetId="95" r:id="rId3"/>
    <sheet name="Asinan 14 Juni" sheetId="94" r:id="rId4"/>
    <sheet name="BAPAO 24 Mei 24" sheetId="92" r:id="rId5"/>
    <sheet name="Asinan8 Mei" sheetId="91" r:id="rId6"/>
    <sheet name="BAPAO 30 April" sheetId="90" r:id="rId7"/>
    <sheet name="Asinan 27 Mar 24" sheetId="89" r:id="rId8"/>
    <sheet name="Fruit Ball" sheetId="88" r:id="rId9"/>
    <sheet name="Asinan14 Maret" sheetId="87" r:id="rId10"/>
    <sheet name="Risol" sheetId="86" r:id="rId11"/>
    <sheet name="Asinan 7 Feb" sheetId="83" r:id="rId12"/>
    <sheet name="Asinan 19 Jan" sheetId="82" r:id="rId13"/>
    <sheet name="BAPAO 12 Jan" sheetId="81" r:id="rId14"/>
    <sheet name="Asinan 21 Des " sheetId="80" r:id="rId15"/>
    <sheet name="Asinan 5 Des" sheetId="79" r:id="rId16"/>
    <sheet name="Pastel &amp; Lontong" sheetId="78" r:id="rId17"/>
    <sheet name="Asinan 10 Nov " sheetId="77" r:id="rId18"/>
    <sheet name="Asinan 20 Okt " sheetId="76" r:id="rId19"/>
    <sheet name="Asinan10 Okt" sheetId="75" r:id="rId20"/>
    <sheet name="BAPAO 11 Okt" sheetId="74" r:id="rId21"/>
    <sheet name="Mangga" sheetId="73" r:id="rId22"/>
    <sheet name="Asinan 7 Sept " sheetId="72" r:id="rId23"/>
    <sheet name="Asinan 18 Agustus " sheetId="71" r:id="rId24"/>
    <sheet name="BAPAO 18 Agustus " sheetId="70" r:id="rId25"/>
    <sheet name="BAPAO 10 Agustus" sheetId="69" r:id="rId26"/>
    <sheet name="Asinan 4 Agustus" sheetId="68" r:id="rId27"/>
    <sheet name="Asinan 11 Juli" sheetId="67" r:id="rId28"/>
    <sheet name="BAPAO 3 Juli" sheetId="66" r:id="rId29"/>
    <sheet name="Asinan19 MEI" sheetId="65" r:id="rId30"/>
    <sheet name="BAPAO 17 MEI" sheetId="63" r:id="rId31"/>
    <sheet name="Cempal" sheetId="62" r:id="rId32"/>
    <sheet name="Keset 18 Apr " sheetId="61" r:id="rId33"/>
    <sheet name="Krupuk kulit" sheetId="59" r:id="rId34"/>
    <sheet name="ASINAN 18 APr" sheetId="58" r:id="rId35"/>
    <sheet name="BAPAO 14 April Training" sheetId="60" r:id="rId36"/>
    <sheet name="BAPAO 14 April" sheetId="55" r:id="rId37"/>
    <sheet name="Keset 4 Apr" sheetId="54" r:id="rId38"/>
    <sheet name="Apel" sheetId="52" r:id="rId39"/>
    <sheet name="Keset" sheetId="51" r:id="rId40"/>
    <sheet name="Daging Yosinoya" sheetId="50" r:id="rId41"/>
    <sheet name="Cherry" sheetId="49" r:id="rId42"/>
    <sheet name="Siomay" sheetId="48" r:id="rId43"/>
    <sheet name="Daging" sheetId="47" r:id="rId44"/>
    <sheet name="ASINAN16 Feb" sheetId="46" r:id="rId45"/>
    <sheet name="R&amp;I" sheetId="45" r:id="rId46"/>
    <sheet name="Asinan 20 Jan" sheetId="44" r:id="rId47"/>
    <sheet name="Hekeng" sheetId="43" r:id="rId48"/>
    <sheet name="BAPAO 13 Jan" sheetId="42" r:id="rId49"/>
    <sheet name="Almon Chrispy" sheetId="41" r:id="rId50"/>
    <sheet name="ASINAN 15 DES" sheetId="40" r:id="rId51"/>
    <sheet name="BAPAO 20 Des" sheetId="38" r:id="rId52"/>
    <sheet name="BAPAO 5 DES" sheetId="34" r:id="rId53"/>
    <sheet name="BAPAO 4 NOV" sheetId="24" r:id="rId54"/>
    <sheet name="Durpas 7 NOV (2)" sheetId="33" r:id="rId55"/>
    <sheet name="Durpas 1 DES" sheetId="25" r:id="rId56"/>
    <sheet name="ASINAN 15 NOV" sheetId="28" r:id="rId57"/>
    <sheet name="XX (2)" sheetId="31" r:id="rId58"/>
    <sheet name="XX" sheetId="29" r:id="rId59"/>
    <sheet name="Sheet2" sheetId="30" r:id="rId60"/>
    <sheet name="Sheet1" sheetId="32" r:id="rId61"/>
    <sheet name="Lontong" sheetId="35" r:id="rId62"/>
    <sheet name="Sheet3" sheetId="36" r:id="rId63"/>
    <sheet name="Sheet4" sheetId="37" r:id="rId64"/>
    <sheet name="Sheet5" sheetId="84" r:id="rId65"/>
    <sheet name="Sheet6" sheetId="85" r:id="rId66"/>
  </sheets>
  <definedNames>
    <definedName name="_xlnm.Print_Area" localSheetId="49">'Almon Chrispy'!$A$1:$I$17</definedName>
    <definedName name="_xlnm.Print_Area" localSheetId="38">Apel!$A$4:$F$9</definedName>
    <definedName name="_xlnm.Print_Area" localSheetId="17">'Asinan 10 Nov '!$B$148:$H$154</definedName>
    <definedName name="_xlnm.Print_Area" localSheetId="27">'Asinan 11 Juli'!$AD$5:$AK$43</definedName>
    <definedName name="_xlnm.Print_Area" localSheetId="3">'Asinan 14 Juni'!$A$5:$I$65</definedName>
    <definedName name="_xlnm.Print_Area" localSheetId="50">'ASINAN 15 DES'!$A$1:$H$65</definedName>
    <definedName name="_xlnm.Print_Area" localSheetId="56">'ASINAN 15 NOV'!$A$5:$H$52</definedName>
    <definedName name="_xlnm.Print_Area" localSheetId="1">'Asinan 16 Agustus 24'!$V$5:$AI$51</definedName>
    <definedName name="_xlnm.Print_Area" localSheetId="23">'Asinan 18 Agustus '!$A$5:$H$90</definedName>
    <definedName name="_xlnm.Print_Area" localSheetId="34">'ASINAN 18 APr'!$A$5:$G$65</definedName>
    <definedName name="_xlnm.Print_Area" localSheetId="12">'Asinan 19 Jan'!$AK$46:$AO$133</definedName>
    <definedName name="_xlnm.Print_Area" localSheetId="46">'Asinan 20 Jan'!$A$5:$H$102</definedName>
    <definedName name="_xlnm.Print_Area" localSheetId="18">'Asinan 20 Okt '!$AH$67:$AO$103</definedName>
    <definedName name="_xlnm.Print_Area" localSheetId="14">'Asinan 21 Des '!$AK$5:$AO$44</definedName>
    <definedName name="_xlnm.Print_Area" localSheetId="0">'Asinan 25 Sept 24'!$V$5:$AI$51</definedName>
    <definedName name="_xlnm.Print_Area" localSheetId="7">'Asinan 27 Mar 24'!$A$5:$H$62</definedName>
    <definedName name="_xlnm.Print_Area" localSheetId="26">'Asinan 4 Agustus'!$A$5:$H$90</definedName>
    <definedName name="_xlnm.Print_Area" localSheetId="15">'Asinan 5 Des'!$A$5:$H$135</definedName>
    <definedName name="_xlnm.Print_Area" localSheetId="11">'Asinan 7 Feb'!$AK$46:$AO$80</definedName>
    <definedName name="_xlnm.Print_Area" localSheetId="22">'Asinan 7 Sept '!$AH$45:$AO$109</definedName>
    <definedName name="_xlnm.Print_Area" localSheetId="2">'Asinan 9 Juli 24'!$A$5:$I$82</definedName>
    <definedName name="_xlnm.Print_Area" localSheetId="19">'Asinan10 Okt'!$AK$97:$AO$130</definedName>
    <definedName name="_xlnm.Print_Area" localSheetId="9">'Asinan14 Maret'!$B$161:$F$175</definedName>
    <definedName name="_xlnm.Print_Area" localSheetId="44">'ASINAN16 Feb'!$A$5:$H$75</definedName>
    <definedName name="_xlnm.Print_Area" localSheetId="29">'Asinan19 MEI'!$A$5:$H$67</definedName>
    <definedName name="_xlnm.Print_Area" localSheetId="5">'Asinan8 Mei'!$B$84:$G$91</definedName>
    <definedName name="_xlnm.Print_Area" localSheetId="25">'BAPAO 10 Agustus'!$A$5:$M$48</definedName>
    <definedName name="_xlnm.Print_Area" localSheetId="20">'BAPAO 11 Okt'!$B$135:$I$167</definedName>
    <definedName name="_xlnm.Print_Area" localSheetId="13">'BAPAO 12 Jan'!$B$113:$L$161</definedName>
    <definedName name="_xlnm.Print_Area" localSheetId="48">'BAPAO 13 Jan'!$A$5:$L$35</definedName>
    <definedName name="_xlnm.Print_Area" localSheetId="36">'BAPAO 14 April'!$F$94:$L$102</definedName>
    <definedName name="_xlnm.Print_Area" localSheetId="35">'BAPAO 14 April Training'!$A$5:$L$11</definedName>
    <definedName name="_xlnm.Print_Area" localSheetId="30">'BAPAO 17 MEI'!$N$87:$T$96</definedName>
    <definedName name="_xlnm.Print_Area" localSheetId="24">'BAPAO 18 Agustus '!$A$5:$M$45</definedName>
    <definedName name="_xlnm.Print_Area" localSheetId="51">'BAPAO 20 Des'!$A$5:$K$22</definedName>
    <definedName name="_xlnm.Print_Area" localSheetId="4">'BAPAO 24 Mei 24'!$V$142:$X$171</definedName>
    <definedName name="_xlnm.Print_Area" localSheetId="28">'BAPAO 3 Juli'!$N$46:$X$88</definedName>
    <definedName name="_xlnm.Print_Area" localSheetId="6">'BAPAO 30 April'!$V$177:$X$206</definedName>
    <definedName name="_xlnm.Print_Area" localSheetId="53">'BAPAO 4 NOV'!$A$39:$L$53</definedName>
    <definedName name="_xlnm.Print_Area" localSheetId="52">'BAPAO 5 DES'!$N$40:$T$50</definedName>
    <definedName name="_xlnm.Print_Area" localSheetId="31">Cempal!$B$32:$C$60</definedName>
    <definedName name="_xlnm.Print_Area" localSheetId="41">Cherry!$A$4:$E$10</definedName>
    <definedName name="_xlnm.Print_Area" localSheetId="43">Daging!$A$5:$G$15</definedName>
    <definedName name="_xlnm.Print_Area" localSheetId="40">'Daging Yosinoya'!$A$4:$F$11</definedName>
    <definedName name="_xlnm.Print_Area" localSheetId="55">'Durpas 1 DES'!$A$5:$E$35</definedName>
    <definedName name="_xlnm.Print_Area" localSheetId="54">'Durpas 7 NOV (2)'!$A$6:$D$41</definedName>
    <definedName name="_xlnm.Print_Area" localSheetId="8">'Fruit Ball'!$A$1:$I$28</definedName>
    <definedName name="_xlnm.Print_Area" localSheetId="47">Hekeng!#REF!</definedName>
    <definedName name="_xlnm.Print_Area" localSheetId="39">Keset!$A$4:$F$7</definedName>
    <definedName name="_xlnm.Print_Area" localSheetId="32">'Keset 18 Apr '!$B$32:$C$60</definedName>
    <definedName name="_xlnm.Print_Area" localSheetId="37">'Keset 4 Apr'!$B$32:$C$60</definedName>
    <definedName name="_xlnm.Print_Area" localSheetId="33">'Krupuk kulit'!$A$5:$G$12</definedName>
    <definedName name="_xlnm.Print_Area" localSheetId="61">Lontong!$A$1:$E$32</definedName>
    <definedName name="_xlnm.Print_Area" localSheetId="21">Mangga!#REF!</definedName>
    <definedName name="_xlnm.Print_Area" localSheetId="16">'Pastel &amp; Lontong'!$B$36:$K$70</definedName>
    <definedName name="_xlnm.Print_Area" localSheetId="45">'R&amp;I'!$A$135:$A$160</definedName>
    <definedName name="_xlnm.Print_Area" localSheetId="10">Risol!#REF!</definedName>
    <definedName name="_xlnm.Print_Area" localSheetId="60">Sheet1!$B$3:$B$16</definedName>
    <definedName name="_xlnm.Print_Area" localSheetId="62">Sheet3!$A$2:$A$37</definedName>
    <definedName name="_xlnm.Print_Area" localSheetId="63">Sheet4!$A$1:$L$52</definedName>
    <definedName name="_xlnm.Print_Area" localSheetId="65">Sheet6!$A$1:$A$60</definedName>
    <definedName name="_xlnm.Print_Area" localSheetId="42">Siomay!$A$3:$F$10</definedName>
  </definedNames>
  <calcPr calcId="152511"/>
</workbook>
</file>

<file path=xl/calcChain.xml><?xml version="1.0" encoding="utf-8"?>
<calcChain xmlns="http://schemas.openxmlformats.org/spreadsheetml/2006/main">
  <c r="C84" i="97" l="1"/>
  <c r="C98" i="97" s="1"/>
  <c r="E82" i="97"/>
  <c r="H7" i="97"/>
  <c r="H8" i="97"/>
  <c r="H9" i="97"/>
  <c r="H10" i="97"/>
  <c r="H11" i="97"/>
  <c r="H12" i="97"/>
  <c r="H13" i="97"/>
  <c r="H14" i="97"/>
  <c r="H15" i="97"/>
  <c r="H16" i="97"/>
  <c r="H17" i="97"/>
  <c r="H18" i="97"/>
  <c r="H19" i="97"/>
  <c r="H20" i="97"/>
  <c r="H21" i="97"/>
  <c r="H22" i="97"/>
  <c r="H23" i="97"/>
  <c r="H24" i="97"/>
  <c r="H25" i="97"/>
  <c r="H26" i="97"/>
  <c r="H27" i="97"/>
  <c r="H28" i="97"/>
  <c r="H29" i="97"/>
  <c r="H30" i="97"/>
  <c r="H31" i="97"/>
  <c r="H32" i="97"/>
  <c r="H33" i="97"/>
  <c r="H34" i="97"/>
  <c r="H35" i="97"/>
  <c r="H36" i="97"/>
  <c r="H37" i="97"/>
  <c r="H38" i="97"/>
  <c r="H39" i="97"/>
  <c r="H40" i="97"/>
  <c r="H41" i="97"/>
  <c r="H42" i="97"/>
  <c r="H43" i="97"/>
  <c r="H44" i="97"/>
  <c r="H45" i="97"/>
  <c r="H46" i="97"/>
  <c r="H47" i="97"/>
  <c r="H48" i="97"/>
  <c r="H49" i="97"/>
  <c r="H6" i="97"/>
  <c r="H108" i="97"/>
  <c r="H107" i="97"/>
  <c r="A106" i="97"/>
  <c r="H105" i="97"/>
  <c r="A105" i="97"/>
  <c r="C102" i="97"/>
  <c r="G98" i="97"/>
  <c r="G82" i="97"/>
  <c r="C97" i="97" s="1"/>
  <c r="AO58" i="97"/>
  <c r="AL58" i="97"/>
  <c r="AI58" i="97"/>
  <c r="AF58" i="97"/>
  <c r="AC58" i="97"/>
  <c r="Z58" i="97"/>
  <c r="W58" i="97"/>
  <c r="AO51" i="97"/>
  <c r="AL51" i="97"/>
  <c r="AI51" i="97"/>
  <c r="AF51" i="97"/>
  <c r="AC51" i="97"/>
  <c r="Z51" i="97"/>
  <c r="W51" i="97"/>
  <c r="AO44" i="97"/>
  <c r="AL44" i="97"/>
  <c r="AI44" i="97"/>
  <c r="AF44" i="97"/>
  <c r="AC44" i="97"/>
  <c r="Z44" i="97"/>
  <c r="W44" i="97"/>
  <c r="AO37" i="97"/>
  <c r="AL37" i="97"/>
  <c r="AI37" i="97"/>
  <c r="AF37" i="97"/>
  <c r="AC37" i="97"/>
  <c r="Z37" i="97"/>
  <c r="W37" i="97"/>
  <c r="AO30" i="97"/>
  <c r="AL30" i="97"/>
  <c r="AI30" i="97"/>
  <c r="AF30" i="97"/>
  <c r="AC30" i="97"/>
  <c r="Z30" i="97"/>
  <c r="W30" i="97"/>
  <c r="AO24" i="97"/>
  <c r="AM24" i="97"/>
  <c r="AL24" i="97"/>
  <c r="AI24" i="97"/>
  <c r="AF24" i="97"/>
  <c r="AC24" i="97"/>
  <c r="Z24" i="97"/>
  <c r="W24" i="97"/>
  <c r="AO17" i="97"/>
  <c r="AL17" i="97"/>
  <c r="AI17" i="97"/>
  <c r="AF17" i="97"/>
  <c r="AC17" i="97"/>
  <c r="Z17" i="97"/>
  <c r="W17" i="97"/>
  <c r="AO10" i="97"/>
  <c r="AL10" i="97"/>
  <c r="AI10" i="97"/>
  <c r="AF10" i="97"/>
  <c r="AC10" i="97"/>
  <c r="Z10" i="97"/>
  <c r="W10" i="97"/>
  <c r="D98" i="97" l="1"/>
  <c r="E98" i="97"/>
  <c r="H111" i="97"/>
  <c r="H82" i="97"/>
  <c r="H105" i="96"/>
  <c r="H104" i="96"/>
  <c r="A103" i="96"/>
  <c r="H102" i="96"/>
  <c r="A102" i="96"/>
  <c r="C99" i="96"/>
  <c r="H98" i="97" l="1"/>
  <c r="I98" i="97" s="1"/>
  <c r="V98" i="97" s="1"/>
  <c r="V100" i="97" s="1"/>
  <c r="H108" i="96"/>
  <c r="G95" i="96"/>
  <c r="H41" i="96" l="1"/>
  <c r="G82" i="96"/>
  <c r="C94" i="96" s="1"/>
  <c r="E82" i="96"/>
  <c r="C84" i="96" s="1"/>
  <c r="H81" i="96"/>
  <c r="H80" i="96"/>
  <c r="H79" i="96"/>
  <c r="H78" i="96"/>
  <c r="H77" i="96"/>
  <c r="H76" i="96"/>
  <c r="H75" i="96"/>
  <c r="H74" i="96"/>
  <c r="H73" i="96"/>
  <c r="H72" i="96"/>
  <c r="H71" i="96"/>
  <c r="H70" i="96"/>
  <c r="A70" i="96"/>
  <c r="H69" i="96"/>
  <c r="H68" i="96"/>
  <c r="H67" i="96"/>
  <c r="H66" i="96"/>
  <c r="H65" i="96"/>
  <c r="A65" i="96"/>
  <c r="A71" i="96" s="1"/>
  <c r="H64" i="96"/>
  <c r="H63" i="96"/>
  <c r="H62" i="96"/>
  <c r="H61" i="96"/>
  <c r="A60" i="96"/>
  <c r="A61" i="96" s="1"/>
  <c r="A62" i="96" s="1"/>
  <c r="A63" i="96" s="1"/>
  <c r="AO58" i="96"/>
  <c r="AL58" i="96"/>
  <c r="AI58" i="96"/>
  <c r="AF58" i="96"/>
  <c r="AC58" i="96"/>
  <c r="Z58" i="96"/>
  <c r="W58" i="96"/>
  <c r="H56" i="96"/>
  <c r="H55" i="96"/>
  <c r="H54" i="96"/>
  <c r="H53" i="96"/>
  <c r="H52" i="96"/>
  <c r="AO51" i="96"/>
  <c r="AL51" i="96"/>
  <c r="AI51" i="96"/>
  <c r="AF51" i="96"/>
  <c r="AC51" i="96"/>
  <c r="Z51" i="96"/>
  <c r="W51" i="96"/>
  <c r="H51" i="96"/>
  <c r="H50" i="96"/>
  <c r="H49" i="96"/>
  <c r="H48" i="96"/>
  <c r="H47" i="96"/>
  <c r="H46" i="96"/>
  <c r="H45" i="96"/>
  <c r="AO44" i="96"/>
  <c r="AL44" i="96"/>
  <c r="AI44" i="96"/>
  <c r="AF44" i="96"/>
  <c r="AC44" i="96"/>
  <c r="Z44" i="96"/>
  <c r="W44" i="96"/>
  <c r="H44" i="96"/>
  <c r="H43" i="96"/>
  <c r="H42" i="96"/>
  <c r="H40" i="96"/>
  <c r="H39" i="96"/>
  <c r="H38" i="96"/>
  <c r="AO37" i="96"/>
  <c r="AL37" i="96"/>
  <c r="AI37" i="96"/>
  <c r="AF37" i="96"/>
  <c r="AC37" i="96"/>
  <c r="Z37" i="96"/>
  <c r="W37" i="96"/>
  <c r="H37" i="96"/>
  <c r="H36" i="96"/>
  <c r="H35" i="96"/>
  <c r="H34" i="96"/>
  <c r="H33" i="96"/>
  <c r="H32" i="96"/>
  <c r="H31" i="96"/>
  <c r="AO30" i="96"/>
  <c r="AL30" i="96"/>
  <c r="AI30" i="96"/>
  <c r="AF30" i="96"/>
  <c r="AC30" i="96"/>
  <c r="Z30" i="96"/>
  <c r="W30" i="96"/>
  <c r="H30" i="96"/>
  <c r="H29" i="96"/>
  <c r="H28" i="96"/>
  <c r="H27" i="96"/>
  <c r="H26" i="96"/>
  <c r="H25" i="96"/>
  <c r="AO24" i="96"/>
  <c r="AM24" i="96"/>
  <c r="AL24" i="96"/>
  <c r="AI24" i="96"/>
  <c r="AF24" i="96"/>
  <c r="AC24" i="96"/>
  <c r="Z24" i="96"/>
  <c r="W24" i="96"/>
  <c r="H24" i="96"/>
  <c r="H23" i="96"/>
  <c r="H22" i="96"/>
  <c r="H21" i="96"/>
  <c r="H20" i="96"/>
  <c r="H19" i="96"/>
  <c r="H18" i="96"/>
  <c r="AO17" i="96"/>
  <c r="AL17" i="96"/>
  <c r="AI17" i="96"/>
  <c r="AF17" i="96"/>
  <c r="AC17" i="96"/>
  <c r="Z17" i="96"/>
  <c r="W17" i="96"/>
  <c r="H17" i="96"/>
  <c r="H16" i="96"/>
  <c r="H15" i="96"/>
  <c r="H14" i="96"/>
  <c r="H13" i="96"/>
  <c r="H12" i="96"/>
  <c r="H11" i="96"/>
  <c r="AO10" i="96"/>
  <c r="AL10" i="96"/>
  <c r="AI10" i="96"/>
  <c r="AF10" i="96"/>
  <c r="AC10" i="96"/>
  <c r="Z10" i="96"/>
  <c r="W10" i="96"/>
  <c r="H10" i="96"/>
  <c r="H9" i="96"/>
  <c r="H8" i="96"/>
  <c r="H7" i="96"/>
  <c r="A7" i="96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A23" i="96" s="1"/>
  <c r="A24" i="96" s="1"/>
  <c r="A25" i="96" s="1"/>
  <c r="A26" i="96" s="1"/>
  <c r="A27" i="96" s="1"/>
  <c r="A28" i="96" s="1"/>
  <c r="A29" i="96" s="1"/>
  <c r="A30" i="96" s="1"/>
  <c r="A31" i="96" s="1"/>
  <c r="A32" i="96" s="1"/>
  <c r="A33" i="96" s="1"/>
  <c r="A34" i="96" s="1"/>
  <c r="A35" i="96" s="1"/>
  <c r="A36" i="96" s="1"/>
  <c r="A37" i="96" s="1"/>
  <c r="A38" i="96" s="1"/>
  <c r="A39" i="96" s="1"/>
  <c r="A40" i="96" s="1"/>
  <c r="A41" i="96" s="1"/>
  <c r="A42" i="96" s="1"/>
  <c r="A43" i="96" s="1"/>
  <c r="A44" i="96" s="1"/>
  <c r="A45" i="96" s="1"/>
  <c r="A46" i="96" s="1"/>
  <c r="A47" i="96" s="1"/>
  <c r="A48" i="96" s="1"/>
  <c r="A49" i="96" s="1"/>
  <c r="A50" i="96" s="1"/>
  <c r="A51" i="96" s="1"/>
  <c r="A52" i="96" s="1"/>
  <c r="H6" i="96"/>
  <c r="A66" i="96" l="1"/>
  <c r="A67" i="96" s="1"/>
  <c r="H82" i="96"/>
  <c r="A68" i="96"/>
  <c r="A64" i="96"/>
  <c r="A69" i="96" s="1"/>
  <c r="C95" i="96"/>
  <c r="H95" i="95"/>
  <c r="E95" i="96" l="1"/>
  <c r="D95" i="96"/>
  <c r="H102" i="95"/>
  <c r="H95" i="96" l="1"/>
  <c r="I95" i="96" s="1"/>
  <c r="V95" i="96" s="1"/>
  <c r="V97" i="96" s="1"/>
  <c r="E82" i="95"/>
  <c r="H81" i="95"/>
  <c r="H80" i="95"/>
  <c r="C84" i="95" l="1"/>
  <c r="H79" i="95"/>
  <c r="H78" i="95"/>
  <c r="H77" i="95"/>
  <c r="H76" i="95"/>
  <c r="H75" i="95"/>
  <c r="H74" i="95"/>
  <c r="H73" i="95"/>
  <c r="H72" i="95"/>
  <c r="H71" i="95"/>
  <c r="H70" i="95"/>
  <c r="H69" i="95"/>
  <c r="H68" i="95"/>
  <c r="H67" i="95"/>
  <c r="H66" i="95"/>
  <c r="H65" i="95"/>
  <c r="H64" i="95" l="1"/>
  <c r="H63" i="95"/>
  <c r="H62" i="95"/>
  <c r="H60" i="95"/>
  <c r="H61" i="95"/>
  <c r="H59" i="95"/>
  <c r="H58" i="95"/>
  <c r="H57" i="95"/>
  <c r="H56" i="95"/>
  <c r="H55" i="95"/>
  <c r="H54" i="95"/>
  <c r="H53" i="95"/>
  <c r="H52" i="95"/>
  <c r="H51" i="95"/>
  <c r="H50" i="95"/>
  <c r="H49" i="95"/>
  <c r="H48" i="95"/>
  <c r="H47" i="95"/>
  <c r="H46" i="95" l="1"/>
  <c r="H45" i="95"/>
  <c r="H44" i="95"/>
  <c r="H43" i="95"/>
  <c r="H42" i="95"/>
  <c r="H41" i="95"/>
  <c r="H40" i="95" l="1"/>
  <c r="H39" i="95"/>
  <c r="H38" i="95"/>
  <c r="H37" i="95"/>
  <c r="H36" i="95"/>
  <c r="H35" i="95"/>
  <c r="H34" i="95"/>
  <c r="H33" i="95"/>
  <c r="H32" i="95"/>
  <c r="H31" i="95"/>
  <c r="H30" i="95"/>
  <c r="H29" i="95"/>
  <c r="H28" i="95"/>
  <c r="H27" i="95"/>
  <c r="H26" i="95"/>
  <c r="H25" i="95"/>
  <c r="H24" i="95"/>
  <c r="H23" i="95"/>
  <c r="H22" i="95"/>
  <c r="H21" i="95"/>
  <c r="H20" i="95"/>
  <c r="H19" i="95"/>
  <c r="H18" i="95"/>
  <c r="H17" i="95"/>
  <c r="H16" i="95"/>
  <c r="H15" i="95"/>
  <c r="H14" i="95"/>
  <c r="H13" i="95"/>
  <c r="H12" i="95"/>
  <c r="H11" i="95"/>
  <c r="H10" i="95"/>
  <c r="H9" i="95"/>
  <c r="H8" i="95"/>
  <c r="H7" i="95"/>
  <c r="H6" i="95"/>
  <c r="G82" i="95"/>
  <c r="C94" i="95" s="1"/>
  <c r="A60" i="95"/>
  <c r="A61" i="95" s="1"/>
  <c r="A62" i="95" s="1"/>
  <c r="A63" i="95" s="1"/>
  <c r="AP58" i="95"/>
  <c r="AM58" i="95"/>
  <c r="AJ58" i="95"/>
  <c r="AG58" i="95"/>
  <c r="AD58" i="95"/>
  <c r="AA58" i="95"/>
  <c r="X58" i="95"/>
  <c r="AP51" i="95"/>
  <c r="AM51" i="95"/>
  <c r="AJ51" i="95"/>
  <c r="AG51" i="95"/>
  <c r="AD51" i="95"/>
  <c r="AA51" i="95"/>
  <c r="X51" i="95"/>
  <c r="AP44" i="95"/>
  <c r="AM44" i="95"/>
  <c r="AJ44" i="95"/>
  <c r="AG44" i="95"/>
  <c r="AD44" i="95"/>
  <c r="AA44" i="95"/>
  <c r="X44" i="95"/>
  <c r="AP37" i="95"/>
  <c r="AM37" i="95"/>
  <c r="AJ37" i="95"/>
  <c r="AG37" i="95"/>
  <c r="AD37" i="95"/>
  <c r="AA37" i="95"/>
  <c r="X37" i="95"/>
  <c r="AP30" i="95"/>
  <c r="AM30" i="95"/>
  <c r="AJ30" i="95"/>
  <c r="AG30" i="95"/>
  <c r="AD30" i="95"/>
  <c r="AA30" i="95"/>
  <c r="X30" i="95"/>
  <c r="AP24" i="95"/>
  <c r="AN24" i="95"/>
  <c r="AM24" i="95"/>
  <c r="AJ24" i="95"/>
  <c r="AG24" i="95"/>
  <c r="AD24" i="95"/>
  <c r="AA24" i="95"/>
  <c r="X24" i="95"/>
  <c r="AP17" i="95"/>
  <c r="AM17" i="95"/>
  <c r="AJ17" i="95"/>
  <c r="AG17" i="95"/>
  <c r="AD17" i="95"/>
  <c r="AA17" i="95"/>
  <c r="X17" i="95"/>
  <c r="AP10" i="95"/>
  <c r="AM10" i="95"/>
  <c r="AJ10" i="95"/>
  <c r="AG10" i="95"/>
  <c r="AD10" i="95"/>
  <c r="AA10" i="95"/>
  <c r="X10" i="95"/>
  <c r="A7" i="95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A31" i="95" s="1"/>
  <c r="A32" i="95" s="1"/>
  <c r="A33" i="95" s="1"/>
  <c r="A34" i="95" s="1"/>
  <c r="A35" i="95" s="1"/>
  <c r="A36" i="95" s="1"/>
  <c r="A37" i="95" s="1"/>
  <c r="A38" i="95" s="1"/>
  <c r="A39" i="95" s="1"/>
  <c r="A40" i="95" s="1"/>
  <c r="A41" i="95" s="1"/>
  <c r="A42" i="95" s="1"/>
  <c r="A43" i="95" s="1"/>
  <c r="A44" i="95" s="1"/>
  <c r="A45" i="95" s="1"/>
  <c r="A46" i="95" s="1"/>
  <c r="A47" i="95" s="1"/>
  <c r="A48" i="95" s="1"/>
  <c r="A49" i="95" s="1"/>
  <c r="A50" i="95" s="1"/>
  <c r="A51" i="95" s="1"/>
  <c r="A52" i="95" s="1"/>
  <c r="A68" i="95" l="1"/>
  <c r="A64" i="95"/>
  <c r="H82" i="95"/>
  <c r="C95" i="95"/>
  <c r="D74" i="94"/>
  <c r="H74" i="94"/>
  <c r="E74" i="94"/>
  <c r="A69" i="95" l="1"/>
  <c r="E95" i="95"/>
  <c r="D95" i="95"/>
  <c r="AD24" i="94"/>
  <c r="AA24" i="94"/>
  <c r="X24" i="94"/>
  <c r="A60" i="94"/>
  <c r="A61" i="94" s="1"/>
  <c r="A62" i="94" s="1"/>
  <c r="A63" i="94" s="1"/>
  <c r="A64" i="94" s="1"/>
  <c r="H6" i="94"/>
  <c r="A7" i="94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H7" i="94"/>
  <c r="H8" i="94"/>
  <c r="H9" i="94"/>
  <c r="H10" i="94"/>
  <c r="H11" i="94"/>
  <c r="H12" i="94"/>
  <c r="H13" i="94"/>
  <c r="H14" i="94"/>
  <c r="H15" i="94"/>
  <c r="H16" i="94"/>
  <c r="H17" i="94"/>
  <c r="H18" i="94"/>
  <c r="H19" i="94"/>
  <c r="H20" i="94"/>
  <c r="H21" i="94"/>
  <c r="H22" i="94"/>
  <c r="H23" i="94"/>
  <c r="H24" i="94"/>
  <c r="H25" i="94"/>
  <c r="H26" i="94"/>
  <c r="H27" i="94"/>
  <c r="H28" i="94"/>
  <c r="H29" i="94"/>
  <c r="H30" i="94"/>
  <c r="H31" i="94"/>
  <c r="H32" i="94"/>
  <c r="H33" i="94"/>
  <c r="H34" i="94"/>
  <c r="H35" i="94"/>
  <c r="H36" i="94"/>
  <c r="H37" i="94"/>
  <c r="H38" i="94"/>
  <c r="H39" i="94"/>
  <c r="H40" i="94"/>
  <c r="H41" i="94"/>
  <c r="H42" i="94"/>
  <c r="H43" i="94"/>
  <c r="H44" i="94"/>
  <c r="H45" i="94"/>
  <c r="H46" i="94"/>
  <c r="H47" i="94"/>
  <c r="H48" i="94"/>
  <c r="H49" i="94"/>
  <c r="H50" i="94"/>
  <c r="H51" i="94"/>
  <c r="H52" i="94"/>
  <c r="H53" i="94"/>
  <c r="H54" i="94"/>
  <c r="H55" i="94"/>
  <c r="H56" i="94"/>
  <c r="H57" i="94"/>
  <c r="H58" i="94"/>
  <c r="H59" i="94"/>
  <c r="H60" i="94"/>
  <c r="H61" i="94"/>
  <c r="H62" i="94"/>
  <c r="H63" i="94"/>
  <c r="H64" i="94"/>
  <c r="G65" i="94"/>
  <c r="C73" i="94" s="1"/>
  <c r="E65" i="94"/>
  <c r="C67" i="94" s="1"/>
  <c r="AP58" i="94"/>
  <c r="AM58" i="94"/>
  <c r="AJ58" i="94"/>
  <c r="AG58" i="94"/>
  <c r="AD58" i="94"/>
  <c r="AA58" i="94"/>
  <c r="X58" i="94"/>
  <c r="AP51" i="94"/>
  <c r="AM51" i="94"/>
  <c r="AJ51" i="94"/>
  <c r="AG51" i="94"/>
  <c r="AD51" i="94"/>
  <c r="AA51" i="94"/>
  <c r="X51" i="94"/>
  <c r="AP44" i="94"/>
  <c r="AM44" i="94"/>
  <c r="AJ44" i="94"/>
  <c r="AG44" i="94"/>
  <c r="AD44" i="94"/>
  <c r="AA44" i="94"/>
  <c r="X44" i="94"/>
  <c r="AP37" i="94"/>
  <c r="AM37" i="94"/>
  <c r="AJ37" i="94"/>
  <c r="AG37" i="94"/>
  <c r="AD37" i="94"/>
  <c r="AA37" i="94"/>
  <c r="X37" i="94"/>
  <c r="AP30" i="94"/>
  <c r="AM30" i="94"/>
  <c r="AJ30" i="94"/>
  <c r="AG30" i="94"/>
  <c r="AD30" i="94"/>
  <c r="AA30" i="94"/>
  <c r="X30" i="94"/>
  <c r="AP24" i="94"/>
  <c r="AN24" i="94"/>
  <c r="AM24" i="94"/>
  <c r="AJ24" i="94"/>
  <c r="AG24" i="94"/>
  <c r="AP17" i="94"/>
  <c r="AM17" i="94"/>
  <c r="AJ17" i="94"/>
  <c r="AG17" i="94"/>
  <c r="AD17" i="94"/>
  <c r="AA17" i="94"/>
  <c r="X17" i="94"/>
  <c r="AP10" i="94"/>
  <c r="AM10" i="94"/>
  <c r="AJ10" i="94"/>
  <c r="AG10" i="94"/>
  <c r="AD10" i="94"/>
  <c r="AA10" i="94"/>
  <c r="X10" i="94"/>
  <c r="A65" i="95" l="1"/>
  <c r="A70" i="95"/>
  <c r="G95" i="95"/>
  <c r="I95" i="95" s="1"/>
  <c r="W95" i="95" s="1"/>
  <c r="C74" i="94"/>
  <c r="H65" i="94"/>
  <c r="A66" i="95" l="1"/>
  <c r="A67" i="95" s="1"/>
  <c r="A71" i="95"/>
  <c r="G74" i="94"/>
  <c r="I74" i="94" s="1"/>
  <c r="W74" i="94" s="1"/>
  <c r="O180" i="92"/>
  <c r="P179" i="92"/>
  <c r="P178" i="92"/>
  <c r="P177" i="92"/>
  <c r="P176" i="92"/>
  <c r="P175" i="92"/>
  <c r="P174" i="92"/>
  <c r="W170" i="92"/>
  <c r="S170" i="92"/>
  <c r="O170" i="92"/>
  <c r="T169" i="92"/>
  <c r="P169" i="92"/>
  <c r="T168" i="92"/>
  <c r="P168" i="92"/>
  <c r="T167" i="92"/>
  <c r="P167" i="92"/>
  <c r="T166" i="92"/>
  <c r="P166" i="92"/>
  <c r="T165" i="92"/>
  <c r="P165" i="92"/>
  <c r="T164" i="92"/>
  <c r="P164" i="92"/>
  <c r="W160" i="92"/>
  <c r="S160" i="92"/>
  <c r="O160" i="92"/>
  <c r="T159" i="92"/>
  <c r="P159" i="92"/>
  <c r="T158" i="92"/>
  <c r="P158" i="92"/>
  <c r="T157" i="92"/>
  <c r="P157" i="92"/>
  <c r="T156" i="92"/>
  <c r="P156" i="92"/>
  <c r="T155" i="92"/>
  <c r="P155" i="92"/>
  <c r="T154" i="92"/>
  <c r="P154" i="92"/>
  <c r="W150" i="92"/>
  <c r="S150" i="92"/>
  <c r="O150" i="92"/>
  <c r="T149" i="92"/>
  <c r="P149" i="92"/>
  <c r="T148" i="92"/>
  <c r="P148" i="92"/>
  <c r="T147" i="92"/>
  <c r="P147" i="92"/>
  <c r="T146" i="92"/>
  <c r="P146" i="92"/>
  <c r="T145" i="92"/>
  <c r="P145" i="92"/>
  <c r="T144" i="92"/>
  <c r="P144" i="92"/>
  <c r="W140" i="92"/>
  <c r="S140" i="92"/>
  <c r="O140" i="92"/>
  <c r="T139" i="92"/>
  <c r="P139" i="92"/>
  <c r="T138" i="92"/>
  <c r="P138" i="92"/>
  <c r="T137" i="92"/>
  <c r="P137" i="92"/>
  <c r="T136" i="92"/>
  <c r="P136" i="92"/>
  <c r="T135" i="92"/>
  <c r="P135" i="92"/>
  <c r="T134" i="92"/>
  <c r="P134" i="92"/>
  <c r="W130" i="92"/>
  <c r="S130" i="92"/>
  <c r="O130" i="92"/>
  <c r="T129" i="92"/>
  <c r="P129" i="92"/>
  <c r="T128" i="92"/>
  <c r="P128" i="92"/>
  <c r="T127" i="92"/>
  <c r="P127" i="92"/>
  <c r="T126" i="92"/>
  <c r="P126" i="92"/>
  <c r="T125" i="92"/>
  <c r="P125" i="92"/>
  <c r="T124" i="92"/>
  <c r="P124" i="92"/>
  <c r="W120" i="92"/>
  <c r="S120" i="92"/>
  <c r="O120" i="92"/>
  <c r="T119" i="92"/>
  <c r="P119" i="92"/>
  <c r="T118" i="92"/>
  <c r="P118" i="92"/>
  <c r="T117" i="92"/>
  <c r="P117" i="92"/>
  <c r="T116" i="92"/>
  <c r="P116" i="92"/>
  <c r="T115" i="92"/>
  <c r="P115" i="92"/>
  <c r="T114" i="92"/>
  <c r="P114" i="92"/>
  <c r="W109" i="92"/>
  <c r="S109" i="92"/>
  <c r="O109" i="92"/>
  <c r="T108" i="92"/>
  <c r="P108" i="92"/>
  <c r="T107" i="92"/>
  <c r="P107" i="92"/>
  <c r="T106" i="92"/>
  <c r="P106" i="92"/>
  <c r="T105" i="92"/>
  <c r="P105" i="92"/>
  <c r="T104" i="92"/>
  <c r="P104" i="92"/>
  <c r="T103" i="92"/>
  <c r="P103" i="92"/>
  <c r="W98" i="92"/>
  <c r="S98" i="92"/>
  <c r="O98" i="92"/>
  <c r="K98" i="92"/>
  <c r="G98" i="92"/>
  <c r="C98" i="92"/>
  <c r="T97" i="92"/>
  <c r="P97" i="92"/>
  <c r="L97" i="92"/>
  <c r="H97" i="92"/>
  <c r="D97" i="92"/>
  <c r="T96" i="92"/>
  <c r="P96" i="92"/>
  <c r="L96" i="92"/>
  <c r="H96" i="92"/>
  <c r="D96" i="92"/>
  <c r="T95" i="92"/>
  <c r="P95" i="92"/>
  <c r="L95" i="92"/>
  <c r="H95" i="92"/>
  <c r="D95" i="92"/>
  <c r="T94" i="92"/>
  <c r="P94" i="92"/>
  <c r="L94" i="92"/>
  <c r="H94" i="92"/>
  <c r="D94" i="92"/>
  <c r="T93" i="92"/>
  <c r="P93" i="92"/>
  <c r="L93" i="92"/>
  <c r="H93" i="92"/>
  <c r="D93" i="92"/>
  <c r="T92" i="92"/>
  <c r="P92" i="92"/>
  <c r="L92" i="92"/>
  <c r="H92" i="92"/>
  <c r="D92" i="92"/>
  <c r="W88" i="92"/>
  <c r="S88" i="92"/>
  <c r="O88" i="92"/>
  <c r="K88" i="92"/>
  <c r="G88" i="92"/>
  <c r="C88" i="92"/>
  <c r="T87" i="92"/>
  <c r="P87" i="92"/>
  <c r="L87" i="92"/>
  <c r="H87" i="92"/>
  <c r="D87" i="92"/>
  <c r="T86" i="92"/>
  <c r="P86" i="92"/>
  <c r="L86" i="92"/>
  <c r="H86" i="92"/>
  <c r="D86" i="92"/>
  <c r="T85" i="92"/>
  <c r="P85" i="92"/>
  <c r="L85" i="92"/>
  <c r="H85" i="92"/>
  <c r="D85" i="92"/>
  <c r="T84" i="92"/>
  <c r="P84" i="92"/>
  <c r="L84" i="92"/>
  <c r="H84" i="92"/>
  <c r="D84" i="92"/>
  <c r="T83" i="92"/>
  <c r="P83" i="92"/>
  <c r="L83" i="92"/>
  <c r="H83" i="92"/>
  <c r="D83" i="92"/>
  <c r="T82" i="92"/>
  <c r="P82" i="92"/>
  <c r="L82" i="92"/>
  <c r="H82" i="92"/>
  <c r="D82" i="92"/>
  <c r="S78" i="92"/>
  <c r="O78" i="92"/>
  <c r="K78" i="92"/>
  <c r="G78" i="92"/>
  <c r="C78" i="92"/>
  <c r="T77" i="92"/>
  <c r="P77" i="92"/>
  <c r="L77" i="92"/>
  <c r="H77" i="92"/>
  <c r="D77" i="92"/>
  <c r="W76" i="92"/>
  <c r="T76" i="92"/>
  <c r="P76" i="92"/>
  <c r="L76" i="92"/>
  <c r="H76" i="92"/>
  <c r="D76" i="92"/>
  <c r="T75" i="92"/>
  <c r="P75" i="92"/>
  <c r="L75" i="92"/>
  <c r="H75" i="92"/>
  <c r="D75" i="92"/>
  <c r="T74" i="92"/>
  <c r="P74" i="92"/>
  <c r="L74" i="92"/>
  <c r="H74" i="92"/>
  <c r="D74" i="92"/>
  <c r="T73" i="92"/>
  <c r="P73" i="92"/>
  <c r="L73" i="92"/>
  <c r="H73" i="92"/>
  <c r="D73" i="92"/>
  <c r="T72" i="92"/>
  <c r="P72" i="92"/>
  <c r="L72" i="92"/>
  <c r="H72" i="92"/>
  <c r="D72" i="92"/>
  <c r="W67" i="92"/>
  <c r="S67" i="92"/>
  <c r="O67" i="92"/>
  <c r="K67" i="92"/>
  <c r="G67" i="92"/>
  <c r="C67" i="92"/>
  <c r="T66" i="92"/>
  <c r="P66" i="92"/>
  <c r="L66" i="92"/>
  <c r="H66" i="92"/>
  <c r="D66" i="92"/>
  <c r="T65" i="92"/>
  <c r="P65" i="92"/>
  <c r="L65" i="92"/>
  <c r="H65" i="92"/>
  <c r="D65" i="92"/>
  <c r="T64" i="92"/>
  <c r="P64" i="92"/>
  <c r="L64" i="92"/>
  <c r="H64" i="92"/>
  <c r="D64" i="92"/>
  <c r="T63" i="92"/>
  <c r="P63" i="92"/>
  <c r="L63" i="92"/>
  <c r="H63" i="92"/>
  <c r="D63" i="92"/>
  <c r="T62" i="92"/>
  <c r="P62" i="92"/>
  <c r="P67" i="92" s="1"/>
  <c r="L62" i="92"/>
  <c r="H62" i="92"/>
  <c r="D62" i="92"/>
  <c r="T61" i="92"/>
  <c r="P61" i="92"/>
  <c r="L61" i="92"/>
  <c r="H61" i="92"/>
  <c r="D61" i="92"/>
  <c r="W56" i="92"/>
  <c r="S56" i="92"/>
  <c r="O56" i="92"/>
  <c r="K56" i="92"/>
  <c r="G56" i="92"/>
  <c r="C56" i="92"/>
  <c r="T55" i="92"/>
  <c r="P55" i="92"/>
  <c r="L55" i="92"/>
  <c r="H55" i="92"/>
  <c r="D55" i="92"/>
  <c r="T54" i="92"/>
  <c r="P54" i="92"/>
  <c r="L54" i="92"/>
  <c r="H54" i="92"/>
  <c r="D54" i="92"/>
  <c r="T53" i="92"/>
  <c r="P53" i="92"/>
  <c r="L53" i="92"/>
  <c r="H53" i="92"/>
  <c r="D53" i="92"/>
  <c r="T52" i="92"/>
  <c r="P52" i="92"/>
  <c r="L52" i="92"/>
  <c r="H52" i="92"/>
  <c r="D52" i="92"/>
  <c r="T51" i="92"/>
  <c r="P51" i="92"/>
  <c r="L51" i="92"/>
  <c r="H51" i="92"/>
  <c r="D51" i="92"/>
  <c r="T50" i="92"/>
  <c r="P50" i="92"/>
  <c r="L50" i="92"/>
  <c r="H50" i="92"/>
  <c r="D50" i="92"/>
  <c r="W45" i="92"/>
  <c r="S45" i="92"/>
  <c r="O45" i="92"/>
  <c r="K45" i="92"/>
  <c r="G45" i="92"/>
  <c r="C45" i="92"/>
  <c r="T44" i="92"/>
  <c r="P44" i="92"/>
  <c r="L44" i="92"/>
  <c r="H44" i="92"/>
  <c r="D44" i="92"/>
  <c r="T43" i="92"/>
  <c r="P43" i="92"/>
  <c r="L43" i="92"/>
  <c r="H43" i="92"/>
  <c r="D43" i="92"/>
  <c r="T42" i="92"/>
  <c r="P42" i="92"/>
  <c r="L42" i="92"/>
  <c r="H42" i="92"/>
  <c r="D42" i="92"/>
  <c r="T41" i="92"/>
  <c r="P41" i="92"/>
  <c r="L41" i="92"/>
  <c r="H41" i="92"/>
  <c r="D41" i="92"/>
  <c r="T40" i="92"/>
  <c r="P40" i="92"/>
  <c r="L40" i="92"/>
  <c r="H40" i="92"/>
  <c r="D40" i="92"/>
  <c r="T39" i="92"/>
  <c r="P39" i="92"/>
  <c r="L39" i="92"/>
  <c r="H39" i="92"/>
  <c r="D39" i="92"/>
  <c r="X39" i="92"/>
  <c r="X40" i="92"/>
  <c r="X41" i="92"/>
  <c r="X42" i="92"/>
  <c r="X43" i="92"/>
  <c r="X44" i="92"/>
  <c r="X50" i="92"/>
  <c r="X51" i="92"/>
  <c r="X52" i="92"/>
  <c r="X53" i="92"/>
  <c r="X54" i="92"/>
  <c r="X55" i="92"/>
  <c r="X61" i="92"/>
  <c r="X62" i="92"/>
  <c r="X63" i="92"/>
  <c r="X64" i="92"/>
  <c r="X65" i="92"/>
  <c r="X66" i="92"/>
  <c r="X70" i="92"/>
  <c r="X71" i="92"/>
  <c r="X72" i="92"/>
  <c r="X73" i="92"/>
  <c r="X74" i="92"/>
  <c r="X75" i="92"/>
  <c r="X82" i="92"/>
  <c r="X83" i="92"/>
  <c r="X84" i="92"/>
  <c r="X85" i="92"/>
  <c r="X86" i="92"/>
  <c r="X87" i="92"/>
  <c r="X92" i="92"/>
  <c r="X93" i="92"/>
  <c r="X94" i="92"/>
  <c r="X95" i="92"/>
  <c r="X96" i="92"/>
  <c r="X97" i="92"/>
  <c r="X103" i="92"/>
  <c r="X104" i="92"/>
  <c r="X105" i="92"/>
  <c r="X106" i="92"/>
  <c r="X107" i="92"/>
  <c r="X108" i="92"/>
  <c r="X114" i="92"/>
  <c r="X115" i="92"/>
  <c r="X116" i="92"/>
  <c r="X117" i="92"/>
  <c r="X118" i="92"/>
  <c r="X119" i="92"/>
  <c r="X124" i="92"/>
  <c r="X125" i="92"/>
  <c r="X126" i="92"/>
  <c r="X127" i="92"/>
  <c r="X128" i="92"/>
  <c r="X129" i="92"/>
  <c r="X134" i="92"/>
  <c r="X135" i="92"/>
  <c r="X136" i="92"/>
  <c r="X137" i="92"/>
  <c r="X138" i="92"/>
  <c r="X139" i="92"/>
  <c r="X144" i="92"/>
  <c r="X145" i="92"/>
  <c r="X147" i="92"/>
  <c r="X148" i="92"/>
  <c r="X149" i="92"/>
  <c r="X154" i="92"/>
  <c r="X155" i="92"/>
  <c r="X156" i="92"/>
  <c r="X157" i="92"/>
  <c r="X158" i="92"/>
  <c r="X159" i="92"/>
  <c r="X164" i="92"/>
  <c r="X165" i="92"/>
  <c r="X166" i="92"/>
  <c r="X167" i="92"/>
  <c r="X168" i="92"/>
  <c r="X169" i="92"/>
  <c r="A8" i="92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7" i="92"/>
  <c r="J31" i="92"/>
  <c r="J33" i="92" s="1"/>
  <c r="I31" i="92"/>
  <c r="I33" i="92" s="1"/>
  <c r="H31" i="92"/>
  <c r="H33" i="92" s="1"/>
  <c r="G31" i="92"/>
  <c r="G33" i="92" s="1"/>
  <c r="F31" i="92"/>
  <c r="F33" i="92" s="1"/>
  <c r="E31" i="92"/>
  <c r="E33" i="92" s="1"/>
  <c r="K30" i="92"/>
  <c r="L30" i="92" s="1"/>
  <c r="K29" i="92"/>
  <c r="L29" i="92" s="1"/>
  <c r="K28" i="92"/>
  <c r="L28" i="92" s="1"/>
  <c r="K27" i="92"/>
  <c r="L27" i="92" s="1"/>
  <c r="K26" i="92"/>
  <c r="L26" i="92" s="1"/>
  <c r="K25" i="92"/>
  <c r="L25" i="92" s="1"/>
  <c r="K24" i="92"/>
  <c r="L24" i="92" s="1"/>
  <c r="K23" i="92"/>
  <c r="L23" i="92" s="1"/>
  <c r="K22" i="92"/>
  <c r="L22" i="92" s="1"/>
  <c r="K21" i="92"/>
  <c r="L21" i="92" s="1"/>
  <c r="K20" i="92"/>
  <c r="L20" i="92" s="1"/>
  <c r="K19" i="92"/>
  <c r="L19" i="92" s="1"/>
  <c r="K18" i="92"/>
  <c r="L18" i="92" s="1"/>
  <c r="K17" i="92"/>
  <c r="L17" i="92" s="1"/>
  <c r="K16" i="92"/>
  <c r="L16" i="92" s="1"/>
  <c r="K15" i="92"/>
  <c r="L15" i="92" s="1"/>
  <c r="K14" i="92"/>
  <c r="L14" i="92" s="1"/>
  <c r="K13" i="92"/>
  <c r="L13" i="92" s="1"/>
  <c r="K12" i="92"/>
  <c r="L12" i="92" s="1"/>
  <c r="K11" i="92"/>
  <c r="L11" i="92" s="1"/>
  <c r="K10" i="92"/>
  <c r="L10" i="92" s="1"/>
  <c r="K9" i="92"/>
  <c r="L9" i="92" s="1"/>
  <c r="K8" i="92"/>
  <c r="L8" i="92" s="1"/>
  <c r="K7" i="92"/>
  <c r="L7" i="92" s="1"/>
  <c r="K6" i="92"/>
  <c r="L6" i="92" s="1"/>
  <c r="M3" i="92" l="1"/>
  <c r="D67" i="92"/>
  <c r="D78" i="92"/>
  <c r="P109" i="92"/>
  <c r="T67" i="92"/>
  <c r="T78" i="92"/>
  <c r="P150" i="92"/>
  <c r="X150" i="92"/>
  <c r="P120" i="92"/>
  <c r="P140" i="92"/>
  <c r="P56" i="92"/>
  <c r="H98" i="92"/>
  <c r="T98" i="92"/>
  <c r="T109" i="92"/>
  <c r="T150" i="92"/>
  <c r="T170" i="92"/>
  <c r="D56" i="92"/>
  <c r="T56" i="92"/>
  <c r="H67" i="92"/>
  <c r="D98" i="92"/>
  <c r="P98" i="92"/>
  <c r="T130" i="92"/>
  <c r="X160" i="92"/>
  <c r="L45" i="92"/>
  <c r="D45" i="92"/>
  <c r="T45" i="92"/>
  <c r="L88" i="92"/>
  <c r="T88" i="92"/>
  <c r="L98" i="92"/>
  <c r="T120" i="92"/>
  <c r="P130" i="92"/>
  <c r="T140" i="92"/>
  <c r="T160" i="92"/>
  <c r="P170" i="92"/>
  <c r="P180" i="92"/>
  <c r="X170" i="92"/>
  <c r="P45" i="92"/>
  <c r="P78" i="92"/>
  <c r="P88" i="92"/>
  <c r="D88" i="92"/>
  <c r="P160" i="92"/>
  <c r="H88" i="92"/>
  <c r="L78" i="92"/>
  <c r="H78" i="92"/>
  <c r="L67" i="92"/>
  <c r="L56" i="92"/>
  <c r="H45" i="92"/>
  <c r="H56" i="92"/>
  <c r="X45" i="92"/>
  <c r="X76" i="92"/>
  <c r="X140" i="92"/>
  <c r="X120" i="92"/>
  <c r="X98" i="92"/>
  <c r="X56" i="92"/>
  <c r="X130" i="92"/>
  <c r="X88" i="92"/>
  <c r="X109" i="92"/>
  <c r="X67" i="92"/>
  <c r="L31" i="92"/>
  <c r="K31" i="92"/>
  <c r="L32" i="92" s="1"/>
  <c r="H61" i="91"/>
  <c r="L33" i="92" l="1"/>
  <c r="L36" i="92" s="1"/>
  <c r="M32" i="92" s="1"/>
  <c r="H63" i="91"/>
  <c r="H64" i="91"/>
  <c r="H62" i="91"/>
  <c r="E65" i="91" l="1"/>
  <c r="G65" i="91"/>
  <c r="D82" i="91"/>
  <c r="G81" i="91"/>
  <c r="E80" i="91" l="1"/>
  <c r="G79" i="91"/>
  <c r="G77" i="91"/>
  <c r="G76" i="91"/>
  <c r="C78" i="91"/>
  <c r="D85" i="91"/>
  <c r="C85" i="91"/>
  <c r="C67" i="91"/>
  <c r="H47" i="91"/>
  <c r="H46" i="91"/>
  <c r="H45" i="91"/>
  <c r="G85" i="91" l="1"/>
  <c r="G89" i="91" s="1"/>
  <c r="E82" i="91"/>
  <c r="G80" i="91"/>
  <c r="G78" i="91"/>
  <c r="C82" i="91"/>
  <c r="A7" i="9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26" i="91" s="1"/>
  <c r="A27" i="91" s="1"/>
  <c r="A28" i="91" s="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A47" i="91" s="1"/>
  <c r="A48" i="91" s="1"/>
  <c r="A49" i="91" s="1"/>
  <c r="A50" i="91" s="1"/>
  <c r="A51" i="91" s="1"/>
  <c r="A52" i="91" s="1"/>
  <c r="H60" i="91"/>
  <c r="H59" i="91"/>
  <c r="H58" i="91"/>
  <c r="H57" i="91"/>
  <c r="H56" i="91"/>
  <c r="H55" i="91"/>
  <c r="H54" i="91"/>
  <c r="H53" i="91"/>
  <c r="H52" i="91"/>
  <c r="H51" i="91"/>
  <c r="H50" i="91"/>
  <c r="H49" i="91"/>
  <c r="H48" i="91"/>
  <c r="H44" i="91"/>
  <c r="H43" i="91"/>
  <c r="H42" i="91"/>
  <c r="H41" i="91"/>
  <c r="H40" i="91"/>
  <c r="H39" i="91"/>
  <c r="H38" i="91"/>
  <c r="H37" i="91"/>
  <c r="H36" i="91"/>
  <c r="H35" i="91"/>
  <c r="H34" i="91"/>
  <c r="H33" i="91"/>
  <c r="H32" i="91"/>
  <c r="H31" i="91"/>
  <c r="H30" i="91"/>
  <c r="H29" i="91"/>
  <c r="H28" i="91"/>
  <c r="H27" i="91"/>
  <c r="H26" i="91"/>
  <c r="H25" i="91"/>
  <c r="H24" i="91"/>
  <c r="H23" i="91"/>
  <c r="H22" i="91"/>
  <c r="H21" i="91"/>
  <c r="H20" i="91"/>
  <c r="H19" i="91"/>
  <c r="H18" i="91"/>
  <c r="H17" i="91"/>
  <c r="H16" i="91"/>
  <c r="H15" i="91"/>
  <c r="H14" i="91"/>
  <c r="H13" i="91"/>
  <c r="H12" i="91"/>
  <c r="H11" i="91"/>
  <c r="H10" i="91"/>
  <c r="H9" i="91"/>
  <c r="H8" i="91"/>
  <c r="H7" i="91"/>
  <c r="H6" i="91"/>
  <c r="G82" i="91" l="1"/>
  <c r="H65" i="91"/>
  <c r="C72" i="91"/>
  <c r="AP58" i="91"/>
  <c r="AM58" i="91"/>
  <c r="AJ58" i="91"/>
  <c r="AG58" i="91"/>
  <c r="AD58" i="91"/>
  <c r="AA58" i="91"/>
  <c r="X58" i="91"/>
  <c r="AP51" i="91"/>
  <c r="AM51" i="91"/>
  <c r="AJ51" i="91"/>
  <c r="AG51" i="91"/>
  <c r="AD51" i="91"/>
  <c r="AA51" i="91"/>
  <c r="X51" i="91"/>
  <c r="AP44" i="91"/>
  <c r="AM44" i="91"/>
  <c r="AJ44" i="91"/>
  <c r="AG44" i="91"/>
  <c r="AD44" i="91"/>
  <c r="AA44" i="91"/>
  <c r="X44" i="91"/>
  <c r="AP37" i="91"/>
  <c r="AM37" i="91"/>
  <c r="AJ37" i="91"/>
  <c r="AG37" i="91"/>
  <c r="AD37" i="91"/>
  <c r="AA37" i="91"/>
  <c r="X37" i="91"/>
  <c r="AP30" i="91"/>
  <c r="AM30" i="91"/>
  <c r="AJ30" i="91"/>
  <c r="AG30" i="91"/>
  <c r="AD30" i="91"/>
  <c r="AA30" i="91"/>
  <c r="X30" i="91"/>
  <c r="AP24" i="91"/>
  <c r="AN24" i="91"/>
  <c r="AM24" i="91"/>
  <c r="AJ24" i="91"/>
  <c r="AG24" i="91"/>
  <c r="AD24" i="91"/>
  <c r="AA24" i="91"/>
  <c r="X24" i="91"/>
  <c r="AP17" i="91"/>
  <c r="AM17" i="91"/>
  <c r="AJ17" i="91"/>
  <c r="AG17" i="91"/>
  <c r="AD17" i="91"/>
  <c r="AA17" i="91"/>
  <c r="X17" i="91"/>
  <c r="AP10" i="91"/>
  <c r="AM10" i="91"/>
  <c r="AJ10" i="91"/>
  <c r="AG10" i="91"/>
  <c r="AD10" i="91"/>
  <c r="AA10" i="91"/>
  <c r="X10" i="91"/>
  <c r="C73" i="91" l="1"/>
  <c r="E73" i="91" s="1"/>
  <c r="D73" i="91" l="1"/>
  <c r="G73" i="91" s="1"/>
  <c r="I73" i="91" s="1"/>
  <c r="W102" i="90"/>
  <c r="X101" i="90"/>
  <c r="X100" i="90"/>
  <c r="X117" i="90"/>
  <c r="X118" i="90"/>
  <c r="X119" i="90"/>
  <c r="X120" i="90"/>
  <c r="X105" i="90"/>
  <c r="X106" i="90"/>
  <c r="X107" i="90"/>
  <c r="X108" i="90"/>
  <c r="X109" i="90"/>
  <c r="X110" i="90"/>
  <c r="W111" i="90"/>
  <c r="O215" i="90"/>
  <c r="P214" i="90"/>
  <c r="P213" i="90"/>
  <c r="P212" i="90"/>
  <c r="P211" i="90"/>
  <c r="P210" i="90"/>
  <c r="P209" i="90"/>
  <c r="K64" i="90"/>
  <c r="L64" i="90" s="1"/>
  <c r="K65" i="90"/>
  <c r="L65" i="90" s="1"/>
  <c r="E66" i="90"/>
  <c r="G66" i="90"/>
  <c r="W205" i="90"/>
  <c r="S205" i="90"/>
  <c r="O205" i="90"/>
  <c r="X204" i="90"/>
  <c r="T204" i="90"/>
  <c r="P204" i="90"/>
  <c r="X203" i="90"/>
  <c r="T203" i="90"/>
  <c r="P203" i="90"/>
  <c r="X202" i="90"/>
  <c r="T202" i="90"/>
  <c r="P202" i="90"/>
  <c r="X201" i="90"/>
  <c r="T201" i="90"/>
  <c r="P201" i="90"/>
  <c r="X200" i="90"/>
  <c r="T200" i="90"/>
  <c r="P200" i="90"/>
  <c r="X199" i="90"/>
  <c r="T199" i="90"/>
  <c r="P199" i="90"/>
  <c r="X194" i="90"/>
  <c r="X193" i="90"/>
  <c r="X192" i="90"/>
  <c r="X191" i="90"/>
  <c r="X190" i="90"/>
  <c r="X189" i="90"/>
  <c r="W195" i="90"/>
  <c r="S195" i="90"/>
  <c r="O195" i="90"/>
  <c r="T194" i="90"/>
  <c r="P194" i="90"/>
  <c r="T193" i="90"/>
  <c r="P193" i="90"/>
  <c r="T192" i="90"/>
  <c r="P192" i="90"/>
  <c r="T191" i="90"/>
  <c r="P191" i="90"/>
  <c r="T190" i="90"/>
  <c r="P190" i="90"/>
  <c r="T189" i="90"/>
  <c r="P189" i="90"/>
  <c r="X184" i="90"/>
  <c r="X183" i="90"/>
  <c r="T160" i="90"/>
  <c r="W185" i="90"/>
  <c r="S185" i="90"/>
  <c r="O185" i="90"/>
  <c r="T184" i="90"/>
  <c r="P184" i="90"/>
  <c r="T183" i="90"/>
  <c r="P183" i="90"/>
  <c r="X182" i="90"/>
  <c r="T182" i="90"/>
  <c r="P182" i="90"/>
  <c r="T181" i="90"/>
  <c r="P181" i="90"/>
  <c r="X180" i="90"/>
  <c r="T180" i="90"/>
  <c r="P180" i="90"/>
  <c r="X179" i="90"/>
  <c r="T179" i="90"/>
  <c r="P179" i="90"/>
  <c r="P205" i="90" l="1"/>
  <c r="X205" i="90"/>
  <c r="T195" i="90"/>
  <c r="X195" i="90"/>
  <c r="X111" i="90"/>
  <c r="P215" i="90"/>
  <c r="T205" i="90"/>
  <c r="P195" i="90"/>
  <c r="P185" i="90"/>
  <c r="X185" i="90"/>
  <c r="T185" i="90"/>
  <c r="W175" i="90"/>
  <c r="S175" i="90"/>
  <c r="O175" i="90"/>
  <c r="X174" i="90"/>
  <c r="T174" i="90"/>
  <c r="P174" i="90"/>
  <c r="X173" i="90"/>
  <c r="T173" i="90"/>
  <c r="P173" i="90"/>
  <c r="X172" i="90"/>
  <c r="T172" i="90"/>
  <c r="P172" i="90"/>
  <c r="X171" i="90"/>
  <c r="T171" i="90"/>
  <c r="P171" i="90"/>
  <c r="X170" i="90"/>
  <c r="T170" i="90"/>
  <c r="P170" i="90"/>
  <c r="X169" i="90"/>
  <c r="T169" i="90"/>
  <c r="P169" i="90"/>
  <c r="W165" i="90"/>
  <c r="S165" i="90"/>
  <c r="O165" i="90"/>
  <c r="X164" i="90"/>
  <c r="T164" i="90"/>
  <c r="P164" i="90"/>
  <c r="X163" i="90"/>
  <c r="T163" i="90"/>
  <c r="P163" i="90"/>
  <c r="X162" i="90"/>
  <c r="T162" i="90"/>
  <c r="P162" i="90"/>
  <c r="X161" i="90"/>
  <c r="T161" i="90"/>
  <c r="P161" i="90"/>
  <c r="X160" i="90"/>
  <c r="P160" i="90"/>
  <c r="X159" i="90"/>
  <c r="T159" i="90"/>
  <c r="P159" i="90"/>
  <c r="T175" i="90" l="1"/>
  <c r="X175" i="90"/>
  <c r="P175" i="90"/>
  <c r="X165" i="90"/>
  <c r="T165" i="90"/>
  <c r="P165" i="90"/>
  <c r="K63" i="90"/>
  <c r="L63" i="90" s="1"/>
  <c r="K62" i="90"/>
  <c r="L62" i="90" s="1"/>
  <c r="K61" i="90"/>
  <c r="L61" i="90" s="1"/>
  <c r="K60" i="90"/>
  <c r="L60" i="90" s="1"/>
  <c r="K59" i="90"/>
  <c r="L59" i="90" s="1"/>
  <c r="K58" i="90"/>
  <c r="L58" i="90" s="1"/>
  <c r="K57" i="90"/>
  <c r="L57" i="90" s="1"/>
  <c r="K56" i="90"/>
  <c r="L56" i="90" s="1"/>
  <c r="K55" i="90"/>
  <c r="L55" i="90" s="1"/>
  <c r="K54" i="90"/>
  <c r="L54" i="90" s="1"/>
  <c r="K53" i="90"/>
  <c r="L53" i="90" s="1"/>
  <c r="K52" i="90"/>
  <c r="L52" i="90" s="1"/>
  <c r="K51" i="90"/>
  <c r="L51" i="90" s="1"/>
  <c r="K50" i="90"/>
  <c r="L50" i="90" s="1"/>
  <c r="W155" i="90"/>
  <c r="X154" i="90"/>
  <c r="X153" i="90"/>
  <c r="X152" i="90"/>
  <c r="X151" i="90"/>
  <c r="X150" i="90"/>
  <c r="X149" i="90"/>
  <c r="S155" i="90"/>
  <c r="T154" i="90"/>
  <c r="T153" i="90"/>
  <c r="T152" i="90"/>
  <c r="T151" i="90"/>
  <c r="T150" i="90"/>
  <c r="T149" i="90"/>
  <c r="O155" i="90"/>
  <c r="P154" i="90"/>
  <c r="P153" i="90"/>
  <c r="P152" i="90"/>
  <c r="P151" i="90"/>
  <c r="P150" i="90"/>
  <c r="P149" i="90"/>
  <c r="W144" i="90"/>
  <c r="X143" i="90"/>
  <c r="X142" i="90"/>
  <c r="X141" i="90"/>
  <c r="X140" i="90"/>
  <c r="X139" i="90"/>
  <c r="X138" i="90"/>
  <c r="S144" i="90"/>
  <c r="T143" i="90"/>
  <c r="T142" i="90"/>
  <c r="T141" i="90"/>
  <c r="T140" i="90"/>
  <c r="T139" i="90"/>
  <c r="T138" i="90"/>
  <c r="P143" i="90"/>
  <c r="P142" i="90"/>
  <c r="P141" i="90"/>
  <c r="P140" i="90"/>
  <c r="P139" i="90"/>
  <c r="P138" i="90"/>
  <c r="X132" i="90"/>
  <c r="X131" i="90"/>
  <c r="X130" i="90"/>
  <c r="X129" i="90"/>
  <c r="X128" i="90"/>
  <c r="X127" i="90"/>
  <c r="T132" i="90"/>
  <c r="T131" i="90"/>
  <c r="T130" i="90"/>
  <c r="T129" i="90"/>
  <c r="T128" i="90"/>
  <c r="T127" i="90"/>
  <c r="P132" i="90"/>
  <c r="P131" i="90"/>
  <c r="P130" i="90"/>
  <c r="P129" i="90"/>
  <c r="P128" i="90"/>
  <c r="P127" i="90"/>
  <c r="L132" i="90"/>
  <c r="L131" i="90"/>
  <c r="L130" i="90"/>
  <c r="L129" i="90"/>
  <c r="L128" i="90"/>
  <c r="L127" i="90"/>
  <c r="H132" i="90"/>
  <c r="H131" i="90"/>
  <c r="H130" i="90"/>
  <c r="H129" i="90"/>
  <c r="H128" i="90"/>
  <c r="H127" i="90"/>
  <c r="D132" i="90"/>
  <c r="D131" i="90"/>
  <c r="D130" i="90"/>
  <c r="D129" i="90"/>
  <c r="D128" i="90"/>
  <c r="D127" i="90"/>
  <c r="X122" i="90"/>
  <c r="X121" i="90"/>
  <c r="T122" i="90"/>
  <c r="T121" i="90"/>
  <c r="T120" i="90"/>
  <c r="T119" i="90"/>
  <c r="T118" i="90"/>
  <c r="T117" i="90"/>
  <c r="P122" i="90"/>
  <c r="P121" i="90"/>
  <c r="P120" i="90"/>
  <c r="P119" i="90"/>
  <c r="P118" i="90"/>
  <c r="P117" i="90"/>
  <c r="L122" i="90"/>
  <c r="L121" i="90"/>
  <c r="L120" i="90"/>
  <c r="L119" i="90"/>
  <c r="L118" i="90"/>
  <c r="L117" i="90"/>
  <c r="H122" i="90"/>
  <c r="H121" i="90"/>
  <c r="H120" i="90"/>
  <c r="H119" i="90"/>
  <c r="H118" i="90"/>
  <c r="H117" i="90"/>
  <c r="D122" i="90"/>
  <c r="D121" i="90"/>
  <c r="D120" i="90"/>
  <c r="D119" i="90"/>
  <c r="D118" i="90"/>
  <c r="D117" i="90"/>
  <c r="T112" i="90"/>
  <c r="T111" i="90"/>
  <c r="T110" i="90"/>
  <c r="T109" i="90"/>
  <c r="T108" i="90"/>
  <c r="T107" i="90"/>
  <c r="P112" i="90"/>
  <c r="P111" i="90"/>
  <c r="P110" i="90"/>
  <c r="P109" i="90"/>
  <c r="P108" i="90"/>
  <c r="P107" i="90"/>
  <c r="L112" i="90"/>
  <c r="L111" i="90"/>
  <c r="L110" i="90"/>
  <c r="L109" i="90"/>
  <c r="L108" i="90"/>
  <c r="L107" i="90"/>
  <c r="H112" i="90"/>
  <c r="H111" i="90"/>
  <c r="H110" i="90"/>
  <c r="H109" i="90"/>
  <c r="H108" i="90"/>
  <c r="H107" i="90"/>
  <c r="D112" i="90"/>
  <c r="D111" i="90"/>
  <c r="D110" i="90"/>
  <c r="D109" i="90"/>
  <c r="D108" i="90"/>
  <c r="D107" i="90"/>
  <c r="X99" i="90"/>
  <c r="X98" i="90"/>
  <c r="X97" i="90"/>
  <c r="X96" i="90"/>
  <c r="T101" i="90"/>
  <c r="T100" i="90"/>
  <c r="T99" i="90"/>
  <c r="T98" i="90"/>
  <c r="T97" i="90"/>
  <c r="T96" i="90"/>
  <c r="P101" i="90"/>
  <c r="P100" i="90"/>
  <c r="P99" i="90"/>
  <c r="P98" i="90"/>
  <c r="P97" i="90"/>
  <c r="P96" i="90"/>
  <c r="L101" i="90"/>
  <c r="L100" i="90"/>
  <c r="L99" i="90"/>
  <c r="L98" i="90"/>
  <c r="L97" i="90"/>
  <c r="L96" i="90"/>
  <c r="H101" i="90"/>
  <c r="H100" i="90"/>
  <c r="H99" i="90"/>
  <c r="H98" i="90"/>
  <c r="H97" i="90"/>
  <c r="H96" i="90"/>
  <c r="D101" i="90"/>
  <c r="D100" i="90"/>
  <c r="D99" i="90"/>
  <c r="D98" i="90"/>
  <c r="D97" i="90"/>
  <c r="D96" i="90"/>
  <c r="X90" i="90"/>
  <c r="X89" i="90"/>
  <c r="X88" i="90"/>
  <c r="X87" i="90"/>
  <c r="X86" i="90"/>
  <c r="X85" i="90"/>
  <c r="T90" i="90"/>
  <c r="T89" i="90"/>
  <c r="T88" i="90"/>
  <c r="T87" i="90"/>
  <c r="T86" i="90"/>
  <c r="T85" i="90"/>
  <c r="P90" i="90"/>
  <c r="P89" i="90"/>
  <c r="P88" i="90"/>
  <c r="P87" i="90"/>
  <c r="P86" i="90"/>
  <c r="P85" i="90"/>
  <c r="L90" i="90"/>
  <c r="L89" i="90"/>
  <c r="L88" i="90"/>
  <c r="L87" i="90"/>
  <c r="L86" i="90"/>
  <c r="L85" i="90"/>
  <c r="H90" i="90"/>
  <c r="H89" i="90"/>
  <c r="H88" i="90"/>
  <c r="H87" i="90"/>
  <c r="H86" i="90"/>
  <c r="H85" i="90"/>
  <c r="D90" i="90"/>
  <c r="D89" i="90"/>
  <c r="D88" i="90"/>
  <c r="D87" i="90"/>
  <c r="D86" i="90"/>
  <c r="D85" i="90"/>
  <c r="X102" i="90" l="1"/>
  <c r="X155" i="90"/>
  <c r="T155" i="90"/>
  <c r="P155" i="90"/>
  <c r="X144" i="90"/>
  <c r="T144" i="90"/>
  <c r="X79" i="90"/>
  <c r="X78" i="90"/>
  <c r="X77" i="90"/>
  <c r="X76" i="90"/>
  <c r="X75" i="90"/>
  <c r="X74" i="90"/>
  <c r="T79" i="90"/>
  <c r="T78" i="90"/>
  <c r="T77" i="90"/>
  <c r="T76" i="90"/>
  <c r="T75" i="90"/>
  <c r="T74" i="90"/>
  <c r="P79" i="90"/>
  <c r="P78" i="90"/>
  <c r="P77" i="90"/>
  <c r="P76" i="90"/>
  <c r="P75" i="90"/>
  <c r="P74" i="90"/>
  <c r="L79" i="90"/>
  <c r="L78" i="90"/>
  <c r="L77" i="90"/>
  <c r="L76" i="90"/>
  <c r="L75" i="90"/>
  <c r="L74" i="90"/>
  <c r="H79" i="90"/>
  <c r="H78" i="90"/>
  <c r="H77" i="90"/>
  <c r="H76" i="90"/>
  <c r="H75" i="90"/>
  <c r="H74" i="90"/>
  <c r="D79" i="90"/>
  <c r="D78" i="90"/>
  <c r="D77" i="90"/>
  <c r="D76" i="90"/>
  <c r="D75" i="90"/>
  <c r="D74" i="90"/>
  <c r="K49" i="90"/>
  <c r="L49" i="90" s="1"/>
  <c r="K48" i="90"/>
  <c r="L48" i="90" s="1"/>
  <c r="K47" i="90"/>
  <c r="L47" i="90" s="1"/>
  <c r="K46" i="90"/>
  <c r="L46" i="90" s="1"/>
  <c r="K45" i="90"/>
  <c r="L45" i="90" s="1"/>
  <c r="K44" i="90"/>
  <c r="L44" i="90" s="1"/>
  <c r="K43" i="90"/>
  <c r="L43" i="90" s="1"/>
  <c r="K42" i="90"/>
  <c r="L42" i="90" s="1"/>
  <c r="K41" i="90"/>
  <c r="L41" i="90" s="1"/>
  <c r="A41" i="90" l="1"/>
  <c r="A42" i="90" s="1"/>
  <c r="A43" i="90" s="1"/>
  <c r="A44" i="90" s="1"/>
  <c r="A45" i="90" s="1"/>
  <c r="A46" i="90" s="1"/>
  <c r="A47" i="90" s="1"/>
  <c r="A48" i="90" s="1"/>
  <c r="A49" i="90" s="1"/>
  <c r="K40" i="90"/>
  <c r="L40" i="90" s="1"/>
  <c r="K39" i="90"/>
  <c r="L39" i="90" s="1"/>
  <c r="K38" i="90"/>
  <c r="K37" i="90"/>
  <c r="L37" i="90" s="1"/>
  <c r="K36" i="90"/>
  <c r="L36" i="90" s="1"/>
  <c r="K35" i="90"/>
  <c r="L35" i="90" s="1"/>
  <c r="K34" i="90"/>
  <c r="L34" i="90" s="1"/>
  <c r="K33" i="90"/>
  <c r="L33" i="90" s="1"/>
  <c r="K32" i="90"/>
  <c r="L32" i="90" s="1"/>
  <c r="K31" i="90"/>
  <c r="L31" i="90" s="1"/>
  <c r="K30" i="90"/>
  <c r="L30" i="90" s="1"/>
  <c r="K29" i="90"/>
  <c r="L29" i="90" s="1"/>
  <c r="K28" i="90"/>
  <c r="L28" i="90" s="1"/>
  <c r="K27" i="90"/>
  <c r="L27" i="90" s="1"/>
  <c r="K26" i="90"/>
  <c r="L26" i="90" s="1"/>
  <c r="K25" i="90"/>
  <c r="L25" i="90" s="1"/>
  <c r="K24" i="90"/>
  <c r="L24" i="90" s="1"/>
  <c r="K23" i="90"/>
  <c r="L23" i="90" s="1"/>
  <c r="K22" i="90"/>
  <c r="L22" i="90" s="1"/>
  <c r="K21" i="90"/>
  <c r="L21" i="90" s="1"/>
  <c r="K20" i="90"/>
  <c r="L20" i="90" s="1"/>
  <c r="K19" i="90"/>
  <c r="L19" i="90" s="1"/>
  <c r="K18" i="90"/>
  <c r="L18" i="90" s="1"/>
  <c r="K17" i="90"/>
  <c r="L17" i="90" s="1"/>
  <c r="K16" i="90"/>
  <c r="L16" i="90" s="1"/>
  <c r="K15" i="90"/>
  <c r="L15" i="90" s="1"/>
  <c r="K14" i="90"/>
  <c r="L14" i="90" s="1"/>
  <c r="K13" i="90"/>
  <c r="L13" i="90" s="1"/>
  <c r="K12" i="90"/>
  <c r="L12" i="90" s="1"/>
  <c r="K11" i="90"/>
  <c r="L11" i="90" s="1"/>
  <c r="K10" i="90"/>
  <c r="L10" i="90" s="1"/>
  <c r="K9" i="90"/>
  <c r="L9" i="90" s="1"/>
  <c r="K8" i="90"/>
  <c r="L8" i="90" s="1"/>
  <c r="K7" i="90"/>
  <c r="L7" i="90" s="1"/>
  <c r="L38" i="90"/>
  <c r="K6" i="90"/>
  <c r="L6" i="90" s="1"/>
  <c r="O144" i="90"/>
  <c r="P144" i="90"/>
  <c r="W133" i="90"/>
  <c r="S133" i="90"/>
  <c r="O133" i="90"/>
  <c r="L133" i="90"/>
  <c r="K133" i="90"/>
  <c r="G133" i="90"/>
  <c r="D133" i="90"/>
  <c r="C133" i="90"/>
  <c r="X133" i="90"/>
  <c r="H133" i="90"/>
  <c r="T133" i="90"/>
  <c r="P133" i="90"/>
  <c r="W123" i="90"/>
  <c r="S123" i="90"/>
  <c r="O123" i="90"/>
  <c r="K123" i="90"/>
  <c r="G123" i="90"/>
  <c r="C123" i="90"/>
  <c r="P123" i="90"/>
  <c r="L123" i="90"/>
  <c r="S113" i="90"/>
  <c r="O113" i="90"/>
  <c r="K113" i="90"/>
  <c r="G113" i="90"/>
  <c r="C113" i="90"/>
  <c r="H113" i="90"/>
  <c r="T113" i="90"/>
  <c r="L113" i="90"/>
  <c r="D113" i="90"/>
  <c r="S102" i="90"/>
  <c r="O102" i="90"/>
  <c r="K102" i="90"/>
  <c r="G102" i="90"/>
  <c r="C102" i="90"/>
  <c r="T102" i="90"/>
  <c r="W91" i="90"/>
  <c r="S91" i="90"/>
  <c r="O91" i="90"/>
  <c r="K91" i="90"/>
  <c r="G91" i="90"/>
  <c r="C91" i="90"/>
  <c r="H91" i="90"/>
  <c r="X91" i="90"/>
  <c r="L91" i="90"/>
  <c r="W80" i="90"/>
  <c r="S80" i="90"/>
  <c r="O80" i="90"/>
  <c r="K80" i="90"/>
  <c r="G80" i="90"/>
  <c r="C80" i="90"/>
  <c r="H80" i="90"/>
  <c r="P80" i="90"/>
  <c r="D80" i="90"/>
  <c r="J66" i="90"/>
  <c r="I66" i="90"/>
  <c r="H66" i="90"/>
  <c r="F66" i="90"/>
  <c r="A29" i="90"/>
  <c r="A30" i="90" s="1"/>
  <c r="A31" i="90" s="1"/>
  <c r="A32" i="90" s="1"/>
  <c r="A33" i="90" s="1"/>
  <c r="A7" i="90"/>
  <c r="A8" i="90" s="1"/>
  <c r="A9" i="90" s="1"/>
  <c r="A10" i="90" s="1"/>
  <c r="A11" i="90" s="1"/>
  <c r="A12" i="90" s="1"/>
  <c r="A13" i="90" s="1"/>
  <c r="A14" i="90" s="1"/>
  <c r="A15" i="90" s="1"/>
  <c r="A16" i="90" s="1"/>
  <c r="A17" i="90" s="1"/>
  <c r="A18" i="90" s="1"/>
  <c r="A19" i="90" s="1"/>
  <c r="A20" i="90" s="1"/>
  <c r="A21" i="90" s="1"/>
  <c r="A22" i="90" s="1"/>
  <c r="A23" i="90" s="1"/>
  <c r="A24" i="90" s="1"/>
  <c r="A25" i="90" s="1"/>
  <c r="A26" i="90" s="1"/>
  <c r="A27" i="90" s="1"/>
  <c r="A64" i="90" l="1"/>
  <c r="A50" i="90"/>
  <c r="A51" i="90" s="1"/>
  <c r="A52" i="90" s="1"/>
  <c r="A53" i="90" s="1"/>
  <c r="A54" i="90" s="1"/>
  <c r="A55" i="90" s="1"/>
  <c r="A56" i="90" s="1"/>
  <c r="A57" i="90" s="1"/>
  <c r="A58" i="90" s="1"/>
  <c r="A59" i="90" s="1"/>
  <c r="A60" i="90" s="1"/>
  <c r="A61" i="90" s="1"/>
  <c r="A62" i="90" s="1"/>
  <c r="A63" i="90" s="1"/>
  <c r="L102" i="90"/>
  <c r="D102" i="90"/>
  <c r="D91" i="90"/>
  <c r="L66" i="90"/>
  <c r="H123" i="90"/>
  <c r="H102" i="90"/>
  <c r="L80" i="90"/>
  <c r="D123" i="90"/>
  <c r="T123" i="90"/>
  <c r="X123" i="90"/>
  <c r="P113" i="90"/>
  <c r="P102" i="90"/>
  <c r="P91" i="90"/>
  <c r="T91" i="90"/>
  <c r="T80" i="90"/>
  <c r="X80" i="90"/>
  <c r="K66" i="90"/>
  <c r="L67" i="90" s="1"/>
  <c r="F84" i="89"/>
  <c r="F79" i="89"/>
  <c r="H66" i="89"/>
  <c r="H64" i="89"/>
  <c r="L68" i="90" l="1"/>
  <c r="L71" i="90" s="1"/>
  <c r="H68" i="89"/>
  <c r="E62" i="89" l="1"/>
  <c r="C71" i="89" s="1"/>
  <c r="G18" i="89"/>
  <c r="G60" i="89"/>
  <c r="G39" i="89" l="1"/>
  <c r="G40" i="89"/>
  <c r="AO58" i="89" l="1"/>
  <c r="AL58" i="89"/>
  <c r="AI58" i="89"/>
  <c r="AF58" i="89"/>
  <c r="AC58" i="89"/>
  <c r="Z58" i="89"/>
  <c r="W58" i="89"/>
  <c r="F62" i="89"/>
  <c r="C77" i="89" s="1"/>
  <c r="G55" i="89"/>
  <c r="C78" i="89" l="1"/>
  <c r="G52" i="89"/>
  <c r="G59" i="89"/>
  <c r="G58" i="89"/>
  <c r="G57" i="89"/>
  <c r="G56" i="89"/>
  <c r="G54" i="89"/>
  <c r="G53" i="89"/>
  <c r="D78" i="89" l="1"/>
  <c r="AO51" i="89"/>
  <c r="AL51" i="89"/>
  <c r="AI51" i="89"/>
  <c r="AF51" i="89"/>
  <c r="AC51" i="89"/>
  <c r="Z51" i="89"/>
  <c r="W51" i="89"/>
  <c r="W44" i="89"/>
  <c r="Z44" i="89"/>
  <c r="AC44" i="89"/>
  <c r="AF44" i="89"/>
  <c r="AI44" i="89"/>
  <c r="AL44" i="89"/>
  <c r="AO44" i="89"/>
  <c r="W37" i="89"/>
  <c r="Z37" i="89"/>
  <c r="AC37" i="89"/>
  <c r="AF37" i="89"/>
  <c r="AI37" i="89"/>
  <c r="AL37" i="89"/>
  <c r="AO37" i="89"/>
  <c r="W30" i="89"/>
  <c r="Z30" i="89"/>
  <c r="AC30" i="89"/>
  <c r="AF30" i="89"/>
  <c r="AI30" i="89"/>
  <c r="AL30" i="89"/>
  <c r="AO30" i="89"/>
  <c r="W24" i="89"/>
  <c r="Z24" i="89"/>
  <c r="AC24" i="89"/>
  <c r="AF24" i="89"/>
  <c r="AI24" i="89"/>
  <c r="AL24" i="89"/>
  <c r="AM24" i="89"/>
  <c r="AO24" i="89"/>
  <c r="AO17" i="89"/>
  <c r="AL17" i="89"/>
  <c r="AI17" i="89"/>
  <c r="AF17" i="89"/>
  <c r="AC17" i="89"/>
  <c r="Z17" i="89"/>
  <c r="W17" i="89"/>
  <c r="AO10" i="89"/>
  <c r="AL10" i="89"/>
  <c r="AI10" i="89"/>
  <c r="AF10" i="89"/>
  <c r="AC10" i="89"/>
  <c r="Z10" i="89"/>
  <c r="W10" i="89"/>
  <c r="G51" i="89"/>
  <c r="G50" i="89"/>
  <c r="G49" i="89"/>
  <c r="G48" i="89"/>
  <c r="G47" i="89"/>
  <c r="G46" i="89"/>
  <c r="G45" i="89"/>
  <c r="G44" i="89"/>
  <c r="G43" i="89"/>
  <c r="G42" i="89"/>
  <c r="G41" i="89"/>
  <c r="G38" i="89"/>
  <c r="G37" i="89"/>
  <c r="G36" i="89"/>
  <c r="G35" i="89"/>
  <c r="G34" i="89"/>
  <c r="G33" i="89"/>
  <c r="G32" i="89"/>
  <c r="G31" i="89"/>
  <c r="G30" i="89"/>
  <c r="G29" i="89"/>
  <c r="G28" i="89"/>
  <c r="G27" i="89"/>
  <c r="G26" i="89"/>
  <c r="G25" i="89"/>
  <c r="G24" i="89"/>
  <c r="G23" i="89"/>
  <c r="G22" i="89"/>
  <c r="G21" i="89"/>
  <c r="G20" i="89"/>
  <c r="G19" i="89"/>
  <c r="G17" i="89"/>
  <c r="G16" i="89"/>
  <c r="G15" i="89"/>
  <c r="G14" i="89"/>
  <c r="G13" i="89"/>
  <c r="G12" i="89"/>
  <c r="G11" i="89"/>
  <c r="G10" i="89"/>
  <c r="G9" i="89"/>
  <c r="G8" i="89"/>
  <c r="G7" i="89"/>
  <c r="G6" i="89"/>
  <c r="A47" i="89"/>
  <c r="A48" i="89" s="1"/>
  <c r="A49" i="89" s="1"/>
  <c r="A50" i="89" s="1"/>
  <c r="A51" i="89" s="1"/>
  <c r="A52" i="89" s="1"/>
  <c r="A53" i="89" s="1"/>
  <c r="A54" i="89" s="1"/>
  <c r="A55" i="89" s="1"/>
  <c r="A56" i="89" s="1"/>
  <c r="A57" i="89" s="1"/>
  <c r="A58" i="89" s="1"/>
  <c r="A7" i="89"/>
  <c r="A8" i="89" s="1"/>
  <c r="A9" i="89" s="1"/>
  <c r="A10" i="89" s="1"/>
  <c r="A11" i="89" s="1"/>
  <c r="A12" i="89" s="1"/>
  <c r="A13" i="89" s="1"/>
  <c r="A14" i="89" s="1"/>
  <c r="A15" i="89" s="1"/>
  <c r="A16" i="89" s="1"/>
  <c r="A17" i="89" s="1"/>
  <c r="A18" i="89" s="1"/>
  <c r="A19" i="89" s="1"/>
  <c r="A20" i="89" s="1"/>
  <c r="A21" i="89" s="1"/>
  <c r="A22" i="89" s="1"/>
  <c r="A23" i="89" s="1"/>
  <c r="A24" i="89" s="1"/>
  <c r="A25" i="89" s="1"/>
  <c r="A26" i="89" s="1"/>
  <c r="A27" i="89" s="1"/>
  <c r="A28" i="89" s="1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G62" i="89" l="1"/>
  <c r="H33" i="88"/>
  <c r="H4" i="88" l="1"/>
  <c r="Y17" i="88"/>
  <c r="X4" i="88"/>
  <c r="F78" i="89" l="1"/>
  <c r="F80" i="89" s="1"/>
  <c r="F86" i="89" s="1"/>
  <c r="H22" i="88"/>
  <c r="H21" i="88"/>
  <c r="H20" i="88"/>
  <c r="G28" i="88" l="1"/>
  <c r="F28" i="88"/>
  <c r="E28" i="88"/>
  <c r="H19" i="88"/>
  <c r="H18" i="88"/>
  <c r="H17" i="88"/>
  <c r="H16" i="88"/>
  <c r="H15" i="88"/>
  <c r="H14" i="88"/>
  <c r="H13" i="88"/>
  <c r="H12" i="88"/>
  <c r="H11" i="88"/>
  <c r="H10" i="88"/>
  <c r="H9" i="88"/>
  <c r="H8" i="88"/>
  <c r="H7" i="88"/>
  <c r="H6" i="88"/>
  <c r="H5" i="88"/>
  <c r="A5" i="88"/>
  <c r="A6" i="88" s="1"/>
  <c r="A7" i="88" s="1"/>
  <c r="A8" i="88" s="1"/>
  <c r="A9" i="88" s="1"/>
  <c r="A10" i="88" s="1"/>
  <c r="A11" i="88" s="1"/>
  <c r="A12" i="88" s="1"/>
  <c r="A13" i="88" s="1"/>
  <c r="A15" i="88" s="1"/>
  <c r="A16" i="88" s="1"/>
  <c r="A17" i="88" s="1"/>
  <c r="A18" i="88" s="1"/>
  <c r="A19" i="88" s="1"/>
  <c r="A20" i="88" s="1"/>
  <c r="A21" i="88" s="1"/>
  <c r="A22" i="88" s="1"/>
  <c r="A23" i="88" s="1"/>
  <c r="A24" i="88" s="1"/>
  <c r="A25" i="88" s="1"/>
  <c r="A26" i="88" s="1"/>
  <c r="H28" i="88" l="1"/>
  <c r="E163" i="87"/>
  <c r="G163" i="87" s="1"/>
  <c r="C163" i="87"/>
  <c r="E171" i="87" l="1"/>
  <c r="C172" i="87"/>
  <c r="E172" i="87" s="1"/>
  <c r="G172" i="87" s="1"/>
  <c r="C175" i="87" l="1"/>
  <c r="C176" i="87" s="1"/>
  <c r="E164" i="87"/>
  <c r="G164" i="87" s="1"/>
  <c r="E173" i="87"/>
  <c r="E174" i="87" l="1"/>
  <c r="E170" i="87"/>
  <c r="G170" i="87" s="1"/>
  <c r="E169" i="87"/>
  <c r="E168" i="87"/>
  <c r="E167" i="87"/>
  <c r="E166" i="87"/>
  <c r="E165" i="87"/>
  <c r="E162" i="87"/>
  <c r="G162" i="87" s="1"/>
  <c r="E175" i="87" l="1"/>
  <c r="G175" i="87"/>
  <c r="G123" i="87" l="1"/>
  <c r="G122" i="87"/>
  <c r="G130" i="87" s="1"/>
  <c r="A122" i="87"/>
  <c r="A123" i="87" s="1"/>
  <c r="D175" i="87"/>
  <c r="D176" i="87" s="1"/>
  <c r="E146" i="87"/>
  <c r="G14" i="87" l="1"/>
  <c r="F116" i="87"/>
  <c r="E116" i="87"/>
  <c r="G114" i="87"/>
  <c r="G115" i="87"/>
  <c r="G113" i="87"/>
  <c r="G61" i="87" l="1"/>
  <c r="G60" i="87"/>
  <c r="AA58" i="87"/>
  <c r="G59" i="87"/>
  <c r="X58" i="87" l="1"/>
  <c r="AG51" i="87"/>
  <c r="G58" i="87"/>
  <c r="G57" i="87"/>
  <c r="G56" i="87"/>
  <c r="G55" i="87"/>
  <c r="G54" i="87"/>
  <c r="G53" i="87"/>
  <c r="G52" i="87" l="1"/>
  <c r="G51" i="87"/>
  <c r="G50" i="87"/>
  <c r="AJ51" i="87"/>
  <c r="AD51" i="87"/>
  <c r="AA51" i="87"/>
  <c r="X51" i="87"/>
  <c r="G49" i="87"/>
  <c r="AJ44" i="87"/>
  <c r="AG44" i="87"/>
  <c r="G48" i="87"/>
  <c r="G47" i="87"/>
  <c r="AD44" i="87"/>
  <c r="AA44" i="87"/>
  <c r="X44" i="87"/>
  <c r="AJ37" i="87"/>
  <c r="AG37" i="87"/>
  <c r="AD37" i="87"/>
  <c r="AA37" i="87"/>
  <c r="X37" i="87"/>
  <c r="G46" i="87"/>
  <c r="G45" i="87"/>
  <c r="G44" i="87"/>
  <c r="AJ30" i="87"/>
  <c r="AG30" i="87"/>
  <c r="AD30" i="87"/>
  <c r="AA30" i="87"/>
  <c r="X30" i="87"/>
  <c r="AJ24" i="87"/>
  <c r="AG24" i="87"/>
  <c r="AD24" i="87"/>
  <c r="AA24" i="87"/>
  <c r="X24" i="87"/>
  <c r="AJ17" i="87"/>
  <c r="AG17" i="87"/>
  <c r="AD17" i="87"/>
  <c r="AA17" i="87"/>
  <c r="X17" i="87"/>
  <c r="AJ10" i="87"/>
  <c r="AG10" i="87"/>
  <c r="AD10" i="87"/>
  <c r="AA10" i="87"/>
  <c r="X10" i="87"/>
  <c r="G43" i="87"/>
  <c r="G42" i="87"/>
  <c r="G41" i="87"/>
  <c r="G40" i="87"/>
  <c r="G39" i="87"/>
  <c r="G38" i="87"/>
  <c r="G37" i="87"/>
  <c r="G36" i="87"/>
  <c r="G35" i="87"/>
  <c r="G34" i="87"/>
  <c r="G33" i="87"/>
  <c r="G32" i="87"/>
  <c r="G31" i="87"/>
  <c r="G30" i="87"/>
  <c r="G29" i="87"/>
  <c r="G28" i="87"/>
  <c r="G27" i="87"/>
  <c r="G26" i="87"/>
  <c r="G25" i="87"/>
  <c r="G24" i="87"/>
  <c r="G23" i="87"/>
  <c r="G22" i="87"/>
  <c r="G21" i="87"/>
  <c r="G20" i="87"/>
  <c r="G19" i="87"/>
  <c r="G18" i="87"/>
  <c r="G17" i="87"/>
  <c r="G16" i="87"/>
  <c r="G15" i="87"/>
  <c r="G13" i="87"/>
  <c r="G12" i="87"/>
  <c r="G11" i="87"/>
  <c r="G10" i="87"/>
  <c r="G9" i="87"/>
  <c r="G8" i="87"/>
  <c r="G7" i="87"/>
  <c r="AJ145" i="87" l="1"/>
  <c r="AG145" i="87"/>
  <c r="AD145" i="87"/>
  <c r="AA145" i="87"/>
  <c r="X145" i="87"/>
  <c r="C142" i="87"/>
  <c r="C138" i="87"/>
  <c r="AJ105" i="87"/>
  <c r="AG105" i="87"/>
  <c r="AD105" i="87"/>
  <c r="AA105" i="87"/>
  <c r="X105" i="87"/>
  <c r="G100" i="87"/>
  <c r="G99" i="87"/>
  <c r="AJ98" i="87"/>
  <c r="AG98" i="87"/>
  <c r="AD98" i="87"/>
  <c r="AA98" i="87"/>
  <c r="X98" i="87"/>
  <c r="G98" i="87"/>
  <c r="G97" i="87"/>
  <c r="AJ90" i="87"/>
  <c r="AG90" i="87"/>
  <c r="AD90" i="87"/>
  <c r="AA90" i="87"/>
  <c r="X90" i="87"/>
  <c r="A75" i="87"/>
  <c r="A76" i="87" s="1"/>
  <c r="A77" i="87" s="1"/>
  <c r="A78" i="87" s="1"/>
  <c r="A79" i="87" s="1"/>
  <c r="A80" i="87" s="1"/>
  <c r="A81" i="87" s="1"/>
  <c r="A82" i="87" s="1"/>
  <c r="A83" i="87" s="1"/>
  <c r="A84" i="87" s="1"/>
  <c r="A85" i="87" s="1"/>
  <c r="A86" i="87" s="1"/>
  <c r="A87" i="87" s="1"/>
  <c r="A88" i="87" s="1"/>
  <c r="A89" i="87" s="1"/>
  <c r="A90" i="87" s="1"/>
  <c r="A91" i="87" s="1"/>
  <c r="A92" i="87" s="1"/>
  <c r="A93" i="87" s="1"/>
  <c r="A94" i="87" s="1"/>
  <c r="A95" i="87" s="1"/>
  <c r="A96" i="87" s="1"/>
  <c r="A97" i="87" s="1"/>
  <c r="A98" i="87" s="1"/>
  <c r="A99" i="87" s="1"/>
  <c r="A100" i="87" s="1"/>
  <c r="A101" i="87" s="1"/>
  <c r="A102" i="87" s="1"/>
  <c r="A103" i="87" s="1"/>
  <c r="A104" i="87" s="1"/>
  <c r="A105" i="87" s="1"/>
  <c r="A106" i="87" s="1"/>
  <c r="A107" i="87" s="1"/>
  <c r="A108" i="87" s="1"/>
  <c r="A109" i="87" s="1"/>
  <c r="A47" i="87"/>
  <c r="A48" i="87" s="1"/>
  <c r="A49" i="87" s="1"/>
  <c r="A50" i="87" s="1"/>
  <c r="A51" i="87" s="1"/>
  <c r="A52" i="87" s="1"/>
  <c r="A53" i="87" s="1"/>
  <c r="A54" i="87" s="1"/>
  <c r="A55" i="87" s="1"/>
  <c r="A56" i="87" s="1"/>
  <c r="A58" i="87" s="1"/>
  <c r="A60" i="87" s="1"/>
  <c r="A61" i="87" s="1"/>
  <c r="A62" i="87" s="1"/>
  <c r="A63" i="87" s="1"/>
  <c r="A64" i="87" s="1"/>
  <c r="A65" i="87" s="1"/>
  <c r="A66" i="87" s="1"/>
  <c r="A67" i="87" s="1"/>
  <c r="A68" i="87" s="1"/>
  <c r="A69" i="87" s="1"/>
  <c r="A70" i="87" s="1"/>
  <c r="A71" i="87" s="1"/>
  <c r="A72" i="87" s="1"/>
  <c r="A73" i="87" s="1"/>
  <c r="A7" i="87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A18" i="87" s="1"/>
  <c r="A19" i="87" s="1"/>
  <c r="A20" i="87" s="1"/>
  <c r="A21" i="87" s="1"/>
  <c r="A22" i="87" s="1"/>
  <c r="A23" i="87" s="1"/>
  <c r="A24" i="87" s="1"/>
  <c r="A25" i="87" s="1"/>
  <c r="A26" i="87" s="1"/>
  <c r="A27" i="87" s="1"/>
  <c r="A28" i="87" s="1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G116" i="87" l="1"/>
  <c r="C144" i="87"/>
  <c r="E145" i="87" s="1"/>
  <c r="G7" i="86"/>
  <c r="G22" i="86"/>
  <c r="G21" i="86"/>
  <c r="G20" i="86"/>
  <c r="G19" i="86"/>
  <c r="G18" i="86"/>
  <c r="G17" i="86"/>
  <c r="G16" i="86"/>
  <c r="G15" i="86"/>
  <c r="G14" i="86"/>
  <c r="G13" i="86"/>
  <c r="G12" i="86"/>
  <c r="G11" i="86"/>
  <c r="G10" i="86"/>
  <c r="G9" i="86"/>
  <c r="G8" i="86"/>
  <c r="G6" i="86"/>
  <c r="G5" i="86"/>
  <c r="G4" i="86"/>
  <c r="AO42" i="86"/>
  <c r="AL42" i="86"/>
  <c r="AI42" i="86"/>
  <c r="AF42" i="86"/>
  <c r="AC42" i="86"/>
  <c r="Z42" i="86"/>
  <c r="W42" i="86"/>
  <c r="Z31" i="86"/>
  <c r="W31" i="86"/>
  <c r="F24" i="86"/>
  <c r="E24" i="86"/>
  <c r="AO22" i="86"/>
  <c r="AL22" i="86"/>
  <c r="AI22" i="86"/>
  <c r="AF22" i="86"/>
  <c r="AC22" i="86"/>
  <c r="Z22" i="86"/>
  <c r="W22" i="86"/>
  <c r="AO15" i="86"/>
  <c r="AL15" i="86"/>
  <c r="AI15" i="86"/>
  <c r="AF15" i="86"/>
  <c r="AC15" i="86"/>
  <c r="Z15" i="86"/>
  <c r="W15" i="86"/>
  <c r="AO8" i="86"/>
  <c r="AL8" i="86"/>
  <c r="AI8" i="86"/>
  <c r="AF8" i="86"/>
  <c r="AC8" i="86"/>
  <c r="Z8" i="86"/>
  <c r="W8" i="86"/>
  <c r="A5" i="86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18" i="86" s="1"/>
  <c r="A19" i="86" s="1"/>
  <c r="A20" i="86" s="1"/>
  <c r="A21" i="86" s="1"/>
  <c r="A22" i="86" s="1"/>
  <c r="A23" i="86" s="1"/>
  <c r="D145" i="87" l="1"/>
  <c r="F145" i="87" s="1"/>
  <c r="F147" i="87" s="1"/>
  <c r="G24" i="86"/>
  <c r="G79" i="83"/>
  <c r="E133" i="83"/>
  <c r="F133" i="83"/>
  <c r="F135" i="83" s="1"/>
  <c r="E134" i="83"/>
  <c r="D133" i="83"/>
  <c r="AF73" i="83" l="1"/>
  <c r="AC73" i="83"/>
  <c r="Z73" i="83"/>
  <c r="W73" i="83"/>
  <c r="AO66" i="83"/>
  <c r="AL66" i="83"/>
  <c r="AI66" i="83"/>
  <c r="AF66" i="83"/>
  <c r="AC66" i="83"/>
  <c r="Z66" i="83"/>
  <c r="W66" i="83"/>
  <c r="AO59" i="83"/>
  <c r="AL59" i="83"/>
  <c r="AI59" i="83"/>
  <c r="AF59" i="83"/>
  <c r="AC59" i="83"/>
  <c r="Z59" i="83"/>
  <c r="W59" i="83"/>
  <c r="G74" i="83" l="1"/>
  <c r="G73" i="83"/>
  <c r="G72" i="83"/>
  <c r="E115" i="83" l="1"/>
  <c r="C126" i="83" s="1"/>
  <c r="F115" i="83" l="1"/>
  <c r="C132" i="83" s="1"/>
  <c r="C133" i="83" s="1"/>
  <c r="C136" i="83" s="1"/>
  <c r="G101" i="83" l="1"/>
  <c r="G100" i="83"/>
  <c r="G99" i="83"/>
  <c r="G98" i="83"/>
  <c r="G97" i="83"/>
  <c r="G96" i="83"/>
  <c r="G95" i="83"/>
  <c r="G94" i="83"/>
  <c r="G93" i="83"/>
  <c r="G92" i="83"/>
  <c r="G91" i="83"/>
  <c r="G90" i="83"/>
  <c r="G89" i="83"/>
  <c r="G88" i="83"/>
  <c r="G87" i="83"/>
  <c r="G86" i="83"/>
  <c r="G85" i="83"/>
  <c r="G84" i="83"/>
  <c r="G83" i="83"/>
  <c r="G82" i="83"/>
  <c r="G81" i="83"/>
  <c r="G80" i="83"/>
  <c r="G78" i="83"/>
  <c r="G77" i="83"/>
  <c r="G76" i="83"/>
  <c r="G75" i="83"/>
  <c r="G71" i="83"/>
  <c r="G70" i="83"/>
  <c r="G69" i="83"/>
  <c r="G68" i="83"/>
  <c r="G67" i="83"/>
  <c r="G66" i="83"/>
  <c r="G65" i="83"/>
  <c r="G64" i="83"/>
  <c r="G63" i="83"/>
  <c r="G62" i="83"/>
  <c r="G61" i="83"/>
  <c r="G60" i="83"/>
  <c r="G59" i="83"/>
  <c r="G58" i="83"/>
  <c r="G57" i="83"/>
  <c r="G56" i="83"/>
  <c r="G55" i="83"/>
  <c r="G54" i="83"/>
  <c r="G53" i="83"/>
  <c r="G52" i="83"/>
  <c r="G51" i="83"/>
  <c r="G50" i="83"/>
  <c r="G49" i="83"/>
  <c r="G48" i="83"/>
  <c r="G47" i="83"/>
  <c r="G46" i="83"/>
  <c r="G45" i="83"/>
  <c r="G44" i="83"/>
  <c r="G43" i="83"/>
  <c r="G42" i="83"/>
  <c r="G41" i="83"/>
  <c r="G40" i="83"/>
  <c r="G39" i="83"/>
  <c r="G38" i="83"/>
  <c r="G37" i="83"/>
  <c r="G36" i="83"/>
  <c r="G35" i="83"/>
  <c r="G34" i="83"/>
  <c r="G33" i="83"/>
  <c r="G32" i="83" l="1"/>
  <c r="Z122" i="83" l="1"/>
  <c r="Z106" i="83"/>
  <c r="W106" i="83"/>
  <c r="AO99" i="83"/>
  <c r="AL99" i="83"/>
  <c r="AI99" i="83"/>
  <c r="G31" i="83"/>
  <c r="G30" i="83"/>
  <c r="G29" i="83"/>
  <c r="G28" i="83"/>
  <c r="G27" i="83"/>
  <c r="G26" i="83"/>
  <c r="G25" i="83"/>
  <c r="G24" i="83"/>
  <c r="G23" i="83"/>
  <c r="G22" i="83"/>
  <c r="G21" i="83"/>
  <c r="G20" i="83"/>
  <c r="G19" i="83"/>
  <c r="G18" i="83"/>
  <c r="G17" i="83"/>
  <c r="G16" i="83"/>
  <c r="G15" i="83"/>
  <c r="G14" i="83"/>
  <c r="G13" i="83"/>
  <c r="G12" i="83"/>
  <c r="G11" i="83"/>
  <c r="G10" i="83"/>
  <c r="G9" i="83"/>
  <c r="G8" i="83"/>
  <c r="G7" i="83"/>
  <c r="G6" i="83"/>
  <c r="AO133" i="83"/>
  <c r="AL133" i="83"/>
  <c r="AI133" i="83"/>
  <c r="AF133" i="83"/>
  <c r="AC133" i="83"/>
  <c r="Z133" i="83"/>
  <c r="W133" i="83"/>
  <c r="W122" i="83"/>
  <c r="AO106" i="83"/>
  <c r="AL106" i="83"/>
  <c r="AI106" i="83"/>
  <c r="AF106" i="83"/>
  <c r="AC106" i="83"/>
  <c r="AF99" i="83"/>
  <c r="AC99" i="83"/>
  <c r="Z99" i="83"/>
  <c r="W99" i="83"/>
  <c r="AO91" i="83"/>
  <c r="AL91" i="83"/>
  <c r="AI91" i="83"/>
  <c r="AF91" i="83"/>
  <c r="AC91" i="83"/>
  <c r="Z91" i="83"/>
  <c r="W91" i="83"/>
  <c r="AO51" i="83"/>
  <c r="AL51" i="83"/>
  <c r="AI51" i="83"/>
  <c r="AF51" i="83"/>
  <c r="AC51" i="83"/>
  <c r="Z51" i="83"/>
  <c r="W51" i="83"/>
  <c r="AO44" i="83"/>
  <c r="AL44" i="83"/>
  <c r="AI44" i="83"/>
  <c r="AF44" i="83"/>
  <c r="AC44" i="83"/>
  <c r="Z44" i="83"/>
  <c r="W44" i="83"/>
  <c r="AO37" i="83"/>
  <c r="AL37" i="83"/>
  <c r="AI37" i="83"/>
  <c r="AF37" i="83"/>
  <c r="AC37" i="83"/>
  <c r="Z37" i="83"/>
  <c r="W37" i="83"/>
  <c r="AO30" i="83"/>
  <c r="AL30" i="83"/>
  <c r="AI30" i="83"/>
  <c r="AF30" i="83"/>
  <c r="AC30" i="83"/>
  <c r="Z30" i="83"/>
  <c r="W30" i="83"/>
  <c r="AO24" i="83"/>
  <c r="AL24" i="83"/>
  <c r="AI24" i="83"/>
  <c r="AF24" i="83"/>
  <c r="AC24" i="83"/>
  <c r="Z24" i="83"/>
  <c r="W24" i="83"/>
  <c r="AO17" i="83"/>
  <c r="AL17" i="83"/>
  <c r="AI17" i="83"/>
  <c r="AF17" i="83"/>
  <c r="AC17" i="83"/>
  <c r="Z17" i="83"/>
  <c r="W17" i="83"/>
  <c r="AO10" i="83"/>
  <c r="AL10" i="83"/>
  <c r="AI10" i="83"/>
  <c r="AF10" i="83"/>
  <c r="AC10" i="83"/>
  <c r="Z10" i="83"/>
  <c r="W10" i="83"/>
  <c r="A7" i="83"/>
  <c r="A8" i="83" s="1"/>
  <c r="A9" i="83" s="1"/>
  <c r="A10" i="83" s="1"/>
  <c r="A11" i="83" s="1"/>
  <c r="A12" i="83" s="1"/>
  <c r="A13" i="83" s="1"/>
  <c r="A14" i="83" s="1"/>
  <c r="A15" i="83" s="1"/>
  <c r="A16" i="83" s="1"/>
  <c r="A17" i="83" s="1"/>
  <c r="A18" i="83" s="1"/>
  <c r="A19" i="83" s="1"/>
  <c r="A20" i="83" s="1"/>
  <c r="A21" i="83" s="1"/>
  <c r="A22" i="83" s="1"/>
  <c r="A23" i="83" s="1"/>
  <c r="A24" i="83" s="1"/>
  <c r="A25" i="83" s="1"/>
  <c r="A26" i="83" s="1"/>
  <c r="A27" i="83" s="1"/>
  <c r="A28" i="83" s="1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7" i="83" s="1"/>
  <c r="A48" i="83" s="1"/>
  <c r="A49" i="83" s="1"/>
  <c r="A50" i="83" s="1"/>
  <c r="A51" i="83" s="1"/>
  <c r="A52" i="83" s="1"/>
  <c r="A53" i="83" s="1"/>
  <c r="A54" i="83" s="1"/>
  <c r="A55" i="83" s="1"/>
  <c r="A56" i="83" s="1"/>
  <c r="A57" i="83" s="1"/>
  <c r="A58" i="83" s="1"/>
  <c r="A59" i="83" s="1"/>
  <c r="A60" i="83" s="1"/>
  <c r="A61" i="83" s="1"/>
  <c r="A62" i="83" s="1"/>
  <c r="A63" i="83" s="1"/>
  <c r="A64" i="83" s="1"/>
  <c r="A65" i="83" s="1"/>
  <c r="A66" i="83" s="1"/>
  <c r="A67" i="83" s="1"/>
  <c r="A68" i="83" s="1"/>
  <c r="A69" i="83" s="1"/>
  <c r="A70" i="83" s="1"/>
  <c r="A71" i="83" s="1"/>
  <c r="A72" i="83" s="1"/>
  <c r="A73" i="83" s="1"/>
  <c r="A74" i="83" s="1"/>
  <c r="A76" i="83" s="1"/>
  <c r="A77" i="83" s="1"/>
  <c r="A78" i="83" s="1"/>
  <c r="A79" i="83" s="1"/>
  <c r="A80" i="83" s="1"/>
  <c r="A81" i="83" s="1"/>
  <c r="A82" i="83" s="1"/>
  <c r="A83" i="83" s="1"/>
  <c r="A84" i="83" s="1"/>
  <c r="A85" i="83" s="1"/>
  <c r="A86" i="83" s="1"/>
  <c r="A87" i="83" s="1"/>
  <c r="A88" i="83" s="1"/>
  <c r="A89" i="83" s="1"/>
  <c r="A90" i="83" s="1"/>
  <c r="A91" i="83" s="1"/>
  <c r="A92" i="83" s="1"/>
  <c r="A93" i="83" s="1"/>
  <c r="A94" i="83" s="1"/>
  <c r="A95" i="83" s="1"/>
  <c r="A96" i="83" s="1"/>
  <c r="A97" i="83" s="1"/>
  <c r="A98" i="83" s="1"/>
  <c r="A99" i="83" s="1"/>
  <c r="A100" i="83" s="1"/>
  <c r="A101" i="83" s="1"/>
  <c r="A102" i="83" s="1"/>
  <c r="A103" i="83" s="1"/>
  <c r="A104" i="83" s="1"/>
  <c r="A105" i="83" s="1"/>
  <c r="A106" i="83" s="1"/>
  <c r="A107" i="83" s="1"/>
  <c r="A108" i="83" s="1"/>
  <c r="A109" i="83" s="1"/>
  <c r="A110" i="83" s="1"/>
  <c r="G115" i="83" l="1"/>
  <c r="G148" i="82"/>
  <c r="G147" i="82"/>
  <c r="G146" i="82"/>
  <c r="G145" i="82"/>
  <c r="G149" i="82" s="1"/>
  <c r="F142" i="82" l="1"/>
  <c r="F141" i="82"/>
  <c r="F140" i="82"/>
  <c r="F139" i="82"/>
  <c r="F138" i="82"/>
  <c r="F137" i="82"/>
  <c r="F136" i="82"/>
  <c r="G132" i="82"/>
  <c r="F115" i="82"/>
  <c r="E115" i="82"/>
  <c r="G113" i="82" l="1"/>
  <c r="G110" i="82" l="1"/>
  <c r="G109" i="82"/>
  <c r="G108" i="82"/>
  <c r="G107" i="82"/>
  <c r="G106" i="82"/>
  <c r="G105" i="82"/>
  <c r="G104" i="82"/>
  <c r="G103" i="82"/>
  <c r="G102" i="82"/>
  <c r="G101" i="82"/>
  <c r="G100" i="82"/>
  <c r="G99" i="82"/>
  <c r="G98" i="82"/>
  <c r="G97" i="82"/>
  <c r="G96" i="82"/>
  <c r="G95" i="82"/>
  <c r="G94" i="82"/>
  <c r="G93" i="82"/>
  <c r="G92" i="82"/>
  <c r="G91" i="82"/>
  <c r="G90" i="82"/>
  <c r="G89" i="82"/>
  <c r="G88" i="82"/>
  <c r="G87" i="82"/>
  <c r="G86" i="82"/>
  <c r="G85" i="82"/>
  <c r="G84" i="82"/>
  <c r="G83" i="82"/>
  <c r="G82" i="82"/>
  <c r="G81" i="82"/>
  <c r="G80" i="82"/>
  <c r="G79" i="82"/>
  <c r="G78" i="82"/>
  <c r="G77" i="82"/>
  <c r="G76" i="82"/>
  <c r="G75" i="82"/>
  <c r="G74" i="82"/>
  <c r="G73" i="82"/>
  <c r="G72" i="82"/>
  <c r="G71" i="82"/>
  <c r="G70" i="82"/>
  <c r="G69" i="82"/>
  <c r="G68" i="82"/>
  <c r="G67" i="82"/>
  <c r="G66" i="82"/>
  <c r="G65" i="82"/>
  <c r="G64" i="82"/>
  <c r="G63" i="82"/>
  <c r="G62" i="82"/>
  <c r="G61" i="82"/>
  <c r="G60" i="82"/>
  <c r="G59" i="82"/>
  <c r="G58" i="82"/>
  <c r="G57" i="82"/>
  <c r="G56" i="82"/>
  <c r="G55" i="82"/>
  <c r="G54" i="82"/>
  <c r="G53" i="82"/>
  <c r="G52" i="82"/>
  <c r="G51" i="82"/>
  <c r="G50" i="82"/>
  <c r="G49" i="82"/>
  <c r="G48" i="82"/>
  <c r="G47" i="82"/>
  <c r="G46" i="82"/>
  <c r="G45" i="82"/>
  <c r="G44" i="82"/>
  <c r="G43" i="82"/>
  <c r="G42" i="82"/>
  <c r="G41" i="82"/>
  <c r="G40" i="82"/>
  <c r="G39" i="82"/>
  <c r="G38" i="82"/>
  <c r="G37" i="82"/>
  <c r="G36" i="82"/>
  <c r="G35" i="82"/>
  <c r="G34" i="82"/>
  <c r="G33" i="82"/>
  <c r="G32" i="82"/>
  <c r="G31" i="82"/>
  <c r="G30" i="82"/>
  <c r="G29" i="82"/>
  <c r="G28" i="82"/>
  <c r="G27" i="82"/>
  <c r="G26" i="82"/>
  <c r="G25" i="82"/>
  <c r="G24" i="82"/>
  <c r="G23" i="82"/>
  <c r="G22" i="82"/>
  <c r="G21" i="82"/>
  <c r="G20" i="82"/>
  <c r="G19" i="82"/>
  <c r="G18" i="82"/>
  <c r="G17" i="82"/>
  <c r="G16" i="82"/>
  <c r="G15" i="82"/>
  <c r="G14" i="82"/>
  <c r="G13" i="82"/>
  <c r="G12" i="82"/>
  <c r="G11" i="82"/>
  <c r="G10" i="82"/>
  <c r="G9" i="82"/>
  <c r="G8" i="82"/>
  <c r="G7" i="82"/>
  <c r="W122" i="82"/>
  <c r="AO106" i="82"/>
  <c r="C131" i="82"/>
  <c r="C132" i="82"/>
  <c r="E132" i="82" s="1"/>
  <c r="AL106" i="82"/>
  <c r="AI106" i="82"/>
  <c r="AF106" i="82"/>
  <c r="AC106" i="82"/>
  <c r="Z106" i="82"/>
  <c r="C126" i="82" l="1"/>
  <c r="AI99" i="82" l="1"/>
  <c r="AF99" i="82"/>
  <c r="AC99" i="82"/>
  <c r="Z99" i="82"/>
  <c r="AO133" i="82"/>
  <c r="AL133" i="82"/>
  <c r="AI133" i="82"/>
  <c r="AF133" i="82"/>
  <c r="AC133" i="82"/>
  <c r="W99" i="82" l="1"/>
  <c r="W133" i="82"/>
  <c r="Z133" i="82"/>
  <c r="AO91" i="82" l="1"/>
  <c r="AL91" i="82"/>
  <c r="AI91" i="82"/>
  <c r="AF91" i="82"/>
  <c r="AC91" i="82"/>
  <c r="Z91" i="82"/>
  <c r="W91" i="82"/>
  <c r="AO51" i="82"/>
  <c r="AL51" i="82"/>
  <c r="AI51" i="82"/>
  <c r="AF51" i="82"/>
  <c r="AC51" i="82"/>
  <c r="Z51" i="82"/>
  <c r="W51" i="82"/>
  <c r="L43" i="81" l="1"/>
  <c r="J42" i="81"/>
  <c r="I42" i="81"/>
  <c r="H42" i="81"/>
  <c r="G42" i="81"/>
  <c r="F42" i="81"/>
  <c r="E42" i="81"/>
  <c r="K41" i="81"/>
  <c r="L41" i="81" s="1"/>
  <c r="AO44" i="82" l="1"/>
  <c r="AL44" i="82"/>
  <c r="AI44" i="82"/>
  <c r="AF44" i="82"/>
  <c r="AC44" i="82"/>
  <c r="Z44" i="82"/>
  <c r="W44" i="82"/>
  <c r="AO37" i="82"/>
  <c r="AL37" i="82"/>
  <c r="AI37" i="82"/>
  <c r="AF37" i="82"/>
  <c r="AC37" i="82"/>
  <c r="Z37" i="82"/>
  <c r="W37" i="82"/>
  <c r="AO30" i="82"/>
  <c r="AL30" i="82"/>
  <c r="AI30" i="82"/>
  <c r="AF30" i="82"/>
  <c r="AC30" i="82"/>
  <c r="Z30" i="82"/>
  <c r="W30" i="82"/>
  <c r="AO24" i="82"/>
  <c r="AL24" i="82"/>
  <c r="AI24" i="82"/>
  <c r="AF24" i="82"/>
  <c r="AC24" i="82"/>
  <c r="Z24" i="82"/>
  <c r="W24" i="82"/>
  <c r="AO17" i="82"/>
  <c r="AL17" i="82"/>
  <c r="AI17" i="82"/>
  <c r="AF17" i="82"/>
  <c r="AC17" i="82"/>
  <c r="Z17" i="82"/>
  <c r="W17" i="82"/>
  <c r="AO10" i="82"/>
  <c r="AL10" i="82"/>
  <c r="AI10" i="82"/>
  <c r="AF10" i="82"/>
  <c r="AC10" i="82"/>
  <c r="Z10" i="82"/>
  <c r="W10" i="82"/>
  <c r="A7" i="82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A18" i="82" s="1"/>
  <c r="A19" i="82" s="1"/>
  <c r="A20" i="82" s="1"/>
  <c r="A21" i="82" s="1"/>
  <c r="A22" i="82" s="1"/>
  <c r="A23" i="82" s="1"/>
  <c r="A24" i="82" s="1"/>
  <c r="A25" i="82" s="1"/>
  <c r="A26" i="82" s="1"/>
  <c r="A27" i="82" s="1"/>
  <c r="A28" i="82" s="1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A56" i="82" s="1"/>
  <c r="A57" i="82" s="1"/>
  <c r="A58" i="82" s="1"/>
  <c r="A59" i="82" s="1"/>
  <c r="A60" i="82" s="1"/>
  <c r="A61" i="82" s="1"/>
  <c r="A62" i="82" s="1"/>
  <c r="A63" i="82" s="1"/>
  <c r="A64" i="82" s="1"/>
  <c r="A65" i="82" s="1"/>
  <c r="A66" i="82" s="1"/>
  <c r="A67" i="82" s="1"/>
  <c r="A68" i="82" s="1"/>
  <c r="A69" i="82" s="1"/>
  <c r="A70" i="82" s="1"/>
  <c r="A71" i="82" s="1"/>
  <c r="A72" i="82" s="1"/>
  <c r="A73" i="82" s="1"/>
  <c r="A74" i="82" s="1"/>
  <c r="A75" i="82" s="1"/>
  <c r="A76" i="82" s="1"/>
  <c r="A77" i="82" s="1"/>
  <c r="A78" i="82" s="1"/>
  <c r="A79" i="82" s="1"/>
  <c r="A80" i="82" s="1"/>
  <c r="A81" i="82" s="1"/>
  <c r="A82" i="82" s="1"/>
  <c r="A83" i="82" s="1"/>
  <c r="A84" i="82" s="1"/>
  <c r="A85" i="82" s="1"/>
  <c r="A86" i="82" s="1"/>
  <c r="A87" i="82" s="1"/>
  <c r="A88" i="82" s="1"/>
  <c r="A89" i="82" s="1"/>
  <c r="A90" i="82" s="1"/>
  <c r="A91" i="82" s="1"/>
  <c r="A92" i="82" s="1"/>
  <c r="A93" i="82" s="1"/>
  <c r="A94" i="82" s="1"/>
  <c r="A95" i="82" s="1"/>
  <c r="A96" i="82" s="1"/>
  <c r="A97" i="82" s="1"/>
  <c r="A98" i="82" s="1"/>
  <c r="A99" i="82" s="1"/>
  <c r="A100" i="82" s="1"/>
  <c r="A101" i="82" s="1"/>
  <c r="A102" i="82" s="1"/>
  <c r="A103" i="82" s="1"/>
  <c r="A104" i="82" s="1"/>
  <c r="A105" i="82" s="1"/>
  <c r="A106" i="82" s="1"/>
  <c r="A107" i="82" s="1"/>
  <c r="A108" i="82" s="1"/>
  <c r="A109" i="82" s="1"/>
  <c r="A110" i="82" s="1"/>
  <c r="G6" i="82"/>
  <c r="G115" i="82" s="1"/>
  <c r="F132" i="82" s="1"/>
  <c r="H132" i="82" s="1"/>
  <c r="H134" i="82" s="1"/>
  <c r="K40" i="81" l="1"/>
  <c r="L40" i="81" s="1"/>
  <c r="K39" i="81"/>
  <c r="L39" i="81"/>
  <c r="K38" i="81"/>
  <c r="L38" i="81" s="1"/>
  <c r="K37" i="81" l="1"/>
  <c r="L37" i="81" s="1"/>
  <c r="K35" i="81" l="1"/>
  <c r="L35" i="81" s="1"/>
  <c r="K34" i="81"/>
  <c r="L34" i="81" s="1"/>
  <c r="A7" i="81"/>
  <c r="K10" i="81" l="1"/>
  <c r="L10" i="81" s="1"/>
  <c r="K9" i="81"/>
  <c r="L9" i="81" s="1"/>
  <c r="K8" i="81"/>
  <c r="L8" i="81" s="1"/>
  <c r="K7" i="81"/>
  <c r="L7" i="81" s="1"/>
  <c r="K6" i="81"/>
  <c r="N180" i="81"/>
  <c r="O180" i="81" s="1"/>
  <c r="N179" i="81"/>
  <c r="O179" i="81" s="1"/>
  <c r="N178" i="81"/>
  <c r="O178" i="81" s="1"/>
  <c r="N177" i="81"/>
  <c r="O177" i="81" s="1"/>
  <c r="O176" i="81"/>
  <c r="N176" i="81"/>
  <c r="O120" i="81"/>
  <c r="P119" i="81"/>
  <c r="P118" i="81"/>
  <c r="P117" i="81"/>
  <c r="P116" i="81"/>
  <c r="P115" i="81"/>
  <c r="P114" i="81"/>
  <c r="W109" i="81"/>
  <c r="S109" i="81"/>
  <c r="O109" i="81"/>
  <c r="K109" i="81"/>
  <c r="G109" i="81"/>
  <c r="C109" i="81"/>
  <c r="X108" i="81"/>
  <c r="T108" i="81"/>
  <c r="P108" i="81"/>
  <c r="L108" i="81"/>
  <c r="H108" i="81"/>
  <c r="D108" i="81"/>
  <c r="X107" i="81"/>
  <c r="T107" i="81"/>
  <c r="P107" i="81"/>
  <c r="L107" i="81"/>
  <c r="H107" i="81"/>
  <c r="D107" i="81"/>
  <c r="X106" i="81"/>
  <c r="T106" i="81"/>
  <c r="P106" i="81"/>
  <c r="L106" i="81"/>
  <c r="H106" i="81"/>
  <c r="D106" i="81"/>
  <c r="X105" i="81"/>
  <c r="T105" i="81"/>
  <c r="P105" i="81"/>
  <c r="L105" i="81"/>
  <c r="H105" i="81"/>
  <c r="D105" i="81"/>
  <c r="X104" i="81"/>
  <c r="T104" i="81"/>
  <c r="P104" i="81"/>
  <c r="L104" i="81"/>
  <c r="H104" i="81"/>
  <c r="D104" i="81"/>
  <c r="X103" i="81"/>
  <c r="T103" i="81"/>
  <c r="P103" i="81"/>
  <c r="L103" i="81"/>
  <c r="H103" i="81"/>
  <c r="D103" i="81"/>
  <c r="W99" i="81"/>
  <c r="S99" i="81"/>
  <c r="O99" i="81"/>
  <c r="K99" i="81"/>
  <c r="G99" i="81"/>
  <c r="C99" i="81"/>
  <c r="X98" i="81"/>
  <c r="T98" i="81"/>
  <c r="P98" i="81"/>
  <c r="L98" i="81"/>
  <c r="H98" i="81"/>
  <c r="D98" i="81"/>
  <c r="X97" i="81"/>
  <c r="T97" i="81"/>
  <c r="P97" i="81"/>
  <c r="L97" i="81"/>
  <c r="H97" i="81"/>
  <c r="D97" i="81"/>
  <c r="X96" i="81"/>
  <c r="T96" i="81"/>
  <c r="P96" i="81"/>
  <c r="L96" i="81"/>
  <c r="H96" i="81"/>
  <c r="D96" i="81"/>
  <c r="X95" i="81"/>
  <c r="T95" i="81"/>
  <c r="P95" i="81"/>
  <c r="L95" i="81"/>
  <c r="H95" i="81"/>
  <c r="D95" i="81"/>
  <c r="X94" i="81"/>
  <c r="T94" i="81"/>
  <c r="P94" i="81"/>
  <c r="L94" i="81"/>
  <c r="H94" i="81"/>
  <c r="D94" i="81"/>
  <c r="X93" i="81"/>
  <c r="T93" i="81"/>
  <c r="P93" i="81"/>
  <c r="L93" i="81"/>
  <c r="H93" i="81"/>
  <c r="H99" i="81" s="1"/>
  <c r="D93" i="81"/>
  <c r="W89" i="81"/>
  <c r="S89" i="81"/>
  <c r="O89" i="81"/>
  <c r="K89" i="81"/>
  <c r="G89" i="81"/>
  <c r="C89" i="81"/>
  <c r="X88" i="81"/>
  <c r="T88" i="81"/>
  <c r="P88" i="81"/>
  <c r="L88" i="81"/>
  <c r="H88" i="81"/>
  <c r="D88" i="81"/>
  <c r="X87" i="81"/>
  <c r="T87" i="81"/>
  <c r="P87" i="81"/>
  <c r="L87" i="81"/>
  <c r="H87" i="81"/>
  <c r="D87" i="81"/>
  <c r="X86" i="81"/>
  <c r="T86" i="81"/>
  <c r="P86" i="81"/>
  <c r="L86" i="81"/>
  <c r="H86" i="81"/>
  <c r="D86" i="81"/>
  <c r="X85" i="81"/>
  <c r="T85" i="81"/>
  <c r="P85" i="81"/>
  <c r="L85" i="81"/>
  <c r="H85" i="81"/>
  <c r="D85" i="81"/>
  <c r="X84" i="81"/>
  <c r="T84" i="81"/>
  <c r="P84" i="81"/>
  <c r="L84" i="81"/>
  <c r="H84" i="81"/>
  <c r="D84" i="81"/>
  <c r="X83" i="81"/>
  <c r="T83" i="81"/>
  <c r="P83" i="81"/>
  <c r="L83" i="81"/>
  <c r="H83" i="81"/>
  <c r="D83" i="81"/>
  <c r="W78" i="81"/>
  <c r="S78" i="81"/>
  <c r="O78" i="81"/>
  <c r="K78" i="81"/>
  <c r="G78" i="81"/>
  <c r="C78" i="81"/>
  <c r="X77" i="81"/>
  <c r="T77" i="81"/>
  <c r="P77" i="81"/>
  <c r="L77" i="81"/>
  <c r="H77" i="81"/>
  <c r="D77" i="81"/>
  <c r="X76" i="81"/>
  <c r="T76" i="81"/>
  <c r="P76" i="81"/>
  <c r="L76" i="81"/>
  <c r="H76" i="81"/>
  <c r="D76" i="81"/>
  <c r="X75" i="81"/>
  <c r="T75" i="81"/>
  <c r="P75" i="81"/>
  <c r="L75" i="81"/>
  <c r="H75" i="81"/>
  <c r="D75" i="81"/>
  <c r="X74" i="81"/>
  <c r="T74" i="81"/>
  <c r="P74" i="81"/>
  <c r="L74" i="81"/>
  <c r="H74" i="81"/>
  <c r="D74" i="81"/>
  <c r="X73" i="81"/>
  <c r="T73" i="81"/>
  <c r="T78" i="81" s="1"/>
  <c r="P73" i="81"/>
  <c r="L73" i="81"/>
  <c r="H73" i="81"/>
  <c r="D73" i="81"/>
  <c r="X72" i="81"/>
  <c r="T72" i="81"/>
  <c r="P72" i="81"/>
  <c r="L72" i="81"/>
  <c r="H72" i="81"/>
  <c r="D72" i="81"/>
  <c r="W67" i="81"/>
  <c r="S67" i="81"/>
  <c r="O67" i="81"/>
  <c r="K67" i="81"/>
  <c r="G67" i="81"/>
  <c r="C67" i="81"/>
  <c r="X66" i="81"/>
  <c r="T66" i="81"/>
  <c r="P66" i="81"/>
  <c r="L66" i="81"/>
  <c r="H66" i="81"/>
  <c r="D66" i="81"/>
  <c r="X65" i="81"/>
  <c r="T65" i="81"/>
  <c r="P65" i="81"/>
  <c r="L65" i="81"/>
  <c r="H65" i="81"/>
  <c r="D65" i="81"/>
  <c r="X64" i="81"/>
  <c r="T64" i="81"/>
  <c r="P64" i="81"/>
  <c r="L64" i="81"/>
  <c r="H64" i="81"/>
  <c r="D64" i="81"/>
  <c r="X63" i="81"/>
  <c r="T63" i="81"/>
  <c r="P63" i="81"/>
  <c r="L63" i="81"/>
  <c r="D63" i="81"/>
  <c r="X62" i="81"/>
  <c r="T62" i="81"/>
  <c r="P62" i="81"/>
  <c r="L62" i="81"/>
  <c r="D62" i="81"/>
  <c r="X61" i="81"/>
  <c r="T61" i="81"/>
  <c r="P61" i="81"/>
  <c r="L61" i="81"/>
  <c r="D61" i="81"/>
  <c r="W56" i="81"/>
  <c r="S56" i="81"/>
  <c r="O56" i="81"/>
  <c r="K56" i="81"/>
  <c r="G56" i="81"/>
  <c r="C56" i="81"/>
  <c r="X55" i="81"/>
  <c r="T55" i="81"/>
  <c r="P55" i="81"/>
  <c r="L55" i="81"/>
  <c r="H55" i="81"/>
  <c r="D55" i="81"/>
  <c r="X54" i="81"/>
  <c r="T54" i="81"/>
  <c r="P54" i="81"/>
  <c r="L54" i="81"/>
  <c r="H54" i="81"/>
  <c r="D54" i="81"/>
  <c r="X53" i="81"/>
  <c r="T53" i="81"/>
  <c r="P53" i="81"/>
  <c r="L53" i="81"/>
  <c r="H53" i="81"/>
  <c r="D53" i="81"/>
  <c r="X52" i="81"/>
  <c r="T52" i="81"/>
  <c r="P52" i="81"/>
  <c r="L52" i="81"/>
  <c r="H52" i="81"/>
  <c r="D52" i="81"/>
  <c r="X51" i="81"/>
  <c r="T51" i="81"/>
  <c r="P51" i="81"/>
  <c r="L51" i="81"/>
  <c r="H51" i="81"/>
  <c r="D51" i="81"/>
  <c r="X50" i="81"/>
  <c r="T50" i="81"/>
  <c r="P50" i="81"/>
  <c r="L50" i="81"/>
  <c r="H50" i="81"/>
  <c r="D50" i="81"/>
  <c r="K42" i="81"/>
  <c r="K36" i="81"/>
  <c r="L36" i="81" s="1"/>
  <c r="K33" i="81"/>
  <c r="L33" i="81" s="1"/>
  <c r="K32" i="81"/>
  <c r="L32" i="81" s="1"/>
  <c r="K31" i="81"/>
  <c r="L31" i="81" s="1"/>
  <c r="K30" i="81"/>
  <c r="L30" i="81" s="1"/>
  <c r="K29" i="81"/>
  <c r="L29" i="81" s="1"/>
  <c r="A29" i="81"/>
  <c r="A30" i="81" s="1"/>
  <c r="A31" i="81" s="1"/>
  <c r="A32" i="81" s="1"/>
  <c r="A33" i="81" s="1"/>
  <c r="K28" i="81"/>
  <c r="L28" i="81" s="1"/>
  <c r="K27" i="81"/>
  <c r="L27" i="81" s="1"/>
  <c r="K26" i="81"/>
  <c r="L26" i="81" s="1"/>
  <c r="K25" i="81"/>
  <c r="L25" i="81" s="1"/>
  <c r="K24" i="81"/>
  <c r="L24" i="81" s="1"/>
  <c r="K23" i="81"/>
  <c r="L23" i="81" s="1"/>
  <c r="K22" i="81"/>
  <c r="L22" i="81" s="1"/>
  <c r="K21" i="81"/>
  <c r="L21" i="81" s="1"/>
  <c r="K20" i="81"/>
  <c r="L20" i="81" s="1"/>
  <c r="K19" i="81"/>
  <c r="L19" i="81" s="1"/>
  <c r="K18" i="81"/>
  <c r="L18" i="81" s="1"/>
  <c r="K17" i="81"/>
  <c r="L17" i="81" s="1"/>
  <c r="K16" i="81"/>
  <c r="L16" i="81" s="1"/>
  <c r="K15" i="81"/>
  <c r="L15" i="81" s="1"/>
  <c r="K14" i="81"/>
  <c r="L14" i="81" s="1"/>
  <c r="K13" i="81"/>
  <c r="L13" i="81" s="1"/>
  <c r="K12" i="81"/>
  <c r="L12" i="81" s="1"/>
  <c r="K11" i="81"/>
  <c r="L11" i="81" s="1"/>
  <c r="A8" i="81"/>
  <c r="A9" i="81" s="1"/>
  <c r="A10" i="81" s="1"/>
  <c r="A11" i="81" s="1"/>
  <c r="A12" i="81" s="1"/>
  <c r="A13" i="81" s="1"/>
  <c r="A14" i="81" s="1"/>
  <c r="A15" i="81" s="1"/>
  <c r="A16" i="81" s="1"/>
  <c r="A17" i="81" s="1"/>
  <c r="A18" i="81" s="1"/>
  <c r="A19" i="81" s="1"/>
  <c r="A20" i="81" s="1"/>
  <c r="A21" i="81" s="1"/>
  <c r="A22" i="81" s="1"/>
  <c r="A23" i="81" s="1"/>
  <c r="A24" i="81" s="1"/>
  <c r="A25" i="81" s="1"/>
  <c r="A26" i="81" s="1"/>
  <c r="A27" i="81" s="1"/>
  <c r="L99" i="81" l="1"/>
  <c r="T109" i="81"/>
  <c r="P56" i="81"/>
  <c r="D109" i="81"/>
  <c r="L6" i="81"/>
  <c r="L42" i="81" s="1"/>
  <c r="L44" i="81" s="1"/>
  <c r="D56" i="81"/>
  <c r="H67" i="81"/>
  <c r="H89" i="81"/>
  <c r="X89" i="81"/>
  <c r="L109" i="81"/>
  <c r="D99" i="81"/>
  <c r="T99" i="81"/>
  <c r="H109" i="81"/>
  <c r="X109" i="81"/>
  <c r="X99" i="81"/>
  <c r="T89" i="81"/>
  <c r="L89" i="81"/>
  <c r="D89" i="81"/>
  <c r="T67" i="81"/>
  <c r="L67" i="81"/>
  <c r="P67" i="81"/>
  <c r="D78" i="81"/>
  <c r="P120" i="81"/>
  <c r="L56" i="81"/>
  <c r="D67" i="81"/>
  <c r="H78" i="81"/>
  <c r="P89" i="81"/>
  <c r="P99" i="81"/>
  <c r="P109" i="81"/>
  <c r="T56" i="81"/>
  <c r="L78" i="81"/>
  <c r="H56" i="81"/>
  <c r="X78" i="81"/>
  <c r="P78" i="81"/>
  <c r="X67" i="81"/>
  <c r="X56" i="81"/>
  <c r="O181" i="81"/>
  <c r="D119" i="80"/>
  <c r="C119" i="80"/>
  <c r="E117" i="80" l="1"/>
  <c r="L47" i="81" l="1"/>
  <c r="E125" i="80"/>
  <c r="H121" i="80"/>
  <c r="G54" i="80"/>
  <c r="H122" i="80" l="1"/>
  <c r="I125" i="80" s="1"/>
  <c r="I127" i="80" s="1"/>
  <c r="I129" i="80" s="1"/>
  <c r="E118" i="80"/>
  <c r="E116" i="80"/>
  <c r="E115" i="80"/>
  <c r="E114" i="80"/>
  <c r="E113" i="80"/>
  <c r="E112" i="80"/>
  <c r="E111" i="80"/>
  <c r="E110" i="80"/>
  <c r="E119" i="80" l="1"/>
  <c r="H102" i="80"/>
  <c r="I37" i="80"/>
  <c r="G48" i="80"/>
  <c r="G47" i="80"/>
  <c r="C103" i="80"/>
  <c r="G53" i="80"/>
  <c r="G52" i="80" l="1"/>
  <c r="G51" i="80"/>
  <c r="G50" i="80"/>
  <c r="G49" i="80"/>
  <c r="G46" i="80"/>
  <c r="G45" i="80"/>
  <c r="G44" i="80"/>
  <c r="G43" i="80"/>
  <c r="G42" i="80"/>
  <c r="G41" i="80"/>
  <c r="G40" i="80"/>
  <c r="G39" i="80" l="1"/>
  <c r="G38" i="80"/>
  <c r="G37" i="80"/>
  <c r="G36" i="80"/>
  <c r="G35" i="80"/>
  <c r="G34" i="80"/>
  <c r="G33" i="80"/>
  <c r="G32" i="80"/>
  <c r="G31" i="80"/>
  <c r="G30" i="80"/>
  <c r="G29" i="80"/>
  <c r="G28" i="80"/>
  <c r="G27" i="80"/>
  <c r="I36" i="80" l="1"/>
  <c r="G26" i="80"/>
  <c r="G25" i="80" l="1"/>
  <c r="A7" i="80" l="1"/>
  <c r="A8" i="80" s="1"/>
  <c r="A9" i="80" s="1"/>
  <c r="A10" i="80" s="1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G24" i="80"/>
  <c r="G23" i="80"/>
  <c r="G22" i="80"/>
  <c r="G21" i="80"/>
  <c r="G20" i="80"/>
  <c r="G19" i="80"/>
  <c r="G18" i="80"/>
  <c r="G17" i="80"/>
  <c r="G16" i="80"/>
  <c r="G15" i="80"/>
  <c r="G14" i="80"/>
  <c r="G13" i="80"/>
  <c r="G12" i="80"/>
  <c r="G11" i="80"/>
  <c r="G10" i="80"/>
  <c r="G9" i="80"/>
  <c r="G8" i="80"/>
  <c r="G7" i="80"/>
  <c r="G6" i="80"/>
  <c r="F99" i="80"/>
  <c r="AO87" i="80"/>
  <c r="AL87" i="80"/>
  <c r="AI87" i="80"/>
  <c r="AF87" i="80"/>
  <c r="AC87" i="80"/>
  <c r="Z87" i="80"/>
  <c r="W87" i="80"/>
  <c r="F90" i="80"/>
  <c r="C99" i="80" s="1"/>
  <c r="E90" i="80"/>
  <c r="C94" i="80" s="1"/>
  <c r="AO80" i="80"/>
  <c r="AL80" i="80"/>
  <c r="AI80" i="80"/>
  <c r="AF80" i="80"/>
  <c r="AC80" i="80"/>
  <c r="Z80" i="80"/>
  <c r="W80" i="80"/>
  <c r="AO73" i="80"/>
  <c r="AL73" i="80"/>
  <c r="AI73" i="80"/>
  <c r="AF73" i="80"/>
  <c r="AC73" i="80"/>
  <c r="Z73" i="80"/>
  <c r="W73" i="80"/>
  <c r="AO66" i="80"/>
  <c r="AL66" i="80"/>
  <c r="AI66" i="80"/>
  <c r="AF66" i="80"/>
  <c r="AC66" i="80"/>
  <c r="Z66" i="80"/>
  <c r="W66" i="80"/>
  <c r="AO59" i="80"/>
  <c r="AL59" i="80"/>
  <c r="AI59" i="80"/>
  <c r="AF59" i="80"/>
  <c r="AC59" i="80"/>
  <c r="Z59" i="80"/>
  <c r="W59" i="80"/>
  <c r="AO53" i="80"/>
  <c r="AL53" i="80"/>
  <c r="AI53" i="80"/>
  <c r="AF53" i="80"/>
  <c r="AC53" i="80"/>
  <c r="Z53" i="80"/>
  <c r="W53" i="80"/>
  <c r="AO44" i="80"/>
  <c r="AL44" i="80"/>
  <c r="AI44" i="80"/>
  <c r="AF44" i="80"/>
  <c r="AC44" i="80"/>
  <c r="Z44" i="80"/>
  <c r="W44" i="80"/>
  <c r="AO37" i="80"/>
  <c r="AL37" i="80"/>
  <c r="AI37" i="80"/>
  <c r="AF37" i="80"/>
  <c r="AC37" i="80"/>
  <c r="Z37" i="80"/>
  <c r="W37" i="80"/>
  <c r="AO30" i="80"/>
  <c r="AL30" i="80"/>
  <c r="AI30" i="80"/>
  <c r="AF30" i="80"/>
  <c r="AC30" i="80"/>
  <c r="Z30" i="80"/>
  <c r="W30" i="80"/>
  <c r="AO24" i="80"/>
  <c r="AL24" i="80"/>
  <c r="AI24" i="80"/>
  <c r="AF24" i="80"/>
  <c r="AC24" i="80"/>
  <c r="Z24" i="80"/>
  <c r="W24" i="80"/>
  <c r="AO17" i="80"/>
  <c r="AL17" i="80"/>
  <c r="AI17" i="80"/>
  <c r="AF17" i="80"/>
  <c r="AC17" i="80"/>
  <c r="Z17" i="80"/>
  <c r="W17" i="80"/>
  <c r="AO10" i="80"/>
  <c r="AL10" i="80"/>
  <c r="AI10" i="80"/>
  <c r="AF10" i="80"/>
  <c r="AC10" i="80"/>
  <c r="Z10" i="80"/>
  <c r="W10" i="80"/>
  <c r="C101" i="80" l="1"/>
  <c r="G90" i="80"/>
  <c r="G92" i="80"/>
  <c r="C152" i="79"/>
  <c r="D150" i="79"/>
  <c r="D148" i="79"/>
  <c r="F101" i="80" l="1"/>
  <c r="H101" i="80"/>
  <c r="H103" i="80" s="1"/>
  <c r="H105" i="80" s="1"/>
  <c r="D152" i="79"/>
  <c r="F143" i="79"/>
  <c r="G134" i="79"/>
  <c r="G69" i="79" l="1"/>
  <c r="G68" i="79"/>
  <c r="G67" i="79"/>
  <c r="G66" i="79"/>
  <c r="A70" i="79" l="1"/>
  <c r="G100" i="79" l="1"/>
  <c r="G99" i="79" l="1"/>
  <c r="G98" i="79"/>
  <c r="G97" i="79"/>
  <c r="G96" i="79"/>
  <c r="G95" i="79"/>
  <c r="G94" i="79"/>
  <c r="G93" i="79"/>
  <c r="G92" i="79"/>
  <c r="G91" i="79"/>
  <c r="G90" i="79"/>
  <c r="G89" i="79"/>
  <c r="G88" i="79"/>
  <c r="G87" i="79"/>
  <c r="G86" i="79"/>
  <c r="G85" i="79"/>
  <c r="G84" i="79"/>
  <c r="G83" i="79"/>
  <c r="G82" i="79"/>
  <c r="G81" i="79"/>
  <c r="G80" i="79"/>
  <c r="G79" i="79"/>
  <c r="G78" i="79"/>
  <c r="G77" i="79"/>
  <c r="G76" i="79"/>
  <c r="G75" i="79"/>
  <c r="G74" i="79"/>
  <c r="G73" i="79"/>
  <c r="G72" i="79"/>
  <c r="G71" i="79"/>
  <c r="G70" i="79"/>
  <c r="G65" i="79"/>
  <c r="G64" i="79"/>
  <c r="G63" i="79"/>
  <c r="G62" i="79"/>
  <c r="G61" i="79"/>
  <c r="G60" i="79"/>
  <c r="G59" i="79"/>
  <c r="G58" i="79"/>
  <c r="G57" i="79"/>
  <c r="G56" i="79"/>
  <c r="G55" i="79"/>
  <c r="G54" i="79"/>
  <c r="G53" i="79"/>
  <c r="G52" i="79"/>
  <c r="G51" i="79"/>
  <c r="G50" i="79"/>
  <c r="G49" i="79"/>
  <c r="G48" i="79"/>
  <c r="G47" i="79"/>
  <c r="G46" i="79"/>
  <c r="G45" i="79"/>
  <c r="G44" i="79"/>
  <c r="G43" i="79"/>
  <c r="G42" i="79" l="1"/>
  <c r="G41" i="79"/>
  <c r="G36" i="79" l="1"/>
  <c r="AO139" i="79" l="1"/>
  <c r="AL139" i="79"/>
  <c r="AI139" i="79"/>
  <c r="AF139" i="79"/>
  <c r="AC139" i="79"/>
  <c r="Z139" i="79"/>
  <c r="W139" i="79"/>
  <c r="AO132" i="79"/>
  <c r="AL132" i="79"/>
  <c r="AI132" i="79"/>
  <c r="AF132" i="79"/>
  <c r="AC132" i="79"/>
  <c r="Z132" i="79"/>
  <c r="W132" i="79"/>
  <c r="AO125" i="79"/>
  <c r="AL125" i="79"/>
  <c r="AI125" i="79"/>
  <c r="AF125" i="79"/>
  <c r="AC125" i="79"/>
  <c r="Z125" i="79"/>
  <c r="W125" i="79"/>
  <c r="AO118" i="79"/>
  <c r="AL118" i="79"/>
  <c r="AI118" i="79"/>
  <c r="AF118" i="79"/>
  <c r="AC118" i="79"/>
  <c r="Z118" i="79"/>
  <c r="W118" i="79"/>
  <c r="AO111" i="79"/>
  <c r="AL111" i="79"/>
  <c r="AI111" i="79"/>
  <c r="AF111" i="79"/>
  <c r="AC111" i="79"/>
  <c r="Z111" i="79"/>
  <c r="W111" i="79"/>
  <c r="AO104" i="79"/>
  <c r="AL104" i="79"/>
  <c r="AI104" i="79"/>
  <c r="AF104" i="79"/>
  <c r="AC104" i="79"/>
  <c r="Z104" i="79"/>
  <c r="W104" i="79"/>
  <c r="W97" i="79"/>
  <c r="W65" i="79"/>
  <c r="AO97" i="79"/>
  <c r="AL97" i="79"/>
  <c r="AI97" i="79"/>
  <c r="AF97" i="79"/>
  <c r="AC97" i="79"/>
  <c r="Z97" i="79"/>
  <c r="Z65" i="79"/>
  <c r="AC65" i="79"/>
  <c r="AF65" i="79"/>
  <c r="AI65" i="79"/>
  <c r="AL65" i="79"/>
  <c r="AO65" i="79"/>
  <c r="AO58" i="79"/>
  <c r="AL58" i="79"/>
  <c r="AI58" i="79"/>
  <c r="AF58" i="79"/>
  <c r="AC58" i="79"/>
  <c r="Z58" i="79"/>
  <c r="W58" i="79"/>
  <c r="W51" i="79"/>
  <c r="Z51" i="79"/>
  <c r="AC51" i="79"/>
  <c r="AF51" i="79"/>
  <c r="AI51" i="79"/>
  <c r="AL51" i="79"/>
  <c r="AO51" i="79"/>
  <c r="AO44" i="79"/>
  <c r="AL44" i="79"/>
  <c r="AI44" i="79"/>
  <c r="AF44" i="79"/>
  <c r="AC44" i="79"/>
  <c r="Z44" i="79"/>
  <c r="W44" i="79"/>
  <c r="Z37" i="79"/>
  <c r="AC37" i="79"/>
  <c r="AF37" i="79"/>
  <c r="AI37" i="79"/>
  <c r="AL37" i="79"/>
  <c r="AO37" i="79"/>
  <c r="AO30" i="79"/>
  <c r="AL30" i="79"/>
  <c r="AI30" i="79"/>
  <c r="AF30" i="79"/>
  <c r="AC30" i="79"/>
  <c r="Z30" i="79"/>
  <c r="W30" i="79"/>
  <c r="AO24" i="79"/>
  <c r="AL24" i="79"/>
  <c r="AI24" i="79"/>
  <c r="AF24" i="79"/>
  <c r="AC24" i="79"/>
  <c r="Z24" i="79"/>
  <c r="W24" i="79"/>
  <c r="W37" i="79"/>
  <c r="AO17" i="79" l="1"/>
  <c r="AL17" i="79"/>
  <c r="AI17" i="79"/>
  <c r="AF17" i="79"/>
  <c r="AC17" i="79"/>
  <c r="Z17" i="79"/>
  <c r="W17" i="79"/>
  <c r="AO10" i="79"/>
  <c r="AL10" i="79"/>
  <c r="AI10" i="79"/>
  <c r="AF10" i="79"/>
  <c r="AC10" i="79"/>
  <c r="Z10" i="79"/>
  <c r="W10" i="79"/>
  <c r="G40" i="79"/>
  <c r="G39" i="79"/>
  <c r="G38" i="79"/>
  <c r="G37" i="79"/>
  <c r="G35" i="79"/>
  <c r="G34" i="79"/>
  <c r="G33" i="79"/>
  <c r="G32" i="79"/>
  <c r="G31" i="79"/>
  <c r="G30" i="79"/>
  <c r="G29" i="79"/>
  <c r="G28" i="79"/>
  <c r="G27" i="79"/>
  <c r="G26" i="79"/>
  <c r="G25" i="79"/>
  <c r="G24" i="79"/>
  <c r="G23" i="79"/>
  <c r="G22" i="79"/>
  <c r="G21" i="79"/>
  <c r="G20" i="79"/>
  <c r="G19" i="79"/>
  <c r="G18" i="79"/>
  <c r="G17" i="79"/>
  <c r="G16" i="79"/>
  <c r="G15" i="79"/>
  <c r="G14" i="79"/>
  <c r="G13" i="79"/>
  <c r="G12" i="79"/>
  <c r="G11" i="79"/>
  <c r="G10" i="79"/>
  <c r="G9" i="79"/>
  <c r="G8" i="79"/>
  <c r="G7" i="79"/>
  <c r="G6" i="79"/>
  <c r="A8" i="79"/>
  <c r="A9" i="79" s="1"/>
  <c r="A10" i="79" s="1"/>
  <c r="A11" i="79" s="1"/>
  <c r="A12" i="79" s="1"/>
  <c r="A13" i="79" s="1"/>
  <c r="A14" i="79" s="1"/>
  <c r="A15" i="79" s="1"/>
  <c r="A16" i="79" s="1"/>
  <c r="A17" i="79" s="1"/>
  <c r="A18" i="79" s="1"/>
  <c r="A19" i="79" s="1"/>
  <c r="A20" i="79" s="1"/>
  <c r="A21" i="79" s="1"/>
  <c r="A22" i="79" s="1"/>
  <c r="A23" i="79" s="1"/>
  <c r="A24" i="79" s="1"/>
  <c r="A25" i="79" s="1"/>
  <c r="A26" i="79" s="1"/>
  <c r="A27" i="79" s="1"/>
  <c r="A28" i="79" s="1"/>
  <c r="A29" i="79" s="1"/>
  <c r="A30" i="79" s="1"/>
  <c r="A31" i="79" s="1"/>
  <c r="A32" i="79" s="1"/>
  <c r="A33" i="79" s="1"/>
  <c r="A34" i="79" s="1"/>
  <c r="A35" i="79" s="1"/>
  <c r="A36" i="79" s="1"/>
  <c r="A37" i="79" s="1"/>
  <c r="A38" i="79" s="1"/>
  <c r="A39" i="79" s="1"/>
  <c r="A40" i="79" s="1"/>
  <c r="A41" i="79" s="1"/>
  <c r="A42" i="79" s="1"/>
  <c r="A43" i="79" s="1"/>
  <c r="A44" i="79" s="1"/>
  <c r="A45" i="79" s="1"/>
  <c r="A46" i="79" s="1"/>
  <c r="A47" i="79" s="1"/>
  <c r="A48" i="79" s="1"/>
  <c r="A49" i="79" s="1"/>
  <c r="A50" i="79" s="1"/>
  <c r="A51" i="79" s="1"/>
  <c r="A52" i="79" s="1"/>
  <c r="A53" i="79" s="1"/>
  <c r="A54" i="79" s="1"/>
  <c r="A55" i="79" s="1"/>
  <c r="A56" i="79" s="1"/>
  <c r="A57" i="79" s="1"/>
  <c r="A58" i="79" s="1"/>
  <c r="A59" i="79" s="1"/>
  <c r="A60" i="79" s="1"/>
  <c r="A61" i="79" s="1"/>
  <c r="A62" i="79" s="1"/>
  <c r="A63" i="79" s="1"/>
  <c r="A64" i="79" s="1"/>
  <c r="A65" i="79" s="1"/>
  <c r="A71" i="79" s="1"/>
  <c r="A72" i="79" s="1"/>
  <c r="A73" i="79" s="1"/>
  <c r="A74" i="79" s="1"/>
  <c r="A75" i="79" s="1"/>
  <c r="A76" i="79" s="1"/>
  <c r="A77" i="79" s="1"/>
  <c r="A78" i="79" s="1"/>
  <c r="A79" i="79" s="1"/>
  <c r="A80" i="79" s="1"/>
  <c r="A81" i="79" s="1"/>
  <c r="A82" i="79" s="1"/>
  <c r="A83" i="79" s="1"/>
  <c r="A84" i="79" s="1"/>
  <c r="A85" i="79" s="1"/>
  <c r="A86" i="79" s="1"/>
  <c r="A87" i="79" s="1"/>
  <c r="A88" i="79" s="1"/>
  <c r="A89" i="79" s="1"/>
  <c r="A90" i="79" s="1"/>
  <c r="A91" i="79" s="1"/>
  <c r="A92" i="79" s="1"/>
  <c r="A93" i="79" s="1"/>
  <c r="A94" i="79" s="1"/>
  <c r="A95" i="79" s="1"/>
  <c r="A96" i="79" s="1"/>
  <c r="A97" i="79" s="1"/>
  <c r="A98" i="79" s="1"/>
  <c r="A99" i="79" s="1"/>
  <c r="A100" i="79" s="1"/>
  <c r="F135" i="79"/>
  <c r="C143" i="79" s="1"/>
  <c r="E135" i="79"/>
  <c r="C139" i="79" s="1"/>
  <c r="G133" i="79"/>
  <c r="G132" i="79"/>
  <c r="G131" i="79"/>
  <c r="G130" i="79"/>
  <c r="G129" i="79"/>
  <c r="AF83" i="79"/>
  <c r="AC83" i="79"/>
  <c r="Z83" i="79"/>
  <c r="W83" i="79"/>
  <c r="AF76" i="79"/>
  <c r="A129" i="79"/>
  <c r="G135" i="79" l="1"/>
  <c r="C145" i="79"/>
  <c r="F145" i="79" s="1"/>
  <c r="A131" i="79"/>
  <c r="A130" i="79"/>
  <c r="G137" i="79"/>
  <c r="H145" i="79" s="1"/>
  <c r="G143" i="77"/>
  <c r="H161" i="77"/>
  <c r="H160" i="77" l="1"/>
  <c r="B160" i="77"/>
  <c r="B161" i="77" s="1"/>
  <c r="H154" i="77" l="1"/>
  <c r="H153" i="77"/>
  <c r="H152" i="77"/>
  <c r="H151" i="77"/>
  <c r="H150" i="77"/>
  <c r="H149" i="77"/>
  <c r="H148" i="77"/>
  <c r="B150" i="77"/>
  <c r="B152" i="77" s="1"/>
  <c r="B153" i="77" s="1"/>
  <c r="B154" i="77" s="1"/>
  <c r="AI102" i="77" l="1"/>
  <c r="K30" i="78" l="1"/>
  <c r="K29" i="78"/>
  <c r="K31" i="78" s="1"/>
  <c r="G30" i="78"/>
  <c r="G27" i="78"/>
  <c r="G29" i="78" l="1"/>
  <c r="G28" i="78" l="1"/>
  <c r="A24" i="78" l="1"/>
  <c r="A25" i="78" s="1"/>
  <c r="A26" i="78" s="1"/>
  <c r="G26" i="78"/>
  <c r="G25" i="78"/>
  <c r="G24" i="78"/>
  <c r="G23" i="78"/>
  <c r="G22" i="78"/>
  <c r="G21" i="78"/>
  <c r="G31" i="78"/>
  <c r="G20" i="78"/>
  <c r="G19" i="78"/>
  <c r="G18" i="78"/>
  <c r="G17" i="78"/>
  <c r="G16" i="78"/>
  <c r="G15" i="78"/>
  <c r="G14" i="78"/>
  <c r="G13" i="78"/>
  <c r="G12" i="78"/>
  <c r="G11" i="78"/>
  <c r="G10" i="78"/>
  <c r="G9" i="78"/>
  <c r="G8" i="78"/>
  <c r="G7" i="78"/>
  <c r="G6" i="78"/>
  <c r="AO58" i="77"/>
  <c r="F32" i="78"/>
  <c r="F35" i="78" s="1"/>
  <c r="E32" i="78"/>
  <c r="E35" i="78" s="1"/>
  <c r="A7" i="78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A18" i="78" s="1"/>
  <c r="A19" i="78" s="1"/>
  <c r="A20" i="78" s="1"/>
  <c r="G32" i="78" l="1"/>
  <c r="AL30" i="77"/>
  <c r="AC24" i="77" l="1"/>
  <c r="AF24" i="77"/>
  <c r="AO24" i="77"/>
  <c r="AL24" i="77"/>
  <c r="AI24" i="77"/>
  <c r="AO102" i="77"/>
  <c r="AL102" i="77"/>
  <c r="AF102" i="77"/>
  <c r="AC102" i="77"/>
  <c r="Z102" i="77"/>
  <c r="W102" i="77"/>
  <c r="AO94" i="77"/>
  <c r="AL94" i="77"/>
  <c r="AI94" i="77"/>
  <c r="AF94" i="77"/>
  <c r="AC94" i="77"/>
  <c r="Z94" i="77"/>
  <c r="W94" i="77"/>
  <c r="AO65" i="77"/>
  <c r="AL65" i="77"/>
  <c r="AI65" i="77"/>
  <c r="AF65" i="77"/>
  <c r="AC65" i="77"/>
  <c r="Z65" i="77"/>
  <c r="W65" i="77"/>
  <c r="AI58" i="77"/>
  <c r="AF58" i="77"/>
  <c r="AC58" i="77"/>
  <c r="Z58" i="77"/>
  <c r="W58" i="77"/>
  <c r="AI51" i="77"/>
  <c r="AF51" i="77"/>
  <c r="AC51" i="77"/>
  <c r="Z51" i="77"/>
  <c r="W51" i="77"/>
  <c r="AI44" i="77"/>
  <c r="AF44" i="77"/>
  <c r="AC44" i="77"/>
  <c r="Z44" i="77"/>
  <c r="W44" i="77"/>
  <c r="AO37" i="77"/>
  <c r="AI37" i="77"/>
  <c r="AF37" i="77"/>
  <c r="AC37" i="77"/>
  <c r="Z37" i="77"/>
  <c r="W37" i="77"/>
  <c r="AO30" i="77"/>
  <c r="AI30" i="77"/>
  <c r="AF30" i="77"/>
  <c r="AC30" i="77"/>
  <c r="Z30" i="77"/>
  <c r="W30" i="77"/>
  <c r="Z24" i="77"/>
  <c r="W24" i="77"/>
  <c r="AC137" i="77"/>
  <c r="Z137" i="77"/>
  <c r="W137" i="77"/>
  <c r="F133" i="77"/>
  <c r="C141" i="77" s="1"/>
  <c r="E133" i="77"/>
  <c r="C137" i="77" s="1"/>
  <c r="G132" i="77"/>
  <c r="G131" i="77"/>
  <c r="AO130" i="77"/>
  <c r="AL130" i="77"/>
  <c r="AI130" i="77"/>
  <c r="AF130" i="77"/>
  <c r="AC130" i="77"/>
  <c r="Z130" i="77"/>
  <c r="W130" i="77"/>
  <c r="G130" i="77"/>
  <c r="G129" i="77"/>
  <c r="G128" i="77"/>
  <c r="G127" i="77"/>
  <c r="G126" i="77"/>
  <c r="G125" i="77"/>
  <c r="G124" i="77"/>
  <c r="AO123" i="77"/>
  <c r="AL123" i="77"/>
  <c r="AI123" i="77"/>
  <c r="AF123" i="77"/>
  <c r="AC123" i="77"/>
  <c r="Z123" i="77"/>
  <c r="W123" i="77"/>
  <c r="G123" i="77"/>
  <c r="G122" i="77"/>
  <c r="G121" i="77"/>
  <c r="G120" i="77"/>
  <c r="G119" i="77"/>
  <c r="G118" i="77"/>
  <c r="G117" i="77"/>
  <c r="AO116" i="77"/>
  <c r="AL116" i="77"/>
  <c r="AI116" i="77"/>
  <c r="AF116" i="77"/>
  <c r="AC116" i="77"/>
  <c r="Z116" i="77"/>
  <c r="W116" i="77"/>
  <c r="G116" i="77"/>
  <c r="G115" i="77"/>
  <c r="G114" i="77"/>
  <c r="G113" i="77"/>
  <c r="G112" i="77"/>
  <c r="G111" i="77"/>
  <c r="G110" i="77"/>
  <c r="AO109" i="77"/>
  <c r="AL109" i="77"/>
  <c r="AI109" i="77"/>
  <c r="AF109" i="77"/>
  <c r="AC109" i="77"/>
  <c r="Z109" i="77"/>
  <c r="W109" i="77"/>
  <c r="G109" i="77"/>
  <c r="G108" i="77"/>
  <c r="G107" i="77"/>
  <c r="G106" i="77"/>
  <c r="G105" i="77"/>
  <c r="G104" i="77"/>
  <c r="G103" i="77"/>
  <c r="G102" i="77"/>
  <c r="G101" i="77"/>
  <c r="G100" i="77"/>
  <c r="G99" i="77"/>
  <c r="G98" i="77"/>
  <c r="G97" i="77"/>
  <c r="G96" i="77"/>
  <c r="AO95" i="77"/>
  <c r="AL95" i="77"/>
  <c r="AI95" i="77"/>
  <c r="AF95" i="77"/>
  <c r="AC95" i="77"/>
  <c r="Z95" i="77"/>
  <c r="W95" i="77"/>
  <c r="G95" i="77"/>
  <c r="G94" i="77"/>
  <c r="G93" i="77"/>
  <c r="G92" i="77"/>
  <c r="G91" i="77"/>
  <c r="G90" i="77"/>
  <c r="G89" i="77"/>
  <c r="G88" i="77"/>
  <c r="G87" i="77"/>
  <c r="G86" i="77"/>
  <c r="G85" i="77"/>
  <c r="G84" i="77"/>
  <c r="G83" i="77"/>
  <c r="G82" i="77"/>
  <c r="G81" i="77"/>
  <c r="AF80" i="77"/>
  <c r="AC80" i="77"/>
  <c r="Z80" i="77"/>
  <c r="W80" i="77"/>
  <c r="G80" i="77"/>
  <c r="G79" i="77"/>
  <c r="G78" i="77"/>
  <c r="G77" i="77"/>
  <c r="G76" i="77"/>
  <c r="G75" i="77"/>
  <c r="G74" i="77"/>
  <c r="AF73" i="77"/>
  <c r="G73" i="77"/>
  <c r="G72" i="77"/>
  <c r="G71" i="77"/>
  <c r="G70" i="77"/>
  <c r="G69" i="77"/>
  <c r="G68" i="77"/>
  <c r="G67" i="77"/>
  <c r="AO66" i="77"/>
  <c r="AL66" i="77"/>
  <c r="AI66" i="77"/>
  <c r="AF66" i="77"/>
  <c r="AC66" i="77"/>
  <c r="Z66" i="77"/>
  <c r="W66" i="77"/>
  <c r="G66" i="77"/>
  <c r="G65" i="77"/>
  <c r="G64" i="77"/>
  <c r="G63" i="77"/>
  <c r="G62" i="77"/>
  <c r="G61" i="77"/>
  <c r="G60" i="77"/>
  <c r="G59" i="77"/>
  <c r="G58" i="77"/>
  <c r="G57" i="77"/>
  <c r="G56" i="77"/>
  <c r="G55" i="77"/>
  <c r="G54" i="77"/>
  <c r="G53" i="77"/>
  <c r="G52" i="77"/>
  <c r="G51" i="77"/>
  <c r="G50" i="77"/>
  <c r="G49" i="77"/>
  <c r="G48" i="77"/>
  <c r="G47" i="77"/>
  <c r="G46" i="77"/>
  <c r="G45" i="77"/>
  <c r="G44" i="77"/>
  <c r="G43" i="77"/>
  <c r="G42" i="77"/>
  <c r="G41" i="77"/>
  <c r="G40" i="77"/>
  <c r="G39" i="77"/>
  <c r="G38" i="77"/>
  <c r="G37" i="77"/>
  <c r="G36" i="77"/>
  <c r="G35" i="77"/>
  <c r="G34" i="77"/>
  <c r="G33" i="77"/>
  <c r="G32" i="77"/>
  <c r="G31" i="77"/>
  <c r="G30" i="77"/>
  <c r="G29" i="77"/>
  <c r="G28" i="77"/>
  <c r="G27" i="77"/>
  <c r="G26" i="77"/>
  <c r="G25" i="77"/>
  <c r="G24" i="77"/>
  <c r="G23" i="77"/>
  <c r="G22" i="77"/>
  <c r="G21" i="77"/>
  <c r="G20" i="77"/>
  <c r="G19" i="77"/>
  <c r="G18" i="77"/>
  <c r="AO17" i="77"/>
  <c r="AI17" i="77"/>
  <c r="AF17" i="77"/>
  <c r="AC17" i="77"/>
  <c r="Z17" i="77"/>
  <c r="W17" i="77"/>
  <c r="G17" i="77"/>
  <c r="G16" i="77"/>
  <c r="G15" i="77"/>
  <c r="G14" i="77"/>
  <c r="G13" i="77"/>
  <c r="G12" i="77"/>
  <c r="G11" i="77"/>
  <c r="AO10" i="77"/>
  <c r="AL10" i="77"/>
  <c r="AF10" i="77"/>
  <c r="AC10" i="77"/>
  <c r="Z10" i="77"/>
  <c r="W10" i="77"/>
  <c r="G10" i="77"/>
  <c r="G9" i="77"/>
  <c r="G8" i="77"/>
  <c r="G7" i="77"/>
  <c r="A7" i="77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A18" i="77" s="1"/>
  <c r="A19" i="77" s="1"/>
  <c r="A20" i="77" s="1"/>
  <c r="A21" i="77" s="1"/>
  <c r="A22" i="77" s="1"/>
  <c r="A23" i="77" s="1"/>
  <c r="A24" i="77" s="1"/>
  <c r="A25" i="77" s="1"/>
  <c r="A26" i="77" s="1"/>
  <c r="A27" i="77" s="1"/>
  <c r="A28" i="77" s="1"/>
  <c r="A29" i="77" s="1"/>
  <c r="A30" i="77" s="1"/>
  <c r="A31" i="77" s="1"/>
  <c r="A32" i="77" s="1"/>
  <c r="A33" i="77" s="1"/>
  <c r="A34" i="77" s="1"/>
  <c r="A35" i="77" s="1"/>
  <c r="A36" i="77" s="1"/>
  <c r="A37" i="77" s="1"/>
  <c r="A38" i="77" s="1"/>
  <c r="A39" i="77" s="1"/>
  <c r="A40" i="77" s="1"/>
  <c r="A41" i="77" s="1"/>
  <c r="A42" i="77" s="1"/>
  <c r="A43" i="77" s="1"/>
  <c r="A44" i="77" s="1"/>
  <c r="A45" i="77" s="1"/>
  <c r="A46" i="77" s="1"/>
  <c r="A47" i="77" s="1"/>
  <c r="A48" i="77" s="1"/>
  <c r="A49" i="77" s="1"/>
  <c r="A50" i="77" s="1"/>
  <c r="A51" i="77" s="1"/>
  <c r="A52" i="77" s="1"/>
  <c r="A53" i="77" s="1"/>
  <c r="A54" i="77" s="1"/>
  <c r="A55" i="77" s="1"/>
  <c r="A56" i="77" s="1"/>
  <c r="A57" i="77" s="1"/>
  <c r="A58" i="77" s="1"/>
  <c r="A59" i="77" s="1"/>
  <c r="A60" i="77" s="1"/>
  <c r="A61" i="77" s="1"/>
  <c r="A62" i="77" s="1"/>
  <c r="A63" i="77" s="1"/>
  <c r="A64" i="77" s="1"/>
  <c r="A65" i="77" s="1"/>
  <c r="A66" i="77" s="1"/>
  <c r="A67" i="77" s="1"/>
  <c r="A68" i="77" s="1"/>
  <c r="A69" i="77" s="1"/>
  <c r="A70" i="77" s="1"/>
  <c r="A71" i="77" s="1"/>
  <c r="A72" i="77" s="1"/>
  <c r="A73" i="77" s="1"/>
  <c r="A74" i="77" s="1"/>
  <c r="A75" i="77" s="1"/>
  <c r="A76" i="77" s="1"/>
  <c r="A77" i="77" s="1"/>
  <c r="A78" i="77" s="1"/>
  <c r="A79" i="77" s="1"/>
  <c r="A80" i="77" s="1"/>
  <c r="A81" i="77" s="1"/>
  <c r="A82" i="77" s="1"/>
  <c r="A83" i="77" s="1"/>
  <c r="A84" i="77" s="1"/>
  <c r="A85" i="77" s="1"/>
  <c r="A86" i="77" s="1"/>
  <c r="A87" i="77" s="1"/>
  <c r="A88" i="77" s="1"/>
  <c r="A89" i="77" s="1"/>
  <c r="A90" i="77" s="1"/>
  <c r="A91" i="77" s="1"/>
  <c r="A92" i="77" s="1"/>
  <c r="A93" i="77" s="1"/>
  <c r="A94" i="77" s="1"/>
  <c r="A95" i="77" s="1"/>
  <c r="A96" i="77" s="1"/>
  <c r="A97" i="77" s="1"/>
  <c r="A98" i="77" s="1"/>
  <c r="A99" i="77" s="1"/>
  <c r="A100" i="77" s="1"/>
  <c r="A101" i="77" s="1"/>
  <c r="A102" i="77" s="1"/>
  <c r="A103" i="77" s="1"/>
  <c r="A104" i="77" s="1"/>
  <c r="A105" i="77" s="1"/>
  <c r="A106" i="77" s="1"/>
  <c r="A107" i="77" s="1"/>
  <c r="A108" i="77" s="1"/>
  <c r="A109" i="77" s="1"/>
  <c r="A110" i="77" s="1"/>
  <c r="A111" i="77" s="1"/>
  <c r="A112" i="77" s="1"/>
  <c r="A113" i="77" s="1"/>
  <c r="A114" i="77" s="1"/>
  <c r="A115" i="77" s="1"/>
  <c r="A116" i="77" s="1"/>
  <c r="A117" i="77" s="1"/>
  <c r="A118" i="77" s="1"/>
  <c r="A119" i="77" s="1"/>
  <c r="A120" i="77" s="1"/>
  <c r="A121" i="77" s="1"/>
  <c r="A122" i="77" s="1"/>
  <c r="A123" i="77" s="1"/>
  <c r="A124" i="77" s="1"/>
  <c r="A125" i="77" s="1"/>
  <c r="A126" i="77" s="1"/>
  <c r="A127" i="77" s="1"/>
  <c r="G6" i="77"/>
  <c r="C143" i="77" l="1"/>
  <c r="G135" i="77"/>
  <c r="G133" i="77"/>
  <c r="A128" i="77"/>
  <c r="A129" i="77"/>
  <c r="G150" i="76"/>
  <c r="E143" i="77" l="1"/>
  <c r="F143" i="77" s="1"/>
  <c r="H143" i="77" s="1"/>
  <c r="C145" i="77"/>
  <c r="G105" i="76"/>
  <c r="G148" i="76" l="1"/>
  <c r="G102" i="76"/>
  <c r="G142" i="76"/>
  <c r="G154" i="76" l="1"/>
  <c r="G103" i="76"/>
  <c r="AI102" i="76" l="1"/>
  <c r="AL95" i="76"/>
  <c r="AI95" i="76" l="1"/>
  <c r="Z44" i="76" l="1"/>
  <c r="W44" i="76"/>
  <c r="AC24" i="76"/>
  <c r="Z24" i="76"/>
  <c r="AO10" i="76"/>
  <c r="AL10" i="76"/>
  <c r="G32" i="76"/>
  <c r="G24" i="76"/>
  <c r="AC137" i="76"/>
  <c r="Z137" i="76"/>
  <c r="W137" i="76"/>
  <c r="F133" i="76"/>
  <c r="C140" i="76" s="1"/>
  <c r="E133" i="76"/>
  <c r="G132" i="76"/>
  <c r="G131" i="76"/>
  <c r="AO130" i="76"/>
  <c r="AL130" i="76"/>
  <c r="AI130" i="76"/>
  <c r="AF130" i="76"/>
  <c r="AC130" i="76"/>
  <c r="Z130" i="76"/>
  <c r="W130" i="76"/>
  <c r="G130" i="76"/>
  <c r="G129" i="76"/>
  <c r="G128" i="76"/>
  <c r="G127" i="76"/>
  <c r="G126" i="76"/>
  <c r="G125" i="76"/>
  <c r="G124" i="76"/>
  <c r="AO123" i="76"/>
  <c r="AL123" i="76"/>
  <c r="AI123" i="76"/>
  <c r="AF123" i="76"/>
  <c r="AC123" i="76"/>
  <c r="Z123" i="76"/>
  <c r="W123" i="76"/>
  <c r="G123" i="76"/>
  <c r="G122" i="76"/>
  <c r="G121" i="76"/>
  <c r="G120" i="76"/>
  <c r="G119" i="76"/>
  <c r="G118" i="76"/>
  <c r="G117" i="76"/>
  <c r="AO116" i="76"/>
  <c r="AL116" i="76"/>
  <c r="AI116" i="76"/>
  <c r="AF116" i="76"/>
  <c r="AC116" i="76"/>
  <c r="Z116" i="76"/>
  <c r="W116" i="76"/>
  <c r="G116" i="76"/>
  <c r="G115" i="76"/>
  <c r="G114" i="76"/>
  <c r="G113" i="76"/>
  <c r="G112" i="76"/>
  <c r="G111" i="76"/>
  <c r="G110" i="76"/>
  <c r="AO109" i="76"/>
  <c r="AL109" i="76"/>
  <c r="AI109" i="76"/>
  <c r="AF109" i="76"/>
  <c r="AC109" i="76"/>
  <c r="Z109" i="76"/>
  <c r="W109" i="76"/>
  <c r="G109" i="76"/>
  <c r="G108" i="76"/>
  <c r="G107" i="76"/>
  <c r="G106" i="76"/>
  <c r="G104" i="76"/>
  <c r="AO102" i="76"/>
  <c r="AL102" i="76"/>
  <c r="AF102" i="76"/>
  <c r="AC102" i="76"/>
  <c r="Z102" i="76"/>
  <c r="W102" i="76"/>
  <c r="G101" i="76"/>
  <c r="G100" i="76"/>
  <c r="G99" i="76"/>
  <c r="G98" i="76"/>
  <c r="G97" i="76"/>
  <c r="G96" i="76"/>
  <c r="AO95" i="76"/>
  <c r="AF95" i="76"/>
  <c r="AC95" i="76"/>
  <c r="Z95" i="76"/>
  <c r="W95" i="76"/>
  <c r="G95" i="76"/>
  <c r="G94" i="76"/>
  <c r="G93" i="76"/>
  <c r="G92" i="76"/>
  <c r="G91" i="76"/>
  <c r="G90" i="76"/>
  <c r="G89" i="76"/>
  <c r="G88" i="76"/>
  <c r="G87" i="76"/>
  <c r="G86" i="76"/>
  <c r="G85" i="76"/>
  <c r="G84" i="76"/>
  <c r="G83" i="76"/>
  <c r="G82" i="76"/>
  <c r="G81" i="76"/>
  <c r="AF80" i="76"/>
  <c r="AC80" i="76"/>
  <c r="Z80" i="76"/>
  <c r="W80" i="76"/>
  <c r="G80" i="76"/>
  <c r="G79" i="76"/>
  <c r="G78" i="76"/>
  <c r="G77" i="76"/>
  <c r="G76" i="76"/>
  <c r="G75" i="76"/>
  <c r="G74" i="76"/>
  <c r="AF73" i="76"/>
  <c r="G73" i="76"/>
  <c r="G72" i="76"/>
  <c r="G71" i="76"/>
  <c r="G70" i="76"/>
  <c r="G69" i="76"/>
  <c r="G68" i="76"/>
  <c r="G67" i="76"/>
  <c r="AO66" i="76"/>
  <c r="AL66" i="76"/>
  <c r="AI66" i="76"/>
  <c r="AF66" i="76"/>
  <c r="AC66" i="76"/>
  <c r="Z66" i="76"/>
  <c r="W66" i="76"/>
  <c r="G66" i="76"/>
  <c r="G65" i="76"/>
  <c r="G64" i="76"/>
  <c r="G63" i="76"/>
  <c r="G62" i="76"/>
  <c r="G61" i="76"/>
  <c r="G60" i="76"/>
  <c r="G59" i="76"/>
  <c r="AO58" i="76"/>
  <c r="AL58" i="76"/>
  <c r="AI58" i="76"/>
  <c r="AF58" i="76"/>
  <c r="AC58" i="76"/>
  <c r="W58" i="76"/>
  <c r="G58" i="76"/>
  <c r="G57" i="76"/>
  <c r="G56" i="76"/>
  <c r="G55" i="76"/>
  <c r="G54" i="76"/>
  <c r="G53" i="76"/>
  <c r="G52" i="76"/>
  <c r="AO51" i="76"/>
  <c r="AL51" i="76"/>
  <c r="AI51" i="76"/>
  <c r="AF51" i="76"/>
  <c r="AC51" i="76"/>
  <c r="Z51" i="76"/>
  <c r="W51" i="76"/>
  <c r="G51" i="76"/>
  <c r="G50" i="76"/>
  <c r="G49" i="76"/>
  <c r="G48" i="76"/>
  <c r="G47" i="76"/>
  <c r="G46" i="76"/>
  <c r="G45" i="76"/>
  <c r="AO44" i="76"/>
  <c r="AL44" i="76"/>
  <c r="AI44" i="76"/>
  <c r="AF44" i="76"/>
  <c r="AC44" i="76"/>
  <c r="G44" i="76"/>
  <c r="G43" i="76"/>
  <c r="G42" i="76"/>
  <c r="G41" i="76"/>
  <c r="G40" i="76"/>
  <c r="G39" i="76"/>
  <c r="G38" i="76"/>
  <c r="AO37" i="76"/>
  <c r="AL37" i="76"/>
  <c r="AF37" i="76"/>
  <c r="AC37" i="76"/>
  <c r="Z37" i="76"/>
  <c r="W37" i="76"/>
  <c r="G37" i="76"/>
  <c r="G36" i="76"/>
  <c r="G35" i="76"/>
  <c r="G34" i="76"/>
  <c r="G33" i="76"/>
  <c r="G31" i="76"/>
  <c r="AO30" i="76"/>
  <c r="AL30" i="76"/>
  <c r="AI30" i="76"/>
  <c r="AF30" i="76"/>
  <c r="AC30" i="76"/>
  <c r="Z30" i="76"/>
  <c r="W30" i="76"/>
  <c r="G30" i="76"/>
  <c r="G29" i="76"/>
  <c r="G28" i="76"/>
  <c r="G27" i="76"/>
  <c r="G26" i="76"/>
  <c r="G25" i="76"/>
  <c r="AO24" i="76"/>
  <c r="AL24" i="76"/>
  <c r="AI24" i="76"/>
  <c r="AF24" i="76"/>
  <c r="W24" i="76"/>
  <c r="G23" i="76"/>
  <c r="G22" i="76"/>
  <c r="G21" i="76"/>
  <c r="G20" i="76"/>
  <c r="G19" i="76"/>
  <c r="G18" i="76"/>
  <c r="AO17" i="76"/>
  <c r="AL17" i="76"/>
  <c r="AI17" i="76"/>
  <c r="AF17" i="76"/>
  <c r="AC17" i="76"/>
  <c r="Z17" i="76"/>
  <c r="W17" i="76"/>
  <c r="G17" i="76"/>
  <c r="G16" i="76"/>
  <c r="G15" i="76"/>
  <c r="G14" i="76"/>
  <c r="G13" i="76"/>
  <c r="G12" i="76"/>
  <c r="G11" i="76"/>
  <c r="AI10" i="76"/>
  <c r="AF10" i="76"/>
  <c r="AC10" i="76"/>
  <c r="Z10" i="76"/>
  <c r="W10" i="76"/>
  <c r="G10" i="76"/>
  <c r="G9" i="76"/>
  <c r="G8" i="76"/>
  <c r="G7" i="76"/>
  <c r="A7" i="76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A37" i="76" s="1"/>
  <c r="A38" i="76" s="1"/>
  <c r="A39" i="76" s="1"/>
  <c r="A40" i="76" s="1"/>
  <c r="A41" i="76" s="1"/>
  <c r="A42" i="76" s="1"/>
  <c r="A43" i="76" s="1"/>
  <c r="A44" i="76" s="1"/>
  <c r="A45" i="76" s="1"/>
  <c r="A46" i="76" s="1"/>
  <c r="A47" i="76" s="1"/>
  <c r="A48" i="76" s="1"/>
  <c r="A49" i="76" s="1"/>
  <c r="A50" i="76" s="1"/>
  <c r="A51" i="76" s="1"/>
  <c r="A52" i="76" s="1"/>
  <c r="A53" i="76" s="1"/>
  <c r="A54" i="76" s="1"/>
  <c r="A55" i="76" s="1"/>
  <c r="A56" i="76" s="1"/>
  <c r="A57" i="76" s="1"/>
  <c r="A58" i="76" s="1"/>
  <c r="A59" i="76" s="1"/>
  <c r="A60" i="76" s="1"/>
  <c r="A61" i="76" s="1"/>
  <c r="A62" i="76" s="1"/>
  <c r="A63" i="76" s="1"/>
  <c r="A64" i="76" s="1"/>
  <c r="A65" i="76" s="1"/>
  <c r="A66" i="76" s="1"/>
  <c r="A67" i="76" s="1"/>
  <c r="A68" i="76" s="1"/>
  <c r="A69" i="76" s="1"/>
  <c r="A70" i="76" s="1"/>
  <c r="A71" i="76" s="1"/>
  <c r="A72" i="76" s="1"/>
  <c r="A73" i="76" s="1"/>
  <c r="A74" i="76" s="1"/>
  <c r="A75" i="76" s="1"/>
  <c r="A76" i="76" s="1"/>
  <c r="A77" i="76" s="1"/>
  <c r="A78" i="76" s="1"/>
  <c r="A79" i="76" s="1"/>
  <c r="A80" i="76" s="1"/>
  <c r="A81" i="76" s="1"/>
  <c r="A82" i="76" s="1"/>
  <c r="A83" i="76" s="1"/>
  <c r="A84" i="76" s="1"/>
  <c r="A85" i="76" s="1"/>
  <c r="A86" i="76" s="1"/>
  <c r="A87" i="76" s="1"/>
  <c r="A88" i="76" s="1"/>
  <c r="A89" i="76" s="1"/>
  <c r="A90" i="76" s="1"/>
  <c r="A91" i="76" s="1"/>
  <c r="A92" i="76" s="1"/>
  <c r="A93" i="76" s="1"/>
  <c r="A94" i="76" s="1"/>
  <c r="A95" i="76" s="1"/>
  <c r="A96" i="76" s="1"/>
  <c r="A97" i="76" s="1"/>
  <c r="A98" i="76" s="1"/>
  <c r="A99" i="76" s="1"/>
  <c r="A100" i="76" s="1"/>
  <c r="A101" i="76" s="1"/>
  <c r="A102" i="76" s="1"/>
  <c r="A103" i="76" s="1"/>
  <c r="A104" i="76" s="1"/>
  <c r="A105" i="76" s="1"/>
  <c r="A106" i="76" s="1"/>
  <c r="A107" i="76" s="1"/>
  <c r="A108" i="76" s="1"/>
  <c r="A109" i="76" s="1"/>
  <c r="A110" i="76" s="1"/>
  <c r="A111" i="76" s="1"/>
  <c r="A112" i="76" s="1"/>
  <c r="A113" i="76" s="1"/>
  <c r="A114" i="76" s="1"/>
  <c r="A115" i="76" s="1"/>
  <c r="A116" i="76" s="1"/>
  <c r="A117" i="76" s="1"/>
  <c r="A118" i="76" s="1"/>
  <c r="A119" i="76" s="1"/>
  <c r="A120" i="76" s="1"/>
  <c r="A121" i="76" s="1"/>
  <c r="A122" i="76" s="1"/>
  <c r="A123" i="76" s="1"/>
  <c r="A124" i="76" s="1"/>
  <c r="A125" i="76" s="1"/>
  <c r="A126" i="76" s="1"/>
  <c r="A127" i="76" s="1"/>
  <c r="G6" i="76"/>
  <c r="C137" i="76" l="1"/>
  <c r="C142" i="76" s="1"/>
  <c r="E142" i="76" s="1"/>
  <c r="G135" i="76"/>
  <c r="G133" i="76"/>
  <c r="A128" i="76"/>
  <c r="A129" i="76"/>
  <c r="N203" i="74"/>
  <c r="O203" i="74" s="1"/>
  <c r="N200" i="74"/>
  <c r="O200" i="74" s="1"/>
  <c r="N202" i="74"/>
  <c r="O202" i="74" s="1"/>
  <c r="N201" i="74"/>
  <c r="O201" i="74" s="1"/>
  <c r="N199" i="74"/>
  <c r="O199" i="74" s="1"/>
  <c r="F142" i="76" l="1"/>
  <c r="O204" i="74"/>
  <c r="I138" i="75"/>
  <c r="F153" i="75"/>
  <c r="O44" i="81" s="1"/>
  <c r="H153" i="75"/>
  <c r="I117" i="75"/>
  <c r="G131" i="75"/>
  <c r="G12" i="75"/>
  <c r="F133" i="75"/>
  <c r="AC137" i="75" l="1"/>
  <c r="Z137" i="75"/>
  <c r="W137" i="75"/>
  <c r="AO130" i="75"/>
  <c r="AL130" i="75"/>
  <c r="AI130" i="75"/>
  <c r="AF130" i="75"/>
  <c r="AC130" i="75"/>
  <c r="Z130" i="75"/>
  <c r="W130" i="75"/>
  <c r="AO123" i="75"/>
  <c r="AL123" i="75"/>
  <c r="AI123" i="75"/>
  <c r="AF123" i="75"/>
  <c r="AC123" i="75"/>
  <c r="Z123" i="75"/>
  <c r="W123" i="75"/>
  <c r="AO116" i="75"/>
  <c r="AL116" i="75"/>
  <c r="AI116" i="75"/>
  <c r="AF116" i="75"/>
  <c r="AC116" i="75"/>
  <c r="Z116" i="75"/>
  <c r="W116" i="75"/>
  <c r="AO109" i="75"/>
  <c r="AL109" i="75"/>
  <c r="AI109" i="75"/>
  <c r="AF109" i="75"/>
  <c r="AC109" i="75"/>
  <c r="Z109" i="75"/>
  <c r="W109" i="75"/>
  <c r="AO102" i="75"/>
  <c r="G130" i="75" l="1"/>
  <c r="G129" i="75" l="1"/>
  <c r="C153" i="75"/>
  <c r="E153" i="75" s="1"/>
  <c r="G123" i="75"/>
  <c r="G122" i="75"/>
  <c r="G121" i="75"/>
  <c r="G128" i="75"/>
  <c r="G120" i="75"/>
  <c r="G119" i="75"/>
  <c r="G118" i="75"/>
  <c r="G117" i="75"/>
  <c r="G116" i="75"/>
  <c r="G115" i="75"/>
  <c r="G114" i="75"/>
  <c r="G113" i="75"/>
  <c r="G112" i="75"/>
  <c r="G111" i="75"/>
  <c r="G110" i="75"/>
  <c r="G109" i="75"/>
  <c r="G108" i="75"/>
  <c r="G107" i="75"/>
  <c r="G106" i="75"/>
  <c r="G105" i="75"/>
  <c r="G104" i="75"/>
  <c r="G103" i="75"/>
  <c r="Z102" i="75"/>
  <c r="W102" i="75"/>
  <c r="AO95" i="75"/>
  <c r="AO10" i="75"/>
  <c r="AL10" i="75"/>
  <c r="AI10" i="75"/>
  <c r="AL102" i="75"/>
  <c r="AI102" i="75"/>
  <c r="AF102" i="75"/>
  <c r="AC102" i="75"/>
  <c r="AO66" i="75"/>
  <c r="AL66" i="75"/>
  <c r="AI66" i="75"/>
  <c r="AF95" i="75"/>
  <c r="AC95" i="75"/>
  <c r="Z95" i="75"/>
  <c r="W95" i="75"/>
  <c r="AO58" i="75"/>
  <c r="AL58" i="75"/>
  <c r="AI58" i="75"/>
  <c r="AO51" i="75"/>
  <c r="AL51" i="75"/>
  <c r="AI51" i="75"/>
  <c r="W37" i="75" l="1"/>
  <c r="W24" i="75"/>
  <c r="AO17" i="75"/>
  <c r="AL17" i="75"/>
  <c r="G127" i="75"/>
  <c r="G126" i="75"/>
  <c r="G125" i="75"/>
  <c r="G124" i="75"/>
  <c r="G102" i="75"/>
  <c r="G101" i="75"/>
  <c r="G100" i="75"/>
  <c r="G99" i="75"/>
  <c r="G98" i="75"/>
  <c r="G97" i="75"/>
  <c r="G96" i="75"/>
  <c r="G95" i="75"/>
  <c r="G94" i="75"/>
  <c r="G93" i="75"/>
  <c r="G92" i="75"/>
  <c r="G91" i="75"/>
  <c r="G90" i="75"/>
  <c r="G89" i="75"/>
  <c r="A7" i="75"/>
  <c r="A8" i="75" s="1"/>
  <c r="A9" i="75" s="1"/>
  <c r="A10" i="75" s="1"/>
  <c r="A11" i="75" s="1"/>
  <c r="A12" i="75" s="1"/>
  <c r="A13" i="75" s="1"/>
  <c r="A14" i="75" s="1"/>
  <c r="A15" i="75" s="1"/>
  <c r="A16" i="75" s="1"/>
  <c r="A17" i="75" s="1"/>
  <c r="A18" i="75" s="1"/>
  <c r="A19" i="75" s="1"/>
  <c r="A20" i="75" s="1"/>
  <c r="A21" i="75" s="1"/>
  <c r="A22" i="75" s="1"/>
  <c r="A23" i="75" s="1"/>
  <c r="A24" i="75" s="1"/>
  <c r="A25" i="75" s="1"/>
  <c r="A26" i="75" s="1"/>
  <c r="A27" i="75" s="1"/>
  <c r="A28" i="75" s="1"/>
  <c r="A29" i="75" s="1"/>
  <c r="A30" i="75" s="1"/>
  <c r="A31" i="75" s="1"/>
  <c r="A32" i="75" s="1"/>
  <c r="A33" i="75" s="1"/>
  <c r="A34" i="75" s="1"/>
  <c r="A35" i="75" s="1"/>
  <c r="A36" i="75" s="1"/>
  <c r="A37" i="75" s="1"/>
  <c r="A38" i="75" s="1"/>
  <c r="A39" i="75" s="1"/>
  <c r="A40" i="75" s="1"/>
  <c r="A41" i="75" s="1"/>
  <c r="A42" i="75" s="1"/>
  <c r="A43" i="75" s="1"/>
  <c r="A44" i="75" s="1"/>
  <c r="A45" i="75" s="1"/>
  <c r="A46" i="75" s="1"/>
  <c r="A47" i="75" s="1"/>
  <c r="A48" i="75" s="1"/>
  <c r="A49" i="75" s="1"/>
  <c r="A50" i="75" s="1"/>
  <c r="A51" i="75" s="1"/>
  <c r="A52" i="75" s="1"/>
  <c r="A53" i="75" s="1"/>
  <c r="A54" i="75" s="1"/>
  <c r="A55" i="75" s="1"/>
  <c r="A56" i="75" s="1"/>
  <c r="A57" i="75" s="1"/>
  <c r="A58" i="75" s="1"/>
  <c r="A59" i="75" s="1"/>
  <c r="A60" i="75" s="1"/>
  <c r="A61" i="75" s="1"/>
  <c r="A62" i="75" s="1"/>
  <c r="A63" i="75" s="1"/>
  <c r="A64" i="75" s="1"/>
  <c r="A65" i="75" s="1"/>
  <c r="A66" i="75" s="1"/>
  <c r="A67" i="75" s="1"/>
  <c r="A68" i="75" s="1"/>
  <c r="A69" i="75" s="1"/>
  <c r="A70" i="75" s="1"/>
  <c r="A71" i="75" s="1"/>
  <c r="A72" i="75" s="1"/>
  <c r="A73" i="75" s="1"/>
  <c r="A74" i="75" s="1"/>
  <c r="A75" i="75" s="1"/>
  <c r="A76" i="75" s="1"/>
  <c r="A77" i="75" s="1"/>
  <c r="A78" i="75" s="1"/>
  <c r="A79" i="75" s="1"/>
  <c r="A80" i="75" s="1"/>
  <c r="A81" i="75" s="1"/>
  <c r="A82" i="75" s="1"/>
  <c r="A83" i="75" s="1"/>
  <c r="A84" i="75" s="1"/>
  <c r="A85" i="75" s="1"/>
  <c r="A86" i="75" s="1"/>
  <c r="A87" i="75" s="1"/>
  <c r="A88" i="75" s="1"/>
  <c r="A89" i="75" s="1"/>
  <c r="A90" i="75" s="1"/>
  <c r="A91" i="75" s="1"/>
  <c r="A92" i="75" s="1"/>
  <c r="A93" i="75" s="1"/>
  <c r="A94" i="75" s="1"/>
  <c r="A95" i="75" s="1"/>
  <c r="A96" i="75" s="1"/>
  <c r="A97" i="75" s="1"/>
  <c r="A98" i="75" s="1"/>
  <c r="A99" i="75" s="1"/>
  <c r="A100" i="75" s="1"/>
  <c r="A101" i="75" s="1"/>
  <c r="A102" i="75" s="1"/>
  <c r="A103" i="75" s="1"/>
  <c r="A104" i="75" s="1"/>
  <c r="A105" i="75" s="1"/>
  <c r="A106" i="75" s="1"/>
  <c r="A107" i="75" s="1"/>
  <c r="A108" i="75" s="1"/>
  <c r="A109" i="75" s="1"/>
  <c r="A110" i="75" s="1"/>
  <c r="A111" i="75" s="1"/>
  <c r="A112" i="75" s="1"/>
  <c r="A113" i="75" s="1"/>
  <c r="A114" i="75" s="1"/>
  <c r="A115" i="75" s="1"/>
  <c r="A116" i="75" s="1"/>
  <c r="A117" i="75" s="1"/>
  <c r="A118" i="75" s="1"/>
  <c r="A119" i="75" s="1"/>
  <c r="A120" i="75" s="1"/>
  <c r="A121" i="75" s="1"/>
  <c r="A122" i="75" s="1"/>
  <c r="A123" i="75" s="1"/>
  <c r="A124" i="75" s="1"/>
  <c r="A125" i="75" s="1"/>
  <c r="A126" i="75" s="1"/>
  <c r="A127" i="75" s="1"/>
  <c r="G8" i="75"/>
  <c r="A128" i="75" l="1"/>
  <c r="A129" i="75"/>
  <c r="K51" i="74"/>
  <c r="L51" i="74" s="1"/>
  <c r="K54" i="74"/>
  <c r="L54" i="74" s="1"/>
  <c r="K53" i="74"/>
  <c r="L53" i="74" s="1"/>
  <c r="K52" i="74"/>
  <c r="L52" i="74" s="1"/>
  <c r="K55" i="74"/>
  <c r="L55" i="74" s="1"/>
  <c r="K50" i="74"/>
  <c r="L50" i="74" s="1"/>
  <c r="K49" i="74"/>
  <c r="L49" i="74" s="1"/>
  <c r="K48" i="74"/>
  <c r="L48" i="74" s="1"/>
  <c r="K47" i="74"/>
  <c r="L47" i="74" s="1"/>
  <c r="K46" i="74"/>
  <c r="L46" i="74" s="1"/>
  <c r="K45" i="74"/>
  <c r="L45" i="74" s="1"/>
  <c r="K44" i="74"/>
  <c r="L44" i="74" s="1"/>
  <c r="K43" i="74"/>
  <c r="L43" i="74" s="1"/>
  <c r="K42" i="74"/>
  <c r="L42" i="74" s="1"/>
  <c r="A29" i="74"/>
  <c r="A30" i="74" s="1"/>
  <c r="A31" i="74" s="1"/>
  <c r="A32" i="74" s="1"/>
  <c r="A33" i="74" s="1"/>
  <c r="A34" i="74" s="1"/>
  <c r="A35" i="74" s="1"/>
  <c r="A36" i="74" s="1"/>
  <c r="A37" i="74" s="1"/>
  <c r="A38" i="74" s="1"/>
  <c r="A39" i="74" s="1"/>
  <c r="A40" i="74" s="1"/>
  <c r="A41" i="74" s="1"/>
  <c r="A42" i="74" s="1"/>
  <c r="A43" i="74" s="1"/>
  <c r="A44" i="74" s="1"/>
  <c r="A45" i="74" s="1"/>
  <c r="A46" i="74" s="1"/>
  <c r="A47" i="74" s="1"/>
  <c r="A48" i="74" s="1"/>
  <c r="A49" i="74" s="1"/>
  <c r="A50" i="74" s="1"/>
  <c r="A51" i="74" s="1"/>
  <c r="A52" i="74" s="1"/>
  <c r="A53" i="74" s="1"/>
  <c r="A54" i="74" s="1"/>
  <c r="A55" i="74" s="1"/>
  <c r="K41" i="74"/>
  <c r="L41" i="74" s="1"/>
  <c r="K40" i="74"/>
  <c r="L40" i="74" s="1"/>
  <c r="K39" i="74"/>
  <c r="L39" i="74" s="1"/>
  <c r="K38" i="74"/>
  <c r="L38" i="74" s="1"/>
  <c r="K37" i="74"/>
  <c r="L37" i="74" s="1"/>
  <c r="K36" i="74"/>
  <c r="L36" i="74" s="1"/>
  <c r="K35" i="74"/>
  <c r="L35" i="74" s="1"/>
  <c r="K34" i="74"/>
  <c r="L34" i="74" s="1"/>
  <c r="K33" i="74"/>
  <c r="L33" i="74" s="1"/>
  <c r="K32" i="74"/>
  <c r="L32" i="74" s="1"/>
  <c r="K31" i="74"/>
  <c r="L31" i="74" s="1"/>
  <c r="K30" i="74"/>
  <c r="L30" i="74" s="1"/>
  <c r="K29" i="74"/>
  <c r="L29" i="74" s="1"/>
  <c r="E133" i="75"/>
  <c r="C137" i="75" s="1"/>
  <c r="C143" i="75" s="1"/>
  <c r="E143" i="75" s="1"/>
  <c r="G132" i="75"/>
  <c r="G88" i="75"/>
  <c r="G87" i="75"/>
  <c r="G86" i="75"/>
  <c r="G85" i="75"/>
  <c r="G84" i="75"/>
  <c r="G83" i="75"/>
  <c r="G82" i="75"/>
  <c r="G81" i="75"/>
  <c r="AF80" i="75"/>
  <c r="AC80" i="75"/>
  <c r="Z80" i="75"/>
  <c r="W80" i="75"/>
  <c r="G80" i="75"/>
  <c r="G79" i="75"/>
  <c r="G78" i="75"/>
  <c r="G77" i="75"/>
  <c r="G76" i="75"/>
  <c r="G75" i="75"/>
  <c r="G74" i="75"/>
  <c r="AF73" i="75"/>
  <c r="G73" i="75"/>
  <c r="G72" i="75"/>
  <c r="G71" i="75"/>
  <c r="G70" i="75"/>
  <c r="G69" i="75"/>
  <c r="G68" i="75"/>
  <c r="G67" i="75"/>
  <c r="AF66" i="75"/>
  <c r="AC66" i="75"/>
  <c r="Z66" i="75"/>
  <c r="W66" i="75"/>
  <c r="G66" i="75"/>
  <c r="G65" i="75"/>
  <c r="G64" i="75"/>
  <c r="G63" i="75"/>
  <c r="G62" i="75"/>
  <c r="G61" i="75"/>
  <c r="G60" i="75"/>
  <c r="G59" i="75"/>
  <c r="AF58" i="75"/>
  <c r="AC58" i="75"/>
  <c r="W58" i="75"/>
  <c r="G58" i="75"/>
  <c r="G57" i="75"/>
  <c r="G56" i="75"/>
  <c r="G55" i="75"/>
  <c r="G54" i="75"/>
  <c r="G53" i="75"/>
  <c r="G52" i="75"/>
  <c r="AO44" i="75"/>
  <c r="AL44" i="75"/>
  <c r="AI44" i="75"/>
  <c r="AF51" i="75"/>
  <c r="AC51" i="75"/>
  <c r="Z51" i="75"/>
  <c r="W51" i="75"/>
  <c r="G51" i="75"/>
  <c r="G50" i="75"/>
  <c r="G49" i="75"/>
  <c r="G48" i="75"/>
  <c r="G47" i="75"/>
  <c r="G46" i="75"/>
  <c r="G45" i="75"/>
  <c r="AF44" i="75"/>
  <c r="AC44" i="75"/>
  <c r="Z44" i="75"/>
  <c r="W44" i="75"/>
  <c r="G44" i="75"/>
  <c r="AO37" i="75"/>
  <c r="AL37" i="75"/>
  <c r="G43" i="75"/>
  <c r="G42" i="75"/>
  <c r="G41" i="75"/>
  <c r="G40" i="75"/>
  <c r="G39" i="75"/>
  <c r="G38" i="75"/>
  <c r="AF37" i="75"/>
  <c r="AC37" i="75"/>
  <c r="Z37" i="75"/>
  <c r="G37" i="75"/>
  <c r="G36" i="75"/>
  <c r="AO30" i="75"/>
  <c r="AL30" i="75"/>
  <c r="AI30" i="75"/>
  <c r="G35" i="75"/>
  <c r="G34" i="75"/>
  <c r="G33" i="75"/>
  <c r="G32" i="75"/>
  <c r="G31" i="75"/>
  <c r="AF30" i="75"/>
  <c r="AC30" i="75"/>
  <c r="Z30" i="75"/>
  <c r="W30" i="75"/>
  <c r="G30" i="75"/>
  <c r="G29" i="75"/>
  <c r="G28" i="75"/>
  <c r="AO24" i="75"/>
  <c r="AL24" i="75"/>
  <c r="AI24" i="75"/>
  <c r="G27" i="75"/>
  <c r="G26" i="75"/>
  <c r="G25" i="75"/>
  <c r="AF24" i="75"/>
  <c r="AC24" i="75"/>
  <c r="Z24" i="75"/>
  <c r="G24" i="75"/>
  <c r="G23" i="75"/>
  <c r="G22" i="75"/>
  <c r="G21" i="75"/>
  <c r="G20" i="75"/>
  <c r="AI17" i="75"/>
  <c r="G19" i="75"/>
  <c r="G18" i="75"/>
  <c r="AF17" i="75"/>
  <c r="AC17" i="75"/>
  <c r="Z17" i="75"/>
  <c r="W17" i="75"/>
  <c r="G17" i="75"/>
  <c r="G16" i="75"/>
  <c r="G15" i="75"/>
  <c r="G14" i="75"/>
  <c r="G13" i="75"/>
  <c r="AF10" i="75"/>
  <c r="AC10" i="75"/>
  <c r="Z10" i="75"/>
  <c r="W10" i="75"/>
  <c r="G11" i="75"/>
  <c r="G10" i="75"/>
  <c r="G9" i="75"/>
  <c r="G7" i="75"/>
  <c r="G6" i="75"/>
  <c r="G133" i="75" l="1"/>
  <c r="F143" i="75" s="1"/>
  <c r="G135" i="75"/>
  <c r="O143" i="74"/>
  <c r="P142" i="74"/>
  <c r="P141" i="74"/>
  <c r="P140" i="74"/>
  <c r="P139" i="74"/>
  <c r="P138" i="74"/>
  <c r="P137" i="74"/>
  <c r="W132" i="74"/>
  <c r="S132" i="74"/>
  <c r="O132" i="74"/>
  <c r="K132" i="74"/>
  <c r="G132" i="74"/>
  <c r="C132" i="74"/>
  <c r="X131" i="74"/>
  <c r="T131" i="74"/>
  <c r="P131" i="74"/>
  <c r="L131" i="74"/>
  <c r="H131" i="74"/>
  <c r="D131" i="74"/>
  <c r="X130" i="74"/>
  <c r="T130" i="74"/>
  <c r="P130" i="74"/>
  <c r="L130" i="74"/>
  <c r="H130" i="74"/>
  <c r="D130" i="74"/>
  <c r="X129" i="74"/>
  <c r="T129" i="74"/>
  <c r="P129" i="74"/>
  <c r="L129" i="74"/>
  <c r="H129" i="74"/>
  <c r="D129" i="74"/>
  <c r="X128" i="74"/>
  <c r="T128" i="74"/>
  <c r="P128" i="74"/>
  <c r="L128" i="74"/>
  <c r="H128" i="74"/>
  <c r="D128" i="74"/>
  <c r="X127" i="74"/>
  <c r="T127" i="74"/>
  <c r="P127" i="74"/>
  <c r="L127" i="74"/>
  <c r="H127" i="74"/>
  <c r="D127" i="74"/>
  <c r="X126" i="74"/>
  <c r="T126" i="74"/>
  <c r="P126" i="74"/>
  <c r="L126" i="74"/>
  <c r="H126" i="74"/>
  <c r="D126" i="74"/>
  <c r="W122" i="74"/>
  <c r="S122" i="74"/>
  <c r="O122" i="74"/>
  <c r="K122" i="74"/>
  <c r="G122" i="74"/>
  <c r="C122" i="74"/>
  <c r="X121" i="74"/>
  <c r="T121" i="74"/>
  <c r="P121" i="74"/>
  <c r="L121" i="74"/>
  <c r="H121" i="74"/>
  <c r="D121" i="74"/>
  <c r="X120" i="74"/>
  <c r="T120" i="74"/>
  <c r="P120" i="74"/>
  <c r="L120" i="74"/>
  <c r="H120" i="74"/>
  <c r="D120" i="74"/>
  <c r="X119" i="74"/>
  <c r="T119" i="74"/>
  <c r="P119" i="74"/>
  <c r="L119" i="74"/>
  <c r="H119" i="74"/>
  <c r="D119" i="74"/>
  <c r="X118" i="74"/>
  <c r="T118" i="74"/>
  <c r="P118" i="74"/>
  <c r="L118" i="74"/>
  <c r="H118" i="74"/>
  <c r="D118" i="74"/>
  <c r="X117" i="74"/>
  <c r="T117" i="74"/>
  <c r="P117" i="74"/>
  <c r="L117" i="74"/>
  <c r="H117" i="74"/>
  <c r="D117" i="74"/>
  <c r="X116" i="74"/>
  <c r="T116" i="74"/>
  <c r="P116" i="74"/>
  <c r="L116" i="74"/>
  <c r="H116" i="74"/>
  <c r="D116" i="74"/>
  <c r="W104" i="74"/>
  <c r="S104" i="74"/>
  <c r="O104" i="74"/>
  <c r="K104" i="74"/>
  <c r="G104" i="74"/>
  <c r="C104" i="74"/>
  <c r="X103" i="74"/>
  <c r="T103" i="74"/>
  <c r="P103" i="74"/>
  <c r="L103" i="74"/>
  <c r="H103" i="74"/>
  <c r="D103" i="74"/>
  <c r="X102" i="74"/>
  <c r="T102" i="74"/>
  <c r="P102" i="74"/>
  <c r="L102" i="74"/>
  <c r="H102" i="74"/>
  <c r="D102" i="74"/>
  <c r="X101" i="74"/>
  <c r="T101" i="74"/>
  <c r="P101" i="74"/>
  <c r="L101" i="74"/>
  <c r="H101" i="74"/>
  <c r="D101" i="74"/>
  <c r="X100" i="74"/>
  <c r="T100" i="74"/>
  <c r="P100" i="74"/>
  <c r="L100" i="74"/>
  <c r="H100" i="74"/>
  <c r="D100" i="74"/>
  <c r="X99" i="74"/>
  <c r="T99" i="74"/>
  <c r="P99" i="74"/>
  <c r="L99" i="74"/>
  <c r="H99" i="74"/>
  <c r="D99" i="74"/>
  <c r="X98" i="74"/>
  <c r="T98" i="74"/>
  <c r="P98" i="74"/>
  <c r="L98" i="74"/>
  <c r="H98" i="74"/>
  <c r="D98" i="74"/>
  <c r="W93" i="74"/>
  <c r="S93" i="74"/>
  <c r="O93" i="74"/>
  <c r="K93" i="74"/>
  <c r="G93" i="74"/>
  <c r="C93" i="74"/>
  <c r="X92" i="74"/>
  <c r="T92" i="74"/>
  <c r="P92" i="74"/>
  <c r="L92" i="74"/>
  <c r="H92" i="74"/>
  <c r="D92" i="74"/>
  <c r="X91" i="74"/>
  <c r="T91" i="74"/>
  <c r="P91" i="74"/>
  <c r="L91" i="74"/>
  <c r="H91" i="74"/>
  <c r="D91" i="74"/>
  <c r="X90" i="74"/>
  <c r="T90" i="74"/>
  <c r="P90" i="74"/>
  <c r="L90" i="74"/>
  <c r="H90" i="74"/>
  <c r="D90" i="74"/>
  <c r="X89" i="74"/>
  <c r="T89" i="74"/>
  <c r="P89" i="74"/>
  <c r="L89" i="74"/>
  <c r="H89" i="74"/>
  <c r="D89" i="74"/>
  <c r="X88" i="74"/>
  <c r="T88" i="74"/>
  <c r="P88" i="74"/>
  <c r="L88" i="74"/>
  <c r="H88" i="74"/>
  <c r="D88" i="74"/>
  <c r="X87" i="74"/>
  <c r="T87" i="74"/>
  <c r="P87" i="74"/>
  <c r="L87" i="74"/>
  <c r="H87" i="74"/>
  <c r="D87" i="74"/>
  <c r="W82" i="74"/>
  <c r="S82" i="74"/>
  <c r="O82" i="74"/>
  <c r="K82" i="74"/>
  <c r="G82" i="74"/>
  <c r="C82" i="74"/>
  <c r="X81" i="74"/>
  <c r="T81" i="74"/>
  <c r="P81" i="74"/>
  <c r="L81" i="74"/>
  <c r="H81" i="74"/>
  <c r="D81" i="74"/>
  <c r="X80" i="74"/>
  <c r="T80" i="74"/>
  <c r="P80" i="74"/>
  <c r="L80" i="74"/>
  <c r="H80" i="74"/>
  <c r="D80" i="74"/>
  <c r="X79" i="74"/>
  <c r="T79" i="74"/>
  <c r="P79" i="74"/>
  <c r="L79" i="74"/>
  <c r="H79" i="74"/>
  <c r="D79" i="74"/>
  <c r="X78" i="74"/>
  <c r="T78" i="74"/>
  <c r="P78" i="74"/>
  <c r="L78" i="74"/>
  <c r="H78" i="74"/>
  <c r="D78" i="74"/>
  <c r="X77" i="74"/>
  <c r="T77" i="74"/>
  <c r="P77" i="74"/>
  <c r="L77" i="74"/>
  <c r="H77" i="74"/>
  <c r="D77" i="74"/>
  <c r="X76" i="74"/>
  <c r="T76" i="74"/>
  <c r="P76" i="74"/>
  <c r="L76" i="74"/>
  <c r="H76" i="74"/>
  <c r="D76" i="74"/>
  <c r="W71" i="74"/>
  <c r="S71" i="74"/>
  <c r="O71" i="74"/>
  <c r="K71" i="74"/>
  <c r="G71" i="74"/>
  <c r="C71" i="74"/>
  <c r="X70" i="74"/>
  <c r="T70" i="74"/>
  <c r="P70" i="74"/>
  <c r="L70" i="74"/>
  <c r="H70" i="74"/>
  <c r="D70" i="74"/>
  <c r="X69" i="74"/>
  <c r="T69" i="74"/>
  <c r="P69" i="74"/>
  <c r="L69" i="74"/>
  <c r="H69" i="74"/>
  <c r="D69" i="74"/>
  <c r="X68" i="74"/>
  <c r="T68" i="74"/>
  <c r="P68" i="74"/>
  <c r="L68" i="74"/>
  <c r="H68" i="74"/>
  <c r="D68" i="74"/>
  <c r="X67" i="74"/>
  <c r="T67" i="74"/>
  <c r="P67" i="74"/>
  <c r="L67" i="74"/>
  <c r="H67" i="74"/>
  <c r="D67" i="74"/>
  <c r="X66" i="74"/>
  <c r="T66" i="74"/>
  <c r="P66" i="74"/>
  <c r="L66" i="74"/>
  <c r="H66" i="74"/>
  <c r="D66" i="74"/>
  <c r="X65" i="74"/>
  <c r="T65" i="74"/>
  <c r="P65" i="74"/>
  <c r="L65" i="74"/>
  <c r="H65" i="74"/>
  <c r="D65" i="74"/>
  <c r="J57" i="74"/>
  <c r="I57" i="74"/>
  <c r="H57" i="74"/>
  <c r="G57" i="74"/>
  <c r="F57" i="74"/>
  <c r="E57" i="74"/>
  <c r="K28" i="74"/>
  <c r="L28" i="74" s="1"/>
  <c r="K27" i="74"/>
  <c r="L27" i="74" s="1"/>
  <c r="K26" i="74"/>
  <c r="L26" i="74" s="1"/>
  <c r="K25" i="74"/>
  <c r="L25" i="74" s="1"/>
  <c r="K24" i="74"/>
  <c r="L24" i="74" s="1"/>
  <c r="K23" i="74"/>
  <c r="L23" i="74" s="1"/>
  <c r="K22" i="74"/>
  <c r="L22" i="74" s="1"/>
  <c r="K21" i="74"/>
  <c r="L21" i="74" s="1"/>
  <c r="K20" i="74"/>
  <c r="L20" i="74" s="1"/>
  <c r="K19" i="74"/>
  <c r="L19" i="74" s="1"/>
  <c r="K18" i="74"/>
  <c r="L18" i="74" s="1"/>
  <c r="K17" i="74"/>
  <c r="L17" i="74" s="1"/>
  <c r="K16" i="74"/>
  <c r="L16" i="74" s="1"/>
  <c r="K15" i="74"/>
  <c r="L15" i="74" s="1"/>
  <c r="K14" i="74"/>
  <c r="L14" i="74" s="1"/>
  <c r="K13" i="74"/>
  <c r="L13" i="74" s="1"/>
  <c r="K12" i="74"/>
  <c r="L12" i="74" s="1"/>
  <c r="K11" i="74"/>
  <c r="L11" i="74" s="1"/>
  <c r="K10" i="74"/>
  <c r="L10" i="74" s="1"/>
  <c r="K9" i="74"/>
  <c r="L9" i="74" s="1"/>
  <c r="K8" i="74"/>
  <c r="L8" i="74" s="1"/>
  <c r="K7" i="74"/>
  <c r="L7" i="74" s="1"/>
  <c r="A7" i="74"/>
  <c r="A8" i="74" s="1"/>
  <c r="A9" i="74" s="1"/>
  <c r="A10" i="74" s="1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K6" i="74"/>
  <c r="D122" i="74" l="1"/>
  <c r="T122" i="74"/>
  <c r="P122" i="74"/>
  <c r="X122" i="74"/>
  <c r="L122" i="74"/>
  <c r="H122" i="74"/>
  <c r="P82" i="74"/>
  <c r="X82" i="74"/>
  <c r="P104" i="74"/>
  <c r="P132" i="74"/>
  <c r="H132" i="74"/>
  <c r="X132" i="74"/>
  <c r="D104" i="74"/>
  <c r="T104" i="74"/>
  <c r="L104" i="74"/>
  <c r="D132" i="74"/>
  <c r="T132" i="74"/>
  <c r="L132" i="74"/>
  <c r="P143" i="74"/>
  <c r="H82" i="74"/>
  <c r="H104" i="74"/>
  <c r="P71" i="74"/>
  <c r="D71" i="74"/>
  <c r="D93" i="74"/>
  <c r="T93" i="74"/>
  <c r="L93" i="74"/>
  <c r="X104" i="74"/>
  <c r="X93" i="74"/>
  <c r="P93" i="74"/>
  <c r="H93" i="74"/>
  <c r="T82" i="74"/>
  <c r="L82" i="74"/>
  <c r="D82" i="74"/>
  <c r="X71" i="74"/>
  <c r="T71" i="74"/>
  <c r="L71" i="74"/>
  <c r="H71" i="74"/>
  <c r="K57" i="74"/>
  <c r="L58" i="74" s="1"/>
  <c r="L6" i="74"/>
  <c r="L57" i="74" s="1"/>
  <c r="C35" i="73"/>
  <c r="H22" i="73"/>
  <c r="H24" i="73" s="1"/>
  <c r="L59" i="74" l="1"/>
  <c r="C21" i="73"/>
  <c r="D22" i="73" s="1"/>
  <c r="A5" i="73"/>
  <c r="A6" i="73" s="1"/>
  <c r="A7" i="73" s="1"/>
  <c r="A8" i="73" s="1"/>
  <c r="A9" i="73" s="1"/>
  <c r="A10" i="73" s="1"/>
  <c r="A11" i="73" s="1"/>
  <c r="A12" i="73" s="1"/>
  <c r="A13" i="73" s="1"/>
  <c r="D20" i="73"/>
  <c r="D12" i="73"/>
  <c r="D11" i="73"/>
  <c r="D10" i="73"/>
  <c r="D9" i="73"/>
  <c r="D8" i="73"/>
  <c r="D7" i="73"/>
  <c r="D6" i="73"/>
  <c r="D5" i="73"/>
  <c r="D4" i="73"/>
  <c r="D3" i="73"/>
  <c r="A20" i="73" l="1"/>
  <c r="A14" i="73"/>
  <c r="A15" i="73" s="1"/>
  <c r="A16" i="73" s="1"/>
  <c r="A17" i="73" s="1"/>
  <c r="A18" i="73" s="1"/>
  <c r="A19" i="73" s="1"/>
  <c r="O59" i="74"/>
  <c r="L62" i="74"/>
  <c r="D21" i="73"/>
  <c r="D23" i="73" s="1"/>
  <c r="F102" i="72"/>
  <c r="E102" i="72"/>
  <c r="G101" i="72"/>
  <c r="G113" i="72" l="1"/>
  <c r="G96" i="72"/>
  <c r="G100" i="72"/>
  <c r="G99" i="72"/>
  <c r="G98" i="72"/>
  <c r="G97" i="72"/>
  <c r="G95" i="72"/>
  <c r="G94" i="72"/>
  <c r="AI125" i="72" l="1"/>
  <c r="AI117" i="72"/>
  <c r="AF125" i="72"/>
  <c r="AC125" i="72"/>
  <c r="Z125" i="72"/>
  <c r="W125" i="72"/>
  <c r="AF117" i="72"/>
  <c r="AC117" i="72"/>
  <c r="Z117" i="72"/>
  <c r="W117" i="72"/>
  <c r="AO109" i="72"/>
  <c r="AL109" i="72"/>
  <c r="AI109" i="72"/>
  <c r="AF109" i="72"/>
  <c r="AC109" i="72"/>
  <c r="Z109" i="72"/>
  <c r="W109" i="72"/>
  <c r="AO101" i="72"/>
  <c r="AL101" i="72"/>
  <c r="AI101" i="72"/>
  <c r="AF101" i="72"/>
  <c r="AC101" i="72"/>
  <c r="Z101" i="72"/>
  <c r="E111" i="72"/>
  <c r="E105" i="72"/>
  <c r="G93" i="72"/>
  <c r="G89" i="72"/>
  <c r="G88" i="72"/>
  <c r="G87" i="72"/>
  <c r="G86" i="72"/>
  <c r="G85" i="72"/>
  <c r="G84" i="72"/>
  <c r="G83" i="72"/>
  <c r="G82" i="72"/>
  <c r="G81" i="72"/>
  <c r="G80" i="72"/>
  <c r="G79" i="72"/>
  <c r="G78" i="72"/>
  <c r="G77" i="72"/>
  <c r="G76" i="72"/>
  <c r="G75" i="72"/>
  <c r="G74" i="72"/>
  <c r="G73" i="72"/>
  <c r="G72" i="72"/>
  <c r="G71" i="72"/>
  <c r="G70" i="72"/>
  <c r="G69" i="72"/>
  <c r="G68" i="72"/>
  <c r="G67" i="72"/>
  <c r="G66" i="72"/>
  <c r="G65" i="72"/>
  <c r="G64" i="72"/>
  <c r="A90" i="72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W101" i="72"/>
  <c r="G63" i="72"/>
  <c r="AO66" i="72"/>
  <c r="AL66" i="72"/>
  <c r="AI66" i="72"/>
  <c r="AO58" i="72"/>
  <c r="AL58" i="72"/>
  <c r="AI58" i="72"/>
  <c r="Z44" i="72"/>
  <c r="W44" i="72"/>
  <c r="W37" i="72"/>
  <c r="G92" i="72"/>
  <c r="W24" i="72"/>
  <c r="AO19" i="72"/>
  <c r="AL19" i="72"/>
  <c r="AI19" i="72"/>
  <c r="AL11" i="72"/>
  <c r="G91" i="72"/>
  <c r="G90" i="72"/>
  <c r="G62" i="72"/>
  <c r="G61" i="72"/>
  <c r="G60" i="72"/>
  <c r="G59" i="72"/>
  <c r="G58" i="72"/>
  <c r="G57" i="72"/>
  <c r="G56" i="72"/>
  <c r="G55" i="72"/>
  <c r="G54" i="72"/>
  <c r="G53" i="72"/>
  <c r="G52" i="72"/>
  <c r="G51" i="72" l="1"/>
  <c r="G50" i="72"/>
  <c r="G49" i="72"/>
  <c r="G48" i="72"/>
  <c r="G47" i="72"/>
  <c r="G46" i="72" l="1"/>
  <c r="G45" i="72"/>
  <c r="G44" i="72"/>
  <c r="G43" i="72"/>
  <c r="G42" i="72"/>
  <c r="G41" i="72"/>
  <c r="G40" i="72"/>
  <c r="G39" i="72"/>
  <c r="G38" i="72"/>
  <c r="G37" i="72"/>
  <c r="G36" i="72"/>
  <c r="G35" i="72"/>
  <c r="G34" i="72"/>
  <c r="G33" i="72"/>
  <c r="G32" i="72"/>
  <c r="G31" i="72" l="1"/>
  <c r="G30" i="72"/>
  <c r="G29" i="72"/>
  <c r="G28" i="72"/>
  <c r="G27" i="72"/>
  <c r="G26" i="72"/>
  <c r="G25" i="72"/>
  <c r="G24" i="72"/>
  <c r="G23" i="72" l="1"/>
  <c r="G22" i="72"/>
  <c r="G21" i="72"/>
  <c r="G20" i="72"/>
  <c r="G19" i="72"/>
  <c r="G18" i="72"/>
  <c r="G17" i="72"/>
  <c r="I8" i="72" s="1"/>
  <c r="G16" i="72"/>
  <c r="G15" i="72"/>
  <c r="G14" i="72"/>
  <c r="G13" i="72"/>
  <c r="G12" i="72"/>
  <c r="G11" i="72"/>
  <c r="G10" i="72"/>
  <c r="G9" i="72"/>
  <c r="G8" i="72"/>
  <c r="G7" i="72"/>
  <c r="G6" i="72"/>
  <c r="AF80" i="72"/>
  <c r="AC80" i="72"/>
  <c r="Z80" i="72"/>
  <c r="W80" i="72"/>
  <c r="AF73" i="72"/>
  <c r="AF66" i="72"/>
  <c r="AC66" i="72"/>
  <c r="Z66" i="72"/>
  <c r="W66" i="72"/>
  <c r="AF58" i="72"/>
  <c r="AC58" i="72"/>
  <c r="Z58" i="72"/>
  <c r="W58" i="72"/>
  <c r="AO51" i="72"/>
  <c r="AL51" i="72"/>
  <c r="AI51" i="72"/>
  <c r="AF51" i="72"/>
  <c r="AC51" i="72"/>
  <c r="Z51" i="72"/>
  <c r="W51" i="72"/>
  <c r="AF44" i="72"/>
  <c r="AC44" i="72"/>
  <c r="AO43" i="72"/>
  <c r="AL43" i="72"/>
  <c r="AF37" i="72"/>
  <c r="AC37" i="72"/>
  <c r="Z37" i="72"/>
  <c r="AO35" i="72"/>
  <c r="AL35" i="72"/>
  <c r="AI35" i="72"/>
  <c r="AF30" i="72"/>
  <c r="AC30" i="72"/>
  <c r="Z30" i="72"/>
  <c r="W30" i="72"/>
  <c r="AO27" i="72"/>
  <c r="AL27" i="72"/>
  <c r="AI27" i="72"/>
  <c r="AF24" i="72"/>
  <c r="AC24" i="72"/>
  <c r="Z24" i="72"/>
  <c r="AF17" i="72"/>
  <c r="AC17" i="72"/>
  <c r="Z17" i="72"/>
  <c r="W17" i="72"/>
  <c r="AO11" i="72"/>
  <c r="AI11" i="72"/>
  <c r="AF10" i="72"/>
  <c r="AC10" i="72"/>
  <c r="Z10" i="72"/>
  <c r="W10" i="72"/>
  <c r="A7" i="72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G102" i="72" l="1"/>
  <c r="E113" i="72"/>
  <c r="F113" i="72" s="1"/>
  <c r="G105" i="72" s="1"/>
  <c r="K28" i="70"/>
  <c r="L28" i="70" s="1"/>
  <c r="G104" i="72" l="1"/>
  <c r="G106" i="72" s="1"/>
  <c r="G89" i="71"/>
  <c r="G88" i="71"/>
  <c r="G87" i="71"/>
  <c r="G86" i="71"/>
  <c r="G85" i="71"/>
  <c r="G84" i="71"/>
  <c r="G83" i="71"/>
  <c r="G82" i="71"/>
  <c r="G81" i="71"/>
  <c r="G80" i="71"/>
  <c r="G79" i="71"/>
  <c r="G78" i="71"/>
  <c r="G77" i="71"/>
  <c r="G76" i="71"/>
  <c r="G75" i="71"/>
  <c r="G74" i="71"/>
  <c r="G73" i="71"/>
  <c r="G72" i="71"/>
  <c r="G71" i="71"/>
  <c r="G70" i="71"/>
  <c r="G69" i="71"/>
  <c r="G68" i="71"/>
  <c r="G67" i="71"/>
  <c r="G66" i="71"/>
  <c r="G65" i="71"/>
  <c r="G64" i="71"/>
  <c r="G63" i="71"/>
  <c r="G62" i="71"/>
  <c r="G61" i="71"/>
  <c r="G60" i="71"/>
  <c r="G59" i="71"/>
  <c r="G58" i="71"/>
  <c r="G57" i="71"/>
  <c r="G56" i="71"/>
  <c r="G55" i="71"/>
  <c r="K6" i="70"/>
  <c r="K7" i="70"/>
  <c r="K8" i="70"/>
  <c r="K9" i="70"/>
  <c r="K10" i="70"/>
  <c r="K11" i="70"/>
  <c r="K12" i="70"/>
  <c r="K13" i="70"/>
  <c r="K14" i="70"/>
  <c r="K15" i="70"/>
  <c r="K16" i="70"/>
  <c r="K17" i="70"/>
  <c r="K18" i="70"/>
  <c r="K19" i="70"/>
  <c r="K20" i="70"/>
  <c r="K21" i="70"/>
  <c r="K22" i="70"/>
  <c r="K23" i="70"/>
  <c r="K24" i="70"/>
  <c r="K25" i="70"/>
  <c r="K26" i="70"/>
  <c r="K27" i="70"/>
  <c r="G54" i="71" l="1"/>
  <c r="G53" i="71"/>
  <c r="G52" i="71"/>
  <c r="G51" i="71"/>
  <c r="G50" i="71"/>
  <c r="G49" i="71"/>
  <c r="G48" i="71"/>
  <c r="G47" i="71"/>
  <c r="G46" i="71"/>
  <c r="G45" i="71"/>
  <c r="G44" i="71"/>
  <c r="G43" i="71"/>
  <c r="G42" i="71"/>
  <c r="G40" i="71"/>
  <c r="G41" i="71" l="1"/>
  <c r="G39" i="71"/>
  <c r="G38" i="71"/>
  <c r="G37" i="71" l="1"/>
  <c r="G36" i="71"/>
  <c r="G35" i="71" l="1"/>
  <c r="G34" i="71"/>
  <c r="G33" i="71"/>
  <c r="G32" i="71"/>
  <c r="G31" i="71"/>
  <c r="G30" i="71"/>
  <c r="G29" i="71"/>
  <c r="G28" i="71"/>
  <c r="G27" i="71"/>
  <c r="G26" i="71"/>
  <c r="G25" i="71" l="1"/>
  <c r="G24" i="71" l="1"/>
  <c r="G23" i="71"/>
  <c r="G22" i="71"/>
  <c r="G21" i="71"/>
  <c r="G14" i="71" l="1"/>
  <c r="G20" i="71"/>
  <c r="G19" i="71"/>
  <c r="G18" i="71"/>
  <c r="G17" i="71"/>
  <c r="G16" i="71"/>
  <c r="G15" i="71"/>
  <c r="G13" i="71"/>
  <c r="G12" i="71"/>
  <c r="G11" i="71"/>
  <c r="G10" i="71"/>
  <c r="G9" i="71"/>
  <c r="G8" i="71"/>
  <c r="G7" i="71"/>
  <c r="G6" i="71"/>
  <c r="W51" i="71"/>
  <c r="AF51" i="71"/>
  <c r="Z51" i="71"/>
  <c r="AC51" i="71"/>
  <c r="AC37" i="71"/>
  <c r="AC30" i="71"/>
  <c r="Z30" i="71"/>
  <c r="Z24" i="71"/>
  <c r="D99" i="71"/>
  <c r="F90" i="71"/>
  <c r="E97" i="71" s="1"/>
  <c r="E90" i="71"/>
  <c r="E94" i="71" s="1"/>
  <c r="AF80" i="71"/>
  <c r="AC80" i="71"/>
  <c r="Z80" i="71"/>
  <c r="W80" i="71"/>
  <c r="AF73" i="71"/>
  <c r="AF66" i="71"/>
  <c r="AC66" i="71"/>
  <c r="Z66" i="71"/>
  <c r="W66" i="71"/>
  <c r="AF58" i="71"/>
  <c r="AC58" i="71"/>
  <c r="Z58" i="71"/>
  <c r="W58" i="71"/>
  <c r="AO51" i="71"/>
  <c r="AL51" i="71"/>
  <c r="AI51" i="71"/>
  <c r="AF44" i="71"/>
  <c r="AC44" i="71"/>
  <c r="Z44" i="71"/>
  <c r="W44" i="71"/>
  <c r="AO43" i="71"/>
  <c r="AL43" i="71"/>
  <c r="AF37" i="71"/>
  <c r="Z37" i="71"/>
  <c r="W37" i="71"/>
  <c r="AO35" i="71"/>
  <c r="AL35" i="71"/>
  <c r="AI35" i="71"/>
  <c r="AF30" i="71"/>
  <c r="W30" i="71"/>
  <c r="AO27" i="71"/>
  <c r="AL27" i="71"/>
  <c r="AI27" i="71"/>
  <c r="AF24" i="71"/>
  <c r="AC24" i="71"/>
  <c r="AO19" i="71"/>
  <c r="AL19" i="71"/>
  <c r="AI19" i="71"/>
  <c r="AF17" i="71"/>
  <c r="AC17" i="71"/>
  <c r="Z17" i="71"/>
  <c r="W17" i="71"/>
  <c r="AO11" i="71"/>
  <c r="AI11" i="71"/>
  <c r="AF10" i="71"/>
  <c r="AC10" i="71"/>
  <c r="Z10" i="71"/>
  <c r="W10" i="71"/>
  <c r="A7" i="71"/>
  <c r="A8" i="71" s="1"/>
  <c r="A9" i="71" s="1"/>
  <c r="A10" i="71" s="1"/>
  <c r="A11" i="71" s="1"/>
  <c r="A12" i="71" s="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A28" i="71" s="1"/>
  <c r="A29" i="71" s="1"/>
  <c r="A30" i="71" s="1"/>
  <c r="A31" i="71" s="1"/>
  <c r="A32" i="71" s="1"/>
  <c r="A33" i="71" s="1"/>
  <c r="A34" i="71" s="1"/>
  <c r="A35" i="71" s="1"/>
  <c r="A36" i="71" s="1"/>
  <c r="A37" i="71" s="1"/>
  <c r="A38" i="71" s="1"/>
  <c r="A39" i="71" s="1"/>
  <c r="A40" i="71" s="1"/>
  <c r="A41" i="71" s="1"/>
  <c r="A42" i="71" s="1"/>
  <c r="A43" i="71" s="1"/>
  <c r="A44" i="71" s="1"/>
  <c r="A45" i="71" s="1"/>
  <c r="A46" i="71" s="1"/>
  <c r="A47" i="71" s="1"/>
  <c r="A48" i="71" s="1"/>
  <c r="A49" i="71" s="1"/>
  <c r="A50" i="71" s="1"/>
  <c r="A51" i="71" s="1"/>
  <c r="A52" i="71" s="1"/>
  <c r="A53" i="71" s="1"/>
  <c r="A54" i="71" s="1"/>
  <c r="A55" i="71" s="1"/>
  <c r="A56" i="71" s="1"/>
  <c r="A57" i="71" s="1"/>
  <c r="A58" i="71" s="1"/>
  <c r="A59" i="71" s="1"/>
  <c r="A60" i="71" s="1"/>
  <c r="A61" i="71" s="1"/>
  <c r="A62" i="71" s="1"/>
  <c r="A63" i="71" s="1"/>
  <c r="A64" i="71" s="1"/>
  <c r="A65" i="71" s="1"/>
  <c r="A66" i="71" s="1"/>
  <c r="A67" i="71" s="1"/>
  <c r="A68" i="71" s="1"/>
  <c r="A69" i="71" s="1"/>
  <c r="A70" i="71" s="1"/>
  <c r="A71" i="71" s="1"/>
  <c r="A72" i="71" s="1"/>
  <c r="A73" i="71" s="1"/>
  <c r="A74" i="71" s="1"/>
  <c r="A75" i="71" s="1"/>
  <c r="A76" i="71" s="1"/>
  <c r="A77" i="71" s="1"/>
  <c r="A78" i="71" s="1"/>
  <c r="A79" i="71" s="1"/>
  <c r="A80" i="71" s="1"/>
  <c r="A81" i="71" s="1"/>
  <c r="A82" i="71" s="1"/>
  <c r="A83" i="71" s="1"/>
  <c r="A84" i="71" s="1"/>
  <c r="A85" i="71" s="1"/>
  <c r="A86" i="71" s="1"/>
  <c r="A87" i="71" s="1"/>
  <c r="A88" i="71" s="1"/>
  <c r="L69" i="70"/>
  <c r="O124" i="70"/>
  <c r="P123" i="70"/>
  <c r="P122" i="70"/>
  <c r="P121" i="70"/>
  <c r="P120" i="70"/>
  <c r="P119" i="70"/>
  <c r="P118" i="70"/>
  <c r="W113" i="70"/>
  <c r="S113" i="70"/>
  <c r="O113" i="70"/>
  <c r="K113" i="70"/>
  <c r="G113" i="70"/>
  <c r="C113" i="70"/>
  <c r="X112" i="70"/>
  <c r="T112" i="70"/>
  <c r="P112" i="70"/>
  <c r="L112" i="70"/>
  <c r="H112" i="70"/>
  <c r="D112" i="70"/>
  <c r="X111" i="70"/>
  <c r="T111" i="70"/>
  <c r="P111" i="70"/>
  <c r="L111" i="70"/>
  <c r="H111" i="70"/>
  <c r="D111" i="70"/>
  <c r="X110" i="70"/>
  <c r="T110" i="70"/>
  <c r="P110" i="70"/>
  <c r="L110" i="70"/>
  <c r="H110" i="70"/>
  <c r="D110" i="70"/>
  <c r="X109" i="70"/>
  <c r="T109" i="70"/>
  <c r="P109" i="70"/>
  <c r="L109" i="70"/>
  <c r="H109" i="70"/>
  <c r="D109" i="70"/>
  <c r="X108" i="70"/>
  <c r="T108" i="70"/>
  <c r="P108" i="70"/>
  <c r="L108" i="70"/>
  <c r="H108" i="70"/>
  <c r="D108" i="70"/>
  <c r="X107" i="70"/>
  <c r="T107" i="70"/>
  <c r="P107" i="70"/>
  <c r="L107" i="70"/>
  <c r="H107" i="70"/>
  <c r="D107" i="70"/>
  <c r="W103" i="70"/>
  <c r="S103" i="70"/>
  <c r="O103" i="70"/>
  <c r="K103" i="70"/>
  <c r="G103" i="70"/>
  <c r="C103" i="70"/>
  <c r="X102" i="70"/>
  <c r="T102" i="70"/>
  <c r="P102" i="70"/>
  <c r="L102" i="70"/>
  <c r="H102" i="70"/>
  <c r="D102" i="70"/>
  <c r="X101" i="70"/>
  <c r="T101" i="70"/>
  <c r="P101" i="70"/>
  <c r="L101" i="70"/>
  <c r="H101" i="70"/>
  <c r="D101" i="70"/>
  <c r="X100" i="70"/>
  <c r="T100" i="70"/>
  <c r="P100" i="70"/>
  <c r="L100" i="70"/>
  <c r="H100" i="70"/>
  <c r="D100" i="70"/>
  <c r="X99" i="70"/>
  <c r="T99" i="70"/>
  <c r="P99" i="70"/>
  <c r="L99" i="70"/>
  <c r="H99" i="70"/>
  <c r="D99" i="70"/>
  <c r="X98" i="70"/>
  <c r="T98" i="70"/>
  <c r="P98" i="70"/>
  <c r="L98" i="70"/>
  <c r="H98" i="70"/>
  <c r="D98" i="70"/>
  <c r="X97" i="70"/>
  <c r="T97" i="70"/>
  <c r="P97" i="70"/>
  <c r="P103" i="70" s="1"/>
  <c r="L97" i="70"/>
  <c r="L103" i="70" s="1"/>
  <c r="H97" i="70"/>
  <c r="D97" i="70"/>
  <c r="W92" i="70"/>
  <c r="S92" i="70"/>
  <c r="O92" i="70"/>
  <c r="K92" i="70"/>
  <c r="G92" i="70"/>
  <c r="C92" i="70"/>
  <c r="X91" i="70"/>
  <c r="T91" i="70"/>
  <c r="P91" i="70"/>
  <c r="L91" i="70"/>
  <c r="H91" i="70"/>
  <c r="D91" i="70"/>
  <c r="X90" i="70"/>
  <c r="T90" i="70"/>
  <c r="P90" i="70"/>
  <c r="L90" i="70"/>
  <c r="H90" i="70"/>
  <c r="D90" i="70"/>
  <c r="X89" i="70"/>
  <c r="T89" i="70"/>
  <c r="P89" i="70"/>
  <c r="L89" i="70"/>
  <c r="H89" i="70"/>
  <c r="D89" i="70"/>
  <c r="X88" i="70"/>
  <c r="T88" i="70"/>
  <c r="P88" i="70"/>
  <c r="L88" i="70"/>
  <c r="H88" i="70"/>
  <c r="D88" i="70"/>
  <c r="X87" i="70"/>
  <c r="T87" i="70"/>
  <c r="P87" i="70"/>
  <c r="L87" i="70"/>
  <c r="H87" i="70"/>
  <c r="D87" i="70"/>
  <c r="X86" i="70"/>
  <c r="T86" i="70"/>
  <c r="P86" i="70"/>
  <c r="L86" i="70"/>
  <c r="H86" i="70"/>
  <c r="D86" i="70"/>
  <c r="W81" i="70"/>
  <c r="S81" i="70"/>
  <c r="O81" i="70"/>
  <c r="K81" i="70"/>
  <c r="G81" i="70"/>
  <c r="C81" i="70"/>
  <c r="X80" i="70"/>
  <c r="T80" i="70"/>
  <c r="P80" i="70"/>
  <c r="L80" i="70"/>
  <c r="H80" i="70"/>
  <c r="D80" i="70"/>
  <c r="X79" i="70"/>
  <c r="T79" i="70"/>
  <c r="P79" i="70"/>
  <c r="L79" i="70"/>
  <c r="H79" i="70"/>
  <c r="D79" i="70"/>
  <c r="X78" i="70"/>
  <c r="T78" i="70"/>
  <c r="P78" i="70"/>
  <c r="L78" i="70"/>
  <c r="H78" i="70"/>
  <c r="D78" i="70"/>
  <c r="X77" i="70"/>
  <c r="T77" i="70"/>
  <c r="P77" i="70"/>
  <c r="L77" i="70"/>
  <c r="H77" i="70"/>
  <c r="D77" i="70"/>
  <c r="X76" i="70"/>
  <c r="T76" i="70"/>
  <c r="P76" i="70"/>
  <c r="L76" i="70"/>
  <c r="H76" i="70"/>
  <c r="D76" i="70"/>
  <c r="X75" i="70"/>
  <c r="T75" i="70"/>
  <c r="P75" i="70"/>
  <c r="L75" i="70"/>
  <c r="H75" i="70"/>
  <c r="D75" i="70"/>
  <c r="D81" i="70" s="1"/>
  <c r="W70" i="70"/>
  <c r="S70" i="70"/>
  <c r="O70" i="70"/>
  <c r="K70" i="70"/>
  <c r="G70" i="70"/>
  <c r="C70" i="70"/>
  <c r="X69" i="70"/>
  <c r="T69" i="70"/>
  <c r="P69" i="70"/>
  <c r="H69" i="70"/>
  <c r="D69" i="70"/>
  <c r="X68" i="70"/>
  <c r="T68" i="70"/>
  <c r="P68" i="70"/>
  <c r="L68" i="70"/>
  <c r="H68" i="70"/>
  <c r="D68" i="70"/>
  <c r="X67" i="70"/>
  <c r="T67" i="70"/>
  <c r="P67" i="70"/>
  <c r="L67" i="70"/>
  <c r="H67" i="70"/>
  <c r="D67" i="70"/>
  <c r="X66" i="70"/>
  <c r="T66" i="70"/>
  <c r="P66" i="70"/>
  <c r="L66" i="70"/>
  <c r="H66" i="70"/>
  <c r="D66" i="70"/>
  <c r="X65" i="70"/>
  <c r="T65" i="70"/>
  <c r="P65" i="70"/>
  <c r="L65" i="70"/>
  <c r="H65" i="70"/>
  <c r="D65" i="70"/>
  <c r="X64" i="70"/>
  <c r="T64" i="70"/>
  <c r="P64" i="70"/>
  <c r="L64" i="70"/>
  <c r="H64" i="70"/>
  <c r="D64" i="70"/>
  <c r="D70" i="70" s="1"/>
  <c r="W59" i="70"/>
  <c r="S59" i="70"/>
  <c r="O59" i="70"/>
  <c r="K59" i="70"/>
  <c r="G59" i="70"/>
  <c r="C59" i="70"/>
  <c r="X58" i="70"/>
  <c r="T58" i="70"/>
  <c r="P58" i="70"/>
  <c r="L58" i="70"/>
  <c r="H58" i="70"/>
  <c r="D58" i="70"/>
  <c r="X57" i="70"/>
  <c r="T57" i="70"/>
  <c r="P57" i="70"/>
  <c r="L57" i="70"/>
  <c r="H57" i="70"/>
  <c r="D57" i="70"/>
  <c r="X56" i="70"/>
  <c r="T56" i="70"/>
  <c r="P56" i="70"/>
  <c r="L56" i="70"/>
  <c r="H56" i="70"/>
  <c r="D56" i="70"/>
  <c r="X55" i="70"/>
  <c r="T55" i="70"/>
  <c r="P55" i="70"/>
  <c r="L55" i="70"/>
  <c r="H55" i="70"/>
  <c r="D55" i="70"/>
  <c r="X54" i="70"/>
  <c r="T54" i="70"/>
  <c r="P54" i="70"/>
  <c r="L54" i="70"/>
  <c r="H54" i="70"/>
  <c r="D54" i="70"/>
  <c r="X53" i="70"/>
  <c r="T53" i="70"/>
  <c r="P53" i="70"/>
  <c r="L53" i="70"/>
  <c r="L59" i="70" s="1"/>
  <c r="H53" i="70"/>
  <c r="D53" i="70"/>
  <c r="J45" i="70"/>
  <c r="I45" i="70"/>
  <c r="H45" i="70"/>
  <c r="G45" i="70"/>
  <c r="F45" i="70"/>
  <c r="E45" i="70"/>
  <c r="L27" i="70"/>
  <c r="L26" i="70"/>
  <c r="L25" i="70"/>
  <c r="L24" i="70"/>
  <c r="L23" i="70"/>
  <c r="L22" i="70"/>
  <c r="L21" i="70"/>
  <c r="L20" i="70"/>
  <c r="L19" i="70"/>
  <c r="L18" i="70"/>
  <c r="L17" i="70"/>
  <c r="L16" i="70"/>
  <c r="L15" i="70"/>
  <c r="L14" i="70"/>
  <c r="L13" i="70"/>
  <c r="L12" i="70"/>
  <c r="L11" i="70"/>
  <c r="L10" i="70"/>
  <c r="L9" i="70"/>
  <c r="L8" i="70"/>
  <c r="L7" i="70"/>
  <c r="A7" i="70"/>
  <c r="A8" i="70" s="1"/>
  <c r="A9" i="70" s="1"/>
  <c r="A10" i="70" s="1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D113" i="70" l="1"/>
  <c r="L92" i="70"/>
  <c r="H113" i="70"/>
  <c r="P92" i="70"/>
  <c r="T70" i="70"/>
  <c r="X113" i="70"/>
  <c r="D59" i="70"/>
  <c r="T59" i="70"/>
  <c r="L70" i="70"/>
  <c r="L81" i="70"/>
  <c r="H92" i="70"/>
  <c r="X92" i="70"/>
  <c r="T103" i="70"/>
  <c r="L113" i="70"/>
  <c r="P124" i="70"/>
  <c r="T81" i="70"/>
  <c r="D103" i="70"/>
  <c r="H70" i="70"/>
  <c r="X70" i="70"/>
  <c r="P81" i="70"/>
  <c r="T92" i="70"/>
  <c r="X103" i="70"/>
  <c r="G90" i="71"/>
  <c r="E99" i="71"/>
  <c r="F99" i="71" s="1"/>
  <c r="G92" i="71"/>
  <c r="K45" i="70"/>
  <c r="L46" i="70" s="1"/>
  <c r="L6" i="70"/>
  <c r="L45" i="70" s="1"/>
  <c r="H103" i="70"/>
  <c r="P113" i="70"/>
  <c r="T113" i="70"/>
  <c r="D92" i="70"/>
  <c r="X81" i="70"/>
  <c r="H81" i="70"/>
  <c r="P70" i="70"/>
  <c r="X59" i="70"/>
  <c r="P59" i="70"/>
  <c r="H59" i="70"/>
  <c r="O47" i="69"/>
  <c r="L47" i="70" l="1"/>
  <c r="H92" i="71" s="1"/>
  <c r="K46" i="69"/>
  <c r="L46" i="69" s="1"/>
  <c r="K45" i="69"/>
  <c r="L45" i="69" s="1"/>
  <c r="K44" i="69"/>
  <c r="L44" i="69" s="1"/>
  <c r="A44" i="69"/>
  <c r="A45" i="69" s="1"/>
  <c r="A46" i="69" s="1"/>
  <c r="J48" i="69" l="1"/>
  <c r="I48" i="69"/>
  <c r="H48" i="69"/>
  <c r="G48" i="69"/>
  <c r="F48" i="69"/>
  <c r="E48" i="69"/>
  <c r="K43" i="69"/>
  <c r="L43" i="69" s="1"/>
  <c r="O127" i="69" l="1"/>
  <c r="P126" i="69"/>
  <c r="P125" i="69"/>
  <c r="P124" i="69"/>
  <c r="P123" i="69"/>
  <c r="P122" i="69"/>
  <c r="P121" i="69"/>
  <c r="K47" i="69"/>
  <c r="L47" i="69" s="1"/>
  <c r="P127" i="69" l="1"/>
  <c r="W116" i="69"/>
  <c r="X115" i="69"/>
  <c r="X114" i="69"/>
  <c r="X113" i="69"/>
  <c r="X112" i="69"/>
  <c r="X111" i="69"/>
  <c r="X110" i="69"/>
  <c r="S116" i="69"/>
  <c r="T115" i="69"/>
  <c r="T114" i="69"/>
  <c r="T113" i="69"/>
  <c r="T112" i="69"/>
  <c r="T111" i="69"/>
  <c r="T110" i="69"/>
  <c r="X116" i="69" l="1"/>
  <c r="T116" i="69"/>
  <c r="O116" i="69"/>
  <c r="P115" i="69"/>
  <c r="P114" i="69"/>
  <c r="P113" i="69"/>
  <c r="P112" i="69"/>
  <c r="P111" i="69"/>
  <c r="P110" i="69"/>
  <c r="K116" i="69"/>
  <c r="L115" i="69"/>
  <c r="L114" i="69"/>
  <c r="L113" i="69"/>
  <c r="L112" i="69"/>
  <c r="L111" i="69"/>
  <c r="L110" i="69"/>
  <c r="G116" i="69"/>
  <c r="H115" i="69"/>
  <c r="H114" i="69"/>
  <c r="H113" i="69"/>
  <c r="H112" i="69"/>
  <c r="H111" i="69"/>
  <c r="H110" i="69"/>
  <c r="C116" i="69"/>
  <c r="D115" i="69"/>
  <c r="D114" i="69"/>
  <c r="D113" i="69"/>
  <c r="D112" i="69"/>
  <c r="D111" i="69"/>
  <c r="D110" i="69"/>
  <c r="G95" i="69"/>
  <c r="H94" i="69"/>
  <c r="H93" i="69"/>
  <c r="H92" i="69"/>
  <c r="H91" i="69"/>
  <c r="H90" i="69"/>
  <c r="H95" i="69" s="1"/>
  <c r="H89" i="69"/>
  <c r="K42" i="69"/>
  <c r="L42" i="69" s="1"/>
  <c r="K41" i="69"/>
  <c r="L41" i="69" s="1"/>
  <c r="K40" i="69"/>
  <c r="L40" i="69" s="1"/>
  <c r="K39" i="69"/>
  <c r="L39" i="69" s="1"/>
  <c r="K38" i="69"/>
  <c r="L38" i="69" s="1"/>
  <c r="K37" i="69"/>
  <c r="L37" i="69" s="1"/>
  <c r="L116" i="69" l="1"/>
  <c r="P116" i="69"/>
  <c r="H116" i="69"/>
  <c r="D116" i="69"/>
  <c r="K36" i="69"/>
  <c r="L36" i="69" s="1"/>
  <c r="K35" i="69"/>
  <c r="L35" i="69" s="1"/>
  <c r="K34" i="69" l="1"/>
  <c r="K33" i="69" l="1"/>
  <c r="L33" i="69" s="1"/>
  <c r="W106" i="69"/>
  <c r="X105" i="69"/>
  <c r="X104" i="69"/>
  <c r="X103" i="69"/>
  <c r="X102" i="69"/>
  <c r="X101" i="69"/>
  <c r="X100" i="69"/>
  <c r="T105" i="69"/>
  <c r="T104" i="69"/>
  <c r="T103" i="69"/>
  <c r="T102" i="69"/>
  <c r="T101" i="69"/>
  <c r="T100" i="69"/>
  <c r="P105" i="69"/>
  <c r="P104" i="69"/>
  <c r="P103" i="69"/>
  <c r="P102" i="69"/>
  <c r="P101" i="69"/>
  <c r="P100" i="69"/>
  <c r="L105" i="69"/>
  <c r="L104" i="69"/>
  <c r="L103" i="69"/>
  <c r="L102" i="69"/>
  <c r="L101" i="69"/>
  <c r="L100" i="69"/>
  <c r="H105" i="69"/>
  <c r="H104" i="69"/>
  <c r="H103" i="69"/>
  <c r="H102" i="69"/>
  <c r="H101" i="69"/>
  <c r="H100" i="69"/>
  <c r="D105" i="69"/>
  <c r="D104" i="69"/>
  <c r="D103" i="69"/>
  <c r="D102" i="69"/>
  <c r="D101" i="69"/>
  <c r="D100" i="69"/>
  <c r="X94" i="69"/>
  <c r="X93" i="69"/>
  <c r="X92" i="69"/>
  <c r="X91" i="69"/>
  <c r="X90" i="69"/>
  <c r="X89" i="69"/>
  <c r="T94" i="69"/>
  <c r="T93" i="69"/>
  <c r="T92" i="69"/>
  <c r="T91" i="69"/>
  <c r="T90" i="69"/>
  <c r="T89" i="69"/>
  <c r="P94" i="69"/>
  <c r="P93" i="69"/>
  <c r="P92" i="69"/>
  <c r="P91" i="69"/>
  <c r="P90" i="69"/>
  <c r="P89" i="69"/>
  <c r="L94" i="69"/>
  <c r="L93" i="69"/>
  <c r="L92" i="69"/>
  <c r="L91" i="69"/>
  <c r="L90" i="69"/>
  <c r="L89" i="69"/>
  <c r="D94" i="69"/>
  <c r="D93" i="69"/>
  <c r="D92" i="69"/>
  <c r="D91" i="69"/>
  <c r="D90" i="69"/>
  <c r="D89" i="69"/>
  <c r="X83" i="69"/>
  <c r="X82" i="69"/>
  <c r="X81" i="69"/>
  <c r="X80" i="69"/>
  <c r="X79" i="69"/>
  <c r="X78" i="69"/>
  <c r="T83" i="69"/>
  <c r="T82" i="69"/>
  <c r="T81" i="69"/>
  <c r="T80" i="69"/>
  <c r="T79" i="69"/>
  <c r="T78" i="69"/>
  <c r="P83" i="69"/>
  <c r="P82" i="69"/>
  <c r="P81" i="69"/>
  <c r="P80" i="69"/>
  <c r="P79" i="69"/>
  <c r="P78" i="69"/>
  <c r="L83" i="69"/>
  <c r="L82" i="69"/>
  <c r="L81" i="69"/>
  <c r="L80" i="69"/>
  <c r="L79" i="69"/>
  <c r="L78" i="69"/>
  <c r="H83" i="69"/>
  <c r="H82" i="69"/>
  <c r="H81" i="69"/>
  <c r="H80" i="69"/>
  <c r="H79" i="69"/>
  <c r="H78" i="69"/>
  <c r="D83" i="69"/>
  <c r="D82" i="69"/>
  <c r="D81" i="69"/>
  <c r="D80" i="69"/>
  <c r="D79" i="69"/>
  <c r="D78" i="69"/>
  <c r="X72" i="69"/>
  <c r="X71" i="69"/>
  <c r="X70" i="69"/>
  <c r="X69" i="69"/>
  <c r="X68" i="69"/>
  <c r="X67" i="69"/>
  <c r="T72" i="69"/>
  <c r="T71" i="69"/>
  <c r="T70" i="69"/>
  <c r="T69" i="69"/>
  <c r="T68" i="69"/>
  <c r="T67" i="69"/>
  <c r="P72" i="69"/>
  <c r="P71" i="69"/>
  <c r="P70" i="69"/>
  <c r="P69" i="69"/>
  <c r="P68" i="69"/>
  <c r="P67" i="69"/>
  <c r="L72" i="69"/>
  <c r="L71" i="69"/>
  <c r="L70" i="69"/>
  <c r="L69" i="69"/>
  <c r="L68" i="69"/>
  <c r="L67" i="69"/>
  <c r="H72" i="69"/>
  <c r="H71" i="69"/>
  <c r="H70" i="69"/>
  <c r="H69" i="69"/>
  <c r="H68" i="69"/>
  <c r="H67" i="69"/>
  <c r="D72" i="69"/>
  <c r="D71" i="69"/>
  <c r="D70" i="69"/>
  <c r="D69" i="69"/>
  <c r="D68" i="69"/>
  <c r="D67" i="69"/>
  <c r="X61" i="69"/>
  <c r="X60" i="69"/>
  <c r="X59" i="69"/>
  <c r="X58" i="69"/>
  <c r="X57" i="69"/>
  <c r="X56" i="69"/>
  <c r="T61" i="69"/>
  <c r="T60" i="69"/>
  <c r="T59" i="69"/>
  <c r="T58" i="69"/>
  <c r="T57" i="69"/>
  <c r="T56" i="69"/>
  <c r="P61" i="69"/>
  <c r="P60" i="69"/>
  <c r="P59" i="69"/>
  <c r="P58" i="69"/>
  <c r="P57" i="69"/>
  <c r="P56" i="69"/>
  <c r="L61" i="69"/>
  <c r="L60" i="69"/>
  <c r="L59" i="69"/>
  <c r="L58" i="69"/>
  <c r="L57" i="69"/>
  <c r="L56" i="69"/>
  <c r="H61" i="69"/>
  <c r="H60" i="69"/>
  <c r="H59" i="69"/>
  <c r="H58" i="69"/>
  <c r="H57" i="69"/>
  <c r="H56" i="69"/>
  <c r="D56" i="69"/>
  <c r="D61" i="69"/>
  <c r="D60" i="69"/>
  <c r="D59" i="69"/>
  <c r="D58" i="69"/>
  <c r="D57" i="69"/>
  <c r="S106" i="69"/>
  <c r="O106" i="69"/>
  <c r="K106" i="69"/>
  <c r="G106" i="69"/>
  <c r="C106" i="69"/>
  <c r="W95" i="69"/>
  <c r="S95" i="69"/>
  <c r="O95" i="69"/>
  <c r="K95" i="69"/>
  <c r="C95" i="69"/>
  <c r="W84" i="69"/>
  <c r="S84" i="69"/>
  <c r="O84" i="69"/>
  <c r="K84" i="69"/>
  <c r="G84" i="69"/>
  <c r="C84" i="69"/>
  <c r="W73" i="69"/>
  <c r="S73" i="69"/>
  <c r="O73" i="69"/>
  <c r="K73" i="69"/>
  <c r="G73" i="69"/>
  <c r="C73" i="69"/>
  <c r="W62" i="69"/>
  <c r="S62" i="69"/>
  <c r="O62" i="69"/>
  <c r="K62" i="69"/>
  <c r="G62" i="69"/>
  <c r="C62" i="69"/>
  <c r="L34" i="69"/>
  <c r="K32" i="69"/>
  <c r="L32" i="69" s="1"/>
  <c r="K31" i="69"/>
  <c r="L31" i="69" s="1"/>
  <c r="K30" i="69"/>
  <c r="L30" i="69" s="1"/>
  <c r="K29" i="69"/>
  <c r="L29" i="69" s="1"/>
  <c r="K28" i="69"/>
  <c r="L28" i="69" s="1"/>
  <c r="K27" i="69"/>
  <c r="L27" i="69" s="1"/>
  <c r="K26" i="69"/>
  <c r="L26" i="69" s="1"/>
  <c r="K25" i="69"/>
  <c r="L25" i="69" s="1"/>
  <c r="K24" i="69"/>
  <c r="L24" i="69" s="1"/>
  <c r="K23" i="69"/>
  <c r="L23" i="69" s="1"/>
  <c r="K22" i="69"/>
  <c r="L22" i="69" s="1"/>
  <c r="K21" i="69"/>
  <c r="L21" i="69" s="1"/>
  <c r="K20" i="69"/>
  <c r="L20" i="69" s="1"/>
  <c r="K19" i="69"/>
  <c r="L19" i="69" s="1"/>
  <c r="K18" i="69"/>
  <c r="L18" i="69" s="1"/>
  <c r="K17" i="69"/>
  <c r="L17" i="69" s="1"/>
  <c r="K16" i="69"/>
  <c r="L16" i="69" s="1"/>
  <c r="K15" i="69"/>
  <c r="L15" i="69" s="1"/>
  <c r="K14" i="69"/>
  <c r="L14" i="69" s="1"/>
  <c r="K13" i="69"/>
  <c r="L13" i="69" s="1"/>
  <c r="K12" i="69"/>
  <c r="L12" i="69" s="1"/>
  <c r="K11" i="69"/>
  <c r="L11" i="69" s="1"/>
  <c r="K10" i="69"/>
  <c r="L10" i="69" s="1"/>
  <c r="K9" i="69"/>
  <c r="L9" i="69" s="1"/>
  <c r="K8" i="69"/>
  <c r="L8" i="69" s="1"/>
  <c r="K7" i="69"/>
  <c r="A7" i="69"/>
  <c r="A8" i="69" s="1"/>
  <c r="A9" i="69" s="1"/>
  <c r="A10" i="69" s="1"/>
  <c r="A11" i="69" s="1"/>
  <c r="A12" i="69" s="1"/>
  <c r="A13" i="69" s="1"/>
  <c r="A14" i="69" s="1"/>
  <c r="A15" i="69" s="1"/>
  <c r="A16" i="69" s="1"/>
  <c r="A17" i="69" s="1"/>
  <c r="A18" i="69" s="1"/>
  <c r="A19" i="69" s="1"/>
  <c r="A20" i="69" s="1"/>
  <c r="A21" i="69" s="1"/>
  <c r="A22" i="69" s="1"/>
  <c r="A23" i="69" s="1"/>
  <c r="A24" i="69" s="1"/>
  <c r="A25" i="69" s="1"/>
  <c r="A26" i="69" s="1"/>
  <c r="A27" i="69" s="1"/>
  <c r="A28" i="69" s="1"/>
  <c r="A29" i="69" s="1"/>
  <c r="A30" i="69" s="1"/>
  <c r="A31" i="69" s="1"/>
  <c r="A32" i="69" s="1"/>
  <c r="A33" i="69" s="1"/>
  <c r="A34" i="69" s="1"/>
  <c r="A35" i="69" s="1"/>
  <c r="A36" i="69" s="1"/>
  <c r="K6" i="69"/>
  <c r="N38" i="69" l="1"/>
  <c r="X84" i="69"/>
  <c r="L95" i="69"/>
  <c r="L62" i="69"/>
  <c r="X95" i="69"/>
  <c r="D62" i="69"/>
  <c r="L73" i="69"/>
  <c r="T95" i="69"/>
  <c r="P106" i="69"/>
  <c r="T106" i="69"/>
  <c r="X106" i="69"/>
  <c r="P95" i="69"/>
  <c r="L7" i="69"/>
  <c r="K48" i="69"/>
  <c r="L6" i="69"/>
  <c r="T73" i="69"/>
  <c r="L106" i="69"/>
  <c r="H106" i="69"/>
  <c r="D106" i="69"/>
  <c r="D95" i="69"/>
  <c r="T84" i="69"/>
  <c r="X73" i="69"/>
  <c r="P84" i="69"/>
  <c r="L84" i="69"/>
  <c r="H84" i="69"/>
  <c r="D84" i="69"/>
  <c r="P73" i="69"/>
  <c r="H73" i="69"/>
  <c r="D73" i="69"/>
  <c r="X62" i="69"/>
  <c r="T62" i="69"/>
  <c r="H62" i="69"/>
  <c r="P62" i="69"/>
  <c r="L48" i="69" l="1"/>
  <c r="M51" i="69" s="1"/>
  <c r="L49" i="69"/>
  <c r="L50" i="69" s="1"/>
  <c r="L53" i="69" s="1"/>
  <c r="G66" i="68"/>
  <c r="H94" i="68"/>
  <c r="G65" i="68" l="1"/>
  <c r="AB37" i="68" l="1"/>
  <c r="S80" i="68" l="1"/>
  <c r="V80" i="68"/>
  <c r="Y80" i="68"/>
  <c r="AB80" i="68"/>
  <c r="AB73" i="68"/>
  <c r="AB66" i="68"/>
  <c r="Y66" i="68"/>
  <c r="V66" i="68"/>
  <c r="S66" i="68"/>
  <c r="AB58" i="68"/>
  <c r="Y58" i="68"/>
  <c r="V58" i="68"/>
  <c r="S58" i="68"/>
  <c r="Y51" i="68"/>
  <c r="AK51" i="68"/>
  <c r="AH51" i="68"/>
  <c r="AE51" i="68"/>
  <c r="AK43" i="68"/>
  <c r="AH43" i="68"/>
  <c r="AE35" i="68"/>
  <c r="AH35" i="68"/>
  <c r="AK35" i="68"/>
  <c r="AK27" i="68"/>
  <c r="AH27" i="68"/>
  <c r="AE27" i="68"/>
  <c r="S24" i="68"/>
  <c r="V24" i="68"/>
  <c r="Y24" i="68"/>
  <c r="AB24" i="68"/>
  <c r="AB30" i="68"/>
  <c r="V30" i="68"/>
  <c r="S30" i="68"/>
  <c r="S37" i="68"/>
  <c r="Y44" i="68"/>
  <c r="AB44" i="68"/>
  <c r="V44" i="68"/>
  <c r="S44" i="68"/>
  <c r="V37" i="68"/>
  <c r="AH19" i="68"/>
  <c r="AE19" i="68"/>
  <c r="AK11" i="68"/>
  <c r="AK19" i="68"/>
  <c r="AB17" i="68"/>
  <c r="Y17" i="68"/>
  <c r="V17" i="68"/>
  <c r="S17" i="68"/>
  <c r="S10" i="68"/>
  <c r="V10" i="68"/>
  <c r="Y10" i="68"/>
  <c r="AB10" i="68"/>
  <c r="AE11" i="68"/>
  <c r="G64" i="68"/>
  <c r="G63" i="68"/>
  <c r="G62" i="68"/>
  <c r="G61" i="68"/>
  <c r="G60" i="68"/>
  <c r="G59" i="68"/>
  <c r="G58" i="68"/>
  <c r="G57" i="68"/>
  <c r="G56" i="68"/>
  <c r="G55" i="68"/>
  <c r="G54" i="68"/>
  <c r="G53" i="68"/>
  <c r="G52" i="68"/>
  <c r="G51" i="68"/>
  <c r="G50" i="68"/>
  <c r="G49" i="68"/>
  <c r="G48" i="68"/>
  <c r="G47" i="68"/>
  <c r="G46" i="68"/>
  <c r="G45" i="68"/>
  <c r="G44" i="68"/>
  <c r="G43" i="68"/>
  <c r="G42" i="68"/>
  <c r="G41" i="68"/>
  <c r="G40" i="68"/>
  <c r="G39" i="68"/>
  <c r="G38" i="68"/>
  <c r="E96" i="68" l="1"/>
  <c r="E95" i="68"/>
  <c r="G37" i="68" l="1"/>
  <c r="G36" i="68"/>
  <c r="G35" i="68"/>
  <c r="G34" i="68"/>
  <c r="G33" i="68"/>
  <c r="G32" i="68"/>
  <c r="G31" i="68"/>
  <c r="G30" i="68"/>
  <c r="G29" i="68"/>
  <c r="G28" i="68"/>
  <c r="G27" i="68"/>
  <c r="G26" i="68"/>
  <c r="G25" i="68"/>
  <c r="G24" i="68"/>
  <c r="G23" i="68"/>
  <c r="G22" i="68"/>
  <c r="G21" i="68"/>
  <c r="G20" i="68"/>
  <c r="G19" i="68"/>
  <c r="G18" i="68"/>
  <c r="G17" i="68"/>
  <c r="G16" i="68"/>
  <c r="G15" i="68"/>
  <c r="G14" i="68"/>
  <c r="G13" i="68"/>
  <c r="G12" i="68"/>
  <c r="G11" i="68"/>
  <c r="G10" i="68"/>
  <c r="G9" i="68"/>
  <c r="G8" i="68"/>
  <c r="G7" i="68"/>
  <c r="G6" i="68"/>
  <c r="F90" i="68"/>
  <c r="E90" i="68"/>
  <c r="A7" i="68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28" i="68" s="1"/>
  <c r="A29" i="68" s="1"/>
  <c r="A30" i="68" s="1"/>
  <c r="A31" i="68" s="1"/>
  <c r="A32" i="68" s="1"/>
  <c r="A33" i="68" s="1"/>
  <c r="A34" i="68" s="1"/>
  <c r="A35" i="68" s="1"/>
  <c r="A36" i="68" s="1"/>
  <c r="A37" i="68" s="1"/>
  <c r="A38" i="68" s="1"/>
  <c r="A39" i="68" s="1"/>
  <c r="A40" i="68" s="1"/>
  <c r="A41" i="68" s="1"/>
  <c r="A42" i="68" s="1"/>
  <c r="A43" i="68" s="1"/>
  <c r="A44" i="68" s="1"/>
  <c r="A45" i="68" s="1"/>
  <c r="A46" i="68" s="1"/>
  <c r="A47" i="68" s="1"/>
  <c r="A48" i="68" s="1"/>
  <c r="A49" i="68" s="1"/>
  <c r="A50" i="68" s="1"/>
  <c r="A51" i="68" s="1"/>
  <c r="A52" i="68" s="1"/>
  <c r="A53" i="68" s="1"/>
  <c r="A54" i="68" s="1"/>
  <c r="A55" i="68" s="1"/>
  <c r="A56" i="68" s="1"/>
  <c r="A57" i="68" s="1"/>
  <c r="A58" i="68" s="1"/>
  <c r="A59" i="68" s="1"/>
  <c r="A60" i="68" s="1"/>
  <c r="A61" i="68" s="1"/>
  <c r="A62" i="68" s="1"/>
  <c r="A63" i="68" s="1"/>
  <c r="A64" i="68" s="1"/>
  <c r="A65" i="68" s="1"/>
  <c r="A66" i="68" s="1"/>
  <c r="A67" i="68" s="1"/>
  <c r="A68" i="68" s="1"/>
  <c r="A69" i="68" s="1"/>
  <c r="A70" i="68" s="1"/>
  <c r="A71" i="68" s="1"/>
  <c r="A72" i="68" s="1"/>
  <c r="A73" i="68" s="1"/>
  <c r="A74" i="68" s="1"/>
  <c r="A75" i="68" s="1"/>
  <c r="A76" i="68" s="1"/>
  <c r="A77" i="68" s="1"/>
  <c r="A78" i="68" s="1"/>
  <c r="A79" i="68" s="1"/>
  <c r="A80" i="68" s="1"/>
  <c r="A81" i="68" s="1"/>
  <c r="A82" i="68" s="1"/>
  <c r="A83" i="68" s="1"/>
  <c r="A84" i="68" s="1"/>
  <c r="A85" i="68" s="1"/>
  <c r="A86" i="68" s="1"/>
  <c r="A87" i="68" s="1"/>
  <c r="A88" i="68" s="1"/>
  <c r="E97" i="68" l="1"/>
  <c r="H93" i="68"/>
  <c r="R94" i="68" s="1"/>
  <c r="D99" i="68"/>
  <c r="E94" i="68"/>
  <c r="E99" i="68" s="1"/>
  <c r="G92" i="68"/>
  <c r="G90" i="68"/>
  <c r="G99" i="68" s="1"/>
  <c r="G17" i="67"/>
  <c r="S17" i="67"/>
  <c r="V17" i="67"/>
  <c r="Y17" i="67"/>
  <c r="AB17" i="67"/>
  <c r="G89" i="67" l="1"/>
  <c r="A7" i="67"/>
  <c r="A8" i="67" s="1"/>
  <c r="A9" i="67" s="1"/>
  <c r="A10" i="67" s="1"/>
  <c r="A11" i="67" s="1"/>
  <c r="A12" i="67" s="1"/>
  <c r="A13" i="67" s="1"/>
  <c r="A14" i="67" s="1"/>
  <c r="A15" i="67" s="1"/>
  <c r="A16" i="67" s="1"/>
  <c r="F90" i="67"/>
  <c r="E90" i="67"/>
  <c r="G35" i="67"/>
  <c r="G36" i="67"/>
  <c r="G44" i="67"/>
  <c r="G47" i="67"/>
  <c r="G29" i="67"/>
  <c r="G28" i="67"/>
  <c r="G27" i="67"/>
  <c r="G85" i="67"/>
  <c r="A17" i="67" l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50" i="67" s="1"/>
  <c r="A51" i="67" s="1"/>
  <c r="A52" i="67" s="1"/>
  <c r="A53" i="67" s="1"/>
  <c r="A54" i="67" s="1"/>
  <c r="A55" i="67" s="1"/>
  <c r="A56" i="67" s="1"/>
  <c r="A57" i="67" s="1"/>
  <c r="A58" i="67" s="1"/>
  <c r="A59" i="67" s="1"/>
  <c r="A60" i="67" s="1"/>
  <c r="A61" i="67" s="1"/>
  <c r="A62" i="67" s="1"/>
  <c r="A63" i="67" s="1"/>
  <c r="A64" i="67" s="1"/>
  <c r="A65" i="67" s="1"/>
  <c r="A66" i="67" s="1"/>
  <c r="A67" i="67" s="1"/>
  <c r="A68" i="67" s="1"/>
  <c r="A69" i="67" s="1"/>
  <c r="A70" i="67" s="1"/>
  <c r="A71" i="67" s="1"/>
  <c r="A72" i="67" s="1"/>
  <c r="A73" i="67" s="1"/>
  <c r="A74" i="67" s="1"/>
  <c r="A75" i="67" s="1"/>
  <c r="A76" i="67" s="1"/>
  <c r="A77" i="67" s="1"/>
  <c r="A78" i="67" s="1"/>
  <c r="A79" i="67" s="1"/>
  <c r="A80" i="67" s="1"/>
  <c r="A81" i="67" s="1"/>
  <c r="A82" i="67" s="1"/>
  <c r="A83" i="67" s="1"/>
  <c r="A84" i="67" s="1"/>
  <c r="A85" i="67" s="1"/>
  <c r="A86" i="67" s="1"/>
  <c r="A87" i="67" s="1"/>
  <c r="A88" i="67" s="1"/>
  <c r="A89" i="67" s="1"/>
  <c r="D104" i="67"/>
  <c r="E97" i="67"/>
  <c r="E96" i="67"/>
  <c r="E95" i="67"/>
  <c r="E94" i="67"/>
  <c r="D98" i="67"/>
  <c r="G82" i="67"/>
  <c r="G26" i="67"/>
  <c r="G84" i="67"/>
  <c r="G25" i="67"/>
  <c r="G81" i="67"/>
  <c r="G80" i="67"/>
  <c r="G79" i="67"/>
  <c r="G78" i="67"/>
  <c r="G77" i="67"/>
  <c r="G76" i="67"/>
  <c r="G75" i="67"/>
  <c r="G74" i="67"/>
  <c r="G73" i="67"/>
  <c r="G72" i="67"/>
  <c r="G71" i="67"/>
  <c r="G70" i="67"/>
  <c r="G69" i="67"/>
  <c r="G68" i="67"/>
  <c r="G67" i="67"/>
  <c r="AK51" i="67"/>
  <c r="AK43" i="67"/>
  <c r="AK35" i="67"/>
  <c r="AK27" i="67"/>
  <c r="AK19" i="67"/>
  <c r="AK11" i="67"/>
  <c r="AH51" i="67"/>
  <c r="AE51" i="67"/>
  <c r="AH43" i="67"/>
  <c r="AE43" i="67"/>
  <c r="AH35" i="67"/>
  <c r="AE35" i="67"/>
  <c r="AH27" i="67"/>
  <c r="AE27" i="67"/>
  <c r="AH19" i="67"/>
  <c r="AE19" i="67"/>
  <c r="AH11" i="67"/>
  <c r="AE11" i="67"/>
  <c r="G98" i="67" l="1"/>
  <c r="D107" i="67"/>
  <c r="E107" i="67" s="1"/>
  <c r="G104" i="67"/>
  <c r="E98" i="67"/>
  <c r="AB80" i="67"/>
  <c r="AB73" i="67"/>
  <c r="AB66" i="67"/>
  <c r="AB58" i="67"/>
  <c r="AB51" i="67"/>
  <c r="AB44" i="67"/>
  <c r="AB37" i="67"/>
  <c r="AB30" i="67"/>
  <c r="AB24" i="67"/>
  <c r="AB10" i="67"/>
  <c r="Y24" i="67"/>
  <c r="V24" i="67"/>
  <c r="S24" i="67"/>
  <c r="H104" i="67" l="1"/>
  <c r="S10" i="67"/>
  <c r="S44" i="67"/>
  <c r="Y80" i="67"/>
  <c r="V80" i="67"/>
  <c r="S80" i="67"/>
  <c r="Y73" i="67"/>
  <c r="V73" i="67"/>
  <c r="S73" i="67"/>
  <c r="Y66" i="67"/>
  <c r="V66" i="67"/>
  <c r="S66" i="67"/>
  <c r="G66" i="67"/>
  <c r="G65" i="67"/>
  <c r="G64" i="67"/>
  <c r="G63" i="67"/>
  <c r="G62" i="67"/>
  <c r="G61" i="67"/>
  <c r="G60" i="67"/>
  <c r="G59" i="67"/>
  <c r="Y58" i="67"/>
  <c r="V58" i="67"/>
  <c r="S58" i="67"/>
  <c r="G58" i="67"/>
  <c r="G57" i="67"/>
  <c r="G56" i="67"/>
  <c r="G55" i="67"/>
  <c r="G54" i="67"/>
  <c r="G53" i="67"/>
  <c r="G52" i="67"/>
  <c r="Y51" i="67"/>
  <c r="V51" i="67"/>
  <c r="S51" i="67"/>
  <c r="G51" i="67"/>
  <c r="G50" i="67"/>
  <c r="G49" i="67"/>
  <c r="G48" i="67"/>
  <c r="G24" i="67"/>
  <c r="G46" i="67"/>
  <c r="G45" i="67"/>
  <c r="Y44" i="67"/>
  <c r="V44" i="67"/>
  <c r="G23" i="67"/>
  <c r="G22" i="67"/>
  <c r="G21" i="67"/>
  <c r="G41" i="67"/>
  <c r="G20" i="67"/>
  <c r="G39" i="67"/>
  <c r="G38" i="67"/>
  <c r="Y37" i="67"/>
  <c r="V37" i="67"/>
  <c r="S37" i="67"/>
  <c r="G19" i="67"/>
  <c r="G18" i="67"/>
  <c r="G37" i="67"/>
  <c r="G16" i="67"/>
  <c r="G34" i="67"/>
  <c r="Y30" i="67"/>
  <c r="V30" i="67"/>
  <c r="S30" i="67"/>
  <c r="G33" i="67"/>
  <c r="G15" i="67"/>
  <c r="G14" i="67"/>
  <c r="G13" i="67"/>
  <c r="G32" i="67"/>
  <c r="G31" i="67"/>
  <c r="G30" i="67"/>
  <c r="G12" i="67"/>
  <c r="G11" i="67"/>
  <c r="G42" i="67"/>
  <c r="G40" i="67"/>
  <c r="G83" i="67"/>
  <c r="G43" i="67"/>
  <c r="G10" i="67"/>
  <c r="G88" i="67"/>
  <c r="G9" i="67"/>
  <c r="Y10" i="67"/>
  <c r="V10" i="67"/>
  <c r="G8" i="67"/>
  <c r="G6" i="67"/>
  <c r="G87" i="67"/>
  <c r="G7" i="67"/>
  <c r="G86" i="67"/>
  <c r="G90" i="67" l="1"/>
  <c r="G107" i="67" s="1"/>
  <c r="G109" i="67" s="1"/>
  <c r="K34" i="66"/>
  <c r="L34" i="66" s="1"/>
  <c r="L74" i="66" l="1"/>
  <c r="K33" i="66"/>
  <c r="L33" i="66" s="1"/>
  <c r="K32" i="66"/>
  <c r="L32" i="66" s="1"/>
  <c r="K31" i="66"/>
  <c r="L31" i="66" s="1"/>
  <c r="K30" i="66"/>
  <c r="L30" i="66" s="1"/>
  <c r="K29" i="66"/>
  <c r="L29" i="66" s="1"/>
  <c r="K28" i="66"/>
  <c r="L28" i="66" s="1"/>
  <c r="K27" i="66"/>
  <c r="L27" i="66" s="1"/>
  <c r="K26" i="66"/>
  <c r="L26" i="66" s="1"/>
  <c r="K25" i="66"/>
  <c r="L25" i="66" s="1"/>
  <c r="K24" i="66"/>
  <c r="L24" i="66" s="1"/>
  <c r="K23" i="66"/>
  <c r="L23" i="66" s="1"/>
  <c r="K22" i="66"/>
  <c r="L22" i="66" s="1"/>
  <c r="K21" i="66"/>
  <c r="L21" i="66" s="1"/>
  <c r="K20" i="66"/>
  <c r="L20" i="66" s="1"/>
  <c r="K19" i="66"/>
  <c r="L19" i="66" s="1"/>
  <c r="K18" i="66"/>
  <c r="L18" i="66" s="1"/>
  <c r="K17" i="66"/>
  <c r="L17" i="66" s="1"/>
  <c r="K16" i="66"/>
  <c r="L16" i="66" s="1"/>
  <c r="K15" i="66"/>
  <c r="L15" i="66" s="1"/>
  <c r="K14" i="66"/>
  <c r="L14" i="66" s="1"/>
  <c r="K13" i="66"/>
  <c r="L13" i="66" s="1"/>
  <c r="K12" i="66"/>
  <c r="L12" i="66" s="1"/>
  <c r="K11" i="66"/>
  <c r="L11" i="66" s="1"/>
  <c r="K10" i="66"/>
  <c r="L10" i="66" s="1"/>
  <c r="K9" i="66"/>
  <c r="L9" i="66" s="1"/>
  <c r="K8" i="66"/>
  <c r="L8" i="66" s="1"/>
  <c r="K7" i="66"/>
  <c r="L7" i="66" s="1"/>
  <c r="A7" i="66"/>
  <c r="A8" i="66" s="1"/>
  <c r="A9" i="66" s="1"/>
  <c r="A10" i="66" s="1"/>
  <c r="A11" i="66" s="1"/>
  <c r="A12" i="66" s="1"/>
  <c r="A13" i="66" s="1"/>
  <c r="A14" i="66" s="1"/>
  <c r="A15" i="66" s="1"/>
  <c r="A16" i="66" s="1"/>
  <c r="A17" i="66" s="1"/>
  <c r="A18" i="66" s="1"/>
  <c r="A19" i="66" s="1"/>
  <c r="A20" i="66" s="1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K6" i="66"/>
  <c r="S98" i="66"/>
  <c r="O98" i="66"/>
  <c r="K98" i="66"/>
  <c r="G98" i="66"/>
  <c r="C98" i="66"/>
  <c r="T97" i="66"/>
  <c r="P97" i="66"/>
  <c r="L97" i="66"/>
  <c r="H97" i="66"/>
  <c r="D97" i="66"/>
  <c r="T96" i="66"/>
  <c r="P96" i="66"/>
  <c r="L96" i="66"/>
  <c r="H96" i="66"/>
  <c r="D96" i="66"/>
  <c r="T95" i="66"/>
  <c r="P95" i="66"/>
  <c r="L95" i="66"/>
  <c r="H95" i="66"/>
  <c r="D95" i="66"/>
  <c r="T94" i="66"/>
  <c r="P94" i="66"/>
  <c r="L94" i="66"/>
  <c r="H94" i="66"/>
  <c r="D94" i="66"/>
  <c r="T93" i="66"/>
  <c r="P93" i="66"/>
  <c r="L93" i="66"/>
  <c r="H93" i="66"/>
  <c r="D93" i="66"/>
  <c r="T92" i="66"/>
  <c r="P92" i="66"/>
  <c r="L92" i="66"/>
  <c r="H92" i="66"/>
  <c r="D92" i="66"/>
  <c r="W87" i="66"/>
  <c r="S87" i="66"/>
  <c r="O87" i="66"/>
  <c r="K87" i="66"/>
  <c r="G87" i="66"/>
  <c r="C87" i="66"/>
  <c r="X86" i="66"/>
  <c r="T86" i="66"/>
  <c r="P86" i="66"/>
  <c r="L86" i="66"/>
  <c r="H86" i="66"/>
  <c r="D86" i="66"/>
  <c r="X85" i="66"/>
  <c r="T85" i="66"/>
  <c r="P85" i="66"/>
  <c r="L85" i="66"/>
  <c r="H85" i="66"/>
  <c r="D85" i="66"/>
  <c r="X84" i="66"/>
  <c r="T84" i="66"/>
  <c r="P84" i="66"/>
  <c r="L84" i="66"/>
  <c r="H84" i="66"/>
  <c r="D84" i="66"/>
  <c r="X83" i="66"/>
  <c r="T83" i="66"/>
  <c r="P83" i="66"/>
  <c r="L83" i="66"/>
  <c r="H83" i="66"/>
  <c r="D83" i="66"/>
  <c r="X82" i="66"/>
  <c r="T82" i="66"/>
  <c r="P82" i="66"/>
  <c r="L82" i="66"/>
  <c r="H82" i="66"/>
  <c r="D82" i="66"/>
  <c r="X81" i="66"/>
  <c r="T81" i="66"/>
  <c r="P81" i="66"/>
  <c r="L81" i="66"/>
  <c r="H81" i="66"/>
  <c r="W76" i="66"/>
  <c r="S76" i="66"/>
  <c r="O76" i="66"/>
  <c r="K76" i="66"/>
  <c r="G76" i="66"/>
  <c r="C76" i="66"/>
  <c r="X75" i="66"/>
  <c r="T75" i="66"/>
  <c r="P75" i="66"/>
  <c r="L75" i="66"/>
  <c r="H75" i="66"/>
  <c r="D75" i="66"/>
  <c r="X74" i="66"/>
  <c r="T74" i="66"/>
  <c r="P74" i="66"/>
  <c r="H74" i="66"/>
  <c r="D74" i="66"/>
  <c r="X73" i="66"/>
  <c r="T73" i="66"/>
  <c r="P73" i="66"/>
  <c r="L73" i="66"/>
  <c r="H73" i="66"/>
  <c r="D73" i="66"/>
  <c r="X72" i="66"/>
  <c r="T72" i="66"/>
  <c r="P72" i="66"/>
  <c r="L72" i="66"/>
  <c r="H72" i="66"/>
  <c r="D72" i="66"/>
  <c r="X71" i="66"/>
  <c r="T71" i="66"/>
  <c r="P71" i="66"/>
  <c r="L71" i="66"/>
  <c r="H71" i="66"/>
  <c r="D71" i="66"/>
  <c r="X70" i="66"/>
  <c r="T70" i="66"/>
  <c r="P70" i="66"/>
  <c r="L70" i="66"/>
  <c r="H70" i="66"/>
  <c r="W65" i="66"/>
  <c r="S65" i="66"/>
  <c r="O65" i="66"/>
  <c r="K65" i="66"/>
  <c r="G65" i="66"/>
  <c r="C65" i="66"/>
  <c r="X64" i="66"/>
  <c r="T64" i="66"/>
  <c r="P64" i="66"/>
  <c r="L64" i="66"/>
  <c r="H64" i="66"/>
  <c r="D64" i="66"/>
  <c r="X63" i="66"/>
  <c r="T63" i="66"/>
  <c r="P63" i="66"/>
  <c r="L63" i="66"/>
  <c r="H63" i="66"/>
  <c r="D63" i="66"/>
  <c r="X62" i="66"/>
  <c r="T62" i="66"/>
  <c r="P62" i="66"/>
  <c r="L62" i="66"/>
  <c r="H62" i="66"/>
  <c r="D62" i="66"/>
  <c r="X61" i="66"/>
  <c r="T61" i="66"/>
  <c r="P61" i="66"/>
  <c r="L61" i="66"/>
  <c r="H61" i="66"/>
  <c r="D61" i="66"/>
  <c r="X60" i="66"/>
  <c r="T60" i="66"/>
  <c r="P60" i="66"/>
  <c r="L60" i="66"/>
  <c r="H60" i="66"/>
  <c r="D60" i="66"/>
  <c r="X59" i="66"/>
  <c r="T59" i="66"/>
  <c r="P59" i="66"/>
  <c r="L59" i="66"/>
  <c r="H59" i="66"/>
  <c r="W54" i="66"/>
  <c r="S54" i="66"/>
  <c r="O54" i="66"/>
  <c r="K54" i="66"/>
  <c r="G54" i="66"/>
  <c r="C54" i="66"/>
  <c r="X53" i="66"/>
  <c r="T53" i="66"/>
  <c r="P53" i="66"/>
  <c r="L53" i="66"/>
  <c r="H53" i="66"/>
  <c r="D53" i="66"/>
  <c r="X52" i="66"/>
  <c r="T52" i="66"/>
  <c r="P52" i="66"/>
  <c r="L52" i="66"/>
  <c r="H52" i="66"/>
  <c r="D52" i="66"/>
  <c r="X51" i="66"/>
  <c r="T51" i="66"/>
  <c r="P51" i="66"/>
  <c r="L51" i="66"/>
  <c r="H51" i="66"/>
  <c r="D51" i="66"/>
  <c r="X50" i="66"/>
  <c r="T50" i="66"/>
  <c r="P50" i="66"/>
  <c r="L50" i="66"/>
  <c r="H50" i="66"/>
  <c r="D50" i="66"/>
  <c r="X49" i="66"/>
  <c r="T49" i="66"/>
  <c r="P49" i="66"/>
  <c r="L49" i="66"/>
  <c r="H49" i="66"/>
  <c r="D49" i="66"/>
  <c r="X48" i="66"/>
  <c r="T48" i="66"/>
  <c r="P48" i="66"/>
  <c r="L48" i="66"/>
  <c r="H48" i="66"/>
  <c r="J40" i="66"/>
  <c r="I40" i="66"/>
  <c r="H40" i="66"/>
  <c r="G40" i="66"/>
  <c r="F40" i="66"/>
  <c r="E40" i="66"/>
  <c r="L39" i="66"/>
  <c r="H54" i="66" l="1"/>
  <c r="X54" i="66"/>
  <c r="T65" i="66"/>
  <c r="L65" i="66"/>
  <c r="D65" i="66"/>
  <c r="P76" i="66"/>
  <c r="L87" i="66"/>
  <c r="D87" i="66"/>
  <c r="T87" i="66"/>
  <c r="T76" i="66"/>
  <c r="P87" i="66"/>
  <c r="H87" i="66"/>
  <c r="X87" i="66"/>
  <c r="H98" i="66"/>
  <c r="T54" i="66"/>
  <c r="P65" i="66"/>
  <c r="K40" i="66"/>
  <c r="L54" i="66"/>
  <c r="D54" i="66"/>
  <c r="H65" i="66"/>
  <c r="X65" i="66"/>
  <c r="H76" i="66"/>
  <c r="X76" i="66"/>
  <c r="P98" i="66"/>
  <c r="L98" i="66"/>
  <c r="D98" i="66"/>
  <c r="P54" i="66"/>
  <c r="L76" i="66"/>
  <c r="D76" i="66"/>
  <c r="T98" i="66"/>
  <c r="L6" i="66"/>
  <c r="L40" i="66" s="1"/>
  <c r="F71" i="65"/>
  <c r="F67" i="65"/>
  <c r="G68" i="65" s="1"/>
  <c r="E67" i="65"/>
  <c r="G65" i="65"/>
  <c r="F69" i="65"/>
  <c r="E69" i="65"/>
  <c r="G69" i="65" s="1"/>
  <c r="L41" i="66" l="1"/>
  <c r="L42" i="66" s="1"/>
  <c r="N40" i="66"/>
  <c r="E95" i="65"/>
  <c r="E98" i="65" s="1"/>
  <c r="O40" i="66" l="1"/>
  <c r="O41" i="66" s="1"/>
  <c r="N39" i="66"/>
  <c r="W84" i="63"/>
  <c r="X83" i="63"/>
  <c r="X82" i="63"/>
  <c r="X81" i="63"/>
  <c r="X80" i="63"/>
  <c r="X79" i="63"/>
  <c r="X78" i="63"/>
  <c r="W73" i="63"/>
  <c r="X72" i="63"/>
  <c r="X71" i="63"/>
  <c r="X70" i="63"/>
  <c r="X69" i="63"/>
  <c r="X68" i="63"/>
  <c r="X67" i="63"/>
  <c r="W62" i="63"/>
  <c r="X61" i="63"/>
  <c r="X60" i="63"/>
  <c r="X59" i="63"/>
  <c r="X58" i="63"/>
  <c r="X57" i="63"/>
  <c r="X56" i="63"/>
  <c r="W51" i="63"/>
  <c r="X50" i="63"/>
  <c r="X49" i="63"/>
  <c r="X48" i="63"/>
  <c r="X47" i="63"/>
  <c r="X46" i="63"/>
  <c r="X45" i="63"/>
  <c r="X84" i="63" l="1"/>
  <c r="X73" i="63"/>
  <c r="X62" i="63"/>
  <c r="X51" i="63"/>
  <c r="B90" i="65"/>
  <c r="B92" i="65" s="1"/>
  <c r="C89" i="65"/>
  <c r="D89" i="65" s="1"/>
  <c r="D85" i="65"/>
  <c r="D84" i="65"/>
  <c r="Q80" i="65"/>
  <c r="N80" i="65"/>
  <c r="K80" i="65"/>
  <c r="D79" i="65"/>
  <c r="Q73" i="65"/>
  <c r="N73" i="65"/>
  <c r="K73" i="65"/>
  <c r="Q66" i="65"/>
  <c r="N66" i="65"/>
  <c r="K66" i="65"/>
  <c r="G66" i="65"/>
  <c r="G64" i="65"/>
  <c r="G63" i="65"/>
  <c r="G62" i="65"/>
  <c r="G61" i="65"/>
  <c r="G60" i="65"/>
  <c r="G59" i="65"/>
  <c r="Q58" i="65"/>
  <c r="N58" i="65"/>
  <c r="K58" i="65"/>
  <c r="G58" i="65"/>
  <c r="G57" i="65"/>
  <c r="G56" i="65"/>
  <c r="G55" i="65"/>
  <c r="G54" i="65"/>
  <c r="G53" i="65"/>
  <c r="G52" i="65"/>
  <c r="Q51" i="65"/>
  <c r="N51" i="65"/>
  <c r="K51" i="65"/>
  <c r="G51" i="65"/>
  <c r="G50" i="65"/>
  <c r="G49" i="65"/>
  <c r="G48" i="65"/>
  <c r="G47" i="65"/>
  <c r="G46" i="65"/>
  <c r="G45" i="65"/>
  <c r="Q44" i="65"/>
  <c r="N44" i="65"/>
  <c r="K44" i="65"/>
  <c r="G44" i="65"/>
  <c r="G43" i="65"/>
  <c r="G42" i="65"/>
  <c r="G41" i="65"/>
  <c r="G40" i="65"/>
  <c r="G39" i="65"/>
  <c r="G38" i="65"/>
  <c r="Q37" i="65"/>
  <c r="N37" i="65"/>
  <c r="K37" i="65"/>
  <c r="G37" i="65"/>
  <c r="G36" i="65"/>
  <c r="G35" i="65"/>
  <c r="G34" i="65"/>
  <c r="G33" i="65"/>
  <c r="G32" i="65"/>
  <c r="G31" i="65"/>
  <c r="Q30" i="65"/>
  <c r="N30" i="65"/>
  <c r="K30" i="65"/>
  <c r="G30" i="65"/>
  <c r="G29" i="65"/>
  <c r="G28" i="65"/>
  <c r="G27" i="65"/>
  <c r="G26" i="65"/>
  <c r="G25" i="65"/>
  <c r="G24" i="65"/>
  <c r="Q23" i="65"/>
  <c r="N23" i="65"/>
  <c r="K23" i="65"/>
  <c r="G23" i="65"/>
  <c r="G22" i="65"/>
  <c r="G21" i="65"/>
  <c r="G20" i="65"/>
  <c r="G19" i="65"/>
  <c r="G18" i="65"/>
  <c r="Q17" i="65"/>
  <c r="N17" i="65"/>
  <c r="K17" i="65"/>
  <c r="G17" i="65"/>
  <c r="G16" i="65"/>
  <c r="G15" i="65"/>
  <c r="G14" i="65"/>
  <c r="G13" i="65"/>
  <c r="G12" i="65"/>
  <c r="G11" i="65"/>
  <c r="Q10" i="65"/>
  <c r="N10" i="65"/>
  <c r="K10" i="65"/>
  <c r="G10" i="65"/>
  <c r="G9" i="65"/>
  <c r="G8" i="65"/>
  <c r="G7" i="65"/>
  <c r="A7" i="65"/>
  <c r="A8" i="65" s="1"/>
  <c r="A9" i="65" s="1"/>
  <c r="A10" i="65" s="1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44" i="65" s="1"/>
  <c r="A45" i="65" s="1"/>
  <c r="A46" i="65" s="1"/>
  <c r="A47" i="65" s="1"/>
  <c r="A48" i="65" s="1"/>
  <c r="A49" i="65" s="1"/>
  <c r="A50" i="65" s="1"/>
  <c r="A51" i="65" s="1"/>
  <c r="A52" i="65" s="1"/>
  <c r="A53" i="65" s="1"/>
  <c r="A54" i="65" s="1"/>
  <c r="A55" i="65" s="1"/>
  <c r="A56" i="65" s="1"/>
  <c r="A57" i="65" s="1"/>
  <c r="A58" i="65" s="1"/>
  <c r="A59" i="65" s="1"/>
  <c r="A60" i="65" s="1"/>
  <c r="A61" i="65" s="1"/>
  <c r="A62" i="65" s="1"/>
  <c r="A63" i="65" s="1"/>
  <c r="A64" i="65" s="1"/>
  <c r="G6" i="65"/>
  <c r="D87" i="65" l="1"/>
  <c r="G67" i="65"/>
  <c r="G71" i="65" s="1"/>
  <c r="K35" i="63" l="1"/>
  <c r="L35" i="63" s="1"/>
  <c r="K34" i="63"/>
  <c r="L34" i="63" s="1"/>
  <c r="K33" i="63"/>
  <c r="L33" i="63" s="1"/>
  <c r="K32" i="63"/>
  <c r="L32" i="63" s="1"/>
  <c r="K31" i="63" l="1"/>
  <c r="L31" i="63" s="1"/>
  <c r="K30" i="63"/>
  <c r="L30" i="63" s="1"/>
  <c r="K29" i="63"/>
  <c r="L29" i="63" s="1"/>
  <c r="K28" i="63"/>
  <c r="L28" i="63" s="1"/>
  <c r="K27" i="63"/>
  <c r="L27" i="63" s="1"/>
  <c r="K26" i="63"/>
  <c r="L26" i="63" s="1"/>
  <c r="K25" i="63"/>
  <c r="L25" i="63" s="1"/>
  <c r="K24" i="63"/>
  <c r="L24" i="63" s="1"/>
  <c r="K23" i="63"/>
  <c r="L23" i="63" s="1"/>
  <c r="K22" i="63"/>
  <c r="L22" i="63" s="1"/>
  <c r="K21" i="63"/>
  <c r="L21" i="63" s="1"/>
  <c r="K20" i="63"/>
  <c r="L20" i="63" s="1"/>
  <c r="K19" i="63"/>
  <c r="L19" i="63" s="1"/>
  <c r="K18" i="63"/>
  <c r="L18" i="63" s="1"/>
  <c r="K17" i="63"/>
  <c r="L17" i="63" s="1"/>
  <c r="K16" i="63"/>
  <c r="L16" i="63" s="1"/>
  <c r="K15" i="63"/>
  <c r="L15" i="63" s="1"/>
  <c r="K14" i="63"/>
  <c r="L14" i="63" s="1"/>
  <c r="K13" i="63"/>
  <c r="L13" i="63" s="1"/>
  <c r="K12" i="63"/>
  <c r="L12" i="63" s="1"/>
  <c r="K11" i="63"/>
  <c r="L11" i="63" s="1"/>
  <c r="K10" i="63"/>
  <c r="L10" i="63" s="1"/>
  <c r="K9" i="63"/>
  <c r="L9" i="63" s="1"/>
  <c r="K8" i="63"/>
  <c r="L8" i="63" s="1"/>
  <c r="K7" i="63"/>
  <c r="L7" i="63" s="1"/>
  <c r="K6" i="63"/>
  <c r="L6" i="63" s="1"/>
  <c r="S95" i="63"/>
  <c r="O95" i="63"/>
  <c r="K95" i="63"/>
  <c r="G95" i="63"/>
  <c r="C95" i="63"/>
  <c r="T94" i="63"/>
  <c r="P94" i="63"/>
  <c r="L94" i="63"/>
  <c r="H94" i="63"/>
  <c r="D94" i="63"/>
  <c r="T93" i="63"/>
  <c r="P93" i="63"/>
  <c r="L93" i="63"/>
  <c r="H93" i="63"/>
  <c r="D93" i="63"/>
  <c r="T92" i="63"/>
  <c r="P92" i="63"/>
  <c r="L92" i="63"/>
  <c r="H92" i="63"/>
  <c r="D92" i="63"/>
  <c r="T91" i="63"/>
  <c r="P91" i="63"/>
  <c r="L91" i="63"/>
  <c r="H91" i="63"/>
  <c r="D91" i="63"/>
  <c r="T90" i="63"/>
  <c r="P90" i="63"/>
  <c r="L90" i="63"/>
  <c r="H90" i="63"/>
  <c r="D90" i="63"/>
  <c r="T89" i="63"/>
  <c r="P89" i="63"/>
  <c r="L89" i="63"/>
  <c r="H89" i="63"/>
  <c r="D89" i="63"/>
  <c r="S84" i="63"/>
  <c r="O84" i="63"/>
  <c r="K84" i="63"/>
  <c r="G84" i="63"/>
  <c r="C84" i="63"/>
  <c r="T83" i="63"/>
  <c r="P83" i="63"/>
  <c r="L83" i="63"/>
  <c r="H83" i="63"/>
  <c r="D83" i="63"/>
  <c r="T82" i="63"/>
  <c r="P82" i="63"/>
  <c r="L82" i="63"/>
  <c r="H82" i="63"/>
  <c r="D82" i="63"/>
  <c r="T81" i="63"/>
  <c r="P81" i="63"/>
  <c r="L81" i="63"/>
  <c r="H81" i="63"/>
  <c r="D81" i="63"/>
  <c r="T80" i="63"/>
  <c r="P80" i="63"/>
  <c r="L80" i="63"/>
  <c r="H80" i="63"/>
  <c r="D80" i="63"/>
  <c r="T79" i="63"/>
  <c r="P79" i="63"/>
  <c r="L79" i="63"/>
  <c r="H79" i="63"/>
  <c r="D79" i="63"/>
  <c r="T78" i="63"/>
  <c r="P78" i="63"/>
  <c r="L78" i="63"/>
  <c r="H78" i="63"/>
  <c r="S73" i="63"/>
  <c r="O73" i="63"/>
  <c r="K73" i="63"/>
  <c r="G73" i="63"/>
  <c r="C73" i="63"/>
  <c r="T72" i="63"/>
  <c r="P72" i="63"/>
  <c r="L72" i="63"/>
  <c r="H72" i="63"/>
  <c r="D72" i="63"/>
  <c r="T71" i="63"/>
  <c r="P71" i="63"/>
  <c r="L71" i="63"/>
  <c r="H71" i="63"/>
  <c r="D71" i="63"/>
  <c r="T70" i="63"/>
  <c r="P70" i="63"/>
  <c r="L70" i="63"/>
  <c r="H70" i="63"/>
  <c r="D70" i="63"/>
  <c r="T69" i="63"/>
  <c r="P69" i="63"/>
  <c r="L69" i="63"/>
  <c r="H69" i="63"/>
  <c r="D69" i="63"/>
  <c r="T68" i="63"/>
  <c r="P68" i="63"/>
  <c r="L68" i="63"/>
  <c r="H68" i="63"/>
  <c r="D68" i="63"/>
  <c r="T67" i="63"/>
  <c r="P67" i="63"/>
  <c r="L67" i="63"/>
  <c r="H67" i="63"/>
  <c r="S62" i="63"/>
  <c r="O62" i="63"/>
  <c r="K62" i="63"/>
  <c r="G62" i="63"/>
  <c r="C62" i="63"/>
  <c r="T61" i="63"/>
  <c r="P61" i="63"/>
  <c r="L61" i="63"/>
  <c r="H61" i="63"/>
  <c r="D61" i="63"/>
  <c r="T60" i="63"/>
  <c r="P60" i="63"/>
  <c r="L60" i="63"/>
  <c r="H60" i="63"/>
  <c r="D60" i="63"/>
  <c r="T59" i="63"/>
  <c r="P59" i="63"/>
  <c r="L59" i="63"/>
  <c r="H59" i="63"/>
  <c r="D59" i="63"/>
  <c r="T58" i="63"/>
  <c r="P58" i="63"/>
  <c r="L58" i="63"/>
  <c r="H58" i="63"/>
  <c r="D58" i="63"/>
  <c r="T57" i="63"/>
  <c r="P57" i="63"/>
  <c r="L57" i="63"/>
  <c r="H57" i="63"/>
  <c r="D57" i="63"/>
  <c r="T56" i="63"/>
  <c r="P56" i="63"/>
  <c r="L56" i="63"/>
  <c r="H56" i="63"/>
  <c r="S51" i="63"/>
  <c r="O51" i="63"/>
  <c r="K51" i="63"/>
  <c r="G51" i="63"/>
  <c r="C51" i="63"/>
  <c r="T50" i="63"/>
  <c r="P50" i="63"/>
  <c r="L50" i="63"/>
  <c r="H50" i="63"/>
  <c r="D50" i="63"/>
  <c r="T49" i="63"/>
  <c r="P49" i="63"/>
  <c r="L49" i="63"/>
  <c r="H49" i="63"/>
  <c r="D49" i="63"/>
  <c r="T48" i="63"/>
  <c r="P48" i="63"/>
  <c r="L48" i="63"/>
  <c r="H48" i="63"/>
  <c r="D48" i="63"/>
  <c r="T47" i="63"/>
  <c r="P47" i="63"/>
  <c r="L47" i="63"/>
  <c r="H47" i="63"/>
  <c r="D47" i="63"/>
  <c r="T46" i="63"/>
  <c r="P46" i="63"/>
  <c r="L46" i="63"/>
  <c r="H46" i="63"/>
  <c r="D46" i="63"/>
  <c r="T45" i="63"/>
  <c r="P45" i="63"/>
  <c r="L45" i="63"/>
  <c r="H45" i="63"/>
  <c r="J37" i="63"/>
  <c r="I37" i="63"/>
  <c r="H37" i="63"/>
  <c r="G37" i="63"/>
  <c r="F37" i="63"/>
  <c r="E37" i="63"/>
  <c r="L36" i="63"/>
  <c r="A7" i="63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P73" i="63" l="1"/>
  <c r="D62" i="63"/>
  <c r="H84" i="63"/>
  <c r="L62" i="63"/>
  <c r="T73" i="63"/>
  <c r="P95" i="63"/>
  <c r="H51" i="63"/>
  <c r="H73" i="63"/>
  <c r="D73" i="63"/>
  <c r="P84" i="63"/>
  <c r="T62" i="63"/>
  <c r="L73" i="63"/>
  <c r="H95" i="63"/>
  <c r="H62" i="63"/>
  <c r="T51" i="63"/>
  <c r="P51" i="63"/>
  <c r="L51" i="63"/>
  <c r="D51" i="63"/>
  <c r="P62" i="63"/>
  <c r="L95" i="63"/>
  <c r="D95" i="63"/>
  <c r="L84" i="63"/>
  <c r="D84" i="63"/>
  <c r="T84" i="63"/>
  <c r="T95" i="63"/>
  <c r="K37" i="63"/>
  <c r="L38" i="63" s="1"/>
  <c r="L37" i="63"/>
  <c r="G67" i="58"/>
  <c r="E9" i="62"/>
  <c r="E8" i="62"/>
  <c r="E7" i="62"/>
  <c r="E17" i="62" s="1"/>
  <c r="H17" i="62" s="1"/>
  <c r="E6" i="62"/>
  <c r="E5" i="62"/>
  <c r="E4" i="62"/>
  <c r="E21" i="62"/>
  <c r="D17" i="62"/>
  <c r="E19" i="62" s="1"/>
  <c r="A5" i="62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E4" i="61"/>
  <c r="E17" i="61" s="1"/>
  <c r="E21" i="61"/>
  <c r="D17" i="61"/>
  <c r="E19" i="61" s="1"/>
  <c r="A5" i="61"/>
  <c r="A6" i="61" s="1"/>
  <c r="A7" i="61" s="1"/>
  <c r="A8" i="61" s="1"/>
  <c r="A9" i="61" s="1"/>
  <c r="A10" i="61" s="1"/>
  <c r="A11" i="61" s="1"/>
  <c r="A12" i="61" s="1"/>
  <c r="A13" i="61" s="1"/>
  <c r="A14" i="61" s="1"/>
  <c r="A15" i="61" s="1"/>
  <c r="F15" i="59"/>
  <c r="L39" i="63" l="1"/>
  <c r="M39" i="63" s="1"/>
  <c r="E22" i="62"/>
  <c r="E20" i="62"/>
  <c r="E20" i="61"/>
  <c r="E22" i="61"/>
  <c r="F63" i="58" l="1"/>
  <c r="F62" i="58"/>
  <c r="F61" i="58"/>
  <c r="F54" i="58"/>
  <c r="F53" i="58"/>
  <c r="F60" i="58"/>
  <c r="F59" i="58"/>
  <c r="F58" i="58"/>
  <c r="F57" i="58"/>
  <c r="F56" i="58"/>
  <c r="F55" i="58"/>
  <c r="E65" i="58" l="1"/>
  <c r="F66" i="58" s="1"/>
  <c r="F52" i="58"/>
  <c r="F51" i="58"/>
  <c r="F50" i="58"/>
  <c r="F49" i="58"/>
  <c r="F48" i="58"/>
  <c r="F47" i="58"/>
  <c r="F46" i="58"/>
  <c r="F45" i="58"/>
  <c r="F44" i="58"/>
  <c r="F43" i="58"/>
  <c r="F42" i="58"/>
  <c r="F41" i="58"/>
  <c r="F40" i="58"/>
  <c r="F39" i="58"/>
  <c r="F38" i="58"/>
  <c r="F37" i="58"/>
  <c r="F36" i="58"/>
  <c r="F35" i="58"/>
  <c r="F34" i="58"/>
  <c r="F33" i="58"/>
  <c r="F32" i="58"/>
  <c r="F31" i="58"/>
  <c r="F9" i="58" l="1"/>
  <c r="S78" i="60" l="1"/>
  <c r="O78" i="60"/>
  <c r="K78" i="60"/>
  <c r="G78" i="60"/>
  <c r="C78" i="60"/>
  <c r="T77" i="60"/>
  <c r="P77" i="60"/>
  <c r="L77" i="60"/>
  <c r="H77" i="60"/>
  <c r="D77" i="60"/>
  <c r="T76" i="60"/>
  <c r="P76" i="60"/>
  <c r="L76" i="60"/>
  <c r="H76" i="60"/>
  <c r="D76" i="60"/>
  <c r="T75" i="60"/>
  <c r="P75" i="60"/>
  <c r="L75" i="60"/>
  <c r="H75" i="60"/>
  <c r="D75" i="60"/>
  <c r="T74" i="60"/>
  <c r="P74" i="60"/>
  <c r="L74" i="60"/>
  <c r="H74" i="60"/>
  <c r="D74" i="60"/>
  <c r="T73" i="60"/>
  <c r="P73" i="60"/>
  <c r="L73" i="60"/>
  <c r="H73" i="60"/>
  <c r="D73" i="60"/>
  <c r="T72" i="60"/>
  <c r="P72" i="60"/>
  <c r="L72" i="60"/>
  <c r="H72" i="60"/>
  <c r="D72" i="60"/>
  <c r="S67" i="60"/>
  <c r="O67" i="60"/>
  <c r="K67" i="60"/>
  <c r="G67" i="60"/>
  <c r="C67" i="60"/>
  <c r="T66" i="60"/>
  <c r="P66" i="60"/>
  <c r="L66" i="60"/>
  <c r="H66" i="60"/>
  <c r="D66" i="60"/>
  <c r="T65" i="60"/>
  <c r="P65" i="60"/>
  <c r="L65" i="60"/>
  <c r="H65" i="60"/>
  <c r="D65" i="60"/>
  <c r="T64" i="60"/>
  <c r="P64" i="60"/>
  <c r="L64" i="60"/>
  <c r="H64" i="60"/>
  <c r="D64" i="60"/>
  <c r="T63" i="60"/>
  <c r="P63" i="60"/>
  <c r="L63" i="60"/>
  <c r="H63" i="60"/>
  <c r="D63" i="60"/>
  <c r="T62" i="60"/>
  <c r="P62" i="60"/>
  <c r="L62" i="60"/>
  <c r="H62" i="60"/>
  <c r="D62" i="60"/>
  <c r="T61" i="60"/>
  <c r="P61" i="60"/>
  <c r="L61" i="60"/>
  <c r="H61" i="60"/>
  <c r="S56" i="60"/>
  <c r="O56" i="60"/>
  <c r="K56" i="60"/>
  <c r="G56" i="60"/>
  <c r="C56" i="60"/>
  <c r="T55" i="60"/>
  <c r="P55" i="60"/>
  <c r="L55" i="60"/>
  <c r="H55" i="60"/>
  <c r="D55" i="60"/>
  <c r="T54" i="60"/>
  <c r="P54" i="60"/>
  <c r="L54" i="60"/>
  <c r="H54" i="60"/>
  <c r="D54" i="60"/>
  <c r="T53" i="60"/>
  <c r="P53" i="60"/>
  <c r="L53" i="60"/>
  <c r="H53" i="60"/>
  <c r="D53" i="60"/>
  <c r="T52" i="60"/>
  <c r="P52" i="60"/>
  <c r="L52" i="60"/>
  <c r="H52" i="60"/>
  <c r="D52" i="60"/>
  <c r="T51" i="60"/>
  <c r="P51" i="60"/>
  <c r="L51" i="60"/>
  <c r="H51" i="60"/>
  <c r="D51" i="60"/>
  <c r="T50" i="60"/>
  <c r="P50" i="60"/>
  <c r="L50" i="60"/>
  <c r="H50" i="60"/>
  <c r="S45" i="60"/>
  <c r="O45" i="60"/>
  <c r="K45" i="60"/>
  <c r="G45" i="60"/>
  <c r="C45" i="60"/>
  <c r="T44" i="60"/>
  <c r="P44" i="60"/>
  <c r="L44" i="60"/>
  <c r="H44" i="60"/>
  <c r="D44" i="60"/>
  <c r="T43" i="60"/>
  <c r="P43" i="60"/>
  <c r="L43" i="60"/>
  <c r="H43" i="60"/>
  <c r="D43" i="60"/>
  <c r="T42" i="60"/>
  <c r="P42" i="60"/>
  <c r="L42" i="60"/>
  <c r="H42" i="60"/>
  <c r="D42" i="60"/>
  <c r="T41" i="60"/>
  <c r="P41" i="60"/>
  <c r="L41" i="60"/>
  <c r="H41" i="60"/>
  <c r="D41" i="60"/>
  <c r="T40" i="60"/>
  <c r="P40" i="60"/>
  <c r="L40" i="60"/>
  <c r="H40" i="60"/>
  <c r="D40" i="60"/>
  <c r="T39" i="60"/>
  <c r="P39" i="60"/>
  <c r="L39" i="60"/>
  <c r="H39" i="60"/>
  <c r="S34" i="60"/>
  <c r="O34" i="60"/>
  <c r="K34" i="60"/>
  <c r="G34" i="60"/>
  <c r="C34" i="60"/>
  <c r="T33" i="60"/>
  <c r="P33" i="60"/>
  <c r="L33" i="60"/>
  <c r="H33" i="60"/>
  <c r="D33" i="60"/>
  <c r="T32" i="60"/>
  <c r="P32" i="60"/>
  <c r="L32" i="60"/>
  <c r="H32" i="60"/>
  <c r="D32" i="60"/>
  <c r="T31" i="60"/>
  <c r="P31" i="60"/>
  <c r="L31" i="60"/>
  <c r="H31" i="60"/>
  <c r="D31" i="60"/>
  <c r="T30" i="60"/>
  <c r="P30" i="60"/>
  <c r="L30" i="60"/>
  <c r="H30" i="60"/>
  <c r="D30" i="60"/>
  <c r="T29" i="60"/>
  <c r="P29" i="60"/>
  <c r="L29" i="60"/>
  <c r="H29" i="60"/>
  <c r="D29" i="60"/>
  <c r="T28" i="60"/>
  <c r="P28" i="60"/>
  <c r="L28" i="60"/>
  <c r="H28" i="60"/>
  <c r="S23" i="60"/>
  <c r="O23" i="60"/>
  <c r="K23" i="60"/>
  <c r="G23" i="60"/>
  <c r="C23" i="60"/>
  <c r="T22" i="60"/>
  <c r="P22" i="60"/>
  <c r="L22" i="60"/>
  <c r="H22" i="60"/>
  <c r="D22" i="60"/>
  <c r="T21" i="60"/>
  <c r="P21" i="60"/>
  <c r="L21" i="60"/>
  <c r="H21" i="60"/>
  <c r="D21" i="60"/>
  <c r="T20" i="60"/>
  <c r="P20" i="60"/>
  <c r="L20" i="60"/>
  <c r="H20" i="60"/>
  <c r="D20" i="60"/>
  <c r="T19" i="60"/>
  <c r="P19" i="60"/>
  <c r="L19" i="60"/>
  <c r="H19" i="60"/>
  <c r="D19" i="60"/>
  <c r="T18" i="60"/>
  <c r="P18" i="60"/>
  <c r="L18" i="60"/>
  <c r="H18" i="60"/>
  <c r="D18" i="60"/>
  <c r="T17" i="60"/>
  <c r="P17" i="60"/>
  <c r="L17" i="60"/>
  <c r="H17" i="60"/>
  <c r="J11" i="60"/>
  <c r="I11" i="60"/>
  <c r="H11" i="60"/>
  <c r="G11" i="60"/>
  <c r="F11" i="60"/>
  <c r="E11" i="60"/>
  <c r="L10" i="60"/>
  <c r="L9" i="60"/>
  <c r="K8" i="60"/>
  <c r="L8" i="60" s="1"/>
  <c r="K7" i="60"/>
  <c r="L7" i="60" s="1"/>
  <c r="A7" i="60"/>
  <c r="A8" i="60" s="1"/>
  <c r="K6" i="60"/>
  <c r="F13" i="59"/>
  <c r="F12" i="59"/>
  <c r="I12" i="58" s="1"/>
  <c r="F11" i="59"/>
  <c r="F10" i="59"/>
  <c r="F9" i="59"/>
  <c r="F8" i="59"/>
  <c r="F7" i="59"/>
  <c r="F6" i="59"/>
  <c r="K17" i="59"/>
  <c r="E14" i="59"/>
  <c r="A7" i="59"/>
  <c r="A8" i="59" s="1"/>
  <c r="A9" i="59" s="1"/>
  <c r="A10" i="59" s="1"/>
  <c r="A11" i="59" s="1"/>
  <c r="A12" i="59" s="1"/>
  <c r="F64" i="58"/>
  <c r="F30" i="58"/>
  <c r="F29" i="58"/>
  <c r="F28" i="58"/>
  <c r="F27" i="58"/>
  <c r="F26" i="58"/>
  <c r="F25" i="58"/>
  <c r="F24" i="58"/>
  <c r="F23" i="58"/>
  <c r="F22" i="58"/>
  <c r="F21" i="58"/>
  <c r="F20" i="58"/>
  <c r="F19" i="58"/>
  <c r="F18" i="58"/>
  <c r="F17" i="58"/>
  <c r="F16" i="58"/>
  <c r="F15" i="58"/>
  <c r="F14" i="58"/>
  <c r="F13" i="58"/>
  <c r="F12" i="58"/>
  <c r="F11" i="58"/>
  <c r="I11" i="58" s="1"/>
  <c r="I13" i="58" s="1"/>
  <c r="F10" i="58"/>
  <c r="F8" i="58"/>
  <c r="F7" i="58"/>
  <c r="F6" i="58"/>
  <c r="K68" i="58"/>
  <c r="A7" i="58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A18" i="58" s="1"/>
  <c r="A19" i="58" s="1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A36" i="58" s="1"/>
  <c r="A37" i="58" s="1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A53" i="58" s="1"/>
  <c r="A54" i="58" s="1"/>
  <c r="A55" i="58" s="1"/>
  <c r="A56" i="58" s="1"/>
  <c r="A57" i="58" s="1"/>
  <c r="A58" i="58" s="1"/>
  <c r="A59" i="58" s="1"/>
  <c r="A60" i="58" s="1"/>
  <c r="A61" i="58" s="1"/>
  <c r="A62" i="58" s="1"/>
  <c r="A63" i="58" s="1"/>
  <c r="A64" i="58" s="1"/>
  <c r="T23" i="60" l="1"/>
  <c r="H78" i="60"/>
  <c r="T67" i="60"/>
  <c r="L34" i="60"/>
  <c r="T45" i="60"/>
  <c r="F65" i="58"/>
  <c r="F67" i="58" s="1"/>
  <c r="H67" i="58" s="1"/>
  <c r="F14" i="59"/>
  <c r="F16" i="59" s="1"/>
  <c r="K11" i="60"/>
  <c r="L12" i="60" s="1"/>
  <c r="D23" i="60"/>
  <c r="H45" i="60"/>
  <c r="L23" i="60"/>
  <c r="T34" i="60"/>
  <c r="L45" i="60"/>
  <c r="L67" i="60"/>
  <c r="P78" i="60"/>
  <c r="H23" i="60"/>
  <c r="P56" i="60"/>
  <c r="D56" i="60"/>
  <c r="D67" i="60"/>
  <c r="P23" i="60"/>
  <c r="H34" i="60"/>
  <c r="D34" i="60"/>
  <c r="P34" i="60"/>
  <c r="P45" i="60"/>
  <c r="H56" i="60"/>
  <c r="P67" i="60"/>
  <c r="D78" i="60"/>
  <c r="T78" i="60"/>
  <c r="D45" i="60"/>
  <c r="L56" i="60"/>
  <c r="T56" i="60"/>
  <c r="H67" i="60"/>
  <c r="L78" i="60"/>
  <c r="L6" i="60"/>
  <c r="L11" i="60" s="1"/>
  <c r="L13" i="60" l="1"/>
  <c r="M13" i="60" s="1"/>
  <c r="N13" i="60" s="1"/>
  <c r="L33" i="55"/>
  <c r="K32" i="55"/>
  <c r="L32" i="55" s="1"/>
  <c r="K31" i="55"/>
  <c r="L31" i="55" s="1"/>
  <c r="K30" i="55"/>
  <c r="L30" i="55" s="1"/>
  <c r="K29" i="55"/>
  <c r="L29" i="55" s="1"/>
  <c r="K28" i="55"/>
  <c r="L28" i="55" s="1"/>
  <c r="K27" i="55"/>
  <c r="L27" i="55" s="1"/>
  <c r="K26" i="55"/>
  <c r="L26" i="55" s="1"/>
  <c r="K25" i="55"/>
  <c r="L25" i="55" s="1"/>
  <c r="K24" i="55"/>
  <c r="L24" i="55" s="1"/>
  <c r="K23" i="55"/>
  <c r="L23" i="55" s="1"/>
  <c r="O69" i="55" l="1"/>
  <c r="S102" i="55"/>
  <c r="T101" i="55"/>
  <c r="T100" i="55"/>
  <c r="T99" i="55"/>
  <c r="T98" i="55"/>
  <c r="T97" i="55"/>
  <c r="T96" i="55"/>
  <c r="S91" i="55"/>
  <c r="T90" i="55"/>
  <c r="T89" i="55"/>
  <c r="T88" i="55"/>
  <c r="T87" i="55"/>
  <c r="T86" i="55"/>
  <c r="T85" i="55"/>
  <c r="S80" i="55"/>
  <c r="T79" i="55"/>
  <c r="T78" i="55"/>
  <c r="T77" i="55"/>
  <c r="T76" i="55"/>
  <c r="T75" i="55"/>
  <c r="T74" i="55"/>
  <c r="O102" i="55"/>
  <c r="P101" i="55"/>
  <c r="P100" i="55"/>
  <c r="P99" i="55"/>
  <c r="P98" i="55"/>
  <c r="P97" i="55"/>
  <c r="P96" i="55"/>
  <c r="O91" i="55"/>
  <c r="P90" i="55"/>
  <c r="P89" i="55"/>
  <c r="P88" i="55"/>
  <c r="P87" i="55"/>
  <c r="P86" i="55"/>
  <c r="P85" i="55"/>
  <c r="S69" i="55"/>
  <c r="T68" i="55"/>
  <c r="T67" i="55"/>
  <c r="T66" i="55"/>
  <c r="T65" i="55"/>
  <c r="T64" i="55"/>
  <c r="T63" i="55"/>
  <c r="K58" i="55"/>
  <c r="G58" i="55"/>
  <c r="S58" i="55"/>
  <c r="T57" i="55"/>
  <c r="T56" i="55"/>
  <c r="T55" i="55"/>
  <c r="T54" i="55"/>
  <c r="T53" i="55"/>
  <c r="T52" i="55"/>
  <c r="K22" i="55"/>
  <c r="L22" i="55" s="1"/>
  <c r="K21" i="55"/>
  <c r="L21" i="55" s="1"/>
  <c r="K20" i="55"/>
  <c r="L20" i="55" s="1"/>
  <c r="K19" i="55"/>
  <c r="L19" i="55" s="1"/>
  <c r="K18" i="55"/>
  <c r="L18" i="55" s="1"/>
  <c r="K17" i="55"/>
  <c r="L17" i="55" s="1"/>
  <c r="K16" i="55"/>
  <c r="L16" i="55" s="1"/>
  <c r="K15" i="55"/>
  <c r="L15" i="55" s="1"/>
  <c r="K14" i="55"/>
  <c r="L14" i="55" s="1"/>
  <c r="K13" i="55"/>
  <c r="L13" i="55" s="1"/>
  <c r="K12" i="55"/>
  <c r="L12" i="55" s="1"/>
  <c r="K11" i="55"/>
  <c r="L11" i="55" s="1"/>
  <c r="K10" i="55"/>
  <c r="L10" i="55" s="1"/>
  <c r="K9" i="55"/>
  <c r="L9" i="55" s="1"/>
  <c r="K8" i="55"/>
  <c r="L8" i="55" s="1"/>
  <c r="K7" i="55"/>
  <c r="L7" i="55" s="1"/>
  <c r="K102" i="55"/>
  <c r="C102" i="55"/>
  <c r="L101" i="55"/>
  <c r="D101" i="55"/>
  <c r="L100" i="55"/>
  <c r="D100" i="55"/>
  <c r="L99" i="55"/>
  <c r="D99" i="55"/>
  <c r="L98" i="55"/>
  <c r="D98" i="55"/>
  <c r="L97" i="55"/>
  <c r="D97" i="55"/>
  <c r="L96" i="55"/>
  <c r="D96" i="55"/>
  <c r="K91" i="55"/>
  <c r="G91" i="55"/>
  <c r="C91" i="55"/>
  <c r="L90" i="55"/>
  <c r="H90" i="55"/>
  <c r="D90" i="55"/>
  <c r="L89" i="55"/>
  <c r="H89" i="55"/>
  <c r="D89" i="55"/>
  <c r="L88" i="55"/>
  <c r="H88" i="55"/>
  <c r="D88" i="55"/>
  <c r="L87" i="55"/>
  <c r="H87" i="55"/>
  <c r="D87" i="55"/>
  <c r="L86" i="55"/>
  <c r="H86" i="55"/>
  <c r="D86" i="55"/>
  <c r="L85" i="55"/>
  <c r="H85" i="55"/>
  <c r="O80" i="55"/>
  <c r="K80" i="55"/>
  <c r="G102" i="55"/>
  <c r="C80" i="55"/>
  <c r="P79" i="55"/>
  <c r="L79" i="55"/>
  <c r="H101" i="55"/>
  <c r="D79" i="55"/>
  <c r="P78" i="55"/>
  <c r="L78" i="55"/>
  <c r="H100" i="55"/>
  <c r="D78" i="55"/>
  <c r="P77" i="55"/>
  <c r="L77" i="55"/>
  <c r="H99" i="55"/>
  <c r="D77" i="55"/>
  <c r="P76" i="55"/>
  <c r="L76" i="55"/>
  <c r="H98" i="55"/>
  <c r="D76" i="55"/>
  <c r="P75" i="55"/>
  <c r="L75" i="55"/>
  <c r="H97" i="55"/>
  <c r="D75" i="55"/>
  <c r="P74" i="55"/>
  <c r="L74" i="55"/>
  <c r="H96" i="55"/>
  <c r="K69" i="55"/>
  <c r="G69" i="55"/>
  <c r="C69" i="55"/>
  <c r="P68" i="55"/>
  <c r="L68" i="55"/>
  <c r="H68" i="55"/>
  <c r="D68" i="55"/>
  <c r="P67" i="55"/>
  <c r="L67" i="55"/>
  <c r="H67" i="55"/>
  <c r="D67" i="55"/>
  <c r="P66" i="55"/>
  <c r="L66" i="55"/>
  <c r="H66" i="55"/>
  <c r="D66" i="55"/>
  <c r="P65" i="55"/>
  <c r="L65" i="55"/>
  <c r="H65" i="55"/>
  <c r="D65" i="55"/>
  <c r="P64" i="55"/>
  <c r="L64" i="55"/>
  <c r="H64" i="55"/>
  <c r="D64" i="55"/>
  <c r="P63" i="55"/>
  <c r="L63" i="55"/>
  <c r="H63" i="55"/>
  <c r="H69" i="55" s="1"/>
  <c r="O58" i="55"/>
  <c r="C58" i="55"/>
  <c r="P57" i="55"/>
  <c r="L57" i="55"/>
  <c r="H57" i="55"/>
  <c r="D57" i="55"/>
  <c r="P56" i="55"/>
  <c r="L56" i="55"/>
  <c r="H56" i="55"/>
  <c r="D56" i="55"/>
  <c r="P55" i="55"/>
  <c r="L55" i="55"/>
  <c r="H55" i="55"/>
  <c r="D55" i="55"/>
  <c r="P54" i="55"/>
  <c r="L54" i="55"/>
  <c r="H54" i="55"/>
  <c r="D54" i="55"/>
  <c r="P53" i="55"/>
  <c r="L53" i="55"/>
  <c r="H53" i="55"/>
  <c r="D53" i="55"/>
  <c r="P52" i="55"/>
  <c r="L52" i="55"/>
  <c r="L58" i="55" s="1"/>
  <c r="H52" i="55"/>
  <c r="S47" i="55"/>
  <c r="O47" i="55"/>
  <c r="K47" i="55"/>
  <c r="G47" i="55"/>
  <c r="C47" i="55"/>
  <c r="T46" i="55"/>
  <c r="P46" i="55"/>
  <c r="L46" i="55"/>
  <c r="H46" i="55"/>
  <c r="D46" i="55"/>
  <c r="T45" i="55"/>
  <c r="P45" i="55"/>
  <c r="L45" i="55"/>
  <c r="H45" i="55"/>
  <c r="D45" i="55"/>
  <c r="T44" i="55"/>
  <c r="P44" i="55"/>
  <c r="L44" i="55"/>
  <c r="H44" i="55"/>
  <c r="D44" i="55"/>
  <c r="T43" i="55"/>
  <c r="P43" i="55"/>
  <c r="L43" i="55"/>
  <c r="H43" i="55"/>
  <c r="D43" i="55"/>
  <c r="T42" i="55"/>
  <c r="P42" i="55"/>
  <c r="L42" i="55"/>
  <c r="H42" i="55"/>
  <c r="D42" i="55"/>
  <c r="T41" i="55"/>
  <c r="P41" i="55"/>
  <c r="L41" i="55"/>
  <c r="H41" i="55"/>
  <c r="J35" i="55"/>
  <c r="I35" i="55"/>
  <c r="H35" i="55"/>
  <c r="G35" i="55"/>
  <c r="F35" i="55"/>
  <c r="E35" i="55"/>
  <c r="L34" i="55"/>
  <c r="A29" i="55"/>
  <c r="A30" i="55" s="1"/>
  <c r="A31" i="55" s="1"/>
  <c r="A7" i="55"/>
  <c r="A8" i="55" s="1"/>
  <c r="A9" i="55" s="1"/>
  <c r="A10" i="55" s="1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K6" i="55"/>
  <c r="L6" i="55" s="1"/>
  <c r="D69" i="55" l="1"/>
  <c r="D80" i="55"/>
  <c r="P102" i="55"/>
  <c r="P58" i="55"/>
  <c r="T102" i="55"/>
  <c r="D102" i="55"/>
  <c r="T80" i="55"/>
  <c r="P91" i="55"/>
  <c r="T91" i="55"/>
  <c r="P80" i="55"/>
  <c r="L102" i="55"/>
  <c r="H91" i="55"/>
  <c r="T69" i="55"/>
  <c r="H102" i="55"/>
  <c r="D91" i="55"/>
  <c r="L91" i="55"/>
  <c r="L69" i="55"/>
  <c r="D58" i="55"/>
  <c r="L80" i="55"/>
  <c r="P69" i="55"/>
  <c r="T58" i="55"/>
  <c r="H58" i="55"/>
  <c r="T47" i="55"/>
  <c r="P47" i="55"/>
  <c r="L47" i="55"/>
  <c r="H47" i="55"/>
  <c r="D47" i="55"/>
  <c r="L35" i="55"/>
  <c r="K35" i="55"/>
  <c r="L36" i="55" s="1"/>
  <c r="E5" i="54"/>
  <c r="L37" i="55" l="1"/>
  <c r="E16" i="54"/>
  <c r="E15" i="54"/>
  <c r="E14" i="54"/>
  <c r="E13" i="54"/>
  <c r="E12" i="54"/>
  <c r="E11" i="54"/>
  <c r="E10" i="54"/>
  <c r="E9" i="54"/>
  <c r="E8" i="54"/>
  <c r="E21" i="54" l="1"/>
  <c r="D17" i="54"/>
  <c r="E19" i="54" s="1"/>
  <c r="E22" i="54" s="1"/>
  <c r="E7" i="54"/>
  <c r="E6" i="54"/>
  <c r="A5" i="54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E4" i="54"/>
  <c r="E17" i="54" l="1"/>
  <c r="E20" i="54" s="1"/>
  <c r="E9" i="52" l="1"/>
  <c r="E8" i="52"/>
  <c r="E7" i="52"/>
  <c r="E4" i="52"/>
  <c r="E6" i="52" s="1"/>
  <c r="D11" i="52"/>
  <c r="A7" i="52"/>
  <c r="A8" i="52" s="1"/>
  <c r="A9" i="52" s="1"/>
  <c r="E11" i="52" l="1"/>
  <c r="E14" i="52"/>
  <c r="D9" i="51"/>
  <c r="E11" i="51" s="1"/>
  <c r="E7" i="51"/>
  <c r="E6" i="51"/>
  <c r="E5" i="51"/>
  <c r="A5" i="51"/>
  <c r="A6" i="51" s="1"/>
  <c r="A7" i="51" s="1"/>
  <c r="E4" i="51"/>
  <c r="E9" i="51" s="1"/>
  <c r="E12" i="51" l="1"/>
  <c r="E13" i="50"/>
  <c r="E12" i="50"/>
  <c r="D29" i="50" l="1"/>
  <c r="C29" i="50"/>
  <c r="E28" i="50"/>
  <c r="E27" i="50"/>
  <c r="E26" i="50"/>
  <c r="E25" i="50"/>
  <c r="E24" i="50"/>
  <c r="E29" i="50" s="1"/>
  <c r="A25" i="50"/>
  <c r="A26" i="50" s="1"/>
  <c r="A27" i="50" s="1"/>
  <c r="A28" i="50" s="1"/>
  <c r="E11" i="50" l="1"/>
  <c r="D15" i="50" l="1"/>
  <c r="E10" i="50" l="1"/>
  <c r="E9" i="50"/>
  <c r="E8" i="50"/>
  <c r="E7" i="50"/>
  <c r="E6" i="50"/>
  <c r="E5" i="50"/>
  <c r="E4" i="50"/>
  <c r="A9" i="50"/>
  <c r="A10" i="50" s="1"/>
  <c r="A11" i="50" s="1"/>
  <c r="A5" i="50"/>
  <c r="A6" i="50" s="1"/>
  <c r="A7" i="50" s="1"/>
  <c r="E15" i="50" l="1"/>
  <c r="E18" i="50" s="1"/>
  <c r="D13" i="49"/>
  <c r="D12" i="49"/>
  <c r="D11" i="49"/>
  <c r="D10" i="49"/>
  <c r="D9" i="49"/>
  <c r="D8" i="49"/>
  <c r="D7" i="49"/>
  <c r="D6" i="49"/>
  <c r="D5" i="49"/>
  <c r="A6" i="49"/>
  <c r="A7" i="49" s="1"/>
  <c r="A8" i="49" s="1"/>
  <c r="A10" i="49" s="1"/>
  <c r="A11" i="49" s="1"/>
  <c r="A12" i="49" s="1"/>
  <c r="D15" i="49" l="1"/>
  <c r="D18" i="49" s="1"/>
  <c r="E8" i="48"/>
  <c r="E7" i="48"/>
  <c r="E6" i="48"/>
  <c r="E5" i="48"/>
  <c r="E4" i="48"/>
  <c r="E10" i="48" l="1"/>
  <c r="E9" i="48"/>
  <c r="A5" i="48"/>
  <c r="A6" i="48" s="1"/>
  <c r="A7" i="48" s="1"/>
  <c r="A8" i="48" s="1"/>
  <c r="A9" i="48" s="1"/>
  <c r="A10" i="48" s="1"/>
  <c r="E12" i="48" l="1"/>
  <c r="F22" i="47"/>
  <c r="F23" i="47" s="1"/>
  <c r="F12" i="47" l="1"/>
  <c r="F14" i="47"/>
  <c r="F7" i="47"/>
  <c r="A7" i="47"/>
  <c r="A8" i="47" s="1"/>
  <c r="A9" i="47" s="1"/>
  <c r="A10" i="47" s="1"/>
  <c r="A11" i="47" s="1"/>
  <c r="A12" i="47" s="1"/>
  <c r="A13" i="47" s="1"/>
  <c r="A14" i="47" s="1"/>
  <c r="F17" i="47" l="1"/>
  <c r="F19" i="47" s="1"/>
  <c r="F24" i="47" s="1"/>
  <c r="L85" i="46"/>
  <c r="G84" i="46" l="1"/>
  <c r="F82" i="46"/>
  <c r="E82" i="46"/>
  <c r="G80" i="46"/>
  <c r="G79" i="46"/>
  <c r="G78" i="46"/>
  <c r="C90" i="46"/>
  <c r="G90" i="46" s="1"/>
  <c r="G89" i="46"/>
  <c r="G91" i="46" s="1"/>
  <c r="G93" i="46" s="1"/>
  <c r="G73" i="46" l="1"/>
  <c r="G69" i="46"/>
  <c r="A60" i="46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G66" i="46"/>
  <c r="G65" i="46"/>
  <c r="G64" i="46"/>
  <c r="G63" i="46"/>
  <c r="G62" i="46"/>
  <c r="G61" i="46"/>
  <c r="G60" i="46"/>
  <c r="A72" i="46" l="1"/>
  <c r="A73" i="46" s="1"/>
  <c r="A74" i="46" s="1"/>
  <c r="A75" i="46" s="1"/>
  <c r="A76" i="46" s="1"/>
  <c r="A77" i="46" s="1"/>
  <c r="A78" i="46" s="1"/>
  <c r="A79" i="46" s="1"/>
  <c r="A80" i="46" s="1"/>
  <c r="G77" i="46"/>
  <c r="G76" i="46"/>
  <c r="G75" i="46"/>
  <c r="G74" i="46"/>
  <c r="G72" i="46"/>
  <c r="G71" i="46"/>
  <c r="G70" i="46"/>
  <c r="G16" i="46" l="1"/>
  <c r="G81" i="46"/>
  <c r="G68" i="46"/>
  <c r="G67" i="46"/>
  <c r="G59" i="46"/>
  <c r="G58" i="46"/>
  <c r="G57" i="46"/>
  <c r="G56" i="46"/>
  <c r="G55" i="46"/>
  <c r="G54" i="46"/>
  <c r="G53" i="46"/>
  <c r="G52" i="46"/>
  <c r="G51" i="46"/>
  <c r="G50" i="46"/>
  <c r="G49" i="46"/>
  <c r="G48" i="46"/>
  <c r="G47" i="46"/>
  <c r="G46" i="46"/>
  <c r="G45" i="46"/>
  <c r="G44" i="46"/>
  <c r="G43" i="46"/>
  <c r="G42" i="46"/>
  <c r="G41" i="46"/>
  <c r="G40" i="46"/>
  <c r="G39" i="46"/>
  <c r="G38" i="46"/>
  <c r="G37" i="46"/>
  <c r="G36" i="46"/>
  <c r="G35" i="46"/>
  <c r="G34" i="46"/>
  <c r="G33" i="46"/>
  <c r="G32" i="46"/>
  <c r="G31" i="46"/>
  <c r="G30" i="46"/>
  <c r="G28" i="46"/>
  <c r="G27" i="46"/>
  <c r="G26" i="46"/>
  <c r="G25" i="46"/>
  <c r="G24" i="46"/>
  <c r="G23" i="46"/>
  <c r="G22" i="46"/>
  <c r="G21" i="46"/>
  <c r="G20" i="46"/>
  <c r="G19" i="46"/>
  <c r="G18" i="46"/>
  <c r="G17" i="46"/>
  <c r="G15" i="46"/>
  <c r="G14" i="46"/>
  <c r="G13" i="46"/>
  <c r="G12" i="46"/>
  <c r="G11" i="46"/>
  <c r="G10" i="46"/>
  <c r="G9" i="46"/>
  <c r="G8" i="46"/>
  <c r="G7" i="46"/>
  <c r="A7" i="46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G6" i="46"/>
  <c r="J6" i="46" l="1"/>
  <c r="G82" i="46"/>
  <c r="E83" i="46"/>
  <c r="G83" i="46" s="1"/>
  <c r="G85" i="46" s="1"/>
  <c r="N37" i="45"/>
  <c r="N36" i="45"/>
  <c r="N35" i="45"/>
  <c r="N34" i="45"/>
  <c r="N33" i="45"/>
  <c r="N32" i="45"/>
  <c r="N31" i="45"/>
  <c r="N30" i="45"/>
  <c r="N29" i="45"/>
  <c r="N28" i="45"/>
  <c r="N24" i="45"/>
  <c r="N23" i="45"/>
  <c r="N22" i="45"/>
  <c r="N21" i="45"/>
  <c r="N20" i="45"/>
  <c r="N19" i="45"/>
  <c r="N18" i="45"/>
  <c r="N17" i="45"/>
  <c r="N25" i="45" l="1"/>
  <c r="N38" i="45"/>
  <c r="D111" i="44"/>
  <c r="F111" i="44" s="1"/>
  <c r="C124" i="44"/>
  <c r="D124" i="44" s="1"/>
  <c r="B125" i="44" l="1"/>
  <c r="B127" i="44" s="1"/>
  <c r="G6" i="44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5" i="43"/>
  <c r="E102" i="44"/>
  <c r="D122" i="44"/>
  <c r="D120" i="44"/>
  <c r="D119" i="44"/>
  <c r="D114" i="44"/>
  <c r="F102" i="44"/>
  <c r="F104" i="44" l="1"/>
  <c r="E103" i="44"/>
  <c r="E105" i="44" s="1"/>
  <c r="F105" i="44" s="1"/>
  <c r="G95" i="44"/>
  <c r="G94" i="44"/>
  <c r="G93" i="44"/>
  <c r="B80" i="45"/>
  <c r="B24" i="45"/>
  <c r="H17" i="45"/>
  <c r="H80" i="45"/>
  <c r="E80" i="45"/>
  <c r="H73" i="45"/>
  <c r="E73" i="45"/>
  <c r="B73" i="45"/>
  <c r="H66" i="45"/>
  <c r="E66" i="45"/>
  <c r="B66" i="45"/>
  <c r="H59" i="45"/>
  <c r="E59" i="45"/>
  <c r="B59" i="45"/>
  <c r="H52" i="45"/>
  <c r="E52" i="45"/>
  <c r="B52" i="45"/>
  <c r="H45" i="45"/>
  <c r="E45" i="45"/>
  <c r="B45" i="45"/>
  <c r="H38" i="45"/>
  <c r="E38" i="45"/>
  <c r="B38" i="45"/>
  <c r="H31" i="45"/>
  <c r="E31" i="45"/>
  <c r="B31" i="45"/>
  <c r="H24" i="45"/>
  <c r="E24" i="45"/>
  <c r="E17" i="45"/>
  <c r="B17" i="45"/>
  <c r="H10" i="45"/>
  <c r="E10" i="45"/>
  <c r="B10" i="45"/>
  <c r="G92" i="44"/>
  <c r="G91" i="44"/>
  <c r="G90" i="44"/>
  <c r="G89" i="44"/>
  <c r="G88" i="44"/>
  <c r="G87" i="44"/>
  <c r="G86" i="44"/>
  <c r="G85" i="44"/>
  <c r="G84" i="44"/>
  <c r="G83" i="44"/>
  <c r="G82" i="44"/>
  <c r="G81" i="44"/>
  <c r="G80" i="44"/>
  <c r="G79" i="44"/>
  <c r="G78" i="44"/>
  <c r="G77" i="44"/>
  <c r="G76" i="44"/>
  <c r="G75" i="44"/>
  <c r="G74" i="44"/>
  <c r="G73" i="44"/>
  <c r="G72" i="44"/>
  <c r="G71" i="44"/>
  <c r="G70" i="44"/>
  <c r="G69" i="44"/>
  <c r="G68" i="44"/>
  <c r="G67" i="44"/>
  <c r="G66" i="44"/>
  <c r="G65" i="44"/>
  <c r="G64" i="44"/>
  <c r="G63" i="44"/>
  <c r="G62" i="44"/>
  <c r="G61" i="44"/>
  <c r="G60" i="44"/>
  <c r="G59" i="44"/>
  <c r="G58" i="44"/>
  <c r="G57" i="44"/>
  <c r="G56" i="44"/>
  <c r="G55" i="44"/>
  <c r="G103" i="44" l="1"/>
  <c r="Q115" i="44"/>
  <c r="N115" i="44"/>
  <c r="K115" i="44" l="1"/>
  <c r="Q108" i="44"/>
  <c r="N108" i="44"/>
  <c r="K108" i="44"/>
  <c r="G54" i="44"/>
  <c r="G53" i="44"/>
  <c r="G52" i="44"/>
  <c r="G51" i="44"/>
  <c r="G50" i="44"/>
  <c r="G49" i="44"/>
  <c r="G48" i="44"/>
  <c r="Q101" i="44" l="1"/>
  <c r="N101" i="44"/>
  <c r="K101" i="44"/>
  <c r="Q94" i="44" l="1"/>
  <c r="N94" i="44"/>
  <c r="K94" i="44"/>
  <c r="N80" i="44" l="1"/>
  <c r="Q87" i="44" l="1"/>
  <c r="N87" i="44"/>
  <c r="K87" i="44"/>
  <c r="K73" i="44"/>
  <c r="K80" i="44"/>
  <c r="Q80" i="44"/>
  <c r="Q73" i="44"/>
  <c r="N73" i="44"/>
  <c r="Q66" i="44"/>
  <c r="N66" i="44"/>
  <c r="K66" i="44"/>
  <c r="Q59" i="44"/>
  <c r="N59" i="44"/>
  <c r="K59" i="44"/>
  <c r="Q52" i="44"/>
  <c r="N52" i="44"/>
  <c r="K52" i="44"/>
  <c r="N38" i="44"/>
  <c r="K38" i="44"/>
  <c r="Q38" i="44"/>
  <c r="Q45" i="44"/>
  <c r="N45" i="44"/>
  <c r="K45" i="44"/>
  <c r="Q31" i="44"/>
  <c r="N31" i="44"/>
  <c r="K31" i="44"/>
  <c r="Q24" i="44"/>
  <c r="N24" i="44"/>
  <c r="K24" i="44"/>
  <c r="Q17" i="44"/>
  <c r="N17" i="44"/>
  <c r="K17" i="44"/>
  <c r="Q10" i="44"/>
  <c r="N10" i="44"/>
  <c r="K10" i="44"/>
  <c r="A48" i="44" l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86" i="44" s="1"/>
  <c r="A87" i="44" s="1"/>
  <c r="A88" i="44" s="1"/>
  <c r="A89" i="44" s="1"/>
  <c r="A90" i="44" s="1"/>
  <c r="A91" i="44" s="1"/>
  <c r="A92" i="44" s="1"/>
  <c r="A93" i="44" s="1"/>
  <c r="A94" i="44" s="1"/>
  <c r="A95" i="44" s="1"/>
  <c r="G102" i="44" l="1"/>
  <c r="H14" i="43"/>
  <c r="H5" i="43"/>
  <c r="J35" i="42" l="1"/>
  <c r="I35" i="42"/>
  <c r="H35" i="42"/>
  <c r="G35" i="42"/>
  <c r="F35" i="42"/>
  <c r="E35" i="42"/>
  <c r="K33" i="42"/>
  <c r="L33" i="42" s="1"/>
  <c r="K32" i="42"/>
  <c r="L32" i="42" s="1"/>
  <c r="S47" i="42" l="1"/>
  <c r="T46" i="42"/>
  <c r="T45" i="42"/>
  <c r="T44" i="42"/>
  <c r="T43" i="42"/>
  <c r="T42" i="42"/>
  <c r="T41" i="42"/>
  <c r="O80" i="42"/>
  <c r="P79" i="42"/>
  <c r="P78" i="42"/>
  <c r="P77" i="42"/>
  <c r="P76" i="42"/>
  <c r="P75" i="42"/>
  <c r="P74" i="42"/>
  <c r="O69" i="42"/>
  <c r="P68" i="42"/>
  <c r="P67" i="42"/>
  <c r="P66" i="42"/>
  <c r="P65" i="42"/>
  <c r="P64" i="42"/>
  <c r="P63" i="42"/>
  <c r="K31" i="42"/>
  <c r="L31" i="42" s="1"/>
  <c r="K30" i="42"/>
  <c r="L30" i="42" s="1"/>
  <c r="K29" i="42"/>
  <c r="L29" i="42" s="1"/>
  <c r="A29" i="42"/>
  <c r="A30" i="42" s="1"/>
  <c r="A31" i="42" s="1"/>
  <c r="K28" i="42"/>
  <c r="L28" i="42" s="1"/>
  <c r="T47" i="42" l="1"/>
  <c r="P80" i="42"/>
  <c r="P69" i="42"/>
  <c r="F16" i="43"/>
  <c r="E16" i="43"/>
  <c r="H13" i="43"/>
  <c r="H12" i="43"/>
  <c r="H11" i="43"/>
  <c r="H10" i="43"/>
  <c r="H9" i="43"/>
  <c r="H8" i="43"/>
  <c r="H7" i="43"/>
  <c r="H6" i="43"/>
  <c r="G13" i="43"/>
  <c r="G12" i="43"/>
  <c r="G11" i="43"/>
  <c r="G10" i="43"/>
  <c r="G9" i="43"/>
  <c r="G8" i="43"/>
  <c r="G7" i="43"/>
  <c r="G6" i="43"/>
  <c r="O58" i="42"/>
  <c r="P57" i="42"/>
  <c r="P56" i="42"/>
  <c r="P55" i="42"/>
  <c r="P54" i="42"/>
  <c r="P53" i="42"/>
  <c r="P52" i="42"/>
  <c r="A6" i="43"/>
  <c r="A7" i="43" s="1"/>
  <c r="A8" i="43" s="1"/>
  <c r="A9" i="43" s="1"/>
  <c r="A10" i="43" s="1"/>
  <c r="A11" i="43" s="1"/>
  <c r="A12" i="43" s="1"/>
  <c r="A13" i="43" s="1"/>
  <c r="A14" i="43" s="1"/>
  <c r="P58" i="42" l="1"/>
  <c r="G16" i="43"/>
  <c r="H17" i="43" s="1"/>
  <c r="H16" i="43"/>
  <c r="O47" i="42" l="1"/>
  <c r="P46" i="42"/>
  <c r="P45" i="42"/>
  <c r="P44" i="42"/>
  <c r="P43" i="42"/>
  <c r="P42" i="42"/>
  <c r="P41" i="42"/>
  <c r="K34" i="42"/>
  <c r="L34" i="42" s="1"/>
  <c r="K27" i="42"/>
  <c r="L27" i="42" s="1"/>
  <c r="K26" i="42"/>
  <c r="L26" i="42" s="1"/>
  <c r="K25" i="42"/>
  <c r="K24" i="42"/>
  <c r="K23" i="42"/>
  <c r="L23" i="42" s="1"/>
  <c r="K108" i="42"/>
  <c r="L107" i="42"/>
  <c r="L106" i="42"/>
  <c r="L105" i="42"/>
  <c r="L104" i="42"/>
  <c r="L103" i="42"/>
  <c r="L102" i="42"/>
  <c r="G108" i="42"/>
  <c r="H107" i="42"/>
  <c r="H106" i="42"/>
  <c r="H105" i="42"/>
  <c r="H104" i="42"/>
  <c r="H103" i="42"/>
  <c r="H102" i="42"/>
  <c r="C108" i="42"/>
  <c r="D107" i="42"/>
  <c r="D106" i="42"/>
  <c r="D105" i="42"/>
  <c r="D104" i="42"/>
  <c r="D103" i="42"/>
  <c r="D102" i="42"/>
  <c r="D108" i="42" s="1"/>
  <c r="P47" i="42" l="1"/>
  <c r="L25" i="42"/>
  <c r="L24" i="42"/>
  <c r="L108" i="42"/>
  <c r="H108" i="42"/>
  <c r="K22" i="42"/>
  <c r="L22" i="42" s="1"/>
  <c r="K21" i="42"/>
  <c r="L21" i="42" s="1"/>
  <c r="K97" i="42" l="1"/>
  <c r="G97" i="42"/>
  <c r="C97" i="42"/>
  <c r="L96" i="42"/>
  <c r="H96" i="42"/>
  <c r="D96" i="42"/>
  <c r="L95" i="42"/>
  <c r="H95" i="42"/>
  <c r="D95" i="42"/>
  <c r="L94" i="42"/>
  <c r="H94" i="42"/>
  <c r="D94" i="42"/>
  <c r="L93" i="42"/>
  <c r="H93" i="42"/>
  <c r="D93" i="42"/>
  <c r="L92" i="42"/>
  <c r="H92" i="42"/>
  <c r="D92" i="42"/>
  <c r="L91" i="42"/>
  <c r="H91" i="42"/>
  <c r="K80" i="42"/>
  <c r="G80" i="42"/>
  <c r="C80" i="42"/>
  <c r="L79" i="42"/>
  <c r="H79" i="42"/>
  <c r="D79" i="42"/>
  <c r="L78" i="42"/>
  <c r="H78" i="42"/>
  <c r="D78" i="42"/>
  <c r="L77" i="42"/>
  <c r="H77" i="42"/>
  <c r="D77" i="42"/>
  <c r="L76" i="42"/>
  <c r="H76" i="42"/>
  <c r="D76" i="42"/>
  <c r="L75" i="42"/>
  <c r="H75" i="42"/>
  <c r="D75" i="42"/>
  <c r="L74" i="42"/>
  <c r="H74" i="42"/>
  <c r="K69" i="42"/>
  <c r="G69" i="42"/>
  <c r="C69" i="42"/>
  <c r="L68" i="42"/>
  <c r="H68" i="42"/>
  <c r="D68" i="42"/>
  <c r="L67" i="42"/>
  <c r="H67" i="42"/>
  <c r="D67" i="42"/>
  <c r="L66" i="42"/>
  <c r="H66" i="42"/>
  <c r="D66" i="42"/>
  <c r="L65" i="42"/>
  <c r="H65" i="42"/>
  <c r="D65" i="42"/>
  <c r="L64" i="42"/>
  <c r="H64" i="42"/>
  <c r="D64" i="42"/>
  <c r="L63" i="42"/>
  <c r="H63" i="42"/>
  <c r="K58" i="42"/>
  <c r="G58" i="42"/>
  <c r="C58" i="42"/>
  <c r="L57" i="42"/>
  <c r="H57" i="42"/>
  <c r="D57" i="42"/>
  <c r="L56" i="42"/>
  <c r="H56" i="42"/>
  <c r="D56" i="42"/>
  <c r="L55" i="42"/>
  <c r="H55" i="42"/>
  <c r="D55" i="42"/>
  <c r="L54" i="42"/>
  <c r="H54" i="42"/>
  <c r="D54" i="42"/>
  <c r="L53" i="42"/>
  <c r="H53" i="42"/>
  <c r="D53" i="42"/>
  <c r="L52" i="42"/>
  <c r="H52" i="42"/>
  <c r="K47" i="42"/>
  <c r="G47" i="42"/>
  <c r="C47" i="42"/>
  <c r="L46" i="42"/>
  <c r="H46" i="42"/>
  <c r="D46" i="42"/>
  <c r="L45" i="42"/>
  <c r="H45" i="42"/>
  <c r="D45" i="42"/>
  <c r="L44" i="42"/>
  <c r="H44" i="42"/>
  <c r="D44" i="42"/>
  <c r="L43" i="42"/>
  <c r="H43" i="42"/>
  <c r="D43" i="42"/>
  <c r="L42" i="42"/>
  <c r="H42" i="42"/>
  <c r="D42" i="42"/>
  <c r="L41" i="42"/>
  <c r="H41" i="42"/>
  <c r="K20" i="42"/>
  <c r="K19" i="42"/>
  <c r="L19" i="42" s="1"/>
  <c r="K18" i="42"/>
  <c r="L18" i="42" s="1"/>
  <c r="K17" i="42"/>
  <c r="L17" i="42" s="1"/>
  <c r="K16" i="42"/>
  <c r="L16" i="42" s="1"/>
  <c r="K15" i="42"/>
  <c r="L15" i="42" s="1"/>
  <c r="K14" i="42"/>
  <c r="L14" i="42" s="1"/>
  <c r="K13" i="42"/>
  <c r="L13" i="42" s="1"/>
  <c r="K12" i="42"/>
  <c r="L12" i="42" s="1"/>
  <c r="K11" i="42"/>
  <c r="L11" i="42" s="1"/>
  <c r="K10" i="42"/>
  <c r="L10" i="42" s="1"/>
  <c r="K9" i="42"/>
  <c r="L9" i="42" s="1"/>
  <c r="K8" i="42"/>
  <c r="L8" i="42" s="1"/>
  <c r="K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K6" i="42"/>
  <c r="L20" i="42" l="1"/>
  <c r="K35" i="42"/>
  <c r="L36" i="42" s="1"/>
  <c r="L7" i="42"/>
  <c r="L97" i="42"/>
  <c r="D80" i="42"/>
  <c r="L69" i="42"/>
  <c r="D97" i="42"/>
  <c r="H97" i="42"/>
  <c r="L80" i="42"/>
  <c r="H80" i="42"/>
  <c r="H69" i="42"/>
  <c r="D69" i="42"/>
  <c r="H58" i="42"/>
  <c r="L58" i="42"/>
  <c r="D58" i="42"/>
  <c r="H47" i="42"/>
  <c r="L47" i="42"/>
  <c r="D47" i="42"/>
  <c r="L6" i="42"/>
  <c r="H14" i="41"/>
  <c r="H13" i="41"/>
  <c r="H12" i="41"/>
  <c r="H11" i="41"/>
  <c r="H10" i="41"/>
  <c r="H9" i="41"/>
  <c r="H8" i="41"/>
  <c r="H7" i="41"/>
  <c r="H6" i="41"/>
  <c r="H5" i="41"/>
  <c r="H4" i="41"/>
  <c r="G15" i="41"/>
  <c r="F15" i="41"/>
  <c r="E15" i="41"/>
  <c r="D15" i="41"/>
  <c r="C15" i="41"/>
  <c r="A5" i="41"/>
  <c r="A6" i="41" s="1"/>
  <c r="A7" i="41" s="1"/>
  <c r="A8" i="41" s="1"/>
  <c r="A9" i="41" s="1"/>
  <c r="A10" i="41" s="1"/>
  <c r="A11" i="41" s="1"/>
  <c r="A12" i="41" s="1"/>
  <c r="A13" i="41" s="1"/>
  <c r="L35" i="42" l="1"/>
  <c r="L37" i="42" s="1"/>
  <c r="H16" i="41"/>
  <c r="H15" i="41"/>
  <c r="H17" i="41" s="1"/>
  <c r="K21" i="38"/>
  <c r="L21" i="38" s="1"/>
  <c r="G61" i="40" l="1"/>
  <c r="E63" i="40"/>
  <c r="G60" i="40"/>
  <c r="G59" i="40"/>
  <c r="G58" i="40" l="1"/>
  <c r="G71" i="40" l="1"/>
  <c r="G70" i="40"/>
  <c r="G69" i="40"/>
  <c r="G68" i="40"/>
  <c r="G73" i="40" s="1"/>
  <c r="G57" i="40"/>
  <c r="G62" i="40" l="1"/>
  <c r="G56" i="40"/>
  <c r="G55" i="40"/>
  <c r="G54" i="40"/>
  <c r="G53" i="40"/>
  <c r="G52" i="40"/>
  <c r="G51" i="40"/>
  <c r="G50" i="40"/>
  <c r="G49" i="40"/>
  <c r="G48" i="40"/>
  <c r="G47" i="40"/>
  <c r="G46" i="40"/>
  <c r="G45" i="40"/>
  <c r="G44" i="40"/>
  <c r="G43" i="40"/>
  <c r="G42" i="40"/>
  <c r="G41" i="40"/>
  <c r="G40" i="40"/>
  <c r="G39" i="40"/>
  <c r="G38" i="40"/>
  <c r="G37" i="40"/>
  <c r="G36" i="40"/>
  <c r="F63" i="40" l="1"/>
  <c r="G8" i="40"/>
  <c r="G35" i="40"/>
  <c r="G34" i="40"/>
  <c r="G33" i="40"/>
  <c r="G32" i="40"/>
  <c r="G31" i="40"/>
  <c r="G30" i="40"/>
  <c r="G29" i="40"/>
  <c r="G28" i="40"/>
  <c r="G27" i="40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7" i="40"/>
  <c r="A7" i="40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G6" i="40"/>
  <c r="J59" i="40" l="1"/>
  <c r="G63" i="40"/>
  <c r="G64" i="40"/>
  <c r="K78" i="38"/>
  <c r="G78" i="38"/>
  <c r="C78" i="38"/>
  <c r="L77" i="38"/>
  <c r="H77" i="38"/>
  <c r="D77" i="38"/>
  <c r="L76" i="38"/>
  <c r="H76" i="38"/>
  <c r="D76" i="38"/>
  <c r="L75" i="38"/>
  <c r="H75" i="38"/>
  <c r="D75" i="38"/>
  <c r="L74" i="38"/>
  <c r="H74" i="38"/>
  <c r="D74" i="38"/>
  <c r="L73" i="38"/>
  <c r="H73" i="38"/>
  <c r="D73" i="38"/>
  <c r="L72" i="38"/>
  <c r="H72" i="38"/>
  <c r="K67" i="38"/>
  <c r="G67" i="38"/>
  <c r="C67" i="38"/>
  <c r="L66" i="38"/>
  <c r="H66" i="38"/>
  <c r="D66" i="38"/>
  <c r="L65" i="38"/>
  <c r="H65" i="38"/>
  <c r="D65" i="38"/>
  <c r="L64" i="38"/>
  <c r="H64" i="38"/>
  <c r="D64" i="38"/>
  <c r="L63" i="38"/>
  <c r="H63" i="38"/>
  <c r="D63" i="38"/>
  <c r="L62" i="38"/>
  <c r="H62" i="38"/>
  <c r="D62" i="38"/>
  <c r="L61" i="38"/>
  <c r="H61" i="38"/>
  <c r="K56" i="38"/>
  <c r="G56" i="38"/>
  <c r="C56" i="38"/>
  <c r="L55" i="38"/>
  <c r="H55" i="38"/>
  <c r="D55" i="38"/>
  <c r="L54" i="38"/>
  <c r="H54" i="38"/>
  <c r="D54" i="38"/>
  <c r="L53" i="38"/>
  <c r="H53" i="38"/>
  <c r="D53" i="38"/>
  <c r="L52" i="38"/>
  <c r="H52" i="38"/>
  <c r="D52" i="38"/>
  <c r="L51" i="38"/>
  <c r="H51" i="38"/>
  <c r="D51" i="38"/>
  <c r="L50" i="38"/>
  <c r="H50" i="38"/>
  <c r="K45" i="38"/>
  <c r="G45" i="38"/>
  <c r="C45" i="38"/>
  <c r="L44" i="38"/>
  <c r="H44" i="38"/>
  <c r="D44" i="38"/>
  <c r="L43" i="38"/>
  <c r="H43" i="38"/>
  <c r="D43" i="38"/>
  <c r="L42" i="38"/>
  <c r="H42" i="38"/>
  <c r="D42" i="38"/>
  <c r="L41" i="38"/>
  <c r="H41" i="38"/>
  <c r="D41" i="38"/>
  <c r="L40" i="38"/>
  <c r="H40" i="38"/>
  <c r="D40" i="38"/>
  <c r="L39" i="38"/>
  <c r="H39" i="38"/>
  <c r="K34" i="38"/>
  <c r="G34" i="38"/>
  <c r="C34" i="38"/>
  <c r="L33" i="38"/>
  <c r="H33" i="38"/>
  <c r="D33" i="38"/>
  <c r="L32" i="38"/>
  <c r="H32" i="38"/>
  <c r="D32" i="38"/>
  <c r="L31" i="38"/>
  <c r="H31" i="38"/>
  <c r="D31" i="38"/>
  <c r="L30" i="38"/>
  <c r="H30" i="38"/>
  <c r="D30" i="38"/>
  <c r="L29" i="38"/>
  <c r="H29" i="38"/>
  <c r="D29" i="38"/>
  <c r="L28" i="38"/>
  <c r="H28" i="38"/>
  <c r="J22" i="38"/>
  <c r="I22" i="38"/>
  <c r="H22" i="38"/>
  <c r="G22" i="38"/>
  <c r="F22" i="38"/>
  <c r="E22" i="38"/>
  <c r="K20" i="38"/>
  <c r="L20" i="38" s="1"/>
  <c r="K19" i="38"/>
  <c r="L19" i="38" s="1"/>
  <c r="K18" i="38"/>
  <c r="L18" i="38" s="1"/>
  <c r="K17" i="38"/>
  <c r="L17" i="38" s="1"/>
  <c r="K16" i="38"/>
  <c r="L16" i="38" s="1"/>
  <c r="K15" i="38"/>
  <c r="L15" i="38" s="1"/>
  <c r="K14" i="38"/>
  <c r="L14" i="38" s="1"/>
  <c r="K13" i="38"/>
  <c r="L13" i="38" s="1"/>
  <c r="K12" i="38"/>
  <c r="L12" i="38" s="1"/>
  <c r="K11" i="38"/>
  <c r="L11" i="38" s="1"/>
  <c r="K10" i="38"/>
  <c r="L10" i="38" s="1"/>
  <c r="K9" i="38"/>
  <c r="L9" i="38" s="1"/>
  <c r="K8" i="38"/>
  <c r="L8" i="38" s="1"/>
  <c r="K7" i="38"/>
  <c r="L7" i="38" s="1"/>
  <c r="A7" i="38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K6" i="38"/>
  <c r="L56" i="38" l="1"/>
  <c r="G65" i="40"/>
  <c r="D56" i="38"/>
  <c r="D78" i="38"/>
  <c r="D67" i="38"/>
  <c r="D45" i="38"/>
  <c r="D34" i="38"/>
  <c r="H34" i="38"/>
  <c r="H45" i="38"/>
  <c r="H56" i="38"/>
  <c r="H67" i="38"/>
  <c r="H78" i="38"/>
  <c r="K22" i="38"/>
  <c r="L23" i="38" s="1"/>
  <c r="L34" i="38"/>
  <c r="L45" i="38"/>
  <c r="L67" i="38"/>
  <c r="L78" i="38"/>
  <c r="L6" i="38"/>
  <c r="L22" i="38" s="1"/>
  <c r="M31" i="35"/>
  <c r="L24" i="38" l="1"/>
  <c r="D34" i="35"/>
  <c r="C34" i="35"/>
  <c r="E34" i="35" s="1"/>
  <c r="J36" i="34" l="1"/>
  <c r="I36" i="34"/>
  <c r="H36" i="34"/>
  <c r="G36" i="34"/>
  <c r="F36" i="34"/>
  <c r="E36" i="34"/>
  <c r="K33" i="34"/>
  <c r="L33" i="34" s="1"/>
  <c r="E24" i="35" l="1"/>
  <c r="E23" i="35" l="1"/>
  <c r="E22" i="35"/>
  <c r="E21" i="35"/>
  <c r="D31" i="35" l="1"/>
  <c r="C3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A5" i="35"/>
  <c r="A6" i="35" s="1"/>
  <c r="A7" i="35" s="1"/>
  <c r="A8" i="35" s="1"/>
  <c r="A9" i="35" s="1"/>
  <c r="E4" i="35"/>
  <c r="A10" i="35" l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E31" i="35"/>
  <c r="D26" i="32"/>
  <c r="S71" i="34" l="1"/>
  <c r="T70" i="34"/>
  <c r="T69" i="34"/>
  <c r="T68" i="34"/>
  <c r="T67" i="34"/>
  <c r="T66" i="34"/>
  <c r="T71" i="34" s="1"/>
  <c r="T65" i="34"/>
  <c r="G20" i="32" l="1"/>
  <c r="H20" i="32" s="1"/>
  <c r="E20" i="32"/>
  <c r="E24" i="32" s="1"/>
  <c r="I20" i="32" l="1"/>
  <c r="J20" i="32" s="1"/>
  <c r="K20" i="32" s="1"/>
  <c r="E25" i="32"/>
  <c r="E26" i="32"/>
  <c r="S93" i="34"/>
  <c r="T92" i="34"/>
  <c r="T91" i="34"/>
  <c r="T90" i="34"/>
  <c r="T89" i="34"/>
  <c r="T88" i="34"/>
  <c r="T87" i="34"/>
  <c r="O93" i="34"/>
  <c r="P92" i="34"/>
  <c r="P91" i="34"/>
  <c r="P90" i="34"/>
  <c r="P89" i="34"/>
  <c r="P88" i="34"/>
  <c r="P87" i="34"/>
  <c r="S60" i="34"/>
  <c r="T59" i="34"/>
  <c r="T58" i="34"/>
  <c r="T57" i="34"/>
  <c r="T56" i="34"/>
  <c r="T55" i="34"/>
  <c r="T54" i="34"/>
  <c r="S49" i="34"/>
  <c r="T48" i="34"/>
  <c r="T47" i="34"/>
  <c r="T46" i="34"/>
  <c r="T45" i="34"/>
  <c r="T44" i="34"/>
  <c r="T43" i="34"/>
  <c r="K34" i="34"/>
  <c r="L34" i="34" s="1"/>
  <c r="K32" i="34"/>
  <c r="L32" i="34" s="1"/>
  <c r="K30" i="34"/>
  <c r="L30" i="34" s="1"/>
  <c r="S82" i="34"/>
  <c r="T81" i="34"/>
  <c r="T80" i="34"/>
  <c r="T79" i="34"/>
  <c r="T78" i="34"/>
  <c r="T77" i="34"/>
  <c r="T76" i="34"/>
  <c r="O82" i="34"/>
  <c r="P81" i="34"/>
  <c r="P80" i="34"/>
  <c r="P79" i="34"/>
  <c r="P78" i="34"/>
  <c r="P77" i="34"/>
  <c r="P76" i="34"/>
  <c r="O71" i="34"/>
  <c r="P70" i="34"/>
  <c r="P69" i="34"/>
  <c r="P68" i="34"/>
  <c r="P67" i="34"/>
  <c r="P66" i="34"/>
  <c r="P65" i="34"/>
  <c r="O60" i="34"/>
  <c r="P59" i="34"/>
  <c r="P58" i="34"/>
  <c r="P57" i="34"/>
  <c r="P56" i="34"/>
  <c r="P55" i="34"/>
  <c r="P54" i="34"/>
  <c r="O49" i="34"/>
  <c r="P48" i="34"/>
  <c r="P47" i="34"/>
  <c r="P46" i="34"/>
  <c r="P45" i="34"/>
  <c r="P44" i="34"/>
  <c r="P43" i="34"/>
  <c r="T93" i="34" l="1"/>
  <c r="P93" i="34"/>
  <c r="T60" i="34"/>
  <c r="T49" i="34"/>
  <c r="T82" i="34"/>
  <c r="P82" i="34"/>
  <c r="P71" i="34"/>
  <c r="P60" i="34"/>
  <c r="P49" i="34"/>
  <c r="K93" i="34"/>
  <c r="G93" i="34"/>
  <c r="C93" i="34"/>
  <c r="L92" i="34"/>
  <c r="H92" i="34"/>
  <c r="D92" i="34"/>
  <c r="L91" i="34"/>
  <c r="H91" i="34"/>
  <c r="D91" i="34"/>
  <c r="L90" i="34"/>
  <c r="H90" i="34"/>
  <c r="D90" i="34"/>
  <c r="L89" i="34"/>
  <c r="H89" i="34"/>
  <c r="D89" i="34"/>
  <c r="L88" i="34"/>
  <c r="H88" i="34"/>
  <c r="D88" i="34"/>
  <c r="L87" i="34"/>
  <c r="H87" i="34"/>
  <c r="K82" i="34"/>
  <c r="G82" i="34"/>
  <c r="C82" i="34"/>
  <c r="L81" i="34"/>
  <c r="H81" i="34"/>
  <c r="D81" i="34"/>
  <c r="L80" i="34"/>
  <c r="H80" i="34"/>
  <c r="D80" i="34"/>
  <c r="L79" i="34"/>
  <c r="H79" i="34"/>
  <c r="D79" i="34"/>
  <c r="L78" i="34"/>
  <c r="H78" i="34"/>
  <c r="D78" i="34"/>
  <c r="L77" i="34"/>
  <c r="H77" i="34"/>
  <c r="D77" i="34"/>
  <c r="L76" i="34"/>
  <c r="H76" i="34"/>
  <c r="K71" i="34"/>
  <c r="G71" i="34"/>
  <c r="C71" i="34"/>
  <c r="L70" i="34"/>
  <c r="H70" i="34"/>
  <c r="D70" i="34"/>
  <c r="H69" i="34"/>
  <c r="D69" i="34"/>
  <c r="L68" i="34"/>
  <c r="H68" i="34"/>
  <c r="D68" i="34"/>
  <c r="H67" i="34"/>
  <c r="D67" i="34"/>
  <c r="L66" i="34"/>
  <c r="H66" i="34"/>
  <c r="D66" i="34"/>
  <c r="L65" i="34"/>
  <c r="H65" i="34"/>
  <c r="K60" i="34"/>
  <c r="G60" i="34"/>
  <c r="C60" i="34"/>
  <c r="L59" i="34"/>
  <c r="H59" i="34"/>
  <c r="D59" i="34"/>
  <c r="L58" i="34"/>
  <c r="H58" i="34"/>
  <c r="D58" i="34"/>
  <c r="L57" i="34"/>
  <c r="H57" i="34"/>
  <c r="D57" i="34"/>
  <c r="L56" i="34"/>
  <c r="H56" i="34"/>
  <c r="D56" i="34"/>
  <c r="L55" i="34"/>
  <c r="H55" i="34"/>
  <c r="D55" i="34"/>
  <c r="L54" i="34"/>
  <c r="H54" i="34"/>
  <c r="K49" i="34"/>
  <c r="G49" i="34"/>
  <c r="C49" i="34"/>
  <c r="L48" i="34"/>
  <c r="H48" i="34"/>
  <c r="D48" i="34"/>
  <c r="L47" i="34"/>
  <c r="H47" i="34"/>
  <c r="D47" i="34"/>
  <c r="L46" i="34"/>
  <c r="H46" i="34"/>
  <c r="D46" i="34"/>
  <c r="L45" i="34"/>
  <c r="H45" i="34"/>
  <c r="D45" i="34"/>
  <c r="L44" i="34"/>
  <c r="H44" i="34"/>
  <c r="D44" i="34"/>
  <c r="L43" i="34"/>
  <c r="H43" i="34"/>
  <c r="K35" i="34"/>
  <c r="L35" i="34" s="1"/>
  <c r="K31" i="34"/>
  <c r="L31" i="34" s="1"/>
  <c r="K29" i="34"/>
  <c r="L29" i="34" s="1"/>
  <c r="K28" i="34"/>
  <c r="L28" i="34" s="1"/>
  <c r="K27" i="34"/>
  <c r="L27" i="34" s="1"/>
  <c r="K26" i="34"/>
  <c r="L26" i="34" s="1"/>
  <c r="K25" i="34"/>
  <c r="L25" i="34" s="1"/>
  <c r="K24" i="34"/>
  <c r="L24" i="34" s="1"/>
  <c r="K23" i="34"/>
  <c r="L23" i="34" s="1"/>
  <c r="K22" i="34"/>
  <c r="L22" i="34" s="1"/>
  <c r="K21" i="34"/>
  <c r="L21" i="34" s="1"/>
  <c r="K20" i="34"/>
  <c r="L20" i="34" s="1"/>
  <c r="K19" i="34"/>
  <c r="L19" i="34" s="1"/>
  <c r="K18" i="34"/>
  <c r="L18" i="34" s="1"/>
  <c r="K17" i="34"/>
  <c r="L17" i="34" s="1"/>
  <c r="K16" i="34"/>
  <c r="L16" i="34" s="1"/>
  <c r="K15" i="34"/>
  <c r="L15" i="34" s="1"/>
  <c r="K14" i="34"/>
  <c r="L14" i="34" s="1"/>
  <c r="K13" i="34"/>
  <c r="L13" i="34" s="1"/>
  <c r="K12" i="34"/>
  <c r="L12" i="34" s="1"/>
  <c r="K11" i="34"/>
  <c r="L11" i="34" s="1"/>
  <c r="K10" i="34"/>
  <c r="L10" i="34" s="1"/>
  <c r="K9" i="34"/>
  <c r="L9" i="34" s="1"/>
  <c r="K8" i="34"/>
  <c r="L8" i="34" s="1"/>
  <c r="K7" i="34"/>
  <c r="A7" i="34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K6" i="34"/>
  <c r="L6" i="34" s="1"/>
  <c r="D65" i="33"/>
  <c r="C64" i="33"/>
  <c r="D63" i="33"/>
  <c r="D62" i="33"/>
  <c r="D61" i="33"/>
  <c r="A61" i="33"/>
  <c r="A62" i="33" s="1"/>
  <c r="A63" i="33" s="1"/>
  <c r="D60" i="33"/>
  <c r="D64" i="33" s="1"/>
  <c r="D66" i="33" s="1"/>
  <c r="D54" i="33"/>
  <c r="D53" i="33"/>
  <c r="D55" i="33" s="1"/>
  <c r="C53" i="33"/>
  <c r="D52" i="33"/>
  <c r="A50" i="33"/>
  <c r="A51" i="33" s="1"/>
  <c r="A52" i="33" s="1"/>
  <c r="D49" i="33"/>
  <c r="D43" i="33"/>
  <c r="C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A7" i="33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D6" i="33"/>
  <c r="D42" i="33" l="1"/>
  <c r="D44" i="33" s="1"/>
  <c r="L7" i="34"/>
  <c r="L36" i="34" s="1"/>
  <c r="K36" i="34"/>
  <c r="L37" i="34" s="1"/>
  <c r="L71" i="34"/>
  <c r="D93" i="34"/>
  <c r="D82" i="34"/>
  <c r="L49" i="34"/>
  <c r="H60" i="34"/>
  <c r="H71" i="34"/>
  <c r="L60" i="34"/>
  <c r="H82" i="34"/>
  <c r="H93" i="34"/>
  <c r="L93" i="34"/>
  <c r="D49" i="34"/>
  <c r="D60" i="34"/>
  <c r="D71" i="34"/>
  <c r="L82" i="34"/>
  <c r="H49" i="34"/>
  <c r="C123" i="24"/>
  <c r="L38" i="34" l="1"/>
  <c r="K117" i="24"/>
  <c r="G117" i="24"/>
  <c r="C117" i="24"/>
  <c r="L116" i="24"/>
  <c r="H116" i="24"/>
  <c r="D116" i="24"/>
  <c r="L115" i="24"/>
  <c r="H115" i="24"/>
  <c r="D115" i="24"/>
  <c r="L114" i="24"/>
  <c r="H114" i="24"/>
  <c r="D114" i="24"/>
  <c r="L113" i="24"/>
  <c r="H113" i="24"/>
  <c r="D113" i="24"/>
  <c r="L112" i="24"/>
  <c r="H112" i="24"/>
  <c r="D112" i="24"/>
  <c r="L111" i="24"/>
  <c r="H111" i="24"/>
  <c r="K106" i="24"/>
  <c r="G106" i="24"/>
  <c r="C106" i="24"/>
  <c r="L105" i="24"/>
  <c r="H105" i="24"/>
  <c r="D105" i="24"/>
  <c r="L104" i="24"/>
  <c r="H104" i="24"/>
  <c r="D104" i="24"/>
  <c r="L103" i="24"/>
  <c r="H103" i="24"/>
  <c r="D103" i="24"/>
  <c r="L102" i="24"/>
  <c r="H102" i="24"/>
  <c r="D102" i="24"/>
  <c r="L101" i="24"/>
  <c r="H101" i="24"/>
  <c r="D101" i="24"/>
  <c r="L100" i="24"/>
  <c r="H100" i="24"/>
  <c r="K95" i="24"/>
  <c r="G95" i="24"/>
  <c r="C95" i="24"/>
  <c r="L94" i="24"/>
  <c r="H94" i="24"/>
  <c r="D94" i="24"/>
  <c r="L93" i="24"/>
  <c r="H93" i="24"/>
  <c r="D93" i="24"/>
  <c r="L92" i="24"/>
  <c r="H92" i="24"/>
  <c r="D92" i="24"/>
  <c r="L91" i="24"/>
  <c r="H91" i="24"/>
  <c r="D91" i="24"/>
  <c r="L90" i="24"/>
  <c r="H90" i="24"/>
  <c r="D90" i="24"/>
  <c r="L89" i="24"/>
  <c r="H89" i="24"/>
  <c r="K84" i="24"/>
  <c r="G84" i="24"/>
  <c r="C84" i="24"/>
  <c r="L83" i="24"/>
  <c r="H83" i="24"/>
  <c r="D83" i="24"/>
  <c r="L82" i="24"/>
  <c r="H82" i="24"/>
  <c r="D82" i="24"/>
  <c r="L81" i="24"/>
  <c r="H81" i="24"/>
  <c r="D81" i="24"/>
  <c r="L80" i="24"/>
  <c r="H80" i="24"/>
  <c r="D80" i="24"/>
  <c r="L79" i="24"/>
  <c r="H79" i="24"/>
  <c r="D79" i="24"/>
  <c r="L78" i="24"/>
  <c r="H78" i="24"/>
  <c r="K73" i="24"/>
  <c r="L72" i="24"/>
  <c r="L71" i="24"/>
  <c r="L70" i="24"/>
  <c r="L69" i="24"/>
  <c r="L68" i="24"/>
  <c r="L67" i="24"/>
  <c r="H72" i="24"/>
  <c r="H71" i="24"/>
  <c r="H70" i="24"/>
  <c r="H69" i="24"/>
  <c r="H68" i="24"/>
  <c r="H67" i="24"/>
  <c r="G73" i="24"/>
  <c r="D72" i="24"/>
  <c r="D71" i="24"/>
  <c r="D70" i="24"/>
  <c r="D69" i="24"/>
  <c r="D68" i="24"/>
  <c r="C73" i="24"/>
  <c r="K58" i="24"/>
  <c r="L58" i="24" s="1"/>
  <c r="D73" i="24" l="1"/>
  <c r="L117" i="24"/>
  <c r="H117" i="24"/>
  <c r="D117" i="24"/>
  <c r="L106" i="24"/>
  <c r="H106" i="24"/>
  <c r="D106" i="24"/>
  <c r="L95" i="24"/>
  <c r="H95" i="24"/>
  <c r="D95" i="24"/>
  <c r="L84" i="24"/>
  <c r="H84" i="24"/>
  <c r="D84" i="24"/>
  <c r="L73" i="24"/>
  <c r="H73" i="24"/>
  <c r="K57" i="24"/>
  <c r="L57" i="24" s="1"/>
  <c r="K56" i="24"/>
  <c r="L56" i="24" s="1"/>
  <c r="K55" i="24"/>
  <c r="L55" i="24" s="1"/>
  <c r="K54" i="24"/>
  <c r="L54" i="24" s="1"/>
  <c r="K53" i="24"/>
  <c r="L53" i="24" s="1"/>
  <c r="K52" i="24"/>
  <c r="L52" i="24" s="1"/>
  <c r="K51" i="24"/>
  <c r="L51" i="24" s="1"/>
  <c r="K50" i="24"/>
  <c r="L50" i="24" s="1"/>
  <c r="K49" i="24"/>
  <c r="L49" i="24" s="1"/>
  <c r="K48" i="24"/>
  <c r="L48" i="24" s="1"/>
  <c r="K47" i="24"/>
  <c r="L47" i="24" s="1"/>
  <c r="K46" i="24"/>
  <c r="L46" i="24" s="1"/>
  <c r="K45" i="24"/>
  <c r="L45" i="24" s="1"/>
  <c r="K44" i="24"/>
  <c r="L44" i="24" s="1"/>
  <c r="K43" i="24"/>
  <c r="L43" i="24" s="1"/>
  <c r="K42" i="24"/>
  <c r="L42" i="24" s="1"/>
  <c r="K41" i="24"/>
  <c r="L41" i="24" s="1"/>
  <c r="K40" i="24"/>
  <c r="L40" i="24" s="1"/>
  <c r="J59" i="24"/>
  <c r="I59" i="24"/>
  <c r="H59" i="24"/>
  <c r="G59" i="24"/>
  <c r="F59" i="24"/>
  <c r="E59" i="24"/>
  <c r="A41" i="24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K59" i="24" l="1"/>
  <c r="L60" i="24" s="1"/>
  <c r="L59" i="24"/>
  <c r="L61" i="24" l="1"/>
  <c r="L64" i="24" s="1"/>
  <c r="F52" i="28" l="1"/>
  <c r="E52" i="28"/>
  <c r="A7" i="28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G7" i="28"/>
  <c r="G50" i="28" l="1"/>
  <c r="G51" i="28" l="1"/>
  <c r="G49" i="28"/>
  <c r="G12" i="31" l="1"/>
  <c r="G10" i="31"/>
  <c r="G9" i="31"/>
  <c r="G8" i="31"/>
  <c r="G7" i="31"/>
  <c r="G6" i="31"/>
  <c r="K71" i="28"/>
  <c r="K70" i="28"/>
  <c r="K69" i="28"/>
  <c r="K68" i="28"/>
  <c r="G48" i="28" l="1"/>
  <c r="G47" i="28"/>
  <c r="G46" i="28"/>
  <c r="G45" i="28"/>
  <c r="G44" i="28"/>
  <c r="G43" i="28"/>
  <c r="G42" i="28" l="1"/>
  <c r="G41" i="28"/>
  <c r="G40" i="28"/>
  <c r="G39" i="28"/>
  <c r="G38" i="28"/>
  <c r="G37" i="28"/>
  <c r="G36" i="28"/>
  <c r="G35" i="28"/>
  <c r="G34" i="28"/>
  <c r="G33" i="28"/>
  <c r="G32" i="28"/>
  <c r="G31" i="28"/>
  <c r="P19" i="30" l="1"/>
  <c r="P22" i="30" s="1"/>
  <c r="J20" i="30"/>
  <c r="M22" i="30"/>
  <c r="M21" i="30"/>
  <c r="M20" i="30"/>
  <c r="M19" i="30"/>
  <c r="J19" i="30"/>
  <c r="H19" i="30"/>
  <c r="H20" i="30" s="1"/>
  <c r="H21" i="30" s="1"/>
  <c r="H22" i="30" s="1"/>
  <c r="K18" i="30"/>
  <c r="M18" i="30" s="1"/>
  <c r="M23" i="30" s="1"/>
  <c r="O9" i="30" l="1"/>
  <c r="N9" i="30"/>
  <c r="M9" i="30"/>
  <c r="L9" i="30"/>
  <c r="K9" i="30"/>
  <c r="J9" i="30"/>
  <c r="I9" i="30"/>
  <c r="D5" i="30" l="1"/>
  <c r="C10" i="30"/>
  <c r="B10" i="30"/>
  <c r="D3" i="30"/>
  <c r="D2" i="30"/>
  <c r="G26" i="28"/>
  <c r="G30" i="28"/>
  <c r="G29" i="28"/>
  <c r="G28" i="28"/>
  <c r="G27" i="28"/>
  <c r="G25" i="28"/>
  <c r="N63" i="28"/>
  <c r="N62" i="28"/>
  <c r="L64" i="28"/>
  <c r="N64" i="28" s="1"/>
  <c r="L61" i="28"/>
  <c r="N61" i="28" s="1"/>
  <c r="L60" i="28"/>
  <c r="N60" i="28" s="1"/>
  <c r="I62" i="28"/>
  <c r="I63" i="28" s="1"/>
  <c r="I64" i="28" s="1"/>
  <c r="L33" i="24"/>
  <c r="D10" i="30" l="1"/>
  <c r="D7" i="30"/>
  <c r="D13" i="30" s="1"/>
  <c r="E11" i="31"/>
  <c r="A7" i="31"/>
  <c r="A8" i="31" s="1"/>
  <c r="A9" i="31" s="1"/>
  <c r="A10" i="31" s="1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E31" i="29"/>
  <c r="A7" i="29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G11" i="31" l="1"/>
  <c r="G13" i="31" s="1"/>
  <c r="G31" i="29"/>
  <c r="G33" i="29" s="1"/>
  <c r="G24" i="28"/>
  <c r="G23" i="28"/>
  <c r="G22" i="28" l="1"/>
  <c r="G21" i="28"/>
  <c r="G20" i="28"/>
  <c r="G19" i="28"/>
  <c r="G18" i="28"/>
  <c r="G17" i="28"/>
  <c r="G16" i="28"/>
  <c r="G15" i="28"/>
  <c r="J23" i="28" s="1"/>
  <c r="G14" i="28"/>
  <c r="G13" i="28"/>
  <c r="G12" i="28"/>
  <c r="G11" i="28"/>
  <c r="G10" i="28"/>
  <c r="G9" i="28"/>
  <c r="G6" i="28"/>
  <c r="G52" i="28" l="1"/>
  <c r="K52" i="28" s="1"/>
  <c r="G53" i="28"/>
  <c r="G54" i="28" l="1"/>
  <c r="E13" i="25" l="1"/>
  <c r="E12" i="25"/>
  <c r="E33" i="25" l="1"/>
  <c r="E21" i="25"/>
  <c r="A7" i="25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E23" i="25"/>
  <c r="D35" i="25"/>
  <c r="E36" i="25" s="1"/>
  <c r="E22" i="25"/>
  <c r="E25" i="25"/>
  <c r="E10" i="25"/>
  <c r="E11" i="25"/>
  <c r="E9" i="25"/>
  <c r="E34" i="25" l="1"/>
  <c r="E8" i="25"/>
  <c r="E30" i="25"/>
  <c r="E32" i="25"/>
  <c r="E24" i="25"/>
  <c r="E20" i="25"/>
  <c r="E29" i="25"/>
  <c r="E28" i="25"/>
  <c r="E7" i="25"/>
  <c r="E19" i="25"/>
  <c r="E18" i="25"/>
  <c r="E31" i="25"/>
  <c r="E6" i="25"/>
  <c r="E17" i="25"/>
  <c r="E27" i="25"/>
  <c r="E26" i="25"/>
  <c r="E16" i="25"/>
  <c r="E15" i="25"/>
  <c r="E14" i="25"/>
  <c r="E35" i="25" l="1"/>
  <c r="E37" i="25" s="1"/>
  <c r="E32" i="24" l="1"/>
  <c r="F32" i="24"/>
  <c r="G32" i="24"/>
  <c r="H32" i="24"/>
  <c r="I32" i="24"/>
  <c r="J32" i="24"/>
  <c r="K30" i="24"/>
  <c r="L30" i="24" s="1"/>
  <c r="K31" i="24"/>
  <c r="L31" i="24" s="1"/>
  <c r="K29" i="24" l="1"/>
  <c r="L29" i="24" s="1"/>
  <c r="K28" i="24"/>
  <c r="L28" i="24" s="1"/>
  <c r="K27" i="24"/>
  <c r="L27" i="24" s="1"/>
  <c r="K26" i="24"/>
  <c r="L26" i="24" s="1"/>
  <c r="K25" i="24"/>
  <c r="L25" i="24" s="1"/>
  <c r="K24" i="24"/>
  <c r="L24" i="24" s="1"/>
  <c r="K23" i="24"/>
  <c r="L23" i="24" s="1"/>
  <c r="K22" i="24"/>
  <c r="L22" i="24" s="1"/>
  <c r="K21" i="24"/>
  <c r="L21" i="24" s="1"/>
  <c r="K20" i="24"/>
  <c r="L20" i="24" s="1"/>
  <c r="K19" i="24"/>
  <c r="L19" i="24" s="1"/>
  <c r="K18" i="24"/>
  <c r="L18" i="24" s="1"/>
  <c r="K17" i="24"/>
  <c r="L17" i="24" s="1"/>
  <c r="K16" i="24"/>
  <c r="L16" i="24" s="1"/>
  <c r="K15" i="24"/>
  <c r="L15" i="24" s="1"/>
  <c r="K14" i="24"/>
  <c r="L14" i="24" s="1"/>
  <c r="K13" i="24"/>
  <c r="L13" i="24" s="1"/>
  <c r="K12" i="24"/>
  <c r="L12" i="24" s="1"/>
  <c r="K11" i="24"/>
  <c r="L11" i="24" s="1"/>
  <c r="K10" i="24"/>
  <c r="L10" i="24" s="1"/>
  <c r="K9" i="24"/>
  <c r="L9" i="24" s="1"/>
  <c r="K8" i="24"/>
  <c r="L8" i="24" s="1"/>
  <c r="K7" i="24"/>
  <c r="L7" i="24" s="1"/>
  <c r="K6" i="24"/>
  <c r="L6" i="24" l="1"/>
  <c r="L32" i="24" s="1"/>
  <c r="L34" i="24" s="1"/>
  <c r="K32" i="24"/>
  <c r="A7" i="24" l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</calcChain>
</file>

<file path=xl/comments1.xml><?xml version="1.0" encoding="utf-8"?>
<comments xmlns="http://schemas.openxmlformats.org/spreadsheetml/2006/main">
  <authors>
    <author>Pascalina Maryani Atmadja</author>
  </authors>
  <commentList>
    <comment ref="C97" authorId="0" shapeId="0">
      <text>
        <r>
          <rPr>
            <b/>
            <sz val="9"/>
            <color indexed="81"/>
            <rFont val="Tahoma"/>
            <family val="2"/>
          </rPr>
          <t>Pascalina Maryani Atmadja: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Pascalina Maryani Atmadja</author>
  </authors>
  <commentList>
    <comment ref="C142" authorId="0" shapeId="0">
      <text>
        <r>
          <rPr>
            <b/>
            <sz val="9"/>
            <color indexed="81"/>
            <rFont val="Tahoma"/>
            <family val="2"/>
          </rPr>
          <t>Pascalina Maryani Atmadja: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Pascalina Maryani Atmadja</author>
  </authors>
  <commentList>
    <comment ref="C140" authorId="0" shapeId="0">
      <text>
        <r>
          <rPr>
            <b/>
            <sz val="9"/>
            <color indexed="81"/>
            <rFont val="Tahoma"/>
            <family val="2"/>
          </rPr>
          <t>Pascalina Maryani Atmadja: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Pascalina Maryani Atmadja</author>
  </authors>
  <commentList>
    <comment ref="C139" authorId="0" shapeId="0">
      <text>
        <r>
          <rPr>
            <b/>
            <sz val="9"/>
            <color indexed="81"/>
            <rFont val="Tahoma"/>
            <family val="2"/>
          </rPr>
          <t>Pascalina Maryani Atmadja: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<sst xmlns="http://schemas.openxmlformats.org/spreadsheetml/2006/main" count="31729" uniqueCount="2822">
  <si>
    <t>TOTAL</t>
  </si>
  <si>
    <t>NO</t>
  </si>
  <si>
    <t>NAMA</t>
  </si>
  <si>
    <t>DNL</t>
  </si>
  <si>
    <t>HARGA</t>
  </si>
  <si>
    <t>LIANAH</t>
  </si>
  <si>
    <t>INGGRID</t>
  </si>
  <si>
    <t>FIONA</t>
  </si>
  <si>
    <t>MARIA - MAI</t>
  </si>
  <si>
    <t>DEWI DENUWATI</t>
  </si>
  <si>
    <t>BENNY LT. 7</t>
  </si>
  <si>
    <t>LIE AI WO</t>
  </si>
  <si>
    <t>SJAM</t>
  </si>
  <si>
    <t>YOSUA</t>
  </si>
  <si>
    <t>ITI</t>
  </si>
  <si>
    <t>HERLIANA</t>
  </si>
  <si>
    <t>IPS</t>
  </si>
  <si>
    <t>VIT</t>
  </si>
  <si>
    <t>K. TANAH</t>
  </si>
  <si>
    <t>BABI PUTIH</t>
  </si>
  <si>
    <t>K. HITAM</t>
  </si>
  <si>
    <t>COKLAT</t>
  </si>
  <si>
    <t>AYAM</t>
  </si>
  <si>
    <t>BABI MERAH</t>
  </si>
  <si>
    <t>SHERLY MAI</t>
  </si>
  <si>
    <t>A. IVAN MAI</t>
  </si>
  <si>
    <t>ELPIDO</t>
  </si>
  <si>
    <t>HANNA LT. 8</t>
  </si>
  <si>
    <t>DELICIA LT. 8</t>
  </si>
  <si>
    <t>ANGEL MAI</t>
  </si>
  <si>
    <t>ANITA CS2</t>
  </si>
  <si>
    <t>ELIZABET CS2</t>
  </si>
  <si>
    <t>IRMA PAP</t>
  </si>
  <si>
    <t>HANNA LOBBY</t>
  </si>
  <si>
    <t>ALBERT MAI</t>
  </si>
  <si>
    <t>ANGGA PAP</t>
  </si>
  <si>
    <t>ELLEN - DNL</t>
  </si>
  <si>
    <t>MONICA LT. 8</t>
  </si>
  <si>
    <t>Rp</t>
  </si>
  <si>
    <t>SINTIA LT. 8</t>
  </si>
  <si>
    <t>ANNA 1</t>
  </si>
  <si>
    <t>ANNA 2</t>
  </si>
  <si>
    <t>MARIA MAI</t>
  </si>
  <si>
    <t>AMEl MAI</t>
  </si>
  <si>
    <t>JESICA ARTA</t>
  </si>
  <si>
    <t>QTTY</t>
  </si>
  <si>
    <t>HIS</t>
  </si>
  <si>
    <t>ELISABETH - PPI</t>
  </si>
  <si>
    <t>DESSY LT. 7</t>
  </si>
  <si>
    <t>ROSI - HR UPA</t>
  </si>
  <si>
    <t>IGNATIUS - IA</t>
  </si>
  <si>
    <t>VANI MARKETING</t>
  </si>
  <si>
    <t>SARKAWI MARKETING</t>
  </si>
  <si>
    <t>DYANA</t>
  </si>
  <si>
    <t>SANDI ARTA LT 5</t>
  </si>
  <si>
    <t>VANNESA - FIN LT. 7</t>
  </si>
  <si>
    <t xml:space="preserve"> Widitya - Corp Marketing </t>
  </si>
  <si>
    <t>Robby K  - IA</t>
  </si>
  <si>
    <t>NANDO - PPI</t>
  </si>
  <si>
    <t>SULAIMAN - PPI</t>
  </si>
  <si>
    <t>YENCIT - PURCHASING</t>
  </si>
  <si>
    <t>ALVIN - LT 5</t>
  </si>
  <si>
    <t>MELISA CMO LT. 7</t>
  </si>
  <si>
    <t>AMANDA MARKETING</t>
  </si>
  <si>
    <t>ENJEL</t>
  </si>
  <si>
    <t>YURIKE - FIN LT 7</t>
  </si>
  <si>
    <t>Evelin - Purchasing lt 3</t>
  </si>
  <si>
    <t xml:space="preserve"> Rias purchasing lt.3</t>
  </si>
  <si>
    <t>Giovanna Lt.7</t>
  </si>
  <si>
    <t>TONNY</t>
  </si>
  <si>
    <t>ASINAN</t>
  </si>
  <si>
    <t>KRUPUK</t>
  </si>
  <si>
    <t>LlANA IMPERIAL</t>
  </si>
  <si>
    <t>CHRISTY HRD HOLDING</t>
  </si>
  <si>
    <t>HERLIANA MAI</t>
  </si>
  <si>
    <t>YURIKE FIN LT. 7</t>
  </si>
  <si>
    <t>DEWI DENUWATI LT. 8</t>
  </si>
  <si>
    <t>INGGRID LT. 8</t>
  </si>
  <si>
    <t>JENIFER</t>
  </si>
  <si>
    <t>HELEN</t>
  </si>
  <si>
    <t>TANPA KOL</t>
  </si>
  <si>
    <t>FIFI FIN LT. 7</t>
  </si>
  <si>
    <t>KETERANGAN</t>
  </si>
  <si>
    <t>IVON LT 6</t>
  </si>
  <si>
    <t>FEVE MAI</t>
  </si>
  <si>
    <t>Widitya Lt 7</t>
  </si>
  <si>
    <t>Silvi candy lt.7</t>
  </si>
  <si>
    <t>Claudia lt8 - MKP</t>
  </si>
  <si>
    <t>PO DURIAN 7 NOV</t>
  </si>
  <si>
    <t>HARGA BELI @30.000</t>
  </si>
  <si>
    <t>HARGA JUAL @35.000</t>
  </si>
  <si>
    <t>LABA</t>
  </si>
  <si>
    <t>PO BAPAO 4 NOV</t>
  </si>
  <si>
    <t>HARGA BELI @6.500</t>
  </si>
  <si>
    <t>HARGA JUAL @7.500</t>
  </si>
  <si>
    <t>PO ASINAN 15 NOV</t>
  </si>
  <si>
    <t>HARGA BELI @16.000</t>
  </si>
  <si>
    <t>HARGA JUAL @17.000</t>
  </si>
  <si>
    <t xml:space="preserve">DIVISI </t>
  </si>
  <si>
    <t>LANTAI</t>
  </si>
  <si>
    <t>IMPERIAL</t>
  </si>
  <si>
    <t>HR HOLDING</t>
  </si>
  <si>
    <t>ICARE</t>
  </si>
  <si>
    <t>FINANCE HOLDING</t>
  </si>
  <si>
    <t>MAI</t>
  </si>
  <si>
    <t>FINANCE</t>
  </si>
  <si>
    <t>EXTERNAL</t>
  </si>
  <si>
    <t>ARTA</t>
  </si>
  <si>
    <t>BEV</t>
  </si>
  <si>
    <t>MKP</t>
  </si>
  <si>
    <t>CANDY</t>
  </si>
  <si>
    <t>X</t>
  </si>
  <si>
    <t xml:space="preserve">PO </t>
  </si>
  <si>
    <t>HARGA BELI @</t>
  </si>
  <si>
    <t>HARGA JUAL @</t>
  </si>
  <si>
    <t>SOFI</t>
  </si>
  <si>
    <t>SIOMAY</t>
  </si>
  <si>
    <t>THE GELAS</t>
  </si>
  <si>
    <t>SUSU TANGO</t>
  </si>
  <si>
    <t>SJM</t>
  </si>
  <si>
    <t>YJ</t>
  </si>
  <si>
    <t>Irma</t>
  </si>
  <si>
    <t>PAP</t>
  </si>
  <si>
    <t>Jimmy lt8</t>
  </si>
  <si>
    <t>MELDA</t>
  </si>
  <si>
    <t>CORP. MARKETING</t>
  </si>
  <si>
    <t>Mei</t>
  </si>
  <si>
    <t xml:space="preserve"> Diana wafer lt 7</t>
  </si>
  <si>
    <t>Wafer</t>
  </si>
  <si>
    <t>ASONG</t>
  </si>
  <si>
    <t>KUOTIE</t>
  </si>
  <si>
    <t>HARUM SEGAR</t>
  </si>
  <si>
    <t>GOSEND</t>
  </si>
  <si>
    <t>BAE</t>
  </si>
  <si>
    <t>Level</t>
  </si>
  <si>
    <t>As Is</t>
  </si>
  <si>
    <t>V</t>
  </si>
  <si>
    <t>IV</t>
  </si>
  <si>
    <t>III</t>
  </si>
  <si>
    <t>NS</t>
  </si>
  <si>
    <t>Total</t>
  </si>
  <si>
    <t>*Note :</t>
  </si>
  <si>
    <t>PG</t>
  </si>
  <si>
    <t>HAND SANI</t>
  </si>
  <si>
    <t>SURFACE</t>
  </si>
  <si>
    <t>YS</t>
  </si>
  <si>
    <t>ADI</t>
  </si>
  <si>
    <t>FLORA</t>
  </si>
  <si>
    <t>R&amp;I</t>
  </si>
  <si>
    <t>LINDAWATI</t>
  </si>
  <si>
    <t>PUDJI</t>
  </si>
  <si>
    <t>FT</t>
  </si>
  <si>
    <t>SAMANTHA</t>
  </si>
  <si>
    <t>THALIA</t>
  </si>
  <si>
    <t>MONICA</t>
  </si>
  <si>
    <t>SUSY</t>
  </si>
  <si>
    <t>MELINA</t>
  </si>
  <si>
    <t>KAREN</t>
  </si>
  <si>
    <t>CHELLIN</t>
  </si>
  <si>
    <t>CARINA</t>
  </si>
  <si>
    <t>FELLY</t>
  </si>
  <si>
    <t>AW.</t>
  </si>
  <si>
    <t>VERLEN</t>
  </si>
  <si>
    <t>GILANG</t>
  </si>
  <si>
    <t>ROBIN</t>
  </si>
  <si>
    <t>KEVIN</t>
  </si>
  <si>
    <t>KRISNADI</t>
  </si>
  <si>
    <t>LIEANY</t>
  </si>
  <si>
    <t>LANI</t>
  </si>
  <si>
    <t>Durian besar</t>
  </si>
  <si>
    <t>Durian kecil</t>
  </si>
  <si>
    <t>Daging</t>
  </si>
  <si>
    <t>Ongkir</t>
  </si>
  <si>
    <t>DURIAN BESAR</t>
  </si>
  <si>
    <t>BENNY</t>
  </si>
  <si>
    <t>HENNY</t>
  </si>
  <si>
    <t>DURIAN KECIL</t>
  </si>
  <si>
    <t>HARGA BELI @ 56,000</t>
  </si>
  <si>
    <t>HARGA JUAL @ 65,000</t>
  </si>
  <si>
    <t>SUSI</t>
  </si>
  <si>
    <t>LUNAS</t>
  </si>
  <si>
    <t>lunas</t>
  </si>
  <si>
    <t>LT 8</t>
  </si>
  <si>
    <t>SURIAWATY</t>
  </si>
  <si>
    <t>PO BAPAO 24 NOV</t>
  </si>
  <si>
    <t>BU</t>
  </si>
  <si>
    <t>LOBBY</t>
  </si>
  <si>
    <t>CVI</t>
  </si>
  <si>
    <t>HRD</t>
  </si>
  <si>
    <t>PTI</t>
  </si>
  <si>
    <t xml:space="preserve">CLARISA </t>
  </si>
  <si>
    <t>ANGEL</t>
  </si>
  <si>
    <t xml:space="preserve">HANNA </t>
  </si>
  <si>
    <t>DIANA</t>
  </si>
  <si>
    <t>WAFER</t>
  </si>
  <si>
    <t>IVAN</t>
  </si>
  <si>
    <t>ALVIN</t>
  </si>
  <si>
    <t>DAVID S</t>
  </si>
  <si>
    <t>SAMUEL</t>
  </si>
  <si>
    <t>RICCI</t>
  </si>
  <si>
    <t>CHRISTIAN L</t>
  </si>
  <si>
    <t>TO : Bp. Iskha</t>
  </si>
  <si>
    <t>Jl. BDN raya No. 9 - Cipete</t>
  </si>
  <si>
    <t>Jakarta Selatan</t>
  </si>
  <si>
    <t>From : Bp. Daniel Haryanto</t>
  </si>
  <si>
    <t>HP : 0812 8173 0108</t>
  </si>
  <si>
    <t>PT. Health Today Indonesia</t>
  </si>
  <si>
    <t>Gedung OT</t>
  </si>
  <si>
    <t>Jl. Lingkar Luar Barat Kav 356-36</t>
  </si>
  <si>
    <t>Rawabuaya - Cengkareng</t>
  </si>
  <si>
    <t>Jakarta Barat</t>
  </si>
  <si>
    <t>HP : 0811 175 9190</t>
  </si>
  <si>
    <t>SANKRISTI</t>
  </si>
  <si>
    <t>PURCHASING</t>
  </si>
  <si>
    <t>VANESSA</t>
  </si>
  <si>
    <t>GABRIELLA</t>
  </si>
  <si>
    <t>IA</t>
  </si>
  <si>
    <t>PCL</t>
  </si>
  <si>
    <t>BAPAO</t>
  </si>
  <si>
    <t>JUMLAH</t>
  </si>
  <si>
    <t>HANNA</t>
  </si>
  <si>
    <t>JUMAH</t>
  </si>
  <si>
    <t>LT. 8</t>
  </si>
  <si>
    <t>Bu Dewi</t>
  </si>
  <si>
    <t>lt. 8</t>
  </si>
  <si>
    <t>LT. 3</t>
  </si>
  <si>
    <t>CLARISA</t>
  </si>
  <si>
    <t>HRD LT. 5</t>
  </si>
  <si>
    <t>DIANA - WAFER</t>
  </si>
  <si>
    <t>LT. 7</t>
  </si>
  <si>
    <t>LT. 4</t>
  </si>
  <si>
    <t>DAVID</t>
  </si>
  <si>
    <t>VANESSA - FIN</t>
  </si>
  <si>
    <t>Bp. Yosua</t>
  </si>
  <si>
    <t>Siomay</t>
  </si>
  <si>
    <t>Anggur putih</t>
  </si>
  <si>
    <t>total</t>
  </si>
  <si>
    <t>POLOS</t>
  </si>
  <si>
    <t>MERAH KUNING</t>
  </si>
  <si>
    <t>TITIK MERAH</t>
  </si>
  <si>
    <t>TITIK COKLAT</t>
  </si>
  <si>
    <t>TITIK KUNING</t>
  </si>
  <si>
    <t>TITIK HIJAU</t>
  </si>
  <si>
    <t>WARNA</t>
  </si>
  <si>
    <t>ongkir</t>
  </si>
  <si>
    <t>soleh</t>
  </si>
  <si>
    <t>sisa</t>
  </si>
  <si>
    <t>HKY</t>
  </si>
  <si>
    <t>DYP</t>
  </si>
  <si>
    <t>DEWI</t>
  </si>
  <si>
    <t>Meywani Amel - LDC</t>
  </si>
  <si>
    <t>Widitya Corp Marketing</t>
  </si>
  <si>
    <t>Olivia - IA</t>
  </si>
  <si>
    <t>Benny Corp Marketing</t>
  </si>
  <si>
    <t>Tasya M - Cluster Manufactur</t>
  </si>
  <si>
    <t>sofi - klinik</t>
  </si>
  <si>
    <t>Darwin - IA</t>
  </si>
  <si>
    <t>Hanna - Payroll</t>
  </si>
  <si>
    <t>Hermanto - PAP</t>
  </si>
  <si>
    <t>IPS - ICARe</t>
  </si>
  <si>
    <t>Sandi - Arta</t>
  </si>
  <si>
    <t>Fanny - Purchasing</t>
  </si>
  <si>
    <t>Ignatius IA</t>
  </si>
  <si>
    <t>JO - MAI</t>
  </si>
  <si>
    <t>Evelin - Purchasing</t>
  </si>
  <si>
    <t>Monik Ecom</t>
  </si>
  <si>
    <t>Gaby - MAI</t>
  </si>
  <si>
    <t>Samuel Y - MAI</t>
  </si>
  <si>
    <t>SJAM-ICARE</t>
  </si>
  <si>
    <t>Noviani R - Manufactur</t>
  </si>
  <si>
    <t>Natasha HRD</t>
  </si>
  <si>
    <t xml:space="preserve">Yencit Purch </t>
  </si>
  <si>
    <t>DIVISI</t>
  </si>
  <si>
    <t>INU</t>
  </si>
  <si>
    <t>Rina - Bev</t>
  </si>
  <si>
    <t>ELSA</t>
  </si>
  <si>
    <t>Vincent</t>
  </si>
  <si>
    <t>UPA Marketing</t>
  </si>
  <si>
    <t>VINCENT</t>
  </si>
  <si>
    <t xml:space="preserve">Yencit </t>
  </si>
  <si>
    <t xml:space="preserve"> Purch </t>
  </si>
  <si>
    <t>YENCIT</t>
  </si>
  <si>
    <t>YORISA</t>
  </si>
  <si>
    <t>RITA</t>
  </si>
  <si>
    <t>PURCH</t>
  </si>
  <si>
    <t>SIANNY</t>
  </si>
  <si>
    <t>YUYUN</t>
  </si>
  <si>
    <t>IVANA</t>
  </si>
  <si>
    <t>FEBBY</t>
  </si>
  <si>
    <t>RITA - PURCH</t>
  </si>
  <si>
    <t>SIANNY - PURCH</t>
  </si>
  <si>
    <t>LT 3</t>
  </si>
  <si>
    <t>CI YUYUN</t>
  </si>
  <si>
    <t>YUVITA</t>
  </si>
  <si>
    <t>OLIVIA</t>
  </si>
  <si>
    <t>JEAN</t>
  </si>
  <si>
    <t>RINA</t>
  </si>
  <si>
    <t>HERU</t>
  </si>
  <si>
    <t>OLIV</t>
  </si>
  <si>
    <t>IVON</t>
  </si>
  <si>
    <t>LT.6</t>
  </si>
  <si>
    <t>LT. 6</t>
  </si>
  <si>
    <t>Ikan Dori</t>
  </si>
  <si>
    <t>bebek pangang</t>
  </si>
  <si>
    <t>ayam goreng</t>
  </si>
  <si>
    <t>Sayap Ayam</t>
  </si>
  <si>
    <t>CLAUDIA</t>
  </si>
  <si>
    <t>LT. 5</t>
  </si>
  <si>
    <t xml:space="preserve">YUNITA </t>
  </si>
  <si>
    <t xml:space="preserve">Hanna </t>
  </si>
  <si>
    <t>LONTONG &amp; PASTEL</t>
  </si>
  <si>
    <t>LONTONG</t>
  </si>
  <si>
    <t>PASTEL</t>
  </si>
  <si>
    <t>NATALIA</t>
  </si>
  <si>
    <t>Suherman - Bev</t>
  </si>
  <si>
    <t>ivon - BeV</t>
  </si>
  <si>
    <t>Jean</t>
  </si>
  <si>
    <t>Lianah - lt. 8</t>
  </si>
  <si>
    <t>Inggrid - lt. 8</t>
  </si>
  <si>
    <t>Defta - Bev</t>
  </si>
  <si>
    <t>Livia - Bev</t>
  </si>
  <si>
    <t>Adi</t>
  </si>
  <si>
    <t>pascalina</t>
  </si>
  <si>
    <t>Connie - MAI</t>
  </si>
  <si>
    <t>Herliana - MAI</t>
  </si>
  <si>
    <t>Feve - MAI</t>
  </si>
  <si>
    <t>AL</t>
  </si>
  <si>
    <t>AGA</t>
  </si>
  <si>
    <t>NICO</t>
  </si>
  <si>
    <t>onkir</t>
  </si>
  <si>
    <t xml:space="preserve">RINA </t>
  </si>
  <si>
    <t>PO BAPAO 20 DES</t>
  </si>
  <si>
    <t>LIANA IMPERIAL</t>
  </si>
  <si>
    <t>FIN</t>
  </si>
  <si>
    <t>RIAS</t>
  </si>
  <si>
    <t>HOLDING</t>
  </si>
  <si>
    <t>DELICIA</t>
  </si>
  <si>
    <t>YOSEFA</t>
  </si>
  <si>
    <t>YURIKE</t>
  </si>
  <si>
    <t>TANPA TOGE</t>
  </si>
  <si>
    <t>LILING</t>
  </si>
  <si>
    <t>HRD UPA</t>
  </si>
  <si>
    <t>WIDIYA</t>
  </si>
  <si>
    <t>MARKETING</t>
  </si>
  <si>
    <t>OCTA</t>
  </si>
  <si>
    <t>LT3</t>
  </si>
  <si>
    <t>SHERLY</t>
  </si>
  <si>
    <t>Sintia</t>
  </si>
  <si>
    <t>FELICIA</t>
  </si>
  <si>
    <t>DESSY</t>
  </si>
  <si>
    <t>MARYATI</t>
  </si>
  <si>
    <t>SCD</t>
  </si>
  <si>
    <t>CHRISTY</t>
  </si>
  <si>
    <t>SILVIA</t>
  </si>
  <si>
    <t>KLINIK</t>
  </si>
  <si>
    <t xml:space="preserve"> Ester</t>
  </si>
  <si>
    <t>Natasha</t>
  </si>
  <si>
    <t>SAMUEAL</t>
  </si>
  <si>
    <t>MEI</t>
  </si>
  <si>
    <t>fin upa</t>
  </si>
  <si>
    <t xml:space="preserve"> Christian L</t>
  </si>
  <si>
    <t xml:space="preserve"> Deta</t>
  </si>
  <si>
    <t xml:space="preserve">Christian L </t>
  </si>
  <si>
    <t>Olivia IA</t>
  </si>
  <si>
    <t>Pasta Gigi</t>
  </si>
  <si>
    <t>TUTI OB</t>
  </si>
  <si>
    <t>MARIA</t>
  </si>
  <si>
    <t>AW</t>
  </si>
  <si>
    <t>NOVINDA</t>
  </si>
  <si>
    <t>GEVIN</t>
  </si>
  <si>
    <t>IRMA</t>
  </si>
  <si>
    <t>GANDHES</t>
  </si>
  <si>
    <t>HO IRWAN</t>
  </si>
  <si>
    <t xml:space="preserve">SHENNY </t>
  </si>
  <si>
    <t>KEKE</t>
  </si>
  <si>
    <t>EDLYN</t>
  </si>
  <si>
    <t>OLGA</t>
  </si>
  <si>
    <t>ELSIE</t>
  </si>
  <si>
    <t>ARRINI</t>
  </si>
  <si>
    <t>Asinanan</t>
  </si>
  <si>
    <t>Tanpa Kol</t>
  </si>
  <si>
    <t>Tanpa toge</t>
  </si>
  <si>
    <t>Krupuk bumbu</t>
  </si>
  <si>
    <t>Lengkap</t>
  </si>
  <si>
    <t>Monik</t>
  </si>
  <si>
    <t>Corp Marketing</t>
  </si>
  <si>
    <t>Yurike</t>
  </si>
  <si>
    <t>FIN-UPA</t>
  </si>
  <si>
    <t xml:space="preserve">Tasya </t>
  </si>
  <si>
    <t>Sherina</t>
  </si>
  <si>
    <t>Lobby</t>
  </si>
  <si>
    <t>Diana</t>
  </si>
  <si>
    <t>Gebby</t>
  </si>
  <si>
    <t>Hanna</t>
  </si>
  <si>
    <t>PO ALMON CHRISPY</t>
  </si>
  <si>
    <t>Imelda IPEKA</t>
  </si>
  <si>
    <t>MILK</t>
  </si>
  <si>
    <t>CHOCO</t>
  </si>
  <si>
    <t>GREENTEA</t>
  </si>
  <si>
    <t>VELVET</t>
  </si>
  <si>
    <t>TARO</t>
  </si>
  <si>
    <t>Helly</t>
  </si>
  <si>
    <t>Green lake city</t>
  </si>
  <si>
    <t>Cluster west europe 2 no 10</t>
  </si>
  <si>
    <t>SETOR</t>
  </si>
  <si>
    <t>EMI Hong GII</t>
  </si>
  <si>
    <t xml:space="preserve">VINCENT </t>
  </si>
  <si>
    <t>CORP MARKETING</t>
  </si>
  <si>
    <t>MICHELLE</t>
  </si>
  <si>
    <t>YULIA</t>
  </si>
  <si>
    <t>DYON</t>
  </si>
  <si>
    <t>NATASHA</t>
  </si>
  <si>
    <t>Sherly</t>
  </si>
  <si>
    <t>Purch</t>
  </si>
  <si>
    <t>GABY</t>
  </si>
  <si>
    <t>Ecom</t>
  </si>
  <si>
    <t>Gaby</t>
  </si>
  <si>
    <t>Ecom lt. 7</t>
  </si>
  <si>
    <t>Agus</t>
  </si>
  <si>
    <t>KratingDaeng</t>
  </si>
  <si>
    <t>Velia</t>
  </si>
  <si>
    <t>SCD lt. 7</t>
  </si>
  <si>
    <t>ICaRe</t>
  </si>
  <si>
    <t>Nat2</t>
  </si>
  <si>
    <t>Holly</t>
  </si>
  <si>
    <t>HEKENG</t>
  </si>
  <si>
    <t>GO HIONG</t>
  </si>
  <si>
    <t>VITRIA</t>
  </si>
  <si>
    <t>JESSICA</t>
  </si>
  <si>
    <t>HEKENG 35,000</t>
  </si>
  <si>
    <t>GO HIONG 30,000</t>
  </si>
  <si>
    <t>Fin</t>
  </si>
  <si>
    <t>Vanessa</t>
  </si>
  <si>
    <t>Lusy</t>
  </si>
  <si>
    <t>Fin -lt 7</t>
  </si>
  <si>
    <t>LT 7</t>
  </si>
  <si>
    <t>Fin -LT 7</t>
  </si>
  <si>
    <t>Albert</t>
  </si>
  <si>
    <t>Operator</t>
  </si>
  <si>
    <t>Calorine</t>
  </si>
  <si>
    <t>Lunas</t>
  </si>
  <si>
    <t>Tasya Marcia</t>
  </si>
  <si>
    <t>Corp Manufacturing</t>
  </si>
  <si>
    <t>FRANCINE</t>
  </si>
  <si>
    <t>HRD HOLDING</t>
  </si>
  <si>
    <t>TUTI (OB)</t>
  </si>
  <si>
    <t>CONNIE</t>
  </si>
  <si>
    <t xml:space="preserve">LIANA </t>
  </si>
  <si>
    <t>FERRY</t>
  </si>
  <si>
    <t>JESICA</t>
  </si>
  <si>
    <t>HRD ARTA</t>
  </si>
  <si>
    <t>TASYA M</t>
  </si>
  <si>
    <t>DANNY</t>
  </si>
  <si>
    <t>TIPEN</t>
  </si>
  <si>
    <t>ABDUL</t>
  </si>
  <si>
    <t>SARTIKA</t>
  </si>
  <si>
    <t>JESSLYN</t>
  </si>
  <si>
    <t>BAGIAN</t>
  </si>
  <si>
    <t>FIN - HOLDING</t>
  </si>
  <si>
    <t>TUTI</t>
  </si>
  <si>
    <t>LIANA</t>
  </si>
  <si>
    <t>TASYA</t>
  </si>
  <si>
    <t>Pak ABDUL</t>
  </si>
  <si>
    <t>JESSYLN</t>
  </si>
  <si>
    <t>Delicia</t>
  </si>
  <si>
    <t xml:space="preserve"> Widitya</t>
  </si>
  <si>
    <t>Corp marketing</t>
  </si>
  <si>
    <t>Christian L</t>
  </si>
  <si>
    <t>Sankristi</t>
  </si>
  <si>
    <t>Feve</t>
  </si>
  <si>
    <t>Theresia</t>
  </si>
  <si>
    <t>DETA</t>
  </si>
  <si>
    <t>PASTA GIGI</t>
  </si>
  <si>
    <t>MICHAEL</t>
  </si>
  <si>
    <t>TANPA TAHU</t>
  </si>
  <si>
    <t>APP</t>
  </si>
  <si>
    <t xml:space="preserve">Marchella </t>
  </si>
  <si>
    <t xml:space="preserve">cluster CEO </t>
  </si>
  <si>
    <t>Cluster CEO</t>
  </si>
  <si>
    <t>Wijaya Lie</t>
  </si>
  <si>
    <t>Fin-Holding</t>
  </si>
  <si>
    <t>Marcel Koswara</t>
  </si>
  <si>
    <t>Marketing</t>
  </si>
  <si>
    <t>Ivander</t>
  </si>
  <si>
    <t>CS2</t>
  </si>
  <si>
    <t>Fin-UPA</t>
  </si>
  <si>
    <t>Stella</t>
  </si>
  <si>
    <t>IB</t>
  </si>
  <si>
    <t>Pudji</t>
  </si>
  <si>
    <t>Samantha</t>
  </si>
  <si>
    <t>irma</t>
  </si>
  <si>
    <t>Novinda</t>
  </si>
  <si>
    <t>Susi</t>
  </si>
  <si>
    <t>Melda</t>
  </si>
  <si>
    <t>Karen</t>
  </si>
  <si>
    <t>Lindawati</t>
  </si>
  <si>
    <t>Kevin</t>
  </si>
  <si>
    <t>Agnes</t>
  </si>
  <si>
    <t>Julia</t>
  </si>
  <si>
    <t>Alwin</t>
  </si>
  <si>
    <t>Sansan</t>
  </si>
  <si>
    <t>Felix</t>
  </si>
  <si>
    <t>Lienny</t>
  </si>
  <si>
    <t>Melina</t>
  </si>
  <si>
    <t>Welly</t>
  </si>
  <si>
    <t>Vania Edelin</t>
  </si>
  <si>
    <t>Marchellin</t>
  </si>
  <si>
    <t>Shenny N.</t>
  </si>
  <si>
    <t>Heidi</t>
  </si>
  <si>
    <t>Gisel</t>
  </si>
  <si>
    <t>Karisma</t>
  </si>
  <si>
    <t>Valerie</t>
  </si>
  <si>
    <t>Monica</t>
  </si>
  <si>
    <t>Ho Irwan</t>
  </si>
  <si>
    <t>Jimmy</t>
  </si>
  <si>
    <t>Merlinda</t>
  </si>
  <si>
    <t>Susy</t>
  </si>
  <si>
    <t>Fanya</t>
  </si>
  <si>
    <t>Dita</t>
  </si>
  <si>
    <t>Olga</t>
  </si>
  <si>
    <t>Agnes V.</t>
  </si>
  <si>
    <t xml:space="preserve">Kevin </t>
  </si>
  <si>
    <t>Shenny N</t>
  </si>
  <si>
    <t>Taty</t>
  </si>
  <si>
    <t>Flora</t>
  </si>
  <si>
    <t>Jessen</t>
  </si>
  <si>
    <t>Thalia</t>
  </si>
  <si>
    <t>Pesanan</t>
  </si>
  <si>
    <t>Asinan tanpa Kol</t>
  </si>
  <si>
    <t>Asinan tanpa tahu</t>
  </si>
  <si>
    <t>Asinan tanpa toge</t>
  </si>
  <si>
    <t>Asinan Lengkap</t>
  </si>
  <si>
    <t xml:space="preserve">[05.43, 20/1/2023] Asinan: engiriman pertama : </t>
  </si>
  <si>
    <t xml:space="preserve">4 kantong @18 bks </t>
  </si>
  <si>
    <t>1 kantong 15 krupuk bumbu</t>
  </si>
  <si>
    <t>1 kantong 10 krupuk bumbu + 1 tanpo toge + 3 tanpa tahu + 3 tanpa kol</t>
  </si>
  <si>
    <t>Total 104 bks</t>
  </si>
  <si>
    <t>[05.58, 20/1/2023] Asinan: Pengiriman ke 2 :</t>
  </si>
  <si>
    <t xml:space="preserve">3 kantong @18 bks </t>
  </si>
  <si>
    <t xml:space="preserve">2 kantong @17 bks </t>
  </si>
  <si>
    <t>Total 88 bks</t>
  </si>
  <si>
    <t xml:space="preserve">[05.59, 20/1/2023] Asinan: Total semua </t>
  </si>
  <si>
    <t xml:space="preserve">104 bks + 88 bks </t>
  </si>
  <si>
    <t>192 bks</t>
  </si>
  <si>
    <t>[10.55, 24/1/2023] Cien: Muffin raisin 5</t>
  </si>
  <si>
    <t>Roti.kacang merah 5</t>
  </si>
  <si>
    <t>Roti pisang keju 5..Brownis keju 1..coklsat 1</t>
  </si>
  <si>
    <t>Cake Roll pandan 1</t>
  </si>
  <si>
    <t>[10.55, 24/1/2023] Pascalina: ok siap</t>
  </si>
  <si>
    <t>[11.04, 24/1/2023] Cien: Lidah kucing 1</t>
  </si>
  <si>
    <t>Brownies coklat 1</t>
  </si>
  <si>
    <t>Roll cake pandan 1</t>
  </si>
  <si>
    <t>Nastar segi8 1</t>
  </si>
  <si>
    <t>Muffin Raisin</t>
  </si>
  <si>
    <t>Kacang Merah</t>
  </si>
  <si>
    <t>Roti Pisang Keju</t>
  </si>
  <si>
    <t>brownies keju</t>
  </si>
  <si>
    <t>brownies coklat</t>
  </si>
  <si>
    <t>lidah kucing</t>
  </si>
  <si>
    <t>cake roll pandan</t>
  </si>
  <si>
    <t>nastar segi 8</t>
  </si>
  <si>
    <t>cien</t>
  </si>
  <si>
    <t>mami</t>
  </si>
  <si>
    <t>bagelen orginal</t>
  </si>
  <si>
    <t>Cheese Stick</t>
  </si>
  <si>
    <t>Lagis Legit sepertiga</t>
  </si>
  <si>
    <t>soes kering</t>
  </si>
  <si>
    <t>danish raisin</t>
  </si>
  <si>
    <t>puding coffe raisin</t>
  </si>
  <si>
    <t>coklat john</t>
  </si>
  <si>
    <t>Chesse Jon</t>
  </si>
  <si>
    <t>soes kuning</t>
  </si>
  <si>
    <t>brownie keju</t>
  </si>
  <si>
    <t>Bahan Utama:</t>
  </si>
  <si>
    <t>350 gram fillet dori potong dadu</t>
  </si>
  <si>
    <t>Minyak goreng secukupnya</t>
  </si>
  <si>
    <t>Bahan Saus:</t>
  </si>
  <si>
    <t>200 ml air dan 1 sendok teh maizena, larutkan</t>
  </si>
  <si>
    <t>3 sendok makan saus tomat</t>
  </si>
  <si>
    <t>2 siung bawang putih cincang</t>
  </si>
  <si>
    <t>1 sendok makan gula pasir</t>
  </si>
  <si>
    <t>1/2 buah wortel potong korek api</t>
  </si>
  <si>
    <t>1/2 buah bawang bombay iris panjang</t>
  </si>
  <si>
    <t>1/2 sendok teh kaldu bubuk</t>
  </si>
  <si>
    <t>Merica secukupnya</t>
  </si>
  <si>
    <t>Bahan Lapisan:</t>
  </si>
  <si>
    <t>5 sendok makan tepung bumbu serbaguna</t>
  </si>
  <si>
    <t>1 sendok makan tepung tapioka</t>
  </si>
  <si>
    <t>1 butir telur kocok</t>
  </si>
  <si>
    <t>Cara Membuat:</t>
  </si>
  <si>
    <t>1. Campur tepung bumbu dan tapioka</t>
  </si>
  <si>
    <t>2. Aduk hingga rata</t>
  </si>
  <si>
    <t>3. Panaskan minyak goreng yang banyak, ikan harus terendam minyak supaya hasilnya bagus</t>
  </si>
  <si>
    <t>4. Ambil beberapa potong fillet ikan dori</t>
  </si>
  <si>
    <t>5. Celup ke kocokan telur</t>
  </si>
  <si>
    <t>6. Gulingkan ke tepung bumbu</t>
  </si>
  <si>
    <t>7. Aduk sambil di cubit</t>
  </si>
  <si>
    <t>8. Goreng dalam minyak panas hingga matang, angkat dan sisihkan</t>
  </si>
  <si>
    <t>10. Masukkan wortel</t>
  </si>
  <si>
    <t>11. Aduk rata hingga wortel layu</t>
  </si>
  <si>
    <t>12. Masukkan saus tomat dan saus tiram</t>
  </si>
  <si>
    <t>13. Aduk rata</t>
  </si>
  <si>
    <t>14. Tuang air dan biarkan mendidih</t>
  </si>
  <si>
    <t>15. Masukkan gula, kaldu bubuk dan merica bubuk</t>
  </si>
  <si>
    <t>16. Aduk rata dan koreksi rasa</t>
  </si>
  <si>
    <t>17. Tuang larutan maizena dan aduk hingga mengental</t>
  </si>
  <si>
    <t>18. Angkat dan sajikan dengan fillet ikan</t>
  </si>
  <si>
    <r>
      <t>9. Saus</t>
    </r>
    <r>
      <rPr>
        <sz val="14"/>
        <color rgb="FF000000"/>
        <rFont val="Calibri"/>
        <family val="2"/>
        <scheme val="minor"/>
      </rPr>
      <t>: tumis bawang putih dan bawang bombay hingga harum</t>
    </r>
  </si>
  <si>
    <t>Bahan:</t>
  </si>
  <si>
    <t>200 gram ikan dori fillet</t>
  </si>
  <si>
    <t>10 buah cabai rawit besar</t>
  </si>
  <si>
    <t>7 sendok makan minyak virgin olive oil</t>
  </si>
  <si>
    <t>5 buah cabai merah</t>
  </si>
  <si>
    <t>5 siung bawang merah</t>
  </si>
  <si>
    <t>3 lembar daun jeruk, iris tipis buang batangnya</t>
  </si>
  <si>
    <t>2 bungkus tepung bumbu serbaguna</t>
  </si>
  <si>
    <t>1 buah jeruk lemon</t>
  </si>
  <si>
    <t>1 batang serai, iris tipis</t>
  </si>
  <si>
    <t>Lada bubuk secukupnya</t>
  </si>
  <si>
    <t>Garam secukupnya</t>
  </si>
  <si>
    <t>Minyak goreng untuk menggoreng ikan</t>
  </si>
  <si>
    <t>1. Lumuri dori dengan lada bubuk dan kucuran jeruk lemon</t>
  </si>
  <si>
    <t>2. Diamkan kurang lebih 10-15 menit sampai meresap</t>
  </si>
  <si>
    <t>3. Masukan ikan ke adonan tepung basah</t>
  </si>
  <si>
    <t>4. Gulingkan ke tepung kering</t>
  </si>
  <si>
    <t>5. Goreng sampai cokelat keemasan</t>
  </si>
  <si>
    <t>6. Lakukan sampai ikan habis. Sisihkan</t>
  </si>
  <si>
    <t>7. Iris semua bahan sambal matah</t>
  </si>
  <si>
    <t>8. Masukan ke dalam wadah</t>
  </si>
  <si>
    <t>9. Aduk rata</t>
  </si>
  <si>
    <t>10. Siram ke atas ikan dori yang sudah digoreng</t>
  </si>
  <si>
    <t>11. Dori sambal matah siap disantap dengan nasi panas</t>
  </si>
  <si>
    <t>SOFIE</t>
  </si>
  <si>
    <t>PUCHSIANG</t>
  </si>
  <si>
    <t>IVANDER</t>
  </si>
  <si>
    <t>MARYANTI</t>
  </si>
  <si>
    <t>MARCELL K</t>
  </si>
  <si>
    <t>DESSYANA</t>
  </si>
  <si>
    <t xml:space="preserve">SUSAN </t>
  </si>
  <si>
    <t>YOHANA</t>
  </si>
  <si>
    <t>CHRISTIAN L.</t>
  </si>
  <si>
    <t>FANNY</t>
  </si>
  <si>
    <t>PS. 90</t>
  </si>
  <si>
    <t>KATRIN</t>
  </si>
  <si>
    <t>CINDY</t>
  </si>
  <si>
    <t xml:space="preserve">Meywani Amelia </t>
  </si>
  <si>
    <t>Sebelah Melda</t>
  </si>
  <si>
    <t>Tuty</t>
  </si>
  <si>
    <t>Helen</t>
  </si>
  <si>
    <t>Arta</t>
  </si>
  <si>
    <t>Yosefa</t>
  </si>
  <si>
    <t>Ricci</t>
  </si>
  <si>
    <t>ChaCha</t>
  </si>
  <si>
    <t>SHENNY</t>
  </si>
  <si>
    <t>FANYA</t>
  </si>
  <si>
    <t>LIENNY</t>
  </si>
  <si>
    <t>Nancy</t>
  </si>
  <si>
    <t>Elsie</t>
  </si>
  <si>
    <t>Christine</t>
  </si>
  <si>
    <t>LingLing</t>
  </si>
  <si>
    <t>DENY</t>
  </si>
  <si>
    <t>JULI</t>
  </si>
  <si>
    <t>DERY</t>
  </si>
  <si>
    <t>GISEL</t>
  </si>
  <si>
    <t>HARVEST</t>
  </si>
  <si>
    <t>Yosua</t>
  </si>
  <si>
    <t>PESANAN</t>
  </si>
  <si>
    <t>Suharty</t>
  </si>
  <si>
    <t>Felly</t>
  </si>
  <si>
    <t>laba</t>
  </si>
  <si>
    <t xml:space="preserve">Corp. Manu </t>
  </si>
  <si>
    <t>Pesan Mei Siang:</t>
  </si>
  <si>
    <t>1. ADI: Bakmie Medan</t>
  </si>
  <si>
    <t xml:space="preserve">2. Chien : Bihun goreng  telur ayam </t>
  </si>
  <si>
    <t>3. FLO : Bihun goreng telur ayam</t>
  </si>
  <si>
    <t>4. ITI: Bihun goreng telur ayam</t>
  </si>
  <si>
    <t>5. HSI: Kuetiaw goreng telur ayam</t>
  </si>
  <si>
    <t>6. Inggrid: Bihun goreng telur ayam</t>
  </si>
  <si>
    <t>7. RL : Ifumi goreng telur ayam (tanpa sayur)</t>
  </si>
  <si>
    <t>8. YJ: Capcai Saja.</t>
  </si>
  <si>
    <t>9. IPS: Misua Goreng spesial telur ayam</t>
  </si>
  <si>
    <t>10. ME : Nasi goreng spesial telur bebek (tanpa baso ikan)</t>
  </si>
  <si>
    <t>PACK</t>
  </si>
  <si>
    <t xml:space="preserve">Sankristi </t>
  </si>
  <si>
    <t>David</t>
  </si>
  <si>
    <t>Purschasing</t>
  </si>
  <si>
    <t>Sjam</t>
  </si>
  <si>
    <t>ICARe</t>
  </si>
  <si>
    <t>Dessyana</t>
  </si>
  <si>
    <t>Dewi Denuwati</t>
  </si>
  <si>
    <t>Elsa</t>
  </si>
  <si>
    <t>Maria</t>
  </si>
  <si>
    <t>Audit</t>
  </si>
  <si>
    <t>Gosend</t>
  </si>
  <si>
    <t>Gojek</t>
  </si>
  <si>
    <t>Sisa Laba</t>
  </si>
  <si>
    <t>Pesan Siomay dan Baso Goreng</t>
  </si>
  <si>
    <t>1. PcL : siomay 50 pcs, baso goreng 10 pcs</t>
  </si>
  <si>
    <t>2. YJ : siomay 10, bagor 5</t>
  </si>
  <si>
    <t>3. VIT : siomay 6 , bagor 5</t>
  </si>
  <si>
    <t>4. ITI: siomay 20, bagor 10</t>
  </si>
  <si>
    <t>5. DNL : siomay 15, bagor 10</t>
  </si>
  <si>
    <t>BASGOR</t>
  </si>
  <si>
    <t>PCL 1</t>
  </si>
  <si>
    <t>PCL 2</t>
  </si>
  <si>
    <t>PCL 3</t>
  </si>
  <si>
    <t>Pesan cherry :</t>
  </si>
  <si>
    <t>1. VIT : 1 pack</t>
  </si>
  <si>
    <t>2. ME : 4 pack</t>
  </si>
  <si>
    <t>3. DYP : 2 pack</t>
  </si>
  <si>
    <t>4. YJ : 2 pack</t>
  </si>
  <si>
    <t>5. HKY : 2 pack</t>
  </si>
  <si>
    <t>6. IPS: 1 pack</t>
  </si>
  <si>
    <t>CHERRY</t>
  </si>
  <si>
    <t>ME</t>
  </si>
  <si>
    <t>Simin</t>
  </si>
  <si>
    <t>Modal</t>
  </si>
  <si>
    <t>Untung</t>
  </si>
  <si>
    <t>DAGING</t>
  </si>
  <si>
    <t>DAGING YOSINOYA</t>
  </si>
  <si>
    <t>Liana</t>
  </si>
  <si>
    <t>Imperial</t>
  </si>
  <si>
    <t>HONEY APPLE</t>
  </si>
  <si>
    <t>TOTAL PROTECT</t>
  </si>
  <si>
    <t>FLORENCIA</t>
  </si>
  <si>
    <t>FRANS</t>
  </si>
  <si>
    <t>Maya</t>
  </si>
  <si>
    <t>Bude</t>
  </si>
  <si>
    <t>Pascalina</t>
  </si>
  <si>
    <t>KESET</t>
  </si>
  <si>
    <t>BUDE</t>
  </si>
  <si>
    <t>APEL</t>
  </si>
  <si>
    <t>Dewi</t>
  </si>
  <si>
    <t>Lianah</t>
  </si>
  <si>
    <t>Ivon</t>
  </si>
  <si>
    <t>Apel Envy</t>
  </si>
  <si>
    <t>Apel</t>
  </si>
  <si>
    <t>Kastagel</t>
  </si>
  <si>
    <t>Pricila</t>
  </si>
  <si>
    <t>Setor</t>
  </si>
  <si>
    <t>Sisa</t>
  </si>
  <si>
    <t>Jenifer</t>
  </si>
  <si>
    <t>Lt. 7</t>
  </si>
  <si>
    <t>Yencit</t>
  </si>
  <si>
    <t>Rezky</t>
  </si>
  <si>
    <t>Amel</t>
  </si>
  <si>
    <t>Lt 7</t>
  </si>
  <si>
    <t>Olivia</t>
  </si>
  <si>
    <t>Bev</t>
  </si>
  <si>
    <t>Vanesa</t>
  </si>
  <si>
    <t>Fin-7</t>
  </si>
  <si>
    <t xml:space="preserve">Liana </t>
  </si>
  <si>
    <t>Employee ID</t>
  </si>
  <si>
    <t>Employee Name</t>
  </si>
  <si>
    <t>Daniel Haryanto</t>
  </si>
  <si>
    <t>Jap Lie Hauw</t>
  </si>
  <si>
    <t>Hengky Kurniawan</t>
  </si>
  <si>
    <t>Inu Puguh Suharto</t>
  </si>
  <si>
    <t>Mario Erwin Setiono</t>
  </si>
  <si>
    <t>Vitria</t>
  </si>
  <si>
    <t>Haryanto Simin</t>
  </si>
  <si>
    <t>Dyana Panjaitan</t>
  </si>
  <si>
    <t>Adidharma Kristian Pangesti. G</t>
  </si>
  <si>
    <t>Irwan Tjahja Iskandar</t>
  </si>
  <si>
    <t>Dimitrij Bryant Narahendra Wororistya</t>
  </si>
  <si>
    <t>Frans Mawengkang</t>
  </si>
  <si>
    <t>Sjamsuri Sutrisna</t>
  </si>
  <si>
    <t>Angela Lestari, SE., MM</t>
  </si>
  <si>
    <t>Agus Andi</t>
  </si>
  <si>
    <t>Pascalina Maryani Atmadja</t>
  </si>
  <si>
    <t>Natalia Yogan Arlan</t>
  </si>
  <si>
    <t>Angky Kenedi</t>
  </si>
  <si>
    <t>Chien Ni</t>
  </si>
  <si>
    <t>Natasya Valencialaw</t>
  </si>
  <si>
    <t>Regina Larissa</t>
  </si>
  <si>
    <t>Florencia</t>
  </si>
  <si>
    <t>Muhammad Maulana Yusuf</t>
  </si>
  <si>
    <t>Samuel Arso Setiawan</t>
  </si>
  <si>
    <t>Francisco Eko Saputro</t>
  </si>
  <si>
    <t>Rully Vebian</t>
  </si>
  <si>
    <t>Yitno</t>
  </si>
  <si>
    <t>Mohamad Soleh</t>
  </si>
  <si>
    <t>SELY</t>
  </si>
  <si>
    <t>UPA</t>
  </si>
  <si>
    <t>PRICILA</t>
  </si>
  <si>
    <t>HR ARTA</t>
  </si>
  <si>
    <t>ESTER</t>
  </si>
  <si>
    <t>CAROLINE</t>
  </si>
  <si>
    <t>LEA</t>
  </si>
  <si>
    <t>ELA</t>
  </si>
  <si>
    <t>MONIC</t>
  </si>
  <si>
    <t>ELLA</t>
  </si>
  <si>
    <t>KENTY</t>
  </si>
  <si>
    <t>KENTY / LT. 7</t>
  </si>
  <si>
    <t>HANS</t>
  </si>
  <si>
    <t>MELISA</t>
  </si>
  <si>
    <t>Melisa</t>
  </si>
  <si>
    <t>lt. 7</t>
  </si>
  <si>
    <t>Katarina</t>
  </si>
  <si>
    <t>LT 5</t>
  </si>
  <si>
    <t>FIN LT. 7</t>
  </si>
  <si>
    <t>LEOLITA</t>
  </si>
  <si>
    <t>LT. 2</t>
  </si>
  <si>
    <t>FIFI</t>
  </si>
  <si>
    <t>FIFI / FIN</t>
  </si>
  <si>
    <t>LEONITA</t>
  </si>
  <si>
    <t>Tango - UPA</t>
  </si>
  <si>
    <t>UPA - Marketing</t>
  </si>
  <si>
    <t>HR Arta</t>
  </si>
  <si>
    <t>Candy - UPA</t>
  </si>
  <si>
    <t>ECOM</t>
  </si>
  <si>
    <t>MT Brand</t>
  </si>
  <si>
    <t>Sofie</t>
  </si>
  <si>
    <t>Klinik</t>
  </si>
  <si>
    <t>tanpa toge</t>
  </si>
  <si>
    <t>Christy</t>
  </si>
  <si>
    <t>HR Holding</t>
  </si>
  <si>
    <t>Meywani Amelia</t>
  </si>
  <si>
    <t>PO ASINAN 18 April 2023</t>
  </si>
  <si>
    <t>Krupuk</t>
  </si>
  <si>
    <t>HARGA BELI @7,500</t>
  </si>
  <si>
    <t>HARGA JUAL @8,500</t>
  </si>
  <si>
    <t>New Marketing</t>
  </si>
  <si>
    <t>Maryati</t>
  </si>
  <si>
    <t>Fanny</t>
  </si>
  <si>
    <t>Candy</t>
  </si>
  <si>
    <t>Suriawaty</t>
  </si>
  <si>
    <t>Ps. 90</t>
  </si>
  <si>
    <t>Herliana</t>
  </si>
  <si>
    <t>Tuti</t>
  </si>
  <si>
    <t>Mai</t>
  </si>
  <si>
    <t>Mae</t>
  </si>
  <si>
    <t>Delicia - MKP</t>
  </si>
  <si>
    <t xml:space="preserve">Vannesa </t>
  </si>
  <si>
    <t>Manufaktur</t>
  </si>
  <si>
    <t xml:space="preserve"> Tasya Marcia </t>
  </si>
  <si>
    <t>Mega</t>
  </si>
  <si>
    <t>Macito</t>
  </si>
  <si>
    <t>Desain Thinking</t>
  </si>
  <si>
    <t>Dery</t>
  </si>
  <si>
    <t>Lani</t>
  </si>
  <si>
    <t>Robin</t>
  </si>
  <si>
    <t>Chelin</t>
  </si>
  <si>
    <t>Edelin</t>
  </si>
  <si>
    <t>Ibnu</t>
  </si>
  <si>
    <t>Shenny K</t>
  </si>
  <si>
    <t>Lingling</t>
  </si>
  <si>
    <t>HR UPA</t>
  </si>
  <si>
    <t>Vella</t>
  </si>
  <si>
    <t>Payroll</t>
  </si>
  <si>
    <t>Gandhes</t>
  </si>
  <si>
    <t>Keke</t>
  </si>
  <si>
    <t>Samuel</t>
  </si>
  <si>
    <t>Marcel K</t>
  </si>
  <si>
    <t>Jesica</t>
  </si>
  <si>
    <t>1. Dyon lt7: ayam 3, kac hitam 3</t>
  </si>
  <si>
    <t>2. Fetty lt 5: ayam 1 , babi merah 1</t>
  </si>
  <si>
    <t>3. Sherly MAI: ayam 3, babi merah 1, babi putih 1, kacang hitam 1, kacang tanah 1</t>
  </si>
  <si>
    <t>4. Albert MAI :Babi merah 2</t>
  </si>
  <si>
    <t>5. Lianah lt 8: coklat 4, kcg hitam 1</t>
  </si>
  <si>
    <t>6. Gabriella MAI : Coklat 2</t>
  </si>
  <si>
    <t>7. Rias purch lt 3 : coklat 3, kacang hitam 2</t>
  </si>
  <si>
    <t>8. Kathy Art Lt 5 : Coklat 1, babi merah 2, babi putih 4, ayam 1</t>
  </si>
  <si>
    <t>9. Aviv lt 5: ayam 3, kacang tanah 1, kacang hitam 1, coklat 3, babi merah 5, babi putih 3</t>
  </si>
  <si>
    <t>10. Elpido babi putih 2</t>
  </si>
  <si>
    <t xml:space="preserve">11. Michelle Formula Lt.7 : Babi putih 2 </t>
  </si>
  <si>
    <t>12. Monic DLC Lt.7 : Babi merah 4</t>
  </si>
  <si>
    <t>13. Christian MAI lt.4 Kacang tanah 1, kacang hitam 1, babi putih 1,babi merah 1</t>
  </si>
  <si>
    <t>14. Rezky purch L3 : kacang tanah 1, coklat 1</t>
  </si>
  <si>
    <t>15. Priscilla L5: Babi Merah 2, Babi Putih 2, Kacang Hitam 1</t>
  </si>
  <si>
    <t>16. Olivia Lt.7: Babi putih 1, babi merah 1, Ayam 3</t>
  </si>
  <si>
    <t>17. Melisa lt.7 : Kacang tanah 1 , coklat 1</t>
  </si>
  <si>
    <t xml:space="preserve">18. Hanna Lobby : Babi Putih 4, Babi Merah 1, KC Hitam 2, Ayam 1, Coklat 2. </t>
  </si>
  <si>
    <t>19. Liana IB Lt.2 : Babi Putih 2, Kacang Hitam 2, Babi Merah 2</t>
  </si>
  <si>
    <t>20. Agustina lt4 : babi merah 2, coklat 1, ayam 2</t>
  </si>
  <si>
    <t>21. SJAM iCaRe : babi putih 2, coklat 2</t>
  </si>
  <si>
    <t>22.Arleen lt 5 : babi merah 5, kacang tanah 3, kacang hitam 1, coklat 2</t>
  </si>
  <si>
    <t>23. Maria MAI : kacang hitam 6 + babi putih 1</t>
  </si>
  <si>
    <t>24. David MAI : Babi Putih 1 + Babi Merah 1</t>
  </si>
  <si>
    <t>25. Dessy lt7 Corp MKT : Babi Putih 1 + Babi Merah 1</t>
  </si>
  <si>
    <t>FETTY</t>
  </si>
  <si>
    <t>ALBERT</t>
  </si>
  <si>
    <t>KATHY</t>
  </si>
  <si>
    <t>AVIV</t>
  </si>
  <si>
    <t>FORMULA</t>
  </si>
  <si>
    <t xml:space="preserve">MONIC </t>
  </si>
  <si>
    <t>LDC</t>
  </si>
  <si>
    <t>CHRISTIAN</t>
  </si>
  <si>
    <t>REZKY</t>
  </si>
  <si>
    <t>PRISCILLA</t>
  </si>
  <si>
    <t>LT. 1</t>
  </si>
  <si>
    <t>AGUSTINA</t>
  </si>
  <si>
    <t>ARLEEN</t>
  </si>
  <si>
    <t>CO MARKETING</t>
  </si>
  <si>
    <t>HENGKY</t>
  </si>
  <si>
    <t>NAT</t>
  </si>
  <si>
    <t xml:space="preserve"> </t>
  </si>
  <si>
    <t>B PUTIH</t>
  </si>
  <si>
    <t>B MERAH</t>
  </si>
  <si>
    <t>CHRIATIAN L</t>
  </si>
  <si>
    <t>FEVE</t>
  </si>
  <si>
    <t xml:space="preserve">MARIA </t>
  </si>
  <si>
    <t>CHACHA</t>
  </si>
  <si>
    <t xml:space="preserve">CINDY </t>
  </si>
  <si>
    <t xml:space="preserve">RITA </t>
  </si>
  <si>
    <t>MARCEL</t>
  </si>
  <si>
    <t>MONIK</t>
  </si>
  <si>
    <t>JOHAN</t>
  </si>
  <si>
    <t>Arrini</t>
  </si>
  <si>
    <t>Gevin</t>
  </si>
  <si>
    <t>Silvi</t>
  </si>
  <si>
    <t>Celin</t>
  </si>
  <si>
    <t>Krisnadi</t>
  </si>
  <si>
    <t>Catherine</t>
  </si>
  <si>
    <t>Ikawati</t>
  </si>
  <si>
    <t>PURCHING</t>
  </si>
  <si>
    <t>Bapao</t>
  </si>
  <si>
    <t>siomay</t>
  </si>
  <si>
    <t>CHRISTIN</t>
  </si>
  <si>
    <t>PO Bakpao :</t>
  </si>
  <si>
    <t>1. kathy lt 5 : babi putih 2, babi merah 2</t>
  </si>
  <si>
    <t>2. david lt 5 : ayam 1, babi putih 1</t>
  </si>
  <si>
    <t>3. Sherly MAI : babi putih 1, kacang hitam 1</t>
  </si>
  <si>
    <t>4. beryl lt 5 : babi putih 1, babi merah 1, kacang hitam 1</t>
  </si>
  <si>
    <t>5. nanda lt 5 : babi merah 1</t>
  </si>
  <si>
    <t>6. Rias lt.3 : kacang hitam 2, coklat 2</t>
  </si>
  <si>
    <t>7. Dyon lt 7: Ayam 3, kacang hitam 2</t>
  </si>
  <si>
    <t>8. Sianny lt 3 purch : Kacang tanah 1</t>
  </si>
  <si>
    <t xml:space="preserve">9.Febby lt 3 purch: babi putih 2 coklat 1 </t>
  </si>
  <si>
    <t xml:space="preserve">10.Rita lt 3 purch: babi putih 5 </t>
  </si>
  <si>
    <t xml:space="preserve">11. Yuyun lt 3 purch: kacang hitam 1 coklat 1 </t>
  </si>
  <si>
    <t>12. lianah lt 8: coklat 3, kcg hitam 1</t>
  </si>
  <si>
    <t>13. Christine lt 5 : kacang hitam 2, ayam 2</t>
  </si>
  <si>
    <t>14. Elpido : babi putih 2</t>
  </si>
  <si>
    <t>15. Angie lt 5: babi merah 7</t>
  </si>
  <si>
    <t>16. Sjam; babi putih 2</t>
  </si>
  <si>
    <t>17. Rina lt. 6 : coklat 5</t>
  </si>
  <si>
    <t>18. Ci Ai lt 5 : babi putih 3, babi merah 3, kacang hitam 4</t>
  </si>
  <si>
    <t>19. Vanessa Fin lt 7: babi putih 2</t>
  </si>
  <si>
    <t>20. Maria MAI : Kacang Hitam 2 + Babi Merah 4</t>
  </si>
  <si>
    <t>21. Mariana lt. 5 : babi putih 1, babi merah 3, cokelat 2, kacang hitam 1, ayam 1</t>
  </si>
  <si>
    <t>Kathy</t>
  </si>
  <si>
    <t>lt. 5</t>
  </si>
  <si>
    <t>arta</t>
  </si>
  <si>
    <t>david</t>
  </si>
  <si>
    <t>sherly</t>
  </si>
  <si>
    <t>mai</t>
  </si>
  <si>
    <t>lt. 4</t>
  </si>
  <si>
    <t>beryl</t>
  </si>
  <si>
    <t>nanda</t>
  </si>
  <si>
    <t>dyon</t>
  </si>
  <si>
    <t>upa</t>
  </si>
  <si>
    <t>lt.7</t>
  </si>
  <si>
    <t>rias</t>
  </si>
  <si>
    <t>purch</t>
  </si>
  <si>
    <t>lt. 3</t>
  </si>
  <si>
    <t>sianny</t>
  </si>
  <si>
    <t>febby</t>
  </si>
  <si>
    <t>rita</t>
  </si>
  <si>
    <t>yuyun</t>
  </si>
  <si>
    <t>lianah</t>
  </si>
  <si>
    <t>pti</t>
  </si>
  <si>
    <t>christine</t>
  </si>
  <si>
    <t>elpido</t>
  </si>
  <si>
    <t>cvi</t>
  </si>
  <si>
    <t>lt. 2</t>
  </si>
  <si>
    <t>angie</t>
  </si>
  <si>
    <t>sjam</t>
  </si>
  <si>
    <t>icare</t>
  </si>
  <si>
    <t>lt.4</t>
  </si>
  <si>
    <t>rina</t>
  </si>
  <si>
    <t>bev</t>
  </si>
  <si>
    <t>lt. 6</t>
  </si>
  <si>
    <t>ci ai</t>
  </si>
  <si>
    <t>vanessa</t>
  </si>
  <si>
    <t>fin</t>
  </si>
  <si>
    <t>maria</t>
  </si>
  <si>
    <t>mariana</t>
  </si>
  <si>
    <t>ruben</t>
  </si>
  <si>
    <t>cs2</t>
  </si>
  <si>
    <t xml:space="preserve">                                                        22. Ruben lt 6 : coklat 1, kacang tanah 1</t>
  </si>
  <si>
    <t>23. Aviv lt5 : Coklat 1, babi merah 2, babi putih 1, ayam 2</t>
  </si>
  <si>
    <t>24. Rosi HRD Lt 7 : Kacang Tanah 1, Kacang Hitam 1</t>
  </si>
  <si>
    <t>25. Niko IB lt 2: babi putih 1, babi merah 2, kacang hitam 1, kacang tanah 1, coklat 1</t>
  </si>
  <si>
    <t>aviv</t>
  </si>
  <si>
    <t>lt.5</t>
  </si>
  <si>
    <t>rosi</t>
  </si>
  <si>
    <t>hrd</t>
  </si>
  <si>
    <t>niko</t>
  </si>
  <si>
    <t>ib</t>
  </si>
  <si>
    <t>26. Michelle formula lt.7 : Ayam 2, Babi Merah 1</t>
  </si>
  <si>
    <t>Michelle</t>
  </si>
  <si>
    <t>formula</t>
  </si>
  <si>
    <t>27, YJ Babi putih 1, Babi merah 2</t>
  </si>
  <si>
    <t>LT.7</t>
  </si>
  <si>
    <t>Fin-lt. 7</t>
  </si>
  <si>
    <t>Rosi</t>
  </si>
  <si>
    <t>HRD lt. 7</t>
  </si>
  <si>
    <t>nico</t>
  </si>
  <si>
    <t>michelle</t>
  </si>
  <si>
    <t>Formula</t>
  </si>
  <si>
    <t>christy</t>
  </si>
  <si>
    <t>CHRISTINE</t>
  </si>
  <si>
    <t>FELI</t>
  </si>
  <si>
    <t>LOGISTIK</t>
  </si>
  <si>
    <t>THERESIA</t>
  </si>
  <si>
    <t>PS. 90 - UPA</t>
  </si>
  <si>
    <t>FIN - UPA</t>
  </si>
  <si>
    <t>PS.90 - UPA</t>
  </si>
  <si>
    <t>TUTY</t>
  </si>
  <si>
    <t>FELIX</t>
  </si>
  <si>
    <t>CMO</t>
  </si>
  <si>
    <t>LIS</t>
  </si>
  <si>
    <t>TARI</t>
  </si>
  <si>
    <t>PO ASINAN  11  JULI 2023</t>
  </si>
  <si>
    <t>tanpa kol</t>
  </si>
  <si>
    <t>LINA</t>
  </si>
  <si>
    <t>CI AI</t>
  </si>
  <si>
    <t xml:space="preserve">THERE </t>
  </si>
  <si>
    <t>IRENA</t>
  </si>
  <si>
    <t>VERA</t>
  </si>
  <si>
    <t>LILIANA</t>
  </si>
  <si>
    <t>LAURIN</t>
  </si>
  <si>
    <t>HANDOKO</t>
  </si>
  <si>
    <t>CI HANNA</t>
  </si>
  <si>
    <t>LOGOSTIK</t>
  </si>
  <si>
    <t>IBU TUTI</t>
  </si>
  <si>
    <t>THERE</t>
  </si>
  <si>
    <t>R&amp;1</t>
  </si>
  <si>
    <t>MEGA</t>
  </si>
  <si>
    <t>MUNIR</t>
  </si>
  <si>
    <t>pesanan</t>
  </si>
  <si>
    <t>asinan lengkap</t>
  </si>
  <si>
    <t>krupuk</t>
  </si>
  <si>
    <t>Monica MS</t>
  </si>
  <si>
    <t>Verlen</t>
  </si>
  <si>
    <t>robin</t>
  </si>
  <si>
    <t>fanya</t>
  </si>
  <si>
    <t>Kartika</t>
  </si>
  <si>
    <t>Christie</t>
  </si>
  <si>
    <t>Beatrix</t>
  </si>
  <si>
    <t>Melita</t>
  </si>
  <si>
    <t>Steven</t>
  </si>
  <si>
    <t>HR</t>
  </si>
  <si>
    <t>Fetty</t>
  </si>
  <si>
    <t>Sofi</t>
  </si>
  <si>
    <t>Aviv</t>
  </si>
  <si>
    <t>Verent</t>
  </si>
  <si>
    <t>Karissa</t>
  </si>
  <si>
    <t>Lina</t>
  </si>
  <si>
    <t>Irena</t>
  </si>
  <si>
    <t>Wiwie</t>
  </si>
  <si>
    <t>Liliana</t>
  </si>
  <si>
    <t xml:space="preserve">There </t>
  </si>
  <si>
    <t>sintia</t>
  </si>
  <si>
    <t>Lauren</t>
  </si>
  <si>
    <t>Richel</t>
  </si>
  <si>
    <t>Michael</t>
  </si>
  <si>
    <t>Holding Statistik</t>
  </si>
  <si>
    <t>Bella</t>
  </si>
  <si>
    <t>Logistik</t>
  </si>
  <si>
    <t>PO ASINAN  4 Agustus  2023</t>
  </si>
  <si>
    <t>HARGA JUAL @18.000</t>
  </si>
  <si>
    <t>tanpa kol &amp; Toge</t>
  </si>
  <si>
    <t>Okta</t>
  </si>
  <si>
    <t>Verrent</t>
  </si>
  <si>
    <t>Karrisa</t>
  </si>
  <si>
    <t>Bu Wiwie</t>
  </si>
  <si>
    <t>There</t>
  </si>
  <si>
    <t>Holding Statistika</t>
  </si>
  <si>
    <t>Chtistie</t>
  </si>
  <si>
    <t>HO Irwan</t>
  </si>
  <si>
    <t>SanSan</t>
  </si>
  <si>
    <t>Fifi</t>
  </si>
  <si>
    <t>UPA - Fin</t>
  </si>
  <si>
    <t>Acoe</t>
  </si>
  <si>
    <t xml:space="preserve">Ika </t>
  </si>
  <si>
    <t>Shenny</t>
  </si>
  <si>
    <t>Munir</t>
  </si>
  <si>
    <t>Deta</t>
  </si>
  <si>
    <t>Rias</t>
  </si>
  <si>
    <t>Pasta gigi</t>
  </si>
  <si>
    <t>Laba</t>
  </si>
  <si>
    <t>santa Maria</t>
  </si>
  <si>
    <t xml:space="preserve">1. Sianny lt 3:  Kacang tanah 1 </t>
  </si>
  <si>
    <t xml:space="preserve">2. Rita lt3 : Kacang tanah 1 babi putih 5 </t>
  </si>
  <si>
    <t xml:space="preserve">3. Felicia lt 3 : Kacang tanah 1 </t>
  </si>
  <si>
    <t xml:space="preserve">4. Febby lt 3: Coklat 1 kacang hitam 1 </t>
  </si>
  <si>
    <t>5. katarina lt 5 : babi putih 3 , babi merah 3</t>
  </si>
  <si>
    <t>6. Rias lt.3 : coklat 2, kacang hitam 2, babi merah 1</t>
  </si>
  <si>
    <t>7. Gabriella MAI lt 4 : coklat 1, babi merah 1</t>
  </si>
  <si>
    <t>8. Iianah lt 8: coklat 3, kacang hitam 1</t>
  </si>
  <si>
    <t>9. Billy Fernando, Accounting Lt.5 kacang hitam 1, babi merah 1.</t>
  </si>
  <si>
    <t>10.cynthia IB lt. 2: kacang hitam 1, babi merah 1, babi putih 1</t>
  </si>
  <si>
    <t>11. Monic lt 7 DLC : babi merah 2</t>
  </si>
  <si>
    <t>12. Christine lt 5 : kacang hitam 3, ayam 2</t>
  </si>
  <si>
    <t>13. Ivan lt 5 : Coklat 1, Babi Putih 1, Babi Merah 1</t>
  </si>
  <si>
    <t>15. Cynthia lt.3: kacang tanah 2</t>
  </si>
  <si>
    <t>16. Jennifer lt.7 WF: Babi Putih 1 Kacang Hitam 1</t>
  </si>
  <si>
    <t>17. Maria MAI : BM 4 + KH 2</t>
  </si>
  <si>
    <t>18. Suriawaty lt.7 Ps 90 : babi merah 2 kacang hitam 2</t>
  </si>
  <si>
    <t>Sianny</t>
  </si>
  <si>
    <t>Purchasing</t>
  </si>
  <si>
    <t>Rita</t>
  </si>
  <si>
    <t>Felicia</t>
  </si>
  <si>
    <t>Gabiella</t>
  </si>
  <si>
    <t xml:space="preserve">Billy Fernando </t>
  </si>
  <si>
    <t>Acc - Arta</t>
  </si>
  <si>
    <t>Cyntia</t>
  </si>
  <si>
    <t>Monic</t>
  </si>
  <si>
    <t>Ivan</t>
  </si>
  <si>
    <t>Jennifer</t>
  </si>
  <si>
    <t>Rina</t>
  </si>
  <si>
    <t>HARGA JUAL @8.500</t>
  </si>
  <si>
    <t>19, Rina lt 6 Bev : coklat 4, k. hitam 1, BM 1, BT 1</t>
  </si>
  <si>
    <t>11 AGT CGK - SUB</t>
  </si>
  <si>
    <t>12 AGT SUB - CGK</t>
  </si>
  <si>
    <t>GA</t>
  </si>
  <si>
    <t>06.50</t>
  </si>
  <si>
    <t>08.30</t>
  </si>
  <si>
    <t>07.05</t>
  </si>
  <si>
    <t>08.40</t>
  </si>
  <si>
    <t>08.35</t>
  </si>
  <si>
    <t>10.25</t>
  </si>
  <si>
    <t>11.35</t>
  </si>
  <si>
    <t>13.10</t>
  </si>
  <si>
    <t>Batik</t>
  </si>
  <si>
    <t>08.00</t>
  </si>
  <si>
    <t>09.30</t>
  </si>
  <si>
    <t>07.10</t>
  </si>
  <si>
    <t>09.00</t>
  </si>
  <si>
    <t>10.30</t>
  </si>
  <si>
    <t>08.10</t>
  </si>
  <si>
    <t>09.40</t>
  </si>
  <si>
    <t>10.00</t>
  </si>
  <si>
    <t>11.30</t>
  </si>
  <si>
    <t>09.10</t>
  </si>
  <si>
    <t>10.35</t>
  </si>
  <si>
    <t>Dina</t>
  </si>
  <si>
    <t>Corp. Marketing</t>
  </si>
  <si>
    <t>Selin</t>
  </si>
  <si>
    <t>Rogate</t>
  </si>
  <si>
    <t>Ezra</t>
  </si>
  <si>
    <t>Vania</t>
  </si>
  <si>
    <t>Christian</t>
  </si>
  <si>
    <t>Anna</t>
  </si>
  <si>
    <t>Tipen</t>
  </si>
  <si>
    <t>14. Christy : babi putih 2 babi merah 2  kacang hitam 2</t>
  </si>
  <si>
    <t xml:space="preserve">                                                             22, Selin : Babi Merah (2), Kacang Tanah (2)</t>
  </si>
  <si>
    <t>21. Sjam Lt. 4 : Babi Putih 2</t>
  </si>
  <si>
    <t>20. dina lt 7: coklat 17, kacang tanah 6, kacang hitam 17</t>
  </si>
  <si>
    <t>23. Rogate : Babi Putih (4)</t>
  </si>
  <si>
    <t>25. Vania : babi merah 1, putih 1</t>
  </si>
  <si>
    <t>26. Christian : Putih 2</t>
  </si>
  <si>
    <t>27. Anna : babi merah 3, Putih 3 , kacang hitam 1, coklat 3</t>
  </si>
  <si>
    <t>28. Tipen : babi merah 2, babi putih 2, kacang hitam 2 coklat 2</t>
  </si>
  <si>
    <t>24. Ezra : Coklat 1</t>
  </si>
  <si>
    <t>29, ITI : BM 3, BT 2</t>
  </si>
  <si>
    <t>Dion</t>
  </si>
  <si>
    <t>Febby</t>
  </si>
  <si>
    <t>Arta lt.5</t>
  </si>
  <si>
    <t>Billy Fernando</t>
  </si>
  <si>
    <t>Acc-Arta lt. 5</t>
  </si>
  <si>
    <t>LDC lt. 7</t>
  </si>
  <si>
    <t>Arta  LT. 5</t>
  </si>
  <si>
    <t>Puch</t>
  </si>
  <si>
    <t>Wafer lt. 7</t>
  </si>
  <si>
    <t xml:space="preserve">Rina </t>
  </si>
  <si>
    <t>Dina-Marketing</t>
  </si>
  <si>
    <t>Rotage</t>
  </si>
  <si>
    <t>Dion - Marketing</t>
  </si>
  <si>
    <t>katarina lt 5 : babi putih 2, babi merah 2</t>
  </si>
  <si>
    <t>Acoe lt.7 Fin : Babi Merah 1 , kacang hitam 1</t>
  </si>
  <si>
    <t>26. Gebby lt 3 : kacang hitam 1</t>
  </si>
  <si>
    <t>Fin-lt., 7</t>
  </si>
  <si>
    <t>AI-lt.3</t>
  </si>
  <si>
    <t xml:space="preserve">Kalo masih bisa, aku mau pesen </t>
  </si>
  <si>
    <t>Stef lt 8 : Kacang Hitam 1, Coklat 1, Ayam 2, Babi Putih 3, Babi Merah 7.</t>
  </si>
  <si>
    <t>Stef</t>
  </si>
  <si>
    <t>Statistika</t>
  </si>
  <si>
    <t>MT</t>
  </si>
  <si>
    <t>Tannia</t>
  </si>
  <si>
    <t>Soleh</t>
  </si>
  <si>
    <t>1. MT / ICaRe/lt 4 : BM : 6, BP : 5, Ayam 5</t>
  </si>
  <si>
    <t>2. Billy/Arta/lt 5 : BM : 1</t>
  </si>
  <si>
    <t>3. Devina/bev/lt.6 : Babi putih 2, babi merah 2</t>
  </si>
  <si>
    <t>4. Ivan/Arta/lt5 : Babi merah 1, coklat 1</t>
  </si>
  <si>
    <t>5.tannia/arta/lt 5 : bakpao coklat 1 , kac. merah 1 , kac.tanah 2 , babi merah 2</t>
  </si>
  <si>
    <t>6. Rias purch lt.3 : babi merah 2, kacang hitam 2</t>
  </si>
  <si>
    <t>7. Herliana mai lt4 : babi putih 1, kac tanah 1</t>
  </si>
  <si>
    <t>8. Samuel / Wafer / Lt. 7 : Babi Putih 3, Babi Merah 1</t>
  </si>
  <si>
    <t>Billy</t>
  </si>
  <si>
    <t>Devina</t>
  </si>
  <si>
    <t>9. Sherly mai lt 4 : kacang tanah 2, kacang hitam 2, ayam 1, babi putih 1</t>
  </si>
  <si>
    <t>PO ASINAN  18 Agustus  2023</t>
  </si>
  <si>
    <t>10. Lianah lt 8: coklat 3, k.hitam 1, babi merah 1, babi putih 1</t>
  </si>
  <si>
    <t>PO BAPAO 18 Agustus 2023</t>
  </si>
  <si>
    <t>Utang minggu lalu</t>
  </si>
  <si>
    <t>sofi</t>
  </si>
  <si>
    <t>klinik</t>
  </si>
  <si>
    <t>1 tanpa toge</t>
  </si>
  <si>
    <t>1. Liliana/Arta/lt 5 : 1 bungkus</t>
  </si>
  <si>
    <t xml:space="preserve">2.sofie lt 4. / 2 bungkus / </t>
  </si>
  <si>
    <t>3. Herliana mai lt 4 : 2 bungkus</t>
  </si>
  <si>
    <t>4. suriawaty Lt7 ps 90 : 5 bungkus</t>
  </si>
  <si>
    <t>5. karissa wafer lt7 / 1 asinan + 1 kerupuk</t>
  </si>
  <si>
    <t>6. acoe corp lt 7/ 2 asinan + 1 kerupuk</t>
  </si>
  <si>
    <t>7. Natasya I-CaRe lt.4/ : 5 bungkus</t>
  </si>
  <si>
    <t>PS 90</t>
  </si>
  <si>
    <t>wafer</t>
  </si>
  <si>
    <t>karissa</t>
  </si>
  <si>
    <t>FIN -UPA</t>
  </si>
  <si>
    <t>Natasya</t>
  </si>
  <si>
    <t>Yuyun</t>
  </si>
  <si>
    <t>10. Dewi lt. 8 ; asinan 1</t>
  </si>
  <si>
    <t>11. Bella Log lt. 5 : asinan 2</t>
  </si>
  <si>
    <t>9. Yuyun lt 3 purch : 1 bungkus + 2 krupuk</t>
  </si>
  <si>
    <t>8. Amel MAI lt4 : 1 bungkus + 1 krupuk</t>
  </si>
  <si>
    <t>Rinda</t>
  </si>
  <si>
    <t>Fin UPA</t>
  </si>
  <si>
    <t>12. Rinda FIN UPA : 1 asinan + 1 Krupuk</t>
  </si>
  <si>
    <t>13. Ivander cs2 : 6 Asinan</t>
  </si>
  <si>
    <t>12. Christine lt 5 : kacang hitam 3, ayam 3</t>
  </si>
  <si>
    <t>13. Handoko MAI l4 : coklat 2, babi merah 4</t>
  </si>
  <si>
    <t>14. Savy lt.5 : babi merah 2</t>
  </si>
  <si>
    <t xml:space="preserve">15. Sofi lt 4 . Cokelat 1 , kacang hitam 1 </t>
  </si>
  <si>
    <t xml:space="preserve">Handoko </t>
  </si>
  <si>
    <t>Savy</t>
  </si>
  <si>
    <t>13. Handoko MAI lt4 : asinan 2 bungkus</t>
  </si>
  <si>
    <t>Handoko</t>
  </si>
  <si>
    <t>Tere</t>
  </si>
  <si>
    <t xml:space="preserve"> Aviv log lt5 : asinan 1</t>
  </si>
  <si>
    <t xml:space="preserve">HR </t>
  </si>
  <si>
    <t>Inggrid</t>
  </si>
  <si>
    <t>Tanpa Toge &amp; Kol</t>
  </si>
  <si>
    <t>Verent lt 3 (Purch) : asinan 2</t>
  </si>
  <si>
    <t>18. Gebby lt 3 : Kacang hitam 1, babi merah 1</t>
  </si>
  <si>
    <t>16. Bella Lt 3 : babi merah 6, kacang tanahh 4, coklat 3</t>
  </si>
  <si>
    <t>17. Hanna Lobby : Babi Putih 4, Kc Hitam 1, Ayam 1, Coklat 2.</t>
  </si>
  <si>
    <t>11. Rinda / Fin Corp lt 7 : babi merah 6, kacang htm 4, kacang tanah 4</t>
  </si>
  <si>
    <t>20 . Budiono Setiono MAI lt 4  : asinan 4 bungkus</t>
  </si>
  <si>
    <t>21. Theresia MAI lt 4 : asinan 2 + 1 kerupuk</t>
  </si>
  <si>
    <t>Budiono</t>
  </si>
  <si>
    <t>Henny</t>
  </si>
  <si>
    <t>Nelta</t>
  </si>
  <si>
    <t>Ripca</t>
  </si>
  <si>
    <t>Feli</t>
  </si>
  <si>
    <t xml:space="preserve">Fetty </t>
  </si>
  <si>
    <t>Bu Tuti</t>
  </si>
  <si>
    <t>Ika</t>
  </si>
  <si>
    <t>Conny</t>
  </si>
  <si>
    <t>cadangan</t>
  </si>
  <si>
    <t>Kornelia Rosiana</t>
  </si>
  <si>
    <t>HRD-UPA</t>
  </si>
  <si>
    <t>Jessie-Suster</t>
  </si>
  <si>
    <t>Susan</t>
  </si>
  <si>
    <t>Tanpa Toge</t>
  </si>
  <si>
    <t>Corp. Fin</t>
  </si>
  <si>
    <t>Arleen</t>
  </si>
  <si>
    <t>Marcell</t>
  </si>
  <si>
    <t>Widitya</t>
  </si>
  <si>
    <t>Ariyani</t>
  </si>
  <si>
    <t>Kenty</t>
  </si>
  <si>
    <t xml:space="preserve">Molek </t>
  </si>
  <si>
    <t>Angel</t>
  </si>
  <si>
    <t>Leonita</t>
  </si>
  <si>
    <t>Retail</t>
  </si>
  <si>
    <t>Zipora</t>
  </si>
  <si>
    <t>Statistik</t>
  </si>
  <si>
    <t xml:space="preserve">Tanpa Kol   </t>
  </si>
  <si>
    <t xml:space="preserve">Irwan  </t>
  </si>
  <si>
    <t>Irvan W.</t>
  </si>
  <si>
    <t>Tanpa Kol&amp;Timun&amp;toge</t>
  </si>
  <si>
    <t>Tika</t>
  </si>
  <si>
    <t>REtail</t>
  </si>
  <si>
    <t>Yoel</t>
  </si>
  <si>
    <t>Niko</t>
  </si>
  <si>
    <t>Rhany</t>
  </si>
  <si>
    <t>Logistik Arta</t>
  </si>
  <si>
    <t>Tanpa Krupuk</t>
  </si>
  <si>
    <t>Asinan tanpa Krupuk</t>
  </si>
  <si>
    <t>Marcel</t>
  </si>
  <si>
    <t>Dessy</t>
  </si>
  <si>
    <t>Imperal</t>
  </si>
  <si>
    <t>Molek</t>
  </si>
  <si>
    <t>Irwan</t>
  </si>
  <si>
    <t>Sjamsuri</t>
  </si>
  <si>
    <t>Chellin</t>
  </si>
  <si>
    <t>Eunike</t>
  </si>
  <si>
    <t>Fertim</t>
  </si>
  <si>
    <t>Eurika</t>
  </si>
  <si>
    <t>Jesslyn</t>
  </si>
  <si>
    <t>Hery</t>
  </si>
  <si>
    <t>Angie</t>
  </si>
  <si>
    <t xml:space="preserve">Samuel </t>
  </si>
  <si>
    <t>KG</t>
  </si>
  <si>
    <t>MARIO</t>
  </si>
  <si>
    <t>BOS ANGEL</t>
  </si>
  <si>
    <t>TEREN</t>
  </si>
  <si>
    <t>NINA</t>
  </si>
  <si>
    <t>RUMAH</t>
  </si>
  <si>
    <t>IYT</t>
  </si>
  <si>
    <t>Flo</t>
  </si>
  <si>
    <t>Mon</t>
  </si>
  <si>
    <t>Tagihan Ojolali</t>
  </si>
  <si>
    <t>1. Irwan lt 4: babi putih 3, kacang tanah 1</t>
  </si>
  <si>
    <t xml:space="preserve">2. Sianny lt 3 : Tausa 2 </t>
  </si>
  <si>
    <t>3. Rita lt 3: Kacang tanah 1, babi putih 5,</t>
  </si>
  <si>
    <t>4. Elpido lt 3: babi putih 2</t>
  </si>
  <si>
    <t>Elpido</t>
  </si>
  <si>
    <t>5.tannia lt 5 : cokelat 1 , kacang tanah 2 , ayam 1</t>
  </si>
  <si>
    <t>6. hans lt 3: tausa 2, babi merah 2, babi putih 2</t>
  </si>
  <si>
    <t>7. Pricil lt.3 : tausa 2, babi putih 1, babi merah 1</t>
  </si>
  <si>
    <t>8. Maria MAI : KT 4, KH 6</t>
  </si>
  <si>
    <t>9. Rez lt3 : Kc. tanah = 1, Cklt = 1, Kc. Htm = 1</t>
  </si>
  <si>
    <t>11. Jennifer Wafer Lt.7 : babi putih 1, babi merah 1</t>
  </si>
  <si>
    <t>12. Billy Arta : babi merah 1, babi putih 1</t>
  </si>
  <si>
    <t>prisil</t>
  </si>
  <si>
    <t>Rez</t>
  </si>
  <si>
    <t>13. Herliana : babi putih 1, kacang tanah 2, coklat 2</t>
  </si>
  <si>
    <t>Hans</t>
  </si>
  <si>
    <t>14. Sjam : Babi putih : 2</t>
  </si>
  <si>
    <t>15. Feidra Lt 6 : Babi putih 1, ayam 1</t>
  </si>
  <si>
    <t>16. Katarina : babi merah 1 , babi putih 1</t>
  </si>
  <si>
    <t>17. dinalt 7: Babi merah 5, Kacang hitam 2, Babi putih 1, Coklat 1, Kacang tanah 2</t>
  </si>
  <si>
    <t xml:space="preserve">Feidra </t>
  </si>
  <si>
    <t>PO ASINAN  10 Okt 2023</t>
  </si>
  <si>
    <t>18. Elika lt 5 : Babi Putih 3</t>
  </si>
  <si>
    <t xml:space="preserve"> Elika </t>
  </si>
  <si>
    <t>19. Claudia lt 5: Coklat 5, kacang tanah 1, babi merah 2</t>
  </si>
  <si>
    <t>Claudia</t>
  </si>
  <si>
    <t>Purch lt. 3</t>
  </si>
  <si>
    <t>CVI-lt3</t>
  </si>
  <si>
    <t>Prisil</t>
  </si>
  <si>
    <t>Lt. 8</t>
  </si>
  <si>
    <t>Elika</t>
  </si>
  <si>
    <t>20. Sherly MAI : 1 ayam, 1 kacang tanah, 3 babi putih, 4 kacang hitam</t>
  </si>
  <si>
    <t>1. Christy lt 3 : 2 bks</t>
  </si>
  <si>
    <t xml:space="preserve">2. Tika retail lantai 2 = 2 bungkus </t>
  </si>
  <si>
    <t>3. Gina retail lt 2 = 1 bungkus</t>
  </si>
  <si>
    <t xml:space="preserve">3. Hanna ps90 lt 7= 2 bungkus </t>
  </si>
  <si>
    <t xml:space="preserve">4. keket ps90 lt 7= 2 bungkus </t>
  </si>
  <si>
    <t>5. ci Suriawaty ps90 lt 7 = 4 bungkus</t>
  </si>
  <si>
    <t xml:space="preserve">6. abi ps90 lt 7 = 1 bungkus </t>
  </si>
  <si>
    <t>7. Kristian MAI Support = 3 bungkus</t>
  </si>
  <si>
    <t>8. Savy lt 5 = 3 bks</t>
  </si>
  <si>
    <t>9. Aviv lt5 = 2 bks (1 bks krupuk aja)</t>
  </si>
  <si>
    <t>10.Sofie lt.4 = 1 bks ( tanpa toge )</t>
  </si>
  <si>
    <t>11. July lt.2 = 2 bks</t>
  </si>
  <si>
    <t>12. Amel lt 7 = 1 bks</t>
  </si>
  <si>
    <t>13. Sherly MAI = 5 bks</t>
  </si>
  <si>
    <t>14. Rica PPI Lt.3 : 1 bks</t>
  </si>
  <si>
    <t>15. Leonita lt 2 = 1 bks</t>
  </si>
  <si>
    <t>16. Sherly Lt 7 Fin = 2 bks</t>
  </si>
  <si>
    <t>17. devi lt. 2 = 2 bungkus</t>
  </si>
  <si>
    <t>18. Irvan W Lt 8 = 5 bks</t>
  </si>
  <si>
    <t>19. Niko ib lt 2: 3 bks</t>
  </si>
  <si>
    <t>20. Engel lt 5 : 1 bks</t>
  </si>
  <si>
    <t>21. Lianah lt 8: 3 bks</t>
  </si>
  <si>
    <t>22. Ivander CS2 : 4 bks</t>
  </si>
  <si>
    <t>23. Richel lt8 : 1bks (tanpa toge)</t>
  </si>
  <si>
    <t>24. Angel lt8 : 1bks (tnpa toge)</t>
  </si>
  <si>
    <t>25. Anna lt 3 : 3 bks</t>
  </si>
  <si>
    <t>26. Jesslyn HRD Lt. 7  : 2 bks (kerupuk)</t>
  </si>
  <si>
    <t>27. Susan PAP lt 1 : 3 bungkus (1 bungkus kerupuk aja)</t>
  </si>
  <si>
    <t>28. Shianny MKP Lt. 8 : 2 bks ( 1 bks kerupuk aja)</t>
  </si>
  <si>
    <t>29. Ripca MAI Lt.4 : 2 bks</t>
  </si>
  <si>
    <t>30. Theresia MAI Lt.4 : 2 bks (1 bks krupuk aja)</t>
  </si>
  <si>
    <t>31. Budiono MAI Lt.4 : 3 bks</t>
  </si>
  <si>
    <t>32. Kirwan MAI Lt.4 : 2 bks</t>
  </si>
  <si>
    <t>33. Felix CVI lt 1 : 7 bks (2 bks kerupuk aja)</t>
  </si>
  <si>
    <t>34. Yosefa Fin lt 8 : 1 bks (tanpa timun)</t>
  </si>
  <si>
    <t>35.Tannia lt 5 : 4 bungkus ( 1 bungkus kerupuk aja)</t>
  </si>
  <si>
    <t>36. Amel MAI Lt4 : 1 bks kerupuk</t>
  </si>
  <si>
    <t>37. Angie lt 5: 1 bks</t>
  </si>
  <si>
    <t>38. Rias lt. 3 : 2 bks ( 1 bungkus kerupuk aja)</t>
  </si>
  <si>
    <t>39. Irena lt 2 : 5 bungkus</t>
  </si>
  <si>
    <t>40. Laurin lt5 : 1 bungkus</t>
  </si>
  <si>
    <t>41. Yorisa lt 3 : 2 bks (1 bungkus kerupuk aja)</t>
  </si>
  <si>
    <t>42. Kezia lt. 3 : 2 bks</t>
  </si>
  <si>
    <t>43. Verent lt. 3 : 1 bks</t>
  </si>
  <si>
    <t>44. Chacha ib lt 2 : 2 bks</t>
  </si>
  <si>
    <t>45. Novio lt6 : 1 bks</t>
  </si>
  <si>
    <t>46. Sjam ICaRe : 2 bks</t>
  </si>
  <si>
    <t>47. Deta lt 7 : kerupuk aja 1 bks</t>
  </si>
  <si>
    <t>48. Inggrid lt. 8 : 2 bks</t>
  </si>
  <si>
    <t>49. Tika imperial : 2 bks</t>
  </si>
  <si>
    <t>50. Bella LOG lt5 : 2 bks</t>
  </si>
  <si>
    <t>51. Rinda /Fin lt 7 : 1 bks + 1 kerupuk</t>
  </si>
  <si>
    <t xml:space="preserve">52. Yuyun/lt 3  purch : 2 krupuk saja </t>
  </si>
  <si>
    <t>53. Yencit Lt 3 : 3 bks</t>
  </si>
  <si>
    <t>54. Rita/Lt 3 purch: 1 bks + 1 krupuk</t>
  </si>
  <si>
    <t>55. Handoko MAI lt4 : 2 bks</t>
  </si>
  <si>
    <t>56. Herliana mai : 2 bks (tanpa toge) + 1 krupuk</t>
  </si>
  <si>
    <t>57. Jennifer MAI lt4 : 1 bks</t>
  </si>
  <si>
    <t>58. Bella IA lt 3 : 2 bks</t>
  </si>
  <si>
    <t>59. Mariana lt. 5 : 1 bks</t>
  </si>
  <si>
    <t>60. Steven lt 3 : 6 bks</t>
  </si>
  <si>
    <t>61. Maria MAI : 1 bks</t>
  </si>
  <si>
    <t>TIKA</t>
  </si>
  <si>
    <t>RETAIL</t>
  </si>
  <si>
    <t>KEKET</t>
  </si>
  <si>
    <t>ABI</t>
  </si>
  <si>
    <t>KRISTIAN</t>
  </si>
  <si>
    <t>SAVY</t>
  </si>
  <si>
    <t>GINA</t>
  </si>
  <si>
    <t>JULY</t>
  </si>
  <si>
    <t>AMEL</t>
  </si>
  <si>
    <t>RICA</t>
  </si>
  <si>
    <t>PPI</t>
  </si>
  <si>
    <t>FIN UPA</t>
  </si>
  <si>
    <t>DEVI</t>
  </si>
  <si>
    <t>IRVAN W.</t>
  </si>
  <si>
    <t>FIN PTI</t>
  </si>
  <si>
    <t xml:space="preserve">NIKO </t>
  </si>
  <si>
    <t>ENGEL</t>
  </si>
  <si>
    <t>RICHEL</t>
  </si>
  <si>
    <t>LOGISTIC</t>
  </si>
  <si>
    <t>ANNA</t>
  </si>
  <si>
    <t>SUSAN</t>
  </si>
  <si>
    <t>SHIANNY</t>
  </si>
  <si>
    <t>RIPCA</t>
  </si>
  <si>
    <t>BUDIONO</t>
  </si>
  <si>
    <t>KIRWAN</t>
  </si>
  <si>
    <t>TANPA TIMUN</t>
  </si>
  <si>
    <t>TANNIA</t>
  </si>
  <si>
    <t>ANGIE</t>
  </si>
  <si>
    <t>KEZIA</t>
  </si>
  <si>
    <t>VERENT</t>
  </si>
  <si>
    <t>NOVIO</t>
  </si>
  <si>
    <t>PASTA</t>
  </si>
  <si>
    <t>BELLA</t>
  </si>
  <si>
    <t>RINDA</t>
  </si>
  <si>
    <t>JENNIFER</t>
  </si>
  <si>
    <t>MARIANA</t>
  </si>
  <si>
    <t>STEVEN</t>
  </si>
  <si>
    <t>Christine : 2 krupuk</t>
  </si>
  <si>
    <t>2. Bu Wiwie : 2 asinan + 1 krupuk</t>
  </si>
  <si>
    <t>3. Tere : 1 asinan</t>
  </si>
  <si>
    <t>4. Lina : 2 asinan</t>
  </si>
  <si>
    <t>WIWIE</t>
  </si>
  <si>
    <t>TEREHESIA</t>
  </si>
  <si>
    <t>TANPA KOL 7 TOGE &amp; TIMUN, TAHU SEDIKIT</t>
  </si>
  <si>
    <t>ASINAN LENGKAP</t>
  </si>
  <si>
    <t>IRVAN W</t>
  </si>
  <si>
    <t>20. Cindy MAI : 4 BM</t>
  </si>
  <si>
    <t>21. Indrawaty lt 4 : Ayam 2</t>
  </si>
  <si>
    <t>22. Rias lt.3 : kacang hitam 2, coklat 1, babi merah 1</t>
  </si>
  <si>
    <t>Cindy</t>
  </si>
  <si>
    <t>Indrawati</t>
  </si>
  <si>
    <t>10. Lianah lt 8 : babi merah 1, kc hitam 1, coklat 2</t>
  </si>
  <si>
    <t>PO BAPAO 11 Okt 2023</t>
  </si>
  <si>
    <t>23. Yosefa lt 8 : babi merah 1, babi putih 1</t>
  </si>
  <si>
    <t>Fin-PTI</t>
  </si>
  <si>
    <t>24. Christy : kacang hitam 2</t>
  </si>
  <si>
    <t>25. Herliana mai : babi putih 1, kacang tanah 1, coklat 2</t>
  </si>
  <si>
    <t>26. Dyon lt7: bapao ayam 2, bapao kc hitam 2, bapao babi putih 2</t>
  </si>
  <si>
    <t>Dyon</t>
  </si>
  <si>
    <t>Laurin</t>
  </si>
  <si>
    <t>Yorisa</t>
  </si>
  <si>
    <t>kezia</t>
  </si>
  <si>
    <t>cha cha</t>
  </si>
  <si>
    <t>Novio</t>
  </si>
  <si>
    <t>deta</t>
  </si>
  <si>
    <t>pasta</t>
  </si>
  <si>
    <t>inggrid</t>
  </si>
  <si>
    <t>tika</t>
  </si>
  <si>
    <t>imperial</t>
  </si>
  <si>
    <t>Fin - UPA</t>
  </si>
  <si>
    <t>Ci Yuyun</t>
  </si>
  <si>
    <t>Mariana</t>
  </si>
  <si>
    <t>Chiristine</t>
  </si>
  <si>
    <t>Juli</t>
  </si>
  <si>
    <t>Derry</t>
  </si>
  <si>
    <t>Gilang</t>
  </si>
  <si>
    <t>26. Irena lt 2 IB = coklat 1 , kacang tanah 1</t>
  </si>
  <si>
    <t>27, Vincent IB Lt.2: Coklat 2</t>
  </si>
  <si>
    <t>Keren</t>
  </si>
  <si>
    <t>Caroline purchasing lt 3 : kacang tanah 2, babi polos 1, ayam 2, coklat 1</t>
  </si>
  <si>
    <t>28. Hanna Lobby : Coklat 2, Tausa 1, Babi Putih 3, babi Merah 2</t>
  </si>
  <si>
    <t>29. Christine Arta : TAusa 3, Ayam 2</t>
  </si>
  <si>
    <t>Caroline</t>
  </si>
  <si>
    <t>Jessica lt 8 : bapao babi merah 1, bapao kacang hitam 1</t>
  </si>
  <si>
    <t>29. Ribka lt.7 : bapao kacang tanah 1, babi merah 1</t>
  </si>
  <si>
    <t>Jessica</t>
  </si>
  <si>
    <t>Ribka</t>
  </si>
  <si>
    <t>Kenty Lienda</t>
  </si>
  <si>
    <t>yg blom bayar</t>
  </si>
  <si>
    <t>Legal</t>
  </si>
  <si>
    <t xml:space="preserve">1.Yencit Lt 3 : 2bks </t>
  </si>
  <si>
    <t>2. Evelin lt 3 : 1 bungkus</t>
  </si>
  <si>
    <t>3. Rinda Fin Lt 7 : 1 bgks + 2 kerupuk</t>
  </si>
  <si>
    <t>4. Amel MAI lt 4 : 1 bks + 1 kerupuk</t>
  </si>
  <si>
    <t>5. Susan PAP lt 1 : 3 bungkus</t>
  </si>
  <si>
    <t>6. Tari Lt 7 : 1 bks</t>
  </si>
  <si>
    <t>7. Widitya Lt 7 : 1 bks</t>
  </si>
  <si>
    <t>8. Aviv lt5 : kerupuk 2 bks</t>
  </si>
  <si>
    <t>9. Ariyani lt.3 : 1 bungkus</t>
  </si>
  <si>
    <t>11. Abi lt 7: 2 bungkus</t>
  </si>
  <si>
    <t>Evelin</t>
  </si>
  <si>
    <t>MAI 4</t>
  </si>
  <si>
    <t>Tari</t>
  </si>
  <si>
    <t>Marketing Corp</t>
  </si>
  <si>
    <t>Varent</t>
  </si>
  <si>
    <t>12. Irwan I CaRe: kerupuk 2 bungkus, asinan 1 bungkus</t>
  </si>
  <si>
    <t xml:space="preserve">13. hanna ps90 lt 7 : 2 bungkus </t>
  </si>
  <si>
    <t xml:space="preserve">14. oriv ps90 lt 7 : 1 bungkus </t>
  </si>
  <si>
    <t>15. Yuliana ps90 lt 7 : 1 bungkus</t>
  </si>
  <si>
    <t>16. Claus Lt.3 : kerupuk 2 bungkus, asinan 1 bungkus</t>
  </si>
  <si>
    <t>17. Ivon Lt. 6 : 1 bungkus</t>
  </si>
  <si>
    <t>Oriv</t>
  </si>
  <si>
    <t>Yuliana</t>
  </si>
  <si>
    <t>Claus</t>
  </si>
  <si>
    <t>Payrol</t>
  </si>
  <si>
    <t>18. Ci Ai Arta : 4 bgks</t>
  </si>
  <si>
    <t>19. Hanna lt 8 : 1 bks</t>
  </si>
  <si>
    <t>Ci AI</t>
  </si>
  <si>
    <t>Rini</t>
  </si>
  <si>
    <t>20. Rini Arta lt. 5 : 1 bks asinan + 2 bks krupuk</t>
  </si>
  <si>
    <t>21. Angie lt 5: 2 bks</t>
  </si>
  <si>
    <t>22. Zipora lt 8 : 1 bks (tanpa kol)</t>
  </si>
  <si>
    <t>Vera</t>
  </si>
  <si>
    <t xml:space="preserve">23. lina cfo 2bks </t>
  </si>
  <si>
    <t xml:space="preserve">24.  vera 2 bks </t>
  </si>
  <si>
    <t>TANPA kol</t>
  </si>
  <si>
    <t>25. JEssica Arta-lt. 5 : krupuk 2 bks</t>
  </si>
  <si>
    <t>26. Caroline lt3 purchasing : 2 bks</t>
  </si>
  <si>
    <t>27. Ivander CS2 : 4 bks</t>
  </si>
  <si>
    <t xml:space="preserve">Jessica </t>
  </si>
  <si>
    <t>28, Tika-Imperial lt. 1 : 2 bks</t>
  </si>
  <si>
    <t>29, Bu Tuti Purch lt. 3 : 2 bks</t>
  </si>
  <si>
    <t>30. arleen Arta lt. 5 : Asinan 2 bks, krupuk 2 bks</t>
  </si>
  <si>
    <t>31, Fetty Arta lt. 5 : 20 bks</t>
  </si>
  <si>
    <t xml:space="preserve"> 32. leonita lt 2: 1bks asinan </t>
  </si>
  <si>
    <t>Corp. markting</t>
  </si>
  <si>
    <t>Abi</t>
  </si>
  <si>
    <t>ps. 90</t>
  </si>
  <si>
    <t>Ci Ai</t>
  </si>
  <si>
    <t>Ci Hanna</t>
  </si>
  <si>
    <t>Ci Rini</t>
  </si>
  <si>
    <t>33. Ripca MAI : 1 bks</t>
  </si>
  <si>
    <t>34. Kirwan Molek MAI : 1 bks</t>
  </si>
  <si>
    <t>35. Budiono MAI : 3 bks</t>
  </si>
  <si>
    <t xml:space="preserve">MAI  </t>
  </si>
  <si>
    <t>Kirwan</t>
  </si>
  <si>
    <t>36. Anton Y MAI : 2 bks asinan, 2 bks kerupuk</t>
  </si>
  <si>
    <t>Anton Y</t>
  </si>
  <si>
    <t>Anton Y.</t>
  </si>
  <si>
    <t>37. Herliana : 1 bks krupuk</t>
  </si>
  <si>
    <t>38. Cynthia HRD lt7 : 1 bks asinan, 1 bks krupuk</t>
  </si>
  <si>
    <t>Cynhia</t>
  </si>
  <si>
    <t>39. Sherly MAI : 4 bks asinan</t>
  </si>
  <si>
    <t>Chyntia</t>
  </si>
  <si>
    <t>40. Jesslyn HRD Lt.7 : 1 bks asinan, 2 bks kerupuk</t>
  </si>
  <si>
    <t>41. Lianah lt 8: 4 bks asinan</t>
  </si>
  <si>
    <t>Jessyln</t>
  </si>
  <si>
    <t>42, Wiwie arta 2 bkgs</t>
  </si>
  <si>
    <t>42. Handoko MAI : 2 bks</t>
  </si>
  <si>
    <t>43. Jennifer MAI : 1 bks</t>
  </si>
  <si>
    <t>44. Ira lt 6 BIA: 3bks asinan+2bks kerupuk</t>
  </si>
  <si>
    <t>45. Dessy lt 7 : 1 bks</t>
  </si>
  <si>
    <t>Ira</t>
  </si>
  <si>
    <t>46. Acoe lt. 7 : 1 bks asinan + 1 bks krupuk</t>
  </si>
  <si>
    <t>BIA</t>
  </si>
  <si>
    <t>47. devi lt. 2: 2 bungkus asinan</t>
  </si>
  <si>
    <t>Devi</t>
  </si>
  <si>
    <t xml:space="preserve">1. Novinda 2 </t>
  </si>
  <si>
    <t xml:space="preserve">2. Christie 1 </t>
  </si>
  <si>
    <t>3. Thalia 1</t>
  </si>
  <si>
    <t>4. Alwin 2</t>
  </si>
  <si>
    <t>5. Chelin 2</t>
  </si>
  <si>
    <t>6. AW: 3</t>
  </si>
  <si>
    <t>7. Heidi 1</t>
  </si>
  <si>
    <t>8. Lienny 3</t>
  </si>
  <si>
    <t>9. Audrey 1</t>
  </si>
  <si>
    <t>10. Geraldo 1</t>
  </si>
  <si>
    <t>11. Krisnadi 1</t>
  </si>
  <si>
    <t>12. Monica 1</t>
  </si>
  <si>
    <t>13. Robin 1</t>
  </si>
  <si>
    <t>14. Nancy 2</t>
  </si>
  <si>
    <t>Audrey</t>
  </si>
  <si>
    <t>Geraldo</t>
  </si>
  <si>
    <t>1. Julia 1</t>
  </si>
  <si>
    <t>2. Gevin 1</t>
  </si>
  <si>
    <t>3. Jessen 2</t>
  </si>
  <si>
    <t>4. Gisel 2</t>
  </si>
  <si>
    <t>harga</t>
  </si>
  <si>
    <t>jumlah</t>
  </si>
  <si>
    <t xml:space="preserve"> Catherine Lt7 Ps90 : 3 bungkus</t>
  </si>
  <si>
    <t>PS.90</t>
  </si>
  <si>
    <t xml:space="preserve"> Cia lt. 7 : 1 bungkus</t>
  </si>
  <si>
    <t>CIA</t>
  </si>
  <si>
    <t>Mei APP : 7</t>
  </si>
  <si>
    <t>Tanpa tahu banyakin salada</t>
  </si>
  <si>
    <t>Debi</t>
  </si>
  <si>
    <t>Marvin</t>
  </si>
  <si>
    <t>Francine</t>
  </si>
  <si>
    <t>Cecil</t>
  </si>
  <si>
    <t>Cia</t>
  </si>
  <si>
    <t>Ps 90</t>
  </si>
  <si>
    <t>Kezia</t>
  </si>
  <si>
    <t>Maryanti</t>
  </si>
  <si>
    <t>Milen</t>
  </si>
  <si>
    <t>TANPA toge</t>
  </si>
  <si>
    <t>Clarrisa</t>
  </si>
  <si>
    <t>Kristian</t>
  </si>
  <si>
    <t>Anton Yonattan</t>
  </si>
  <si>
    <t>Sarah</t>
  </si>
  <si>
    <t>Rose</t>
  </si>
  <si>
    <t>Bayu</t>
  </si>
  <si>
    <t>Lilianan</t>
  </si>
  <si>
    <t xml:space="preserve">Felix </t>
  </si>
  <si>
    <t>Clarissa</t>
  </si>
  <si>
    <t>HRD Arta</t>
  </si>
  <si>
    <t>Nico</t>
  </si>
  <si>
    <t>Pastel</t>
  </si>
  <si>
    <t>Lontong</t>
  </si>
  <si>
    <t>Inu</t>
  </si>
  <si>
    <t>Natalia</t>
  </si>
  <si>
    <t xml:space="preserve">Maria </t>
  </si>
  <si>
    <t>PO Lontong &amp; Pastel</t>
  </si>
  <si>
    <t>Lontong : 5,000</t>
  </si>
  <si>
    <t>Pastel :3,500</t>
  </si>
  <si>
    <t>Heru</t>
  </si>
  <si>
    <t>Defta</t>
  </si>
  <si>
    <t>Livia</t>
  </si>
  <si>
    <t>Monika</t>
  </si>
  <si>
    <t>IRA</t>
  </si>
  <si>
    <t>Engel</t>
  </si>
  <si>
    <t>Ko Su</t>
  </si>
  <si>
    <t>Nama</t>
  </si>
  <si>
    <t>Divisi</t>
  </si>
  <si>
    <t>Lantai</t>
  </si>
  <si>
    <t>SDKP</t>
  </si>
  <si>
    <t>kukuh</t>
  </si>
  <si>
    <t>Tanpa KOL</t>
  </si>
  <si>
    <t>Mario</t>
  </si>
  <si>
    <t>Kukuh</t>
  </si>
  <si>
    <t>MAP</t>
  </si>
  <si>
    <t>MOR</t>
  </si>
  <si>
    <t>HARGA BELI @17.000</t>
  </si>
  <si>
    <t>HARGA JUAL @19.000</t>
  </si>
  <si>
    <t>PO ASINAN  5 Des 2023</t>
  </si>
  <si>
    <t>Icare</t>
  </si>
  <si>
    <t>2. Leonita lt 2 : 2 asinan sayur</t>
  </si>
  <si>
    <t>3. Hanna lt 8 : 2</t>
  </si>
  <si>
    <t>4. Irwan lt 4: 2 kerupuk saja, 1 asinan sayur</t>
  </si>
  <si>
    <t>5. Sjam ICaRe lt. 4 : 2 asinan sayur</t>
  </si>
  <si>
    <t xml:space="preserve">   6. Thia Lt 3 Purch : 1 asinan sayur</t>
  </si>
  <si>
    <t xml:space="preserve">   7. Verent Lt 3 Purch : 1 asinan sayur</t>
  </si>
  <si>
    <t xml:space="preserve">8. Yenny citra lt 3: asinan 2 </t>
  </si>
  <si>
    <t>9. Evelin lt 3: asinan 1</t>
  </si>
  <si>
    <t>10. Ci Ai lt. 5 : 4</t>
  </si>
  <si>
    <t>11. Inggrid lt 8 : 1</t>
  </si>
  <si>
    <t>12. Ivander CS2 : 3</t>
  </si>
  <si>
    <t>13. Savy lt5 : 2</t>
  </si>
  <si>
    <t>14. Bu Tuti Purch. lt 3 : 2</t>
  </si>
  <si>
    <t>15. Herliana lt 4 : asinan sayur 2</t>
  </si>
  <si>
    <t>16. Widitya Lt. 7 CMO : Asinan sayur 2</t>
  </si>
  <si>
    <t>17. Jessica arta lt 5 : komplit 2, krupuk 7</t>
  </si>
  <si>
    <t>18. Monika ICare Lt.4 : asinan sayur 1 + krupuk 2</t>
  </si>
  <si>
    <t>19. Silvi lt5 : Kerupuk 1</t>
  </si>
  <si>
    <t>20. Rini Arta : Krupuk 2</t>
  </si>
  <si>
    <t>21. Nia Arta : asinan 3</t>
  </si>
  <si>
    <t>22. Vera Arta : Asinan 2</t>
  </si>
  <si>
    <t>23. Tere Arta : asinan 1</t>
  </si>
  <si>
    <t>24. bu Wiwie Arta : Asinan 2</t>
  </si>
  <si>
    <t>25. Hana ps90 lt7 : asinan 2</t>
  </si>
  <si>
    <t>26. kenty ps90 lt7 : asinan 2, kerupuk 1</t>
  </si>
  <si>
    <t>27. yuliana ps90 lt7 ; asinan 1</t>
  </si>
  <si>
    <t>28. Angie lt 5: asinan 2</t>
  </si>
  <si>
    <t>29. Rinda lt 7 fin : asinan 1, kerupuk 1</t>
  </si>
  <si>
    <t>30. Cia ps90 lt7 : asinan 1, kerupuk 1</t>
  </si>
  <si>
    <t>Thia</t>
  </si>
  <si>
    <t>Bu Tuty</t>
  </si>
  <si>
    <t xml:space="preserve">MAI </t>
  </si>
  <si>
    <t xml:space="preserve">Monika </t>
  </si>
  <si>
    <t>Nia</t>
  </si>
  <si>
    <t>Hana</t>
  </si>
  <si>
    <t>Salvy</t>
  </si>
  <si>
    <t>31. Jennifer lt 8 : Asinan 3</t>
  </si>
  <si>
    <t>32. Maria MAI : Asinan 2</t>
  </si>
  <si>
    <t>33. Lina Arta : Asinan 2</t>
  </si>
  <si>
    <t>34. Dyana I Care : Asinan sayur 2 , Kerupuk  2</t>
  </si>
  <si>
    <t>SMKP</t>
  </si>
  <si>
    <t>35. Irena IB Lt 2 : komplit 3</t>
  </si>
  <si>
    <t>36. Angel IA lt3 : 1</t>
  </si>
  <si>
    <t>37. Ariyani lt.3 Purch : Asinan 1</t>
  </si>
  <si>
    <t>38. Niko lt 2 ib: 2</t>
  </si>
  <si>
    <t>39. Varrent Lt 2 : Kerupuk 1</t>
  </si>
  <si>
    <t xml:space="preserve">Niko </t>
  </si>
  <si>
    <t>Irene</t>
  </si>
  <si>
    <t>Varrent</t>
  </si>
  <si>
    <t>40. Munir : Asinan 3</t>
  </si>
  <si>
    <t>41. Anton MAI : 1 asinan sayur, 1 kerupuk</t>
  </si>
  <si>
    <t>42. Budiono MAI : 2 asinan sayur</t>
  </si>
  <si>
    <t>43. Ripca MAI : 2 asinan sayur</t>
  </si>
  <si>
    <t>44. There MAI : 1 asinan sayur</t>
  </si>
  <si>
    <t xml:space="preserve">Anton </t>
  </si>
  <si>
    <t>45. Lauren purch lt. 3 : Asinan sayur 1</t>
  </si>
  <si>
    <t>46. Hubert purch lt. 3 : Asinan sayur 1</t>
  </si>
  <si>
    <t>47. Ivana purch lt. 3 : Asinan sayur 1</t>
  </si>
  <si>
    <t>Hubert</t>
  </si>
  <si>
    <t>Ivana</t>
  </si>
  <si>
    <t>48. Christy : asinan 1</t>
  </si>
  <si>
    <t>Kristian MAI lt 4 : Asinan Sayur 4</t>
  </si>
  <si>
    <t>Karyadi MAI : Asinan sayur 1</t>
  </si>
  <si>
    <t>Karyadi</t>
  </si>
  <si>
    <t>Jesslyn c HR Lt.7 : Asinan 4</t>
  </si>
  <si>
    <t>Anton</t>
  </si>
  <si>
    <t>HR Hlding</t>
  </si>
  <si>
    <t>Steven Asinan : 6</t>
  </si>
  <si>
    <t>Mei Asinan : 7</t>
  </si>
  <si>
    <t>Jennifer MAI : asinan sayur 1</t>
  </si>
  <si>
    <t>56. Handoko MAI : asinan sayur 2</t>
  </si>
  <si>
    <t>57. Sherly Lt. 7 Fin : asinan 2</t>
  </si>
  <si>
    <t>58. Ribka Lt. 6 CS2 : asinan 1</t>
  </si>
  <si>
    <t>Novio : Asinan 1</t>
  </si>
  <si>
    <t>Heidy</t>
  </si>
  <si>
    <t>batal</t>
  </si>
  <si>
    <t>Valentia</t>
  </si>
  <si>
    <t>caNDY</t>
  </si>
  <si>
    <t>Asinan</t>
  </si>
  <si>
    <t>1. Holand Bakery : Asinan 20 bungkus</t>
  </si>
  <si>
    <t xml:space="preserve">    2.  Sjamsuri -ICaRe : 2 Bungkus</t>
  </si>
  <si>
    <t>3. Lianah  Lt 8 : 5 bks</t>
  </si>
  <si>
    <t>5. Richel lt 8 : 5 Bungkus</t>
  </si>
  <si>
    <t>6. Verent lt 3 : 1 Bungkus</t>
  </si>
  <si>
    <t>8. Tere - Arta : Asinan 1 bungkus</t>
  </si>
  <si>
    <t>9. natasha lt 7 - Asinan 1 bungkus</t>
  </si>
  <si>
    <t>10. Ivander CS2 : Asinan 5 Bungkus</t>
  </si>
  <si>
    <t xml:space="preserve">11. Catherine Ps90 Lt 7 : 3 Bungkus </t>
  </si>
  <si>
    <t>11. Aviv lt5: asinan 1 kerupuk 1</t>
  </si>
  <si>
    <t>12. Hanna lt 8 : 1 bks asinan</t>
  </si>
  <si>
    <t>13. Soleh lt. 4 : Asinan 2 bungkus</t>
  </si>
  <si>
    <t>14. Evelin lt 3 purchasing: 1 bungkus</t>
  </si>
  <si>
    <t>Holand</t>
  </si>
  <si>
    <t>15. Tasya Lt 7 : 2 bks</t>
  </si>
  <si>
    <t>Tasya</t>
  </si>
  <si>
    <t>16. Maria MAI : 2 bks</t>
  </si>
  <si>
    <t>17. Cindy MAI : 4 bks</t>
  </si>
  <si>
    <t>18. hanna lt 7 ps90 : 1 bks</t>
  </si>
  <si>
    <t>20. orivia lt7: 2 bks21.  christy lt 3 :  1 bks</t>
  </si>
  <si>
    <t>22. Tuty-purch : 1 bks</t>
  </si>
  <si>
    <t>23. Stevany HRD Lt 5 : 1 bungkus asinan ; 3 bungkus kerupuk saja</t>
  </si>
  <si>
    <t>24. Claus lt 3 : 1 bungkus asinan, 1 bungkus kerupuk saja</t>
  </si>
  <si>
    <t>Orivia</t>
  </si>
  <si>
    <t>Stevany</t>
  </si>
  <si>
    <t>25. Vio lt 3 : 1 bungkus asinan</t>
  </si>
  <si>
    <t>26. Leonita lt 2 : 1bungkus</t>
  </si>
  <si>
    <t>27. Novio lt6: 2 bungkus</t>
  </si>
  <si>
    <t>Vio</t>
  </si>
  <si>
    <t>Cia ps90 lt. 7: 1 komplit, 2 kerupuk</t>
  </si>
  <si>
    <t>ps.90</t>
  </si>
  <si>
    <t>Keuangan</t>
  </si>
  <si>
    <t xml:space="preserve">Soleh </t>
  </si>
  <si>
    <t>Ripca MAI Lt. 4 : 2 bungkus</t>
  </si>
  <si>
    <t>Samuel Lt. 7 SCD : 2 bungkus</t>
  </si>
  <si>
    <t>7. Gevin: 2</t>
  </si>
  <si>
    <t>8. Monica: 1</t>
  </si>
  <si>
    <t>9. ⁠Keke: 4</t>
  </si>
  <si>
    <t>31. Kristian LT 4 MAI : 11 bungkus</t>
  </si>
  <si>
    <t xml:space="preserve">32. Jennifer MAI Lt. 4 : 1 bungkus  </t>
  </si>
  <si>
    <t>33. Evelin lt 3 : 1 bungkus</t>
  </si>
  <si>
    <t>34. Ika lt 4 : 19 bungkus</t>
  </si>
  <si>
    <t>35. Prama lt5 : Asinan 1 bungkus, kerupuk 2 bungkus</t>
  </si>
  <si>
    <t>Prama</t>
  </si>
  <si>
    <t xml:space="preserve">Steven </t>
  </si>
  <si>
    <t xml:space="preserve">                                                                   7. Jennifer lt 8 : 2 komplit, 2 kerupuk nya saja,  (total 4 bungkus)</t>
  </si>
  <si>
    <t xml:space="preserve">                                       4. Zipora lt 8 : asinan 1 bks (tanpa kol), 1 bks komplit</t>
  </si>
  <si>
    <t>IKA</t>
  </si>
  <si>
    <t>Detta</t>
  </si>
  <si>
    <t>MES</t>
  </si>
  <si>
    <t>Bryant</t>
  </si>
  <si>
    <t>1. Angel div4 lt. 5 : kacang tanah 2</t>
  </si>
  <si>
    <t>2. ⁠Adrian IA lt3 : kacang tanah 2, ayam 1, babi merah 1, coklat 1</t>
  </si>
  <si>
    <t>3. Cynthia CVI Lt.1 : babi merah 1, coklat 1</t>
  </si>
  <si>
    <t>4. hans purch lt3 : babi putih 3, babi merah 1, tausa 2</t>
  </si>
  <si>
    <t>5. Lianah lt 8: coklat 3, babi merah 2, tausa 1</t>
  </si>
  <si>
    <t>Adrian</t>
  </si>
  <si>
    <t>IA - lt. 3</t>
  </si>
  <si>
    <t>IA-lt 3</t>
  </si>
  <si>
    <t>HARGA BELI @7.000</t>
  </si>
  <si>
    <t>CVI-lt 1</t>
  </si>
  <si>
    <t>Purc-lt. 3</t>
  </si>
  <si>
    <t>Shelly</t>
  </si>
  <si>
    <t>CS2-lt. 6</t>
  </si>
  <si>
    <t>6. Shelly CS2 lt 6 : babi putih 3, babi merah 3</t>
  </si>
  <si>
    <t>7. Sjam ICaRe/lt 4 : Babi putih 2</t>
  </si>
  <si>
    <t>8, Vincent IB lt.2: coklat 2</t>
  </si>
  <si>
    <t>9. tannia lt 8 : kac.gula 4 , kac.hitam 2 , babi merah 2 , ayam 1,cokelat 1</t>
  </si>
  <si>
    <t>10. Elpido lt 3: babi merah 1, babi merah 1</t>
  </si>
  <si>
    <t>11. ⁠Felicia lt.6 : babi merah 1</t>
  </si>
  <si>
    <t xml:space="preserve">CVI </t>
  </si>
  <si>
    <t>⁠12. Feren CS2 lt. 6: babi putih 1, coklat 1</t>
  </si>
  <si>
    <t>Feren</t>
  </si>
  <si>
    <t>13. Sherly MAI : ayam 2, babi merah 1, coklat 1, kacang tanah 1, kacang hitam 4</t>
  </si>
  <si>
    <t xml:space="preserve">Sherly </t>
  </si>
  <si>
    <t>14. Cindy MAI : babi putih 3</t>
  </si>
  <si>
    <t>15. Maria MAI : babi putih 1 + kacang hitam 3</t>
  </si>
  <si>
    <t>16. Dyon lt 7: ayam 2, babi putih 2, kacang hitam 2</t>
  </si>
  <si>
    <t>Marketing UPA</t>
  </si>
  <si>
    <t>IB/LT2</t>
  </si>
  <si>
    <t>CVI/LT. 3</t>
  </si>
  <si>
    <t>CS2/LT 6</t>
  </si>
  <si>
    <t xml:space="preserve">Feren </t>
  </si>
  <si>
    <t>CS2/LT. 6</t>
  </si>
  <si>
    <t>DION</t>
  </si>
  <si>
    <t>Marketing/lt. 7</t>
  </si>
  <si>
    <t>Jesyca CRK lt 7 : kacang hitam 1, babi merah 1</t>
  </si>
  <si>
    <t>Jesyca</t>
  </si>
  <si>
    <t>CKR</t>
  </si>
  <si>
    <t>Hanna lt. 1 : Tausa 2, coklat 1</t>
  </si>
  <si>
    <t>19. ⁠Tania lt.6 : babi merah 1</t>
  </si>
  <si>
    <t>20. Jennifer lt.7 : Babi Putih 1, Ayam 1</t>
  </si>
  <si>
    <t>21. Pricil Lt.3 : tausa 3, babi putih 1</t>
  </si>
  <si>
    <t>22. Thia Lt.3 : kacang tanah 1</t>
  </si>
  <si>
    <t>23. Niko lt 2 ib: babi merah 3, babi putih 2, kcg hitam 1</t>
  </si>
  <si>
    <t>Pricil</t>
  </si>
  <si>
    <t>Chyntia Yohana</t>
  </si>
  <si>
    <t>24. Melisa lt 7 : Kacang tanah 1 , coklat 1</t>
  </si>
  <si>
    <t>25. Stevany HRD Lt 5: babi merah 2, kacang hitam 2, ayam 3,</t>
  </si>
  <si>
    <t>Zipora lt 8 : kacang hitam 1, babi merah 2, coklat 2</t>
  </si>
  <si>
    <t>Rina lt. 6 : Coklat 8</t>
  </si>
  <si>
    <t>28. Billy Arta : Babi Merah 1, Babi Putih 1</t>
  </si>
  <si>
    <t>Biskuit/lt 7</t>
  </si>
  <si>
    <t>CS2/lt 6</t>
  </si>
  <si>
    <t>IB/lt. 2</t>
  </si>
  <si>
    <t>HRD/ Arta</t>
  </si>
  <si>
    <t>SDKP/8</t>
  </si>
  <si>
    <t>BEV/LT 6</t>
  </si>
  <si>
    <t>Tania</t>
  </si>
  <si>
    <t>CS2 / lt 6</t>
  </si>
  <si>
    <t>29. Elika Lt.5  : Babi Putih 3</t>
  </si>
  <si>
    <t>30. ⁠Tesa lt.6 : Babi merah 1</t>
  </si>
  <si>
    <t>Tesa</t>
  </si>
  <si>
    <t>Mia</t>
  </si>
  <si>
    <t>32. Ariyani lt. 3 purch: babi merah 3</t>
  </si>
  <si>
    <t>33. Claudia lt. 3 purch: babi merah 1, coklat 1</t>
  </si>
  <si>
    <t>34. Kezia lt. 3 purch: tausa 1, babi putih 1</t>
  </si>
  <si>
    <t>Open PO bapao buat tgl 12 Jan 24. Close PO 11 Jan 24. Ditunggu ya ordernya😁😘</t>
  </si>
  <si>
    <t>2. ⁠Adrian IA lt3 : kacang hitam 2, ayam 1, babi merah 1, coklat 1</t>
  </si>
  <si>
    <t>8. Vincent IB lt.2: coklat 2</t>
  </si>
  <si>
    <t>12. ⁠Feren CS2 lt. 6: babi putih 1, coklat 1</t>
  </si>
  <si>
    <t>15. Maria MAI : babi putih 3 + kacang hitam 3</t>
  </si>
  <si>
    <t>17. Jesyca CRK lt 7 : kacang hitam 1, babi merah 1, ayam 1</t>
  </si>
  <si>
    <t>18. Hanna lt. 1 : Tausa 2, coklat 1</t>
  </si>
  <si>
    <t>26. Zipora lt 8 : kacang hitam 1, babi merah 2, coklat 2</t>
  </si>
  <si>
    <t>27. Rina Bev : Coklat 8</t>
  </si>
  <si>
    <t>31. Mia : Babi putih 1</t>
  </si>
  <si>
    <t>Arjuna</t>
  </si>
  <si>
    <t>Hanna 2</t>
  </si>
  <si>
    <t>1. Michel / Arjuna : 4 Asinan, 3 Krupuk</t>
  </si>
  <si>
    <t>2. Monika / HC Lt. B1 : 1 Asinan</t>
  </si>
  <si>
    <t>3. natasha / Fin UPA / lt 7 : 3 asinan</t>
  </si>
  <si>
    <t>4. Tika / Imperial : 1 Asinan</t>
  </si>
  <si>
    <t>5. Rinda / Fin/ lt 7 : 1 asinan</t>
  </si>
  <si>
    <t>6. Suriawaty Ps 90 Lt.7 : 3 Asinan</t>
  </si>
  <si>
    <t>7. Yosefa / Fin / Lt 8 : 1 Asinan</t>
  </si>
  <si>
    <t>8. Susan PAP lt 1 : 1 asinan, 1 kerupuk</t>
  </si>
  <si>
    <t>9. Fetty / Arta/LT5 : 1 Asinan</t>
  </si>
  <si>
    <t>10. Rini / Arta / lt. 5 : 3 Krupuk</t>
  </si>
  <si>
    <t>11. Tuti / Purch / LT. 3 : 1 Asinan</t>
  </si>
  <si>
    <t>12. Ci Ai / Arta / LT 5 : 3 Asinan</t>
  </si>
  <si>
    <t>13. Pricil / Purch / Lt.3 : 1 asinan</t>
  </si>
  <si>
    <t>14. Leonita/Retail/Lt. 2 : 2 Asinan</t>
  </si>
  <si>
    <t>15. Inggrid / PTI/Lt. 8 : 1 Asinan</t>
  </si>
  <si>
    <t>16. Yoan/CVI/LT 1 : 1 Asinan, 1 Krupuk</t>
  </si>
  <si>
    <t>17. Liliana /Arta/LT5 : 2 Asinan</t>
  </si>
  <si>
    <t>18. Vera/Arta/LT 5 : 2 Asinan</t>
  </si>
  <si>
    <t>19. Nia Milen / Arta/LT. 5 : 4 Asinan</t>
  </si>
  <si>
    <t>20. Irena IB / lt 2 = 1 Asinan</t>
  </si>
  <si>
    <t>21. Ivander CS2/LT 6 : 2 Asinan</t>
  </si>
  <si>
    <t>22. Ripca MAI Lt.4 : 1 Asinan</t>
  </si>
  <si>
    <t>23. Budiono MAI Lt.4 : 3 Asinan</t>
  </si>
  <si>
    <t>24. Sofie lt 4 : 1 bks ( tidak pakai toge)</t>
  </si>
  <si>
    <t>25. Laras lt 3 ppi : 1 asinan</t>
  </si>
  <si>
    <t>HC</t>
  </si>
  <si>
    <t>B1</t>
  </si>
  <si>
    <t>Yoan</t>
  </si>
  <si>
    <t>Nia Milen</t>
  </si>
  <si>
    <t>Laras</t>
  </si>
  <si>
    <t>PO ASINAN 19 Jan 24</t>
  </si>
  <si>
    <t>Maria MAI : 4 asinan (*)</t>
  </si>
  <si>
    <t>Cukanya sedikit</t>
  </si>
  <si>
    <t>Munir : 4 Asinan</t>
  </si>
  <si>
    <t>28. Agustina / Lt.4 : 4 asinan</t>
  </si>
  <si>
    <t>29. Maya /Lt 4 : Asinan 1</t>
  </si>
  <si>
    <t>30. Novio lt.6= asinan 1</t>
  </si>
  <si>
    <t>31. Richel Lt 8 = Asinan 2 ( 1 gak pake toge )</t>
  </si>
  <si>
    <t>Agustina</t>
  </si>
  <si>
    <t>Irena : 1 Asinan</t>
  </si>
  <si>
    <t>Chacha Ib Lt 2 : 2 Asinan</t>
  </si>
  <si>
    <t>Cha Cha</t>
  </si>
  <si>
    <t>Zipora Lt 8 : 2 asinan (1 gapake kol)</t>
  </si>
  <si>
    <t>Widitya / CMO/Lt 7 : 1 Asinan</t>
  </si>
  <si>
    <t>Jessica hrd lt 5 : 2 asinan lengkap, 4 krupuk saja</t>
  </si>
  <si>
    <t>Arta HRD</t>
  </si>
  <si>
    <t>Wandha HR Holding/LT. 3 : # Asinan</t>
  </si>
  <si>
    <t>Wandha</t>
  </si>
  <si>
    <t>40. Ellen MAI : 2 Asinan</t>
  </si>
  <si>
    <t>41. erni lt6 : 1 asinan, 2 krupuk</t>
  </si>
  <si>
    <t>42. Hanna lt 8 : 1 Asinan</t>
  </si>
  <si>
    <t>Sjam : Asinan 2</t>
  </si>
  <si>
    <t>ICaRE</t>
  </si>
  <si>
    <t>Ellen</t>
  </si>
  <si>
    <t>Erni</t>
  </si>
  <si>
    <t>PS. 90 UPA</t>
  </si>
  <si>
    <t>Budiaono</t>
  </si>
  <si>
    <t>hanna / ps90/ lt 7: 4 asinan</t>
  </si>
  <si>
    <t>Chacha</t>
  </si>
  <si>
    <t>43. Anton Y MAI Lt.4 : 2 Asinan</t>
  </si>
  <si>
    <t>44. Tika retail lt 2 = 2 asinan</t>
  </si>
  <si>
    <t>45. Bella log lt5 : 2 asinan</t>
  </si>
  <si>
    <t>46. devi/retail/lt 2= 2 kerupuk</t>
  </si>
  <si>
    <t>47. ⁠Lusy lt 7 = 1 asinan, 1 kerupuk</t>
  </si>
  <si>
    <t>1. Christie (Food Lt 4): 1 porsi</t>
  </si>
  <si>
    <t>3. Gevin : 1</t>
  </si>
  <si>
    <t>4. Heidi: 1</t>
  </si>
  <si>
    <t>5. ⁠Chelin: 1</t>
  </si>
  <si>
    <t xml:space="preserve">6. Taty: 2 </t>
  </si>
  <si>
    <t>7. ⁠Flora : 1</t>
  </si>
  <si>
    <t>3. Gevin : 1, 1 Krupuk</t>
  </si>
  <si>
    <t>2. Shenny N : 2, 1 krupuk</t>
  </si>
  <si>
    <t>Mei :  4</t>
  </si>
  <si>
    <t>Adul</t>
  </si>
  <si>
    <t>Adul : 5 Asinan</t>
  </si>
  <si>
    <t>Fanny lt 7 Candy : 5 asinan</t>
  </si>
  <si>
    <t>Candy UPA</t>
  </si>
  <si>
    <t>Samuel S</t>
  </si>
  <si>
    <t>Tanpa Tahu</t>
  </si>
  <si>
    <t>Liling</t>
  </si>
  <si>
    <t>Cuka sedikit</t>
  </si>
  <si>
    <t>Keziah lt 6 cs2 : 3 asinan, 1 kerupuk</t>
  </si>
  <si>
    <t>Ira Bia</t>
  </si>
  <si>
    <t>Tanpa toge 1</t>
  </si>
  <si>
    <t>Pebri</t>
  </si>
  <si>
    <t>Susu Tango botol rasa Coklat</t>
  </si>
  <si>
    <t>Amani SIP rasa Mixed Berry</t>
  </si>
  <si>
    <t>Imperial rasa Blueberry</t>
  </si>
  <si>
    <t>Walut rasa Korean Strawberry</t>
  </si>
  <si>
    <t>Renceng</t>
  </si>
  <si>
    <t>karton</t>
  </si>
  <si>
    <t>Box</t>
  </si>
  <si>
    <t>Cannon Ball rasa Coklat 20 gram</t>
  </si>
  <si>
    <t>Fugu rasa Seaweed 10 gram</t>
  </si>
  <si>
    <t>Macito rasa Keju Jagung Bakar 10 gram</t>
  </si>
  <si>
    <t>isi</t>
  </si>
  <si>
    <t>Kebutuhan</t>
  </si>
  <si>
    <t>Nama Barang</t>
  </si>
  <si>
    <t>PO ASINAN 7 Feb 24</t>
  </si>
  <si>
    <t>2. Caca lt 5 : 1 bungkus asinan 1 bungkus krupuknya aja</t>
  </si>
  <si>
    <t>3. leonita lt 2 : 2 bungkus asinan</t>
  </si>
  <si>
    <t>4. Savy lt5 : 1 bks</t>
  </si>
  <si>
    <t>5. April lt 6 : 1 bks</t>
  </si>
  <si>
    <t>6. Erni Lt 6 : 1 bks</t>
  </si>
  <si>
    <t>7. Red: kerupuk plus bumbu dan seladanya aja boleh? 😁 1 bks.</t>
  </si>
  <si>
    <t>8. Belinda Lt. 6: 1 bks</t>
  </si>
  <si>
    <t xml:space="preserve">9. Angel div4 lt. 5 : 2 bks, 1bks kerupuk aja </t>
  </si>
  <si>
    <t>10. Ribka lt6 : asinan 1 bks, kerupuk 1 bkd</t>
  </si>
  <si>
    <t>11. Herliana : Asinan 2 bks + 1 kerupuk 1 bks</t>
  </si>
  <si>
    <t>12. Jesslyn HRD Lt.7 : asinan 3 bks</t>
  </si>
  <si>
    <t>13. Catherine lt 7 ps90 : Asinan 4 bks</t>
  </si>
  <si>
    <t>14. Putri lt 2 : Asianan 2 bks + 2 bks kerupuk aja.</t>
  </si>
  <si>
    <t>15. Irwan lt 4: asinan 1 bks, kerupuk 2 bks</t>
  </si>
  <si>
    <t>16. Rinda lt 7 : asinan 2 bks</t>
  </si>
  <si>
    <t>17. Widitya /Lt 7/ CMO : Asinan 2 bks</t>
  </si>
  <si>
    <t>18. Rias lt.3 purch = asinan 2 bks</t>
  </si>
  <si>
    <t>19. Soleh ICaRe : 2 bungkus</t>
  </si>
  <si>
    <t>20. Christy : 1 bks</t>
  </si>
  <si>
    <t>Caca</t>
  </si>
  <si>
    <t>April</t>
  </si>
  <si>
    <t>Red Nita</t>
  </si>
  <si>
    <t>Belinda</t>
  </si>
  <si>
    <t>Putri</t>
  </si>
  <si>
    <t xml:space="preserve">Rias </t>
  </si>
  <si>
    <t>21. Sjam : Asinan 2</t>
  </si>
  <si>
    <t>22. Budiono Setiono MAI lt.4 : 2 bks</t>
  </si>
  <si>
    <t>23. Ripca MAI lt.4 : 1 bks</t>
  </si>
  <si>
    <t>24. There MAI lt. 4 : 1 bks</t>
  </si>
  <si>
    <t>26. Vera Arta : 2 bks Asinan</t>
  </si>
  <si>
    <t>devi/retail/lt 2: asinan 1 bks, kerupuk 1 bks</t>
  </si>
  <si>
    <t>28. Vio Lt 3 purch : asinan 1 bks</t>
  </si>
  <si>
    <t>29. Anton MAI Lt.4 : asinan 2 bks</t>
  </si>
  <si>
    <t>30. Ave CVI Lt. 1 : asinan 1 bks, kerupuk 1 bks</t>
  </si>
  <si>
    <t>31. Yencit Lt 3 :  asinan 2bks, kerupuk 1bks</t>
  </si>
  <si>
    <t>32. ⁠Arlene mkp lt8: asinan 1bks, kerupuk 1bks</t>
  </si>
  <si>
    <t>33. Angel lt 8 : asinan 2 bks komplit, 2 bungkus tanpa kol, 1 bungkus tanpa tauge (Total 5 bungkus)</t>
  </si>
  <si>
    <t>34. Michael Arjuna : 2 bks asinan, 3 bks krupuk</t>
  </si>
  <si>
    <t>35. Lina Arta : 2 asinan</t>
  </si>
  <si>
    <t>36.Regina Icare Lt 4 : 2 asinan</t>
  </si>
  <si>
    <t>37 .Sofie LT.4 : 1 bks ( jangan pakai toge )</t>
  </si>
  <si>
    <t>38. Sherly MAI : 2 bks asinan</t>
  </si>
  <si>
    <t>39. Feve MAI Lt 4 : 2 bks asinan (kol sedikit)</t>
  </si>
  <si>
    <t>Ave</t>
  </si>
  <si>
    <t>Arlene</t>
  </si>
  <si>
    <t>Regina</t>
  </si>
  <si>
    <t>Kol sedikit</t>
  </si>
  <si>
    <t>Kol Sedikit</t>
  </si>
  <si>
    <t>Inggrid : 1 Asinana</t>
  </si>
  <si>
    <t>25. Rini Arta : 4 krupuk, 1 Asinan</t>
  </si>
  <si>
    <t>Silvi lt 5 : 1 bks asinan</t>
  </si>
  <si>
    <t>1. Lianah lt 8 : 8 bks</t>
  </si>
  <si>
    <t>41. Yoan CVI : asinan 1, kerupuk 1</t>
  </si>
  <si>
    <t>42. CI Ai : 2 bks asinan, 6 bks krupuk</t>
  </si>
  <si>
    <t>43. Liliana arta : 2 bks asinan</t>
  </si>
  <si>
    <t>44. Aji CS2 Tl. 6 : 1 bks krupuk kuning</t>
  </si>
  <si>
    <t>45. Veronica CS2 Lt. 6 : 3 bks asinan + 2 bks kerupuk</t>
  </si>
  <si>
    <t>46. Wandha HR Holding ; 8 bks Asinan</t>
  </si>
  <si>
    <t>Aji</t>
  </si>
  <si>
    <t>Veronica</t>
  </si>
  <si>
    <t xml:space="preserve">1. Flora 1 </t>
  </si>
  <si>
    <t xml:space="preserve">2. ⁠Lindawati 2 </t>
  </si>
  <si>
    <t>3. ⁠Samantha 1</t>
  </si>
  <si>
    <t>4. Susi 1</t>
  </si>
  <si>
    <t>5. Novinda 2</t>
  </si>
  <si>
    <t>6. Nancy 1</t>
  </si>
  <si>
    <t>7. ⁠Gisel 2</t>
  </si>
  <si>
    <t>8. Ika 1</t>
  </si>
  <si>
    <t>Evi</t>
  </si>
  <si>
    <t>9. Evi 1</t>
  </si>
  <si>
    <t>Deta : 1 Asinan</t>
  </si>
  <si>
    <t>Tika : 1 Asinan</t>
  </si>
  <si>
    <t>PCL : 1 krupuk</t>
  </si>
  <si>
    <t>Erna</t>
  </si>
  <si>
    <t>Erna Arta : 2 asinan, 1 krupuk</t>
  </si>
  <si>
    <t>Mei APP : 4 Asinan</t>
  </si>
  <si>
    <t>51. Erna Arta : 3 bks Asinan</t>
  </si>
  <si>
    <t>52. ⁠hanna lt 7 ps90 : asinan 2 bks</t>
  </si>
  <si>
    <t>53. Wandha hr holding : asinan 2 bks54.  Sintia lt.8 : 2 bks</t>
  </si>
  <si>
    <t>54. Tania lt.6 : 1 bks</t>
  </si>
  <si>
    <t>55. Natasha HRD Lt.7 : 1 bks</t>
  </si>
  <si>
    <t>56. Bella Log lt5 : 3 bks</t>
  </si>
  <si>
    <t>57. Tika retail lt2 : 2 bks</t>
  </si>
  <si>
    <t>salada saja + krupuk</t>
  </si>
  <si>
    <t>58. Stevany HRD Lt 5: 1 asinan lengkap, 3 kerupuk saja</t>
  </si>
  <si>
    <t>Open PO Asinan buat tgl 7 Feb 24. Close  PO 5 Feb 24 jam 15.00. Harga Rp. 19,000/bungkus. Thx</t>
  </si>
  <si>
    <t> 1.⁠ ⁠Lianah lt 8 : 8 bks</t>
  </si>
  <si>
    <t> 2.⁠ ⁠Caca lt 5 : 1 bungkus asinan 1 bungkus krupuknya aja</t>
  </si>
  <si>
    <t> 3.⁠ ⁠leonita lt 2 : 2 bungkus asinan</t>
  </si>
  <si>
    <t> 4.⁠ ⁠Savy lt5 : 1 bks</t>
  </si>
  <si>
    <t> 5.⁠ ⁠April lt 6 : 1 bks</t>
  </si>
  <si>
    <t> 6.⁠ ⁠Erni Lt 6 : 1 bks</t>
  </si>
  <si>
    <t> 7.⁠ ⁠Red: kerupuk plus bumbu dan seladanya aja boleh? 😁 1 bks.</t>
  </si>
  <si>
    <t> 8.⁠ ⁠Belinda Lt. 6: 1 bks</t>
  </si>
  <si>
    <t xml:space="preserve"> 9.⁠ ⁠Angel div4 lt. 5 : 2 bks, 1bks kerupuk aja </t>
  </si>
  <si>
    <t>10.⁠ ⁠Ribka lt6 : asinan 1 bks, kerupuk 1 bkd</t>
  </si>
  <si>
    <t>11.⁠ ⁠Herliana : Asinan 2 bks + 1 kerupuk 1 bks</t>
  </si>
  <si>
    <t>12.⁠ ⁠Jesslyn HRD Lt.7 : asinan 3 bks</t>
  </si>
  <si>
    <t>13.⁠ ⁠Catherine lt 7 ps90 : Asinan 4 bks</t>
  </si>
  <si>
    <t>14.⁠ ⁠Putri lt 2 : Asianan 2 bks + 2 bks kerupuk aja.</t>
  </si>
  <si>
    <t>15.⁠ ⁠Irwan lt 4: asinan 1 bks, kerupuk 2 bks</t>
  </si>
  <si>
    <t>16.⁠ ⁠Rinda lt 7 : asinan 2 bks</t>
  </si>
  <si>
    <t>17.⁠ ⁠Widitya /Lt 7/ CMO : Asinan 2 bks</t>
  </si>
  <si>
    <t>18.⁠ ⁠Rias lt.3 purch = asinan 2 bks, kerupuk aja 1 bks</t>
  </si>
  <si>
    <t>19.⁠ ⁠Soleh ICaRe : 2 bungkus</t>
  </si>
  <si>
    <t>20.⁠ ⁠Christy : 1 bks</t>
  </si>
  <si>
    <t>21.⁠ ⁠Sjam ICaRe : 2 bks</t>
  </si>
  <si>
    <t>22.⁠ ⁠Budiono Setiono MAI lt.4 : 2 bks</t>
  </si>
  <si>
    <t>23.⁠ ⁠Ripca MAI lt.4 : 1 bks (kol minta sedikit aja)</t>
  </si>
  <si>
    <t>24.⁠ ⁠There MAI lt. 4 : 1 bks</t>
  </si>
  <si>
    <t>25.⁠ ⁠Rini Arta : 4 krupuk, 1 Asinan</t>
  </si>
  <si>
    <t>26.⁠ ⁠Vera Arta : 2 bks Asinan</t>
  </si>
  <si>
    <t>27.⁠ ⁠devi/retail/lt 2: asinan 1 bks, kerupuk 1 bks</t>
  </si>
  <si>
    <t>28.⁠ ⁠Vio Lt 3 purch : asinan 1 bks</t>
  </si>
  <si>
    <t>29.⁠ ⁠Anton MAI Lt.4 : asinan 2 bks</t>
  </si>
  <si>
    <t>34. Michael Arjuna : 2 bks asinan tanpa tahu, 3 bks krupuk</t>
  </si>
  <si>
    <t>40. Silvi lt 5 : 1 bks asinan</t>
  </si>
  <si>
    <t>47. Ika R &amp; I : 12 bks Asinan</t>
  </si>
  <si>
    <t>48. deta Pasta gigi : 1 bks asinan</t>
  </si>
  <si>
    <t>49. Tika Imperial : 1 bks Asinan</t>
  </si>
  <si>
    <t>50. Mei APP lt 4 : 4 bks Asinan</t>
  </si>
  <si>
    <t>Salada + krupuk</t>
  </si>
  <si>
    <t>Div 4 Arta</t>
  </si>
  <si>
    <t>Rikka</t>
  </si>
  <si>
    <t xml:space="preserve">ICARe </t>
  </si>
  <si>
    <t>Veronika</t>
  </si>
  <si>
    <t xml:space="preserve">Arta </t>
  </si>
  <si>
    <t>Christy 2</t>
  </si>
  <si>
    <t>1. Tania CS2/lt6 : 2 Risol Corn Mayo</t>
  </si>
  <si>
    <t>2. Kenty ps90 upa/ lt7 :  mayo (2), pizza (1)</t>
  </si>
  <si>
    <t>3. Herlina mai : mayo corn (2)</t>
  </si>
  <si>
    <t>4. Vania arta/ Lt5 : Mayo corn (5), pizza (2)</t>
  </si>
  <si>
    <t>5. There MAI Lt. 4 : mayo corn 3, pizza 2</t>
  </si>
  <si>
    <t>6. ⁠-beatrix RNI/lt.4 = risol corn mayo (2)</t>
  </si>
  <si>
    <t>7. ⁠Jessica RNI/lt.4 = risol corn mayo (1), rogo pizza (1)</t>
  </si>
  <si>
    <t>8. ⁠Irene RNI/lt.4 = risol corn mayo (1), rogo pizza (1)</t>
  </si>
  <si>
    <t>9. ⁠Heidi RNI/lt.4 = risol corn mayo (1), rogo pizza (1)</t>
  </si>
  <si>
    <t>10. ⁠Lisa RNI/lt.4 = risol corn mayo (1), rogo pizza (1)</t>
  </si>
  <si>
    <t>11. ⁠Marco R&amp;I/lt.4 = risol corn mayo (2) rogo pizza (1)</t>
  </si>
  <si>
    <t>12. ⁠Claudia RNI/lt.4 = risol corn mayo (1), rogo pizza (1)</t>
  </si>
  <si>
    <t>13. ⁠Valeri RNI/lt. 4 = risol corn mayo (2)</t>
  </si>
  <si>
    <t xml:space="preserve">14. Yosefa lt 8 : rogo pizza 2 </t>
  </si>
  <si>
    <t>15. Liana Lt.2-IB: rogo pizza 2, Risol Corn Mayo 2</t>
  </si>
  <si>
    <t>Corn Mayo</t>
  </si>
  <si>
    <t>Pizza</t>
  </si>
  <si>
    <t>PS 90 - UPA</t>
  </si>
  <si>
    <t>Herlina</t>
  </si>
  <si>
    <t>Lisa</t>
  </si>
  <si>
    <t>Marco</t>
  </si>
  <si>
    <t>Valeri</t>
  </si>
  <si>
    <t>PO Risol</t>
  </si>
  <si>
    <t xml:space="preserve">MKP </t>
  </si>
  <si>
    <t>Yulia</t>
  </si>
  <si>
    <t>16. Arlene lt 8-MKP = risol corn mayo (2)</t>
  </si>
  <si>
    <t>17. ⁠Yulia lt 7 candy = risol corn mayo (2)</t>
  </si>
  <si>
    <t>fifi lt 7 : mayo (1), pizza (1)</t>
  </si>
  <si>
    <t>jessica lt 8 : risol corn mayo 2, rogo pizza 3</t>
  </si>
  <si>
    <t>HARGA JUAL @20.000</t>
  </si>
  <si>
    <t>1. Aji Cs2 Lt.6 : Asinan 1, Krupuk 1</t>
  </si>
  <si>
    <t>2. Mi chael - Arjuna : Asinan 2 (Tanpa tahu), Krupuk 2</t>
  </si>
  <si>
    <t>3. Ivander - CS2 -lt. 6 : Asinan 2</t>
  </si>
  <si>
    <t>4.. Anna HRD lt 3 : 2</t>
  </si>
  <si>
    <t>5. Lianah lt 8: asinan 4</t>
  </si>
  <si>
    <t>6. Hanna lt8 : asinan 1 + Krupuk 1</t>
  </si>
  <si>
    <t>7. Liling - HR UPA - Lt. 7 : Asinan 2</t>
  </si>
  <si>
    <t>8. Ci Ai - Arta - lt. 5 :  Asinan 4</t>
  </si>
  <si>
    <t>9. hanna lt 7 ps90 : 1 asinan</t>
  </si>
  <si>
    <t>10. Suriawaty lt 7 ps90 : 2 asinan</t>
  </si>
  <si>
    <t>11. sarah lt 7 ps90 : kerupuk 1</t>
  </si>
  <si>
    <t xml:space="preserve">12. yessica lt 7 ps90 : kerupuk 1 </t>
  </si>
  <si>
    <t>13. Yuliana lt7 ps90 : 1 asinan</t>
  </si>
  <si>
    <t>14. ira lt 6 : asinan 2, kerpuk 2</t>
  </si>
  <si>
    <t>15. Bu Wiwie - Arta - Lt. 5 : Asinan 2</t>
  </si>
  <si>
    <t>16. Lina - ARta - LT 5 : Asinan 2</t>
  </si>
  <si>
    <t>17. Vera - ARta - Lt. 5 : Asinan 2</t>
  </si>
  <si>
    <t>18. Rini - Arta - Lt 5 : Krupuk 3</t>
  </si>
  <si>
    <t>19. Tasya - Lt 7 : Asinan 1</t>
  </si>
  <si>
    <t>20. Christine - Arta - Lt. 5 : Krupuk 2</t>
  </si>
  <si>
    <t>21. Indri lt 6 - kerupuk 2</t>
  </si>
  <si>
    <t>22. Sherly MAI - kerupuk 1</t>
  </si>
  <si>
    <t>23. Widitya Lt 7 CMO - Asinan 2</t>
  </si>
  <si>
    <t>24. Liliana - Arta - Lt 5 : Asinan 2</t>
  </si>
  <si>
    <t>25. Pak Sjam - ICaRe : Asinan 2</t>
  </si>
  <si>
    <t>26. Rica PPI LT.3: Asinan 1</t>
  </si>
  <si>
    <t>27. Fitri lt 6: Asinan 1</t>
  </si>
  <si>
    <t>28. Vero CS2 Lt 6 : Asinan 2 + Asinan 1 tanpa tauge</t>
  </si>
  <si>
    <t>29. ⁠tania cs2 lt 6 : asinan 2</t>
  </si>
  <si>
    <t>30. Angel statstika lt 8 : asinan 1 lengkap + asinan 1 tanpa kol + asinan 1 tnpa kol dan tauge</t>
  </si>
  <si>
    <t>31. ⁠Martin lt 7 : asinan 1 lengkap + Kerupuk 1</t>
  </si>
  <si>
    <t>Michel</t>
  </si>
  <si>
    <t>Yessica</t>
  </si>
  <si>
    <t>Christin</t>
  </si>
  <si>
    <t>Indri</t>
  </si>
  <si>
    <t>Pak Sjam</t>
  </si>
  <si>
    <t xml:space="preserve">ICaRe </t>
  </si>
  <si>
    <t>Rica</t>
  </si>
  <si>
    <t>Fitri</t>
  </si>
  <si>
    <t>Vero</t>
  </si>
  <si>
    <t>Martin</t>
  </si>
  <si>
    <t>32. Yorisa purch Lt 3 : asinan 1 + kerupuk 1</t>
  </si>
  <si>
    <t>33. Stevany HRD Lt. 5 : Asinan 2 + Kerupuk 2</t>
  </si>
  <si>
    <t>IcaRe</t>
  </si>
  <si>
    <t>Fitria</t>
  </si>
  <si>
    <t>Ipeny CVI Lt 1 : Asinan 1 + Kerupuk 1</t>
  </si>
  <si>
    <t>Ipeny</t>
  </si>
  <si>
    <t>35. Rinda lt 7 fin : asinan 1</t>
  </si>
  <si>
    <t>36. Zipora : asinan 1 tanpa kol</t>
  </si>
  <si>
    <t>Acc - CS2</t>
  </si>
  <si>
    <t>⁠Agustina Lt .4 : asinan 2</t>
  </si>
  <si>
    <t>38. Nane CS2 Lt. 6 : Asinan 1</t>
  </si>
  <si>
    <t>39. Ripca MAI : asinan 1 (minta kol sedikit saja)</t>
  </si>
  <si>
    <t>40. Budiono MAI : asinan 1</t>
  </si>
  <si>
    <t>41. Anton MAI : asinan 1, kerupuk 1</t>
  </si>
  <si>
    <t>Nane</t>
  </si>
  <si>
    <t>ACC-CS2</t>
  </si>
  <si>
    <t>Tanpa KOL+TOGE</t>
  </si>
  <si>
    <t>Stefany</t>
  </si>
  <si>
    <t>HRD-Arta</t>
  </si>
  <si>
    <t>Statistka</t>
  </si>
  <si>
    <t>1. Felia wafer 2</t>
  </si>
  <si>
    <t>2. Pudji 2</t>
  </si>
  <si>
    <t>Felia</t>
  </si>
  <si>
    <t>kol sedikit</t>
  </si>
  <si>
    <t>⁠Irena IB Lt 2 : asinan 1</t>
  </si>
  <si>
    <t>Flora : Asinan 2</t>
  </si>
  <si>
    <t>Natasha fin lt 7 : Asinan 1</t>
  </si>
  <si>
    <t>Munir : Asinan 7</t>
  </si>
  <si>
    <t>Krisnasdi</t>
  </si>
  <si>
    <t>Krisnadi : 1</t>
  </si>
  <si>
    <t>45. Ave CVI Lt. 1: Asinan 2, Kerupuk 1</t>
  </si>
  <si>
    <t>46. April Lt. 6 : Asinan 1 + Kerupuk 1</t>
  </si>
  <si>
    <t xml:space="preserve">April </t>
  </si>
  <si>
    <t>47 Erna Arta : Asinan 1</t>
  </si>
  <si>
    <t>Vio Purch lt 3 : asinan 1</t>
  </si>
  <si>
    <t xml:space="preserve">Vio  </t>
  </si>
  <si>
    <t>Michelle - Roti-lt. 7</t>
  </si>
  <si>
    <t>Roti</t>
  </si>
  <si>
    <t>Novinda R&amp;I : Asinan 2</t>
  </si>
  <si>
    <t>4. Bude coklat 12</t>
  </si>
  <si>
    <t>5. Mario Coklat 12</t>
  </si>
  <si>
    <t>6. Irwan : coklat 4, vanilla 2</t>
  </si>
  <si>
    <t>7. Vitria : coklat 12</t>
  </si>
  <si>
    <t>8. Bryant : coklat 5</t>
  </si>
  <si>
    <t>Coklat</t>
  </si>
  <si>
    <t>Vanila</t>
  </si>
  <si>
    <t>Novent</t>
  </si>
  <si>
    <t>Haryanto</t>
  </si>
  <si>
    <t>1. Novent Coklat (10), Vanila (2)</t>
  </si>
  <si>
    <t>2. Haryanto  Coklat (36) Vanilla (6)</t>
  </si>
  <si>
    <t>3. Pascalina Coklat 3, Vanila 1</t>
  </si>
  <si>
    <t>9. Flo : coklat 3, vanilla 3</t>
  </si>
  <si>
    <t>10. Inu : Coklat 6</t>
  </si>
  <si>
    <t>Karton</t>
  </si>
  <si>
    <t>Chen ni</t>
  </si>
  <si>
    <t>Keterangan</t>
  </si>
  <si>
    <t>8 Karton + 1 kaleng</t>
  </si>
  <si>
    <t>LunaS</t>
  </si>
  <si>
    <t>1. There MAI : 3 Orginal, 2 Milk Tea</t>
  </si>
  <si>
    <t>2. Caca Arta lt. 5 : 2 Milk Te</t>
  </si>
  <si>
    <t>3. Fero lt 5 : Milk tea 1</t>
  </si>
  <si>
    <t>4. Dewi LT. 2 RETAIL : 1 pcs (strawberry)</t>
  </si>
  <si>
    <t>5. Karvela LT. 2 RETAIL : 1 pcs (original)</t>
  </si>
  <si>
    <t>6. Yulia LT. 2 RETAIL : 1 pcs (strawberry)</t>
  </si>
  <si>
    <t>7. Jeje LT. 2 RETAIL : 1 pcs (milk tea)</t>
  </si>
  <si>
    <t>8. Vania LT 5 ARTA: 2 pcs (strawberry), 1 pcs (Milk Tea)</t>
  </si>
  <si>
    <t>9. Hana Lt.5 Arta: 1 pcs Milktea</t>
  </si>
  <si>
    <t>PO FRUIT BALL</t>
  </si>
  <si>
    <t>Orginal</t>
  </si>
  <si>
    <t>Milk Tea</t>
  </si>
  <si>
    <t>Strawberry</t>
  </si>
  <si>
    <t>Fero</t>
  </si>
  <si>
    <t>Karvela</t>
  </si>
  <si>
    <t>Jeje</t>
  </si>
  <si>
    <t>10 Poppy, Lt. 5 AB1 : 1 Pcs (Original) 1 Pcs (Strawberry), 1 Pcs (Milk Tea</t>
  </si>
  <si>
    <t>11. Jessica N LT.5 Arta : 1 pcs (milk tea)</t>
  </si>
  <si>
    <t>Jessica N.</t>
  </si>
  <si>
    <t>12. Desy Lt. 7 fin: 1 Pcs (Original) 1 Pcs (Strawberry), 1 Pcs (Milk Tea)</t>
  </si>
  <si>
    <t>Desy</t>
  </si>
  <si>
    <t>13. Elsa Audit lt. 3 : Milt Tea 1</t>
  </si>
  <si>
    <t>14. Via CVI: Original 3, Milk Tea 1, Strawberry 1</t>
  </si>
  <si>
    <t>Via</t>
  </si>
  <si>
    <t>⁠15. Sarah lt.7 E-comm : original 1, milk tea 1</t>
  </si>
  <si>
    <t>E-Comm</t>
  </si>
  <si>
    <t>16. Yosefa lt 8 Fin : milk tea 1</t>
  </si>
  <si>
    <t>17. Bella IA Lt 3 : milk tea 1, original 1</t>
  </si>
  <si>
    <t>18. Sherly MAI : original 2</t>
  </si>
  <si>
    <t>19. Lisbet LT. 2 RETAIL : 1 pcs (strawberry)</t>
  </si>
  <si>
    <t>Lisbet</t>
  </si>
  <si>
    <t>Poppy</t>
  </si>
  <si>
    <t>2. Ipeny : Asinan 1 bks</t>
  </si>
  <si>
    <t>3. Sofie lt.4 : 1 bks ( tidak pakai toge )</t>
  </si>
  <si>
    <t>4. ⁠Deta lt 7 : asinan 1 bungkus</t>
  </si>
  <si>
    <t>5. Herliana mai : asinan 3 bungkus</t>
  </si>
  <si>
    <t>6. Stevany HRD Lt.5 : Asinan komplit 1 ; Kerupuk saja 1</t>
  </si>
  <si>
    <t>7. Rini-Arta-lt5 : 2 krupuk</t>
  </si>
  <si>
    <t>8. caca - Arta lt5 : asinan 1</t>
  </si>
  <si>
    <t>9. ⁠hanna upa lt7 ps90 : asinan 1</t>
  </si>
  <si>
    <t>10. Vero CS2 Lt. 6 : Asinan tanpa tauge 1</t>
  </si>
  <si>
    <t>11. Sjam-ICaRe-lt.4 : 2 Asinan</t>
  </si>
  <si>
    <t>12. Niko arta lt.8 : Asinan 2</t>
  </si>
  <si>
    <t>13. Catherine.T lt.5 : Asinan 1</t>
  </si>
  <si>
    <t>14. Belinda Lt. 6: Asinan 1</t>
  </si>
  <si>
    <t>15. inggrid-FIN PTI-lt 8 : 1 Asinan</t>
  </si>
  <si>
    <t>16. Vera Arta-lt 5 : 2 asinan</t>
  </si>
  <si>
    <t>17. ⁠laura lt 6 : asinan 2</t>
  </si>
  <si>
    <t>18. ⁠Regina I-CaRe lt 4 : 2 asinan</t>
  </si>
  <si>
    <t>19. Fero lt 5 : krupuk 1 bks</t>
  </si>
  <si>
    <t>20. Hermanto PAP : asinan 1</t>
  </si>
  <si>
    <t>21. Ivander CS2/lt 6  : 2 Asinan</t>
  </si>
  <si>
    <t>22. Widitya UPA Lt 7 : 2 Asinan</t>
  </si>
  <si>
    <t>23. Ripca MAI : 1 asinan (kol sedikit saja)</t>
  </si>
  <si>
    <t>24. There MAI : 2 asinan</t>
  </si>
  <si>
    <t>25. Yencit lt 3 : 4 asinan + krupuk 1bks</t>
  </si>
  <si>
    <t>26. ⁠tania lt.6 : asinan 2 (gapake tahu)</t>
  </si>
  <si>
    <t>27. Yosefa Fin lt 8 : asinan 1 (tanpa timun)</t>
  </si>
  <si>
    <t>28. ⁠felix CVI lt 1 : asinan 2</t>
  </si>
  <si>
    <t>29. Liliana Arta- lt 5 : 2 asinan</t>
  </si>
  <si>
    <t>30. Ko Su Bev-lt 6 : 2 asinan</t>
  </si>
  <si>
    <t xml:space="preserve">Deta </t>
  </si>
  <si>
    <t>PS.90 UPA</t>
  </si>
  <si>
    <t xml:space="preserve">ICAre </t>
  </si>
  <si>
    <t>FIN-PTI</t>
  </si>
  <si>
    <t xml:space="preserve">Laura </t>
  </si>
  <si>
    <t>Marketing - UPA</t>
  </si>
  <si>
    <t xml:space="preserve">Ripca </t>
  </si>
  <si>
    <t>Pursh</t>
  </si>
  <si>
    <t>Tanpa timun</t>
  </si>
  <si>
    <t>1. Gevin : 2</t>
  </si>
  <si>
    <t>2. Chelin : 1</t>
  </si>
  <si>
    <t>3. AW: 3</t>
  </si>
  <si>
    <t>4. Heidi : 1</t>
  </si>
  <si>
    <t>5. Silvi : 1</t>
  </si>
  <si>
    <t>6. Novinda : 2</t>
  </si>
  <si>
    <t>7. ⁠Jessica : 1</t>
  </si>
  <si>
    <t>31. Feve MAI Lt 4 : 2 asinan</t>
  </si>
  <si>
    <t>32. Vio Purch lt 3 : 1 asinan</t>
  </si>
  <si>
    <t>1. Mei : krupuk 10 bks, 1 Asinan</t>
  </si>
  <si>
    <t>Ipeny Lim</t>
  </si>
  <si>
    <t>Angel lt 8 : 1 asinan komplit</t>
  </si>
  <si>
    <t>Arlen</t>
  </si>
  <si>
    <t>Lienny : 2</t>
  </si>
  <si>
    <t>Nancy 1 Asinan</t>
  </si>
  <si>
    <t xml:space="preserve">10. Felia : 5 </t>
  </si>
  <si>
    <t>11. Melina : 2</t>
  </si>
  <si>
    <t>12. Fayola : 1</t>
  </si>
  <si>
    <t>13. Tya : 1</t>
  </si>
  <si>
    <t>14. ⁠shenny N : 2</t>
  </si>
  <si>
    <t>Fayola</t>
  </si>
  <si>
    <t>Tya</t>
  </si>
  <si>
    <t>Michelle Lt7 Roti : 1 asinan</t>
  </si>
  <si>
    <t>Fanny Lt 7 Candy : 4 asinan</t>
  </si>
  <si>
    <t>PS 90 UPA</t>
  </si>
  <si>
    <t xml:space="preserve">Belinda </t>
  </si>
  <si>
    <t>Hermanto</t>
  </si>
  <si>
    <t>Tdk pakai Tahu</t>
  </si>
  <si>
    <t>Tanpa Timun</t>
  </si>
  <si>
    <t>VIO</t>
  </si>
  <si>
    <t>Statiska</t>
  </si>
  <si>
    <t>Melia</t>
  </si>
  <si>
    <t>Shanny N</t>
  </si>
  <si>
    <t>ATC</t>
  </si>
  <si>
    <t>P. Harsono : Barasap Sei Sapi Malasap Sambal Matah</t>
  </si>
  <si>
    <t>P. Rakkha : Barasap Sei Sapi Malasap Sambal Matah</t>
  </si>
  <si>
    <t>Ci Irene : Mie Goreng Sei Ayam Sambal Matah</t>
  </si>
  <si>
    <t>Ci Lauren : Mie Goreng Sei Ayam Sambal Matah</t>
  </si>
  <si>
    <t>P. Harianus : Nasi Goreng Sei Ayam Sambal Matah</t>
  </si>
  <si>
    <t>DNL : Barasap Sei Sapi Malasap Sambal Matah</t>
  </si>
  <si>
    <t>IYT: Mie Goreng Sei Sapi Sambal matah</t>
  </si>
  <si>
    <t>ME : Barasap Sei Sapi Malasap Sambal Matah</t>
  </si>
  <si>
    <t>IPS: Barasap Sei Sapi Malasap, Sambal ijo</t>
  </si>
  <si>
    <t>Ci Vitria : Barasap Sei Ayam Sambal Matah</t>
  </si>
  <si>
    <t>Pak Novent : Nasi Goreng Sei Ayam sambal Hijau</t>
  </si>
  <si>
    <t>Pak Surya : Nasi Goreng Sei Ayam sambal Hijau</t>
  </si>
  <si>
    <t>Ci Monika : Nasi Goreng Sei Ayam sambal Hijau</t>
  </si>
  <si>
    <t>Ko Angky : Nasi Goreng Sei Ayam sambal Hijau</t>
  </si>
  <si>
    <t>Pak Yosua : Barasap Sei Sapi sambal Matah</t>
  </si>
  <si>
    <t>Pak Axel : Barasap Sei Sapi, Sambal Matah</t>
  </si>
  <si>
    <t>Pak Sonny : Barasap Sei Sapi, Sambal Matah</t>
  </si>
  <si>
    <t>Pak Hendy : Barasap Sei Sapi, Sambal Matah</t>
  </si>
  <si>
    <t>Ester : barasap Sei sapi malasap sambap matah</t>
  </si>
  <si>
    <t>Jordy : barasap Sei sapi malasap sambap matah</t>
  </si>
  <si>
    <t>Pak Roi : Malasap Sei Sapi sambal matah</t>
  </si>
  <si>
    <t>Pak Deili : Malasap Sei Sapi Sambal Matah</t>
  </si>
  <si>
    <t>Pak Andrew Tani : Malasap Sie Sapi</t>
  </si>
  <si>
    <t>Pak Aziz : Malasap Sei Sapi sambah matah</t>
  </si>
  <si>
    <t>Pak Ariel  : Malasap Sei Sapi</t>
  </si>
  <si>
    <t>Jonathan</t>
  </si>
  <si>
    <t>Catherine Tjahyadi</t>
  </si>
  <si>
    <t>Amer</t>
  </si>
  <si>
    <t>patrick</t>
  </si>
  <si>
    <t>2. Evelin lt 3  = kacang hitam 1</t>
  </si>
  <si>
    <t>3. Ella lt. 2 = kacang hitam 1, coklat 1</t>
  </si>
  <si>
    <t>4. Irwan lt 4: babi putih 3, kacang tanah 1</t>
  </si>
  <si>
    <t>5. Haryani lt. B1 = babi merah 1, cokelat 1</t>
  </si>
  <si>
    <t>6. Tannia lt 8 : babi putih 2 , babi merah 2 , kacang tanah 2 , kacang hitam 2 , coklat 1 , ayam 1</t>
  </si>
  <si>
    <t>7. Cynthia lt.6 : babi putih 1</t>
  </si>
  <si>
    <t>8. Herliana mai : babi putih 1, babi merah 1, kacang tanah 2, coklat 3</t>
  </si>
  <si>
    <t>9. ⁠Rosa lt7 : babi merah 2, coklat 2</t>
  </si>
  <si>
    <t>10. Christine lt 5 : taosa 1, ayam 1</t>
  </si>
  <si>
    <t>11. Vincent IB lt.2: Coklat 2</t>
  </si>
  <si>
    <t>Ella</t>
  </si>
  <si>
    <t>Haryani</t>
  </si>
  <si>
    <t>Rosa</t>
  </si>
  <si>
    <t>12. elpido : babi putih 2</t>
  </si>
  <si>
    <t>14. Jhon Lt 5 : ayam 2, cokelat 1, babi merah 3, kacang tanah 1</t>
  </si>
  <si>
    <t>15. Dewi lt 2 : babi 1, coklat 1</t>
  </si>
  <si>
    <t>Jhon</t>
  </si>
  <si>
    <t>16. Caroline Lt.7 : Babi putih 5, Babi merah 2, Coklat 1</t>
  </si>
  <si>
    <t>17. Sjam-CaRe lt. 4 : Babi putih 2</t>
  </si>
  <si>
    <t>ICare</t>
  </si>
  <si>
    <t>HARGA BELI @6,000</t>
  </si>
  <si>
    <t>HARGA JUAL @9,000</t>
  </si>
  <si>
    <t>17. Oliver Lt 7 : Babi Merah 1 , Ayam 1</t>
  </si>
  <si>
    <t>18. loren lt 8: cokelat 1, kacang hitam 2, babi merah 1</t>
  </si>
  <si>
    <t>19. Mariska lt.2 : coklat 2</t>
  </si>
  <si>
    <t>Oliver</t>
  </si>
  <si>
    <t>Loren</t>
  </si>
  <si>
    <t>Mariska</t>
  </si>
  <si>
    <t>⁠tania lt.6 : babi merah 3, babi putih 1</t>
  </si>
  <si>
    <t>jovi lt.5 : coklat 2 babi merah 1</t>
  </si>
  <si>
    <t>Jovi</t>
  </si>
  <si>
    <t>22. Chacha lt 2 : babi merah 2</t>
  </si>
  <si>
    <t>23. Jennifer Lt.7 : Babi Putih 2</t>
  </si>
  <si>
    <t>24. ⁠Deta Lt 7 : kacang hitam 1</t>
  </si>
  <si>
    <t>25. Devina bev lt. 6 : babi merah 1, kacang merah 1</t>
  </si>
  <si>
    <t>26. ⁠feren lt 6 : babi putih 1, coklat 1</t>
  </si>
  <si>
    <t>27. Christine R&amp;I : babi putih 1, kacang tanah 2</t>
  </si>
  <si>
    <t>28. Lianah lt 8 : coklat 3, babi merah 2, kacang hitam 1</t>
  </si>
  <si>
    <t>29. Silvi lt5 arta : Coklat 3</t>
  </si>
  <si>
    <t>30. Jessica hrd lt 5 : babi merah 3, kacang tanah 2, kacang hitam 1</t>
  </si>
  <si>
    <t>31. Dilla hrd lt 5 : babi merah 2, coklat 2</t>
  </si>
  <si>
    <t>32. ⁠belinda lt6: cokelat 1, babi merah 1</t>
  </si>
  <si>
    <t>33. Sheren lt 2: cokelat 1,kacang hitam 1</t>
  </si>
  <si>
    <t>Jesicca</t>
  </si>
  <si>
    <t>Dilla</t>
  </si>
  <si>
    <t>Sheren</t>
  </si>
  <si>
    <t>Jannifer</t>
  </si>
  <si>
    <t>YJ : babi merah 8, babi putih 8, kacang hitam 4</t>
  </si>
  <si>
    <t>Pebri Cs2 Lt6: Taosa 1 , kacang tanah  1</t>
  </si>
  <si>
    <t>36. Laura lt 6 : Babi merah 1, babi putih 1, coklat 3, ayam 1</t>
  </si>
  <si>
    <t>37. Lidya lt 5 : babi merah 1, babi putih 1, ayam 1</t>
  </si>
  <si>
    <t>38. Rezky Purch Lt 3 : coklat 1, Kc. Tanah 1; Kc. Hitam 1</t>
  </si>
  <si>
    <t>Laura</t>
  </si>
  <si>
    <t>Lidya</t>
  </si>
  <si>
    <t>Tece lt 7 : Babi merah 1, Babi Putih 1, Ayam 1</t>
  </si>
  <si>
    <t>UPA Manufacturing</t>
  </si>
  <si>
    <t>Natauli Theresia</t>
  </si>
  <si>
    <t>Yulia Lt.2 Retail : kacang hitam 1, coklat 1, babi merah 1</t>
  </si>
  <si>
    <t>Hanna-lt.1 : Babi putih 3, Ayam 1, K.Hitam 1, Coklat 4</t>
  </si>
  <si>
    <t>CS2-lt.6</t>
  </si>
  <si>
    <t>Candy lt.7</t>
  </si>
  <si>
    <t>Retail. Lt 2</t>
  </si>
  <si>
    <t>IB lt. 2</t>
  </si>
  <si>
    <t>lt.2</t>
  </si>
  <si>
    <t>41. ⁠Felia lt 7: babi putih 1, kacang itam (2), coklat 1</t>
  </si>
  <si>
    <t>42. Leo lt 2 : kc tanah 1, babi merah 1, kc hitam 1</t>
  </si>
  <si>
    <t>43. ⁠nanda lt 5 : ayam 1, babi merah 2, coklat 1</t>
  </si>
  <si>
    <t>13. claudia lt. 3 purchasing: coklat 2, babi putih 1</t>
  </si>
  <si>
    <t>45. felix CVI lt 1 : kacang tanah 4, coklat 6, kacang hitam 2, babi merah 2</t>
  </si>
  <si>
    <t>46. Suryani Lt 6 : babi merah 2, kacang hitam 1</t>
  </si>
  <si>
    <t>Suryani</t>
  </si>
  <si>
    <t>13. claudia purch lt 3 : coklat 2, babi putih 1, tausa 1</t>
  </si>
  <si>
    <t>20. ⁠tania lt.6 : babi merah 3, babi putih 1</t>
  </si>
  <si>
    <t>21. jovi lt.5 : coklat 2 babi merah 1</t>
  </si>
  <si>
    <t>34. Pebri Cs2 Lt6: Taosa 1 , kacang tanah 1</t>
  </si>
  <si>
    <t>35. YJ-HC : Babi putih 8, babi merah 8, Kacang Hitam 4</t>
  </si>
  <si>
    <t>39. Tece lt 7 : Babi merah 1, Babi Putih 1, Ayam 1</t>
  </si>
  <si>
    <t>40. Yulia Lt.2 Retail : kacang hitam 1, coklat 1, babi merah 1</t>
  </si>
  <si>
    <t>44. Hanna-Lobby : Babi putih 3, ayam 1, kacang hitam 1, coklat 4</t>
  </si>
  <si>
    <t>47. Maria MAI : 3 BM + 1 BP + 6 KH</t>
  </si>
  <si>
    <t>48. Yosefa lt 8 : babi merah 1</t>
  </si>
  <si>
    <t>49. Diana lt 7: 1 babi putih, 3 coklat, 3 kcg hitam</t>
  </si>
  <si>
    <t>50. jessica lt 8 : babi merah 2, kacang hitam 4, kacang tanah 1, coklat 1</t>
  </si>
  <si>
    <t>51. Jeannie lt6 : coklat 2 + kacang hitam 1</t>
  </si>
  <si>
    <t>52. Teren - BCA : 4 babi putih, 4 babi merah, 1 kacang hitam</t>
  </si>
  <si>
    <t>53. Hanna lt 8 : 1 kacang hitam, 1 kacang tanah</t>
  </si>
  <si>
    <t>54. ⁠cynthia lt1 : babi merah 1</t>
  </si>
  <si>
    <t>55. sherly MAI : 1 kacang tanah, 5 kacang hitam</t>
  </si>
  <si>
    <t>56. ⁠Jessica Novia lt.5 : kacang tanah 1, cokelat 1</t>
  </si>
  <si>
    <t>57. ⁠Jovian IB lt.2: kacang hitam 1, babi merah 2, kacang tanah 1</t>
  </si>
  <si>
    <t xml:space="preserve">Fin UPA </t>
  </si>
  <si>
    <t>Teren</t>
  </si>
  <si>
    <t>BCA</t>
  </si>
  <si>
    <t>Jessica Novia</t>
  </si>
  <si>
    <t>Jovian</t>
  </si>
  <si>
    <t>CS2 lt. 6</t>
  </si>
  <si>
    <t>Rias purch lt.3 = Babi merah 3, coklat 6, kacang tanah 1, kacang hitam 3</t>
  </si>
  <si>
    <t>Beryl lt 5 : kacang hitam 3, kacang tanah 3, babi putih 3</t>
  </si>
  <si>
    <t>Bery</t>
  </si>
  <si>
    <t>CS2-lt.7</t>
  </si>
  <si>
    <t>HARGA JUAL @20,000</t>
  </si>
  <si>
    <t>1. Laura lt 6 : asinan 4 bks + kerupuk aj 1 bks</t>
  </si>
  <si>
    <t>2. Maria lt 6 : asinan 1 bks (no TOGE)</t>
  </si>
  <si>
    <t>3. Feve Lt 4 : asinan 1 bks (no KOL)</t>
  </si>
  <si>
    <t>4. Diana lt 7 fin: asinan 1 bks</t>
  </si>
  <si>
    <t>5. Orivia Lt7 Candy : asinan 1 bks</t>
  </si>
  <si>
    <t>6. Lianah lt8 : asinan 2 bks</t>
  </si>
  <si>
    <t>7. Ripca MAI Lt4 : asinan 1 bks (kol sedikit saja)</t>
  </si>
  <si>
    <t>8. ⁠Irena Lt5 : krupuk 1 bks</t>
  </si>
  <si>
    <t>9. Sjam -ICare. lt. 4 : 2 asinan</t>
  </si>
  <si>
    <t>10. Angel lt 5 : 1 asinan komplit, 1 asinan tanpa kol</t>
  </si>
  <si>
    <t>13. Sofie lt 4 : 2 bks ( 1 tanpa toge , 1 komplit )</t>
  </si>
  <si>
    <t>tanpa Toge</t>
  </si>
  <si>
    <t>11. Widitya Lt 7 CMO : Asinan 3 bks</t>
  </si>
  <si>
    <t>12,  Melita Lt 6 CS2 : 1 komplit , 2 asinan ga pake toge</t>
  </si>
  <si>
    <t>2 Tanpa Toge</t>
  </si>
  <si>
    <t xml:space="preserve">Sofi </t>
  </si>
  <si>
    <t>Tanpa kol</t>
  </si>
  <si>
    <t>14. Yencit Lt 3 : 2bks + 1bks kerupuk saja</t>
  </si>
  <si>
    <t>15. Hanna lt 8 : 1 bks</t>
  </si>
  <si>
    <t>16. ⁠Regina Icare lt 4 : asinan 2 bks</t>
  </si>
  <si>
    <t>Irwan lt 4: asinan 1 bks, kerupuk saja 1 bks</t>
  </si>
  <si>
    <t>Wandha : 6 Asinan</t>
  </si>
  <si>
    <t>Iwan : 3 Asinan</t>
  </si>
  <si>
    <t>Iwan</t>
  </si>
  <si>
    <t>1 Kol Sedikit</t>
  </si>
  <si>
    <t>PS,90</t>
  </si>
  <si>
    <t>Kenty - upa lantai 7 : Asinan 1</t>
  </si>
  <si>
    <t>Bella Log lt5 : asinan 2 bks</t>
  </si>
  <si>
    <t>23. Kristian MAI Lt 4 : 4 Asinan</t>
  </si>
  <si>
    <t>24. Lina Arta lt. 5 : 2 asinan</t>
  </si>
  <si>
    <t>25. Liliana Arta lt. 5 ; 2 asinan</t>
  </si>
  <si>
    <t>26. Rini Arta lt. 5 : 3 krupuk</t>
  </si>
  <si>
    <t>1. Jessica : 1</t>
  </si>
  <si>
    <t>2. Beatrix : 1 (kol sedikit)</t>
  </si>
  <si>
    <t>4. ⁠Gisel: 3</t>
  </si>
  <si>
    <t>5. Heidi: 1</t>
  </si>
  <si>
    <t>6. Lani: 4</t>
  </si>
  <si>
    <t>7. Melda: 2</t>
  </si>
  <si>
    <t>8. ⁠Christie: 1</t>
  </si>
  <si>
    <t>9. Conny : 1</t>
  </si>
  <si>
    <t>11. Nancy : 2</t>
  </si>
  <si>
    <t>12. Novinda : 3</t>
  </si>
  <si>
    <t>1. Irma : 1 (krupuk + bumbu)</t>
  </si>
  <si>
    <t>Christine lt 5 : 2 kerupuk, 4 asinan</t>
  </si>
  <si>
    <t>KOL SEDIKIT</t>
  </si>
  <si>
    <t>2 TANPA TOGE</t>
  </si>
  <si>
    <t>1 Tanpa TOGE</t>
  </si>
  <si>
    <t>Pak Iwan</t>
  </si>
  <si>
    <t>1 KOL SEDIKIT</t>
  </si>
  <si>
    <t>Log Arta</t>
  </si>
  <si>
    <t>1 Tanpa Toge</t>
  </si>
  <si>
    <t>10. ⁠Shenny N : 2, Krupuk 1</t>
  </si>
  <si>
    <t>Fetty Arta : 15 Asinan</t>
  </si>
  <si>
    <t>1 Tanpa Kol, 1 tanpa toge</t>
  </si>
  <si>
    <t>1 Tanpa KOL &amp; 1 Tanpa Toge</t>
  </si>
  <si>
    <t>Budiaono : 2 Asinan</t>
  </si>
  <si>
    <t>Inggrid : 1 Asinan</t>
  </si>
  <si>
    <t>Natasha Fin Lt7 : 7 Asinan komplit + 1 asinan kol sedikit saja</t>
  </si>
  <si>
    <t>3. Felia : 7</t>
  </si>
  <si>
    <t>Susy : 1 Asinan</t>
  </si>
  <si>
    <t>Gevin : 2 Asinan</t>
  </si>
  <si>
    <t>Flora : 2 Asinan</t>
  </si>
  <si>
    <t>FLO</t>
  </si>
  <si>
    <t>Magnolia</t>
  </si>
  <si>
    <t>Apel Bagus</t>
  </si>
  <si>
    <t>Chrystaline</t>
  </si>
  <si>
    <t>The Gelas</t>
  </si>
  <si>
    <t>Ayam MOR</t>
  </si>
  <si>
    <t>Indomie</t>
  </si>
  <si>
    <t>Arleen : 1 Asinan, 2 Krupuk</t>
  </si>
  <si>
    <t>Rias : Asinan 2, krupuk 1</t>
  </si>
  <si>
    <t>1 Tanpa Toge, 1 Tanpa toge dan kol</t>
  </si>
  <si>
    <t>Tanpa Kol &amp; Toge</t>
  </si>
  <si>
    <t>Tanpa Toge 1, Tanpa Toge dan Kol 1</t>
  </si>
  <si>
    <t>harga jual</t>
  </si>
  <si>
    <t>harga beli</t>
  </si>
  <si>
    <t>Arif Sujana</t>
  </si>
  <si>
    <t>Arif Sutana</t>
  </si>
  <si>
    <t xml:space="preserve">Jln Raya Bogor km 36,5 </t>
  </si>
  <si>
    <t>To : Inneke Atmaja</t>
  </si>
  <si>
    <t>Cilodong - Depok  16475</t>
  </si>
  <si>
    <t xml:space="preserve">Sidamukti RT 01 RW 17 no 63  </t>
  </si>
  <si>
    <t>HP : 081286281773</t>
  </si>
  <si>
    <t xml:space="preserve">From : Pascalina </t>
  </si>
  <si>
    <t>Gedung OT - Jl. Lingkar Luar Barat Kav 35-36</t>
  </si>
  <si>
    <t>Jakarta Barat 11740</t>
  </si>
  <si>
    <t>Galon</t>
  </si>
  <si>
    <t>Capucino</t>
  </si>
  <si>
    <t>Note : Capucino pesanan sebelum lebaran…tagihan baru datang hari ini Pak</t>
  </si>
  <si>
    <t xml:space="preserve">  </t>
  </si>
  <si>
    <t>R-zky</t>
  </si>
  <si>
    <t>laura</t>
  </si>
  <si>
    <t>1. Vincent IB: Coklat 2</t>
  </si>
  <si>
    <t>2. Sweetly Bev lt. 6 : babi putih 1, babi merah 1</t>
  </si>
  <si>
    <t>3. Devina Bev lt. 6 : babi merah 2</t>
  </si>
  <si>
    <t>4. Sjam/ICaRe lt. 4 : Babi putih 2</t>
  </si>
  <si>
    <t>5. Evelin / purch lt 3: Kacang hitam 1</t>
  </si>
  <si>
    <t>6. Irwan lt 4: Babi putih 2</t>
  </si>
  <si>
    <t>7. Herliana lt 4 : Babi putih 2</t>
  </si>
  <si>
    <t>Sweetly</t>
  </si>
  <si>
    <t xml:space="preserve">Nama </t>
  </si>
  <si>
    <t>10. Angelica IB : Babi merah 2</t>
  </si>
  <si>
    <t>11. Pebri Cs2 Lt6: Kacang hitam 1, babi merah 1</t>
  </si>
  <si>
    <t xml:space="preserve">Angelica </t>
  </si>
  <si>
    <t>9. Jessica N lt5: Cokelat 2, babi merah 2</t>
  </si>
  <si>
    <t>8. Lianah lt 8: coklat 1, kcg hitam 1</t>
  </si>
  <si>
    <t>12. Jessica lt 8 : kacang hitam 2, babi merah 3</t>
  </si>
  <si>
    <t>13. Tannia lt 8 : coklat 1 , kac.gula 3 , kacang hitam 2 , ayam 1 , babi putih 2 , babi merah 1</t>
  </si>
  <si>
    <t>14. Prama lt 5: babi putih 4, ayam 1</t>
  </si>
  <si>
    <t>15. Maria MAI : BP 3 + KH 6</t>
  </si>
  <si>
    <t>16. ⁠Jesyca Crk / Lt 7: kacang hitam 1, babi merah 1</t>
  </si>
  <si>
    <t>17. ⁠Vianny lt 1 : babi merah 1</t>
  </si>
  <si>
    <t xml:space="preserve">Jessica  </t>
  </si>
  <si>
    <t>Biskuit</t>
  </si>
  <si>
    <t>Vianny</t>
  </si>
  <si>
    <t>Monica Gabriela</t>
  </si>
  <si>
    <t>Marselina</t>
  </si>
  <si>
    <t>Suyani</t>
  </si>
  <si>
    <t>PO ASINAN  14 Juni 24</t>
  </si>
  <si>
    <t>1. Sjam - IcaRe lt. 4 : 2 asinan</t>
  </si>
  <si>
    <t xml:space="preserve">    2.  Ripca MAI : 1 asinan (kol jangan terlalu banyak)</t>
  </si>
  <si>
    <t>3. Angel statistik lt 5 : 2 asinan komplit, 1 asinan tidak pakai toge</t>
  </si>
  <si>
    <t>5. Liliana KEU Arta Lt 5 : 2 Asinan</t>
  </si>
  <si>
    <t>6. Herliana lt 4 : 2 Asinan</t>
  </si>
  <si>
    <t>8. Yencit lt 3 : 2 asinan + 1 krupuk</t>
  </si>
  <si>
    <t>9. Ellen MAI Lt 4 : 2 Asinan</t>
  </si>
  <si>
    <t>10. Feve MAI Lt 4 : 2 asinan lengkap + 1 asinan tanpa kol + 1 krupuk</t>
  </si>
  <si>
    <t>11. ⁠Regina Icare lt 4 : 3 asinan lengkap</t>
  </si>
  <si>
    <t>12. Michelle UPA Roti Lt7 : 1 asinan</t>
  </si>
  <si>
    <t>Roti-UPA</t>
  </si>
  <si>
    <t>13, Zipora Statistika lt 5 : 2 asinan tanpa kol</t>
  </si>
  <si>
    <t>Statistia Arta</t>
  </si>
  <si>
    <t>14, Irwan I CaRe lt 4: 2 asinan</t>
  </si>
  <si>
    <t>I-Care</t>
  </si>
  <si>
    <t>15. Rini Arta Lt. 5 : Krupuk 4</t>
  </si>
  <si>
    <t>16. Lina Arta LT. 5 : 3 Asinan</t>
  </si>
  <si>
    <t>17. Bu Wiwie Arta LT. 5 : 2 Asinan</t>
  </si>
  <si>
    <t>Candy-UPA</t>
  </si>
  <si>
    <t>18, Orivia Candy Lt7 : 1 asinan</t>
  </si>
  <si>
    <t>Keuangan PTI</t>
  </si>
  <si>
    <t>19, Inggrid : 1 Asinan</t>
  </si>
  <si>
    <t>20, Vera Arta : 2 Asinan</t>
  </si>
  <si>
    <t xml:space="preserve"> 21, Rias : Asinan 1, kerupuk 1</t>
  </si>
  <si>
    <t>22. Michael 3 Asinan, 2 Krupuk</t>
  </si>
  <si>
    <t>23, Teguh, PPI Lt.3 : Asinan 1, toge nya banyak</t>
  </si>
  <si>
    <t xml:space="preserve">Teguh </t>
  </si>
  <si>
    <t>23. Sherly MAI - 1 Asinan ( tidak pakai tahu )</t>
  </si>
  <si>
    <t>24. Monika HC B1 : 2 Asinan Komplit</t>
  </si>
  <si>
    <t>7. lianah lt 8: 4 asinan</t>
  </si>
  <si>
    <t>25. Natasha fin lt 7 : 10 Asinan , 1 Asinan kol sedikit</t>
  </si>
  <si>
    <t>26. Vanessa fin lt 7: kerupuk 1</t>
  </si>
  <si>
    <t>UPA FIN</t>
  </si>
  <si>
    <t>Ipeny Lt 1: Asinan 2</t>
  </si>
  <si>
    <t>Meidian BEV - LT 6: 3 pax Asinan</t>
  </si>
  <si>
    <t>Meidian</t>
  </si>
  <si>
    <t xml:space="preserve">Mei </t>
  </si>
  <si>
    <t>Mei : 5 Asinan</t>
  </si>
  <si>
    <t>4. Arleen Arta-lt. 5 : 1 Asinan, 2 krupuk</t>
  </si>
  <si>
    <t>Kristian : 4 Asinan</t>
  </si>
  <si>
    <t>Ivander : 2</t>
  </si>
  <si>
    <t>32. ⁠Irena Arta Lt5 : 2 Kerupuk</t>
  </si>
  <si>
    <t>33. Devi ritel lt 2: 1 kerupuk</t>
  </si>
  <si>
    <t>UPA HRD</t>
  </si>
  <si>
    <t>Lingling : 1 Asinan</t>
  </si>
  <si>
    <t>34. Felix CVI lt 1 : kerupuk 1</t>
  </si>
  <si>
    <t>Statistika Arta</t>
  </si>
  <si>
    <t>1 TDK PAKAI TOGE</t>
  </si>
  <si>
    <t>1 TANPA KOL</t>
  </si>
  <si>
    <t>UPA-ROTI</t>
  </si>
  <si>
    <t>Teguh</t>
  </si>
  <si>
    <t>TOGENYA BANYAK</t>
  </si>
  <si>
    <t>TDK PAKAI TAHU</t>
  </si>
  <si>
    <t>MONIKA</t>
  </si>
  <si>
    <t>CUKA SEDIKIT</t>
  </si>
  <si>
    <t>Ira lt. 6: 1 asinan (tanpa toge), 1 kerupuk</t>
  </si>
  <si>
    <t>TOGE BANYAK</t>
  </si>
  <si>
    <t xml:space="preserve">1 KOL SEDIKIT </t>
  </si>
  <si>
    <t>IPENY</t>
  </si>
  <si>
    <t>MEIDIAN</t>
  </si>
  <si>
    <t xml:space="preserve">MEI </t>
  </si>
  <si>
    <t>LINGLING</t>
  </si>
  <si>
    <t>HR-UPA</t>
  </si>
  <si>
    <t>MARIA : 4 ASINAN</t>
  </si>
  <si>
    <t>pudji : 2 asinan</t>
  </si>
  <si>
    <t>Melda : 1 Asinan</t>
  </si>
  <si>
    <t>AW : 2 Asinan</t>
  </si>
  <si>
    <t>Felly : 2 Asinan</t>
  </si>
  <si>
    <t>Shenny : 2 Asinan, 1 krupuk</t>
  </si>
  <si>
    <t>Susy : 1 Asinan, 1 Krupuk</t>
  </si>
  <si>
    <t>Ika : 1 Asinan</t>
  </si>
  <si>
    <t>felly</t>
  </si>
  <si>
    <t>shenny N</t>
  </si>
  <si>
    <t>Novinda : 2 Asinan</t>
  </si>
  <si>
    <t>Aji CS2 Lt.6 : 1 Asinan (Tanpa Kol)</t>
  </si>
  <si>
    <t>AJI</t>
  </si>
  <si>
    <t>Viola cs2 lt6 : 1 Asinan, 1 krupuk</t>
  </si>
  <si>
    <t>Viola</t>
  </si>
  <si>
    <t>Felicia : 1 Asinan, 1 krupuk</t>
  </si>
  <si>
    <t>Munir - Arta : 6 Asinan</t>
  </si>
  <si>
    <t>Ardoft</t>
  </si>
  <si>
    <t>Lauren purch lt. 3 : 1 asinan</t>
  </si>
  <si>
    <t>Lydia</t>
  </si>
  <si>
    <t>claudia</t>
  </si>
  <si>
    <t>Ria</t>
  </si>
  <si>
    <t>1. Felix CVI lt 1 : 6 pax (1 tanpa toge, 1 cuma selada + kerupuk, 1 tanpa kacang, 3 komplit)</t>
  </si>
  <si>
    <t>2. Yurike (kirim ke DM 16) : 3 pax</t>
  </si>
  <si>
    <t>3. Diana Jane (fin lt7): 3 pax</t>
  </si>
  <si>
    <t>4. Novio lt 6: 3 pax</t>
  </si>
  <si>
    <t>5. Widitya Lt 7 : 1pax</t>
  </si>
  <si>
    <t>6. Cindy lt 3 purchasing: 1 pax (tanpa kacang)</t>
  </si>
  <si>
    <t>7. ⁠Regina lt 4 ICARE : 2 pax komplit, 1 pax kerupuk aja</t>
  </si>
  <si>
    <t>8. Niko Lt.8 : 4 pax komplit, 1 pax kerupuk aja.</t>
  </si>
  <si>
    <t>9. Suryani Lt 6 : 1pax komplit , 1 Pax kerupuk  saja</t>
  </si>
  <si>
    <t>10. Vita Bev Lt.6 : 2 pax komplit</t>
  </si>
  <si>
    <t>11. Ripca MAI : 1 pax (kol sedikit)</t>
  </si>
  <si>
    <t>12. Arleen : Asinan 1, Krupuk 1</t>
  </si>
  <si>
    <t>13. Michelle Lt 7 UPA Roti : Asinan 1</t>
  </si>
  <si>
    <t>14. Vincent M BEV lt 6: 3 pax</t>
  </si>
  <si>
    <t>15. Hanna lt 8 : Asinan 1</t>
  </si>
  <si>
    <t>16. Dina L. lt5 : Asinan 1</t>
  </si>
  <si>
    <t>17. Yosefa lt 8 : Asinan 1 (tanpa timun)</t>
  </si>
  <si>
    <t>18. 18. Christy : asinan 2</t>
  </si>
  <si>
    <t>DM 16</t>
  </si>
  <si>
    <t>Diana Jane</t>
  </si>
  <si>
    <t>Vita</t>
  </si>
  <si>
    <t>UPA Roti</t>
  </si>
  <si>
    <t xml:space="preserve">Vincnet </t>
  </si>
  <si>
    <t>DAUN SELADA saja + KRUPUK</t>
  </si>
  <si>
    <t>19. Arif Sujana Lt.5 : asinan+kerupuk 1</t>
  </si>
  <si>
    <t>20. Rini Arta lt 5 : 3 Krupuk</t>
  </si>
  <si>
    <t>21. cindy ps'90 lt.5: 1 kerupuk saus kacang</t>
  </si>
  <si>
    <t>Velia lt.7 : kerupuk 2</t>
  </si>
  <si>
    <t>23. Lina arta lt 5 : 2 asinan</t>
  </si>
  <si>
    <t>24. Vera arta lt. 5 : 2 asinan</t>
  </si>
  <si>
    <t>25. Christine arta lt. 5 : 2 krupuk</t>
  </si>
  <si>
    <t>26. Joyce lt. 7 :  1 pax</t>
  </si>
  <si>
    <t>27. Liliana arta lt 5 : 2 asinan</t>
  </si>
  <si>
    <t>28. Sherly MAI : 1 asinan (ga pake tahu)</t>
  </si>
  <si>
    <t>29. Ellen MAI : 2 asinan</t>
  </si>
  <si>
    <t>30. Budiono MAI : 2 asinan</t>
  </si>
  <si>
    <t>31. Irwan lt 4: 1 asinan, 1 kerupuk saja</t>
  </si>
  <si>
    <t>32. Linda ps. 90 arta : 1 asinan</t>
  </si>
  <si>
    <t>33. Bu Wiwie arta lt. 5 ; 2 asinan, 1 krupuk</t>
  </si>
  <si>
    <t>34. Veronica CS2 Lt. 6 : 1 Asinan tanpa tauge + 1 kerupuk</t>
  </si>
  <si>
    <t>35. Maria MAI : 3 asinan</t>
  </si>
  <si>
    <t>36. ⁠Irena IB : 1 pax asinan</t>
  </si>
  <si>
    <t>37. ⁠Fanny Candy lt 7 : 2 pax asinan</t>
  </si>
  <si>
    <t>38. Fifi lt 7 : 1 pax</t>
  </si>
  <si>
    <t>39. Lauren purchasing lt. 3 : 1 pax asinan</t>
  </si>
  <si>
    <t>40. ⁠Suriawaty ps 90 lt 7 : 2 pax asinan</t>
  </si>
  <si>
    <t>Linaa</t>
  </si>
  <si>
    <t>Jocye</t>
  </si>
  <si>
    <t>Linda</t>
  </si>
  <si>
    <t>PS.90 Arta</t>
  </si>
  <si>
    <t>Tanpa Tage</t>
  </si>
  <si>
    <t>MAi</t>
  </si>
  <si>
    <t>41. Sjam ICaRe : 2 Asinan</t>
  </si>
  <si>
    <t>1. Pudji: asinan 2</t>
  </si>
  <si>
    <t>2. Jessica: asinan 2</t>
  </si>
  <si>
    <t>3. Lydia: asinan 3</t>
  </si>
  <si>
    <t>4. Heidi Food: asinan 1</t>
  </si>
  <si>
    <t>5. Novinda: 2</t>
  </si>
  <si>
    <t>6. Taty: asinan 2</t>
  </si>
  <si>
    <t>7. Nancy : asinan 2</t>
  </si>
  <si>
    <t>8. Lani: asinan 4</t>
  </si>
  <si>
    <t>9. ⁠Flora : asinan 1</t>
  </si>
  <si>
    <t>10. ⁠Samantha : asinan 1</t>
  </si>
  <si>
    <t>11. Monica : asinan 1</t>
  </si>
  <si>
    <t>12. ⁠Keke: asinan 1</t>
  </si>
  <si>
    <t>13. Ika: asinan 1</t>
  </si>
  <si>
    <t>Heidi Food</t>
  </si>
  <si>
    <t>Joelin retail lt 2 : asinan 1(tanpa timun)</t>
  </si>
  <si>
    <t>Joelin</t>
  </si>
  <si>
    <t>Inggrid : 3 Asinan</t>
  </si>
  <si>
    <t>Ingrid</t>
  </si>
  <si>
    <t>Ivander CS2 : 2 Asinan</t>
  </si>
  <si>
    <t>Munir Arta : 3 Asinan</t>
  </si>
  <si>
    <t>Iwan Arta : 1 Asinan</t>
  </si>
  <si>
    <t>TANPA KACANG TANAH</t>
  </si>
  <si>
    <t>Mei APP LT. 4 : 5 Asinan</t>
  </si>
  <si>
    <t>Ira lt. 6: 1 asinan (tanpa toge dan tanpa kacang)</t>
  </si>
  <si>
    <t>TANPA TOGE &amp; kacang tanah</t>
  </si>
  <si>
    <t>Novia</t>
  </si>
  <si>
    <t>TANPA KACANg</t>
  </si>
  <si>
    <t>14. ⁠Melina : 2</t>
  </si>
  <si>
    <t>15. Gevin : 2</t>
  </si>
  <si>
    <t>16. Felia : 2</t>
  </si>
  <si>
    <t>Sintianawati</t>
  </si>
  <si>
    <t>Sintaniawaty : 1 Asinan</t>
  </si>
  <si>
    <t>Bayu IB : 2 Asinan</t>
  </si>
  <si>
    <t>Theresia : 2 Asinan</t>
  </si>
  <si>
    <t>Handoko MAI : 2 asinan</t>
  </si>
  <si>
    <t>55. Debby PPI lt.3 : 1 asinan</t>
  </si>
  <si>
    <t>56. Albert MAI Lt4 : 1 Asinan</t>
  </si>
  <si>
    <t>Debby</t>
  </si>
  <si>
    <t>Orivia Candy Lt.7 : 1 asinan</t>
  </si>
  <si>
    <t>⁠Aji Lt.6 : 1 asinan (tanpa kol)</t>
  </si>
  <si>
    <t>SALADA + TAHU tanpa kacang tanah</t>
  </si>
  <si>
    <t>Catherine Olivia</t>
  </si>
  <si>
    <t>2. Novinda: asinan 3</t>
  </si>
  <si>
    <t>3. AW: asinan 2</t>
  </si>
  <si>
    <t>4. Susi: asinan 1</t>
  </si>
  <si>
    <t>5. Heidi Food: asinan 1</t>
  </si>
  <si>
    <t>HEIDI FOOD</t>
  </si>
  <si>
    <t>2. Indah lt 6 : 3 pax</t>
  </si>
  <si>
    <t xml:space="preserve">3. Sofi lt 4 : 1 pack ( tidak pakai toge ) </t>
  </si>
  <si>
    <t>4. Yencit Lt 3 : 2pax</t>
  </si>
  <si>
    <t>5. Ripca MAI Lt.4 : 1 pax ( kol sedikit )</t>
  </si>
  <si>
    <t>6. Feve Lt 4 (MAI) : asinan komplit 1 + asinan (tanpa kol) 1 + krupuk saja 1</t>
  </si>
  <si>
    <t>7. Herliana MAI : 1 pak kol dikit</t>
  </si>
  <si>
    <t>8. Rini Arta lt. 5 : Asinan 12,  krupuk 6</t>
  </si>
  <si>
    <t>9. Aji Lt.6 : asinan 1 (tanpa kol)</t>
  </si>
  <si>
    <t>10. ⁠Regina Icare lt 4 : asinan komplit 3, kerupuk aja 1</t>
  </si>
  <si>
    <t>11. Budiono Lt 4 : asinan komplit 2</t>
  </si>
  <si>
    <t>12. Michelle lt 3 (purch) : asinan komplit 1</t>
  </si>
  <si>
    <t>13. Jesica HRD Arta lt 5 : 4 krupuk</t>
  </si>
  <si>
    <t>14. Maria MAI : asinan 3</t>
  </si>
  <si>
    <t>15. ⁠Vincent M Bev lt 6 : Asinan 1 + 1 kerupuk</t>
  </si>
  <si>
    <t>16. Zipora Lt 5 CBDI : 1 asinan (tanpa kol)</t>
  </si>
  <si>
    <t>17. Fifi lt 7 : asinan 1</t>
  </si>
  <si>
    <t>18. Christy CBDI Lt5 : asinan 1</t>
  </si>
  <si>
    <t>19. Theresia MAI : Asinan 3</t>
  </si>
  <si>
    <t>20. Dyana-ICaRe : 3 Asinan</t>
  </si>
  <si>
    <t>21. Ira lt. 6 : 1 asinan (selada, tahu dan kerupuk saja)</t>
  </si>
  <si>
    <t>22. Sasa Lt 6 : 1 Asinan (Tanpa Tahu)</t>
  </si>
  <si>
    <t>23. Richel lt5 : 1 Asinan ( tanpa toge )</t>
  </si>
  <si>
    <t>24. Sjam I-CaRe : 2 Asinan</t>
  </si>
  <si>
    <t>25. Yurike DM 16 : 6 Asinan</t>
  </si>
  <si>
    <t>26. Irwan lt 4: 2 asinan</t>
  </si>
  <si>
    <t>27. Jessica (Jeje) Arta : 2 Krupuk</t>
  </si>
  <si>
    <t>28. Arleen Arta : 1 Asinan, 1 Krupuk</t>
  </si>
  <si>
    <t>29. Agustina lt 4 : 4 asinan, 1 kerupuk</t>
  </si>
  <si>
    <t>30. Ivander CS2 lt. 6 : 2 Asinan</t>
  </si>
  <si>
    <t>31. Sherly MAI : 1 Asinan (ga pake tahu)</t>
  </si>
  <si>
    <t>1.joyce lt 7: 2 pax</t>
  </si>
  <si>
    <t>JOYCE</t>
  </si>
  <si>
    <t>INDAH</t>
  </si>
  <si>
    <t>RINI</t>
  </si>
  <si>
    <t>REGINA</t>
  </si>
  <si>
    <t>I-CARE</t>
  </si>
  <si>
    <t>ZIPORA</t>
  </si>
  <si>
    <t>ARTA - CBDI</t>
  </si>
  <si>
    <t>ARTA CBDI</t>
  </si>
  <si>
    <t>SASA</t>
  </si>
  <si>
    <t>DM-16</t>
  </si>
  <si>
    <t>JESICA (JEJE)</t>
  </si>
  <si>
    <t>MAILING</t>
  </si>
  <si>
    <t>SISA</t>
  </si>
  <si>
    <t>SOLEH</t>
  </si>
  <si>
    <t>DAUN SELADA + TAHU + KRUPUK</t>
  </si>
  <si>
    <t>Nancy: asinan 2</t>
  </si>
  <si>
    <t>Michael Arjuna : 5 Asinan</t>
  </si>
  <si>
    <t>Dina L. Lt5 : 1 Asinan</t>
  </si>
  <si>
    <t>felly: asinan 2</t>
  </si>
  <si>
    <t>35. Angel lt 5 CBDI : 2 asinan komplit</t>
  </si>
  <si>
    <t>36. Tasya Lt 7 : 1 pax</t>
  </si>
  <si>
    <t>37. Vira lt.1 : 1 asinan (tanpa kacang)</t>
  </si>
  <si>
    <t>CBDI Arta</t>
  </si>
  <si>
    <t>Vira</t>
  </si>
  <si>
    <t>TANPA KACANG</t>
  </si>
  <si>
    <t>9. o irwan: 1</t>
  </si>
  <si>
    <t>10. Arrini 1</t>
  </si>
  <si>
    <t>11. Gevin: 1</t>
  </si>
  <si>
    <t>12. ⁠Flora : 1</t>
  </si>
  <si>
    <t>Bu Arrini</t>
  </si>
  <si>
    <t>Munir 3 Asinan</t>
  </si>
  <si>
    <t>Conny 1 asinan</t>
  </si>
  <si>
    <t>tri wulan</t>
  </si>
  <si>
    <t>Katrin</t>
  </si>
  <si>
    <t>Giovana</t>
  </si>
  <si>
    <t>Joyce</t>
  </si>
  <si>
    <t>2 tanpa kol, 1 tanpa toge</t>
  </si>
  <si>
    <t>kol &amp; toge sedikit</t>
  </si>
  <si>
    <t>Ritel</t>
  </si>
  <si>
    <t>Erico</t>
  </si>
  <si>
    <t>Risti</t>
  </si>
  <si>
    <t>Angeline</t>
  </si>
  <si>
    <t>TOGE SEDIKIT</t>
  </si>
  <si>
    <t>KOL &amp; TOGE SEDIKIT</t>
  </si>
  <si>
    <t>TANPA KOL &amp; TOGE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</si>
</sst>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_-;\-* #,##0_-;_-* &quot;-&quot;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000000"/>
      <name val="Calibri"/>
      <family val="2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1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/>
    <xf numFmtId="164" fontId="0" fillId="0" borderId="1" xfId="1" applyFont="1" applyBorder="1" applyAlignment="1">
      <alignment horizontal="center"/>
    </xf>
    <xf numFmtId="164" fontId="0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left"/>
    </xf>
    <xf numFmtId="164" fontId="2" fillId="5" borderId="0" xfId="1" applyFont="1" applyFill="1"/>
    <xf numFmtId="164" fontId="0" fillId="0" borderId="5" xfId="1" applyFont="1" applyFill="1" applyBorder="1" applyAlignment="1">
      <alignment horizontal="center"/>
    </xf>
    <xf numFmtId="164" fontId="2" fillId="5" borderId="0" xfId="0" applyNumberFormat="1" applyFont="1" applyFill="1"/>
    <xf numFmtId="0" fontId="0" fillId="6" borderId="1" xfId="0" applyFill="1" applyBorder="1" applyAlignment="1">
      <alignment horizontal="center" vertical="center"/>
    </xf>
    <xf numFmtId="164" fontId="0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1" xfId="1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/>
    <xf numFmtId="164" fontId="0" fillId="0" borderId="0" xfId="0" applyNumberFormat="1"/>
    <xf numFmtId="0" fontId="0" fillId="2" borderId="0" xfId="0" applyFill="1"/>
    <xf numFmtId="164" fontId="0" fillId="2" borderId="0" xfId="1" applyFon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4" fontId="0" fillId="2" borderId="1" xfId="1" applyFont="1" applyFill="1" applyBorder="1"/>
    <xf numFmtId="0" fontId="0" fillId="3" borderId="1" xfId="0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164" fontId="0" fillId="9" borderId="1" xfId="1" applyFont="1" applyFill="1" applyBorder="1"/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164" fontId="0" fillId="9" borderId="1" xfId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5" fillId="0" borderId="0" xfId="0" applyFont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164" fontId="0" fillId="3" borderId="1" xfId="1" applyFont="1" applyFill="1" applyBorder="1" applyAlignment="1">
      <alignment horizontal="center"/>
    </xf>
    <xf numFmtId="164" fontId="0" fillId="9" borderId="1" xfId="1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6" borderId="3" xfId="0" applyFont="1" applyFill="1" applyBorder="1" applyAlignment="1">
      <alignment horizontal="center"/>
    </xf>
    <xf numFmtId="0" fontId="0" fillId="3" borderId="0" xfId="0" applyFill="1"/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0" xfId="0" applyNumberFormat="1" applyFill="1"/>
    <xf numFmtId="164" fontId="0" fillId="0" borderId="1" xfId="1" applyFont="1" applyBorder="1"/>
    <xf numFmtId="0" fontId="6" fillId="0" borderId="0" xfId="0" applyFont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64" fontId="0" fillId="10" borderId="1" xfId="1" applyFont="1" applyFill="1" applyBorder="1" applyAlignment="1">
      <alignment horizontal="center"/>
    </xf>
    <xf numFmtId="0" fontId="0" fillId="10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1" applyFont="1" applyFill="1" applyAlignment="1">
      <alignment horizontal="center"/>
    </xf>
    <xf numFmtId="164" fontId="0" fillId="3" borderId="0" xfId="1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164" fontId="0" fillId="0" borderId="0" xfId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64" fontId="0" fillId="3" borderId="1" xfId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4" fontId="2" fillId="5" borderId="0" xfId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0" borderId="0" xfId="0" applyFont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7" fillId="3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64" fontId="7" fillId="2" borderId="1" xfId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7" fillId="12" borderId="1" xfId="0" applyFont="1" applyFill="1" applyBorder="1"/>
    <xf numFmtId="0" fontId="7" fillId="12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center"/>
    </xf>
    <xf numFmtId="164" fontId="0" fillId="12" borderId="1" xfId="1" applyFont="1" applyFill="1" applyBorder="1"/>
    <xf numFmtId="164" fontId="0" fillId="12" borderId="1" xfId="1" applyFont="1" applyFill="1" applyBorder="1" applyAlignment="1">
      <alignment horizontal="left"/>
    </xf>
    <xf numFmtId="0" fontId="0" fillId="3" borderId="4" xfId="0" applyFill="1" applyBorder="1" applyAlignment="1"/>
    <xf numFmtId="164" fontId="7" fillId="3" borderId="1" xfId="1" applyFont="1" applyFill="1" applyBorder="1" applyAlignment="1">
      <alignment horizontal="center"/>
    </xf>
    <xf numFmtId="0" fontId="0" fillId="3" borderId="1" xfId="0" applyFill="1" applyBorder="1" applyAlignment="1"/>
    <xf numFmtId="0" fontId="0" fillId="3" borderId="0" xfId="0" applyFill="1" applyBorder="1"/>
    <xf numFmtId="0" fontId="0" fillId="2" borderId="1" xfId="0" applyFill="1" applyBorder="1" applyAlignment="1">
      <alignment horizontal="center"/>
    </xf>
    <xf numFmtId="164" fontId="0" fillId="2" borderId="1" xfId="1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64" fontId="7" fillId="2" borderId="1" xfId="1" applyFont="1" applyFill="1" applyBorder="1" applyAlignment="1">
      <alignment horizontal="left"/>
    </xf>
    <xf numFmtId="164" fontId="8" fillId="3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64" fontId="7" fillId="2" borderId="1" xfId="1" applyFont="1" applyFill="1" applyBorder="1"/>
    <xf numFmtId="0" fontId="7" fillId="2" borderId="4" xfId="0" applyFont="1" applyFill="1" applyBorder="1" applyAlignment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0" fontId="7" fillId="13" borderId="1" xfId="0" applyFont="1" applyFill="1" applyBorder="1" applyAlignment="1">
      <alignment horizontal="left"/>
    </xf>
    <xf numFmtId="164" fontId="7" fillId="13" borderId="1" xfId="1" applyFont="1" applyFill="1" applyBorder="1"/>
    <xf numFmtId="164" fontId="7" fillId="13" borderId="1" xfId="1" applyFont="1" applyFill="1" applyBorder="1" applyAlignment="1">
      <alignment horizontal="center"/>
    </xf>
    <xf numFmtId="0" fontId="7" fillId="13" borderId="0" xfId="0" applyFont="1" applyFill="1"/>
    <xf numFmtId="164" fontId="8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0" fillId="12" borderId="0" xfId="0" applyFill="1"/>
    <xf numFmtId="164" fontId="0" fillId="12" borderId="0" xfId="0" applyNumberFormat="1" applyFill="1"/>
    <xf numFmtId="164" fontId="0" fillId="0" borderId="0" xfId="1" applyFont="1" applyAlignment="1"/>
    <xf numFmtId="0" fontId="0" fillId="0" borderId="0" xfId="0" applyAlignment="1"/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1"/>
    </xf>
    <xf numFmtId="0" fontId="11" fillId="0" borderId="0" xfId="0" applyFont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left"/>
    </xf>
    <xf numFmtId="164" fontId="11" fillId="2" borderId="1" xfId="1" applyFont="1" applyFill="1" applyBorder="1"/>
    <xf numFmtId="0" fontId="0" fillId="2" borderId="1" xfId="0" applyFill="1" applyBorder="1" applyAlignment="1">
      <alignment horizontal="center"/>
    </xf>
    <xf numFmtId="0" fontId="11" fillId="2" borderId="5" xfId="0" applyFont="1" applyFill="1" applyBorder="1"/>
    <xf numFmtId="164" fontId="0" fillId="0" borderId="0" xfId="1" applyFont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/>
    <xf numFmtId="164" fontId="11" fillId="3" borderId="1" xfId="1" applyFont="1" applyFill="1" applyBorder="1"/>
    <xf numFmtId="0" fontId="0" fillId="3" borderId="0" xfId="0" applyFill="1" applyAlignment="1">
      <alignment horizontal="left"/>
    </xf>
    <xf numFmtId="0" fontId="12" fillId="6" borderId="2" xfId="0" applyFont="1" applyFill="1" applyBorder="1"/>
    <xf numFmtId="0" fontId="12" fillId="6" borderId="3" xfId="0" applyFont="1" applyFill="1" applyBorder="1"/>
    <xf numFmtId="0" fontId="12" fillId="6" borderId="4" xfId="0" applyFont="1" applyFill="1" applyBorder="1" applyAlignment="1">
      <alignment horizontal="left"/>
    </xf>
    <xf numFmtId="0" fontId="12" fillId="6" borderId="4" xfId="0" applyFont="1" applyFill="1" applyBorder="1"/>
    <xf numFmtId="164" fontId="12" fillId="6" borderId="1" xfId="1" applyFont="1" applyFill="1" applyBorder="1" applyAlignment="1">
      <alignment horizontal="center"/>
    </xf>
    <xf numFmtId="164" fontId="12" fillId="0" borderId="0" xfId="1" applyFont="1"/>
    <xf numFmtId="164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4" fontId="6" fillId="5" borderId="0" xfId="1" applyFon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164" fontId="0" fillId="14" borderId="1" xfId="1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11" fillId="15" borderId="1" xfId="1" applyFont="1" applyFill="1" applyBorder="1" applyAlignment="1">
      <alignment vertical="center" wrapText="1"/>
    </xf>
    <xf numFmtId="0" fontId="11" fillId="15" borderId="1" xfId="0" applyFont="1" applyFill="1" applyBorder="1" applyAlignment="1">
      <alignment vertical="center" wrapText="1"/>
    </xf>
    <xf numFmtId="0" fontId="13" fillId="17" borderId="8" xfId="0" applyFont="1" applyFill="1" applyBorder="1" applyAlignment="1">
      <alignment horizontal="center" vertical="center"/>
    </xf>
    <xf numFmtId="0" fontId="13" fillId="17" borderId="9" xfId="0" applyFont="1" applyFill="1" applyBorder="1" applyAlignment="1">
      <alignment horizontal="center" vertical="center"/>
    </xf>
    <xf numFmtId="0" fontId="14" fillId="16" borderId="11" xfId="0" applyFont="1" applyFill="1" applyBorder="1" applyAlignment="1">
      <alignment vertical="center"/>
    </xf>
    <xf numFmtId="0" fontId="14" fillId="16" borderId="10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7" fillId="3" borderId="0" xfId="0" applyFont="1" applyFill="1" applyBorder="1"/>
    <xf numFmtId="164" fontId="0" fillId="3" borderId="0" xfId="1" applyFont="1" applyFill="1" applyBorder="1" applyAlignment="1">
      <alignment horizontal="center" vertical="center"/>
    </xf>
    <xf numFmtId="164" fontId="0" fillId="3" borderId="0" xfId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/>
    <xf numFmtId="0" fontId="16" fillId="2" borderId="1" xfId="0" applyFont="1" applyFill="1" applyBorder="1" applyAlignment="1">
      <alignment horizontal="left"/>
    </xf>
    <xf numFmtId="164" fontId="16" fillId="2" borderId="1" xfId="1" applyFont="1" applyFill="1" applyBorder="1"/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17" fillId="2" borderId="1" xfId="0" applyFont="1" applyFill="1" applyBorder="1" applyAlignment="1">
      <alignment horizontal="left"/>
    </xf>
    <xf numFmtId="164" fontId="17" fillId="2" borderId="1" xfId="1" applyFont="1" applyFill="1" applyBorder="1"/>
    <xf numFmtId="0" fontId="16" fillId="2" borderId="5" xfId="0" applyFont="1" applyFill="1" applyBorder="1"/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3" fillId="0" borderId="0" xfId="0" applyFont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64" fontId="7" fillId="3" borderId="1" xfId="1" applyFont="1" applyFill="1" applyBorder="1"/>
    <xf numFmtId="0" fontId="0" fillId="2" borderId="1" xfId="0" applyFill="1" applyBorder="1" applyAlignment="1">
      <alignment horizontal="center"/>
    </xf>
    <xf numFmtId="164" fontId="8" fillId="3" borderId="0" xfId="1" applyFont="1" applyFill="1" applyBorder="1" applyAlignment="1">
      <alignment horizontal="center"/>
    </xf>
    <xf numFmtId="164" fontId="0" fillId="3" borderId="0" xfId="1" applyFont="1" applyFill="1" applyBorder="1" applyAlignment="1">
      <alignment horizontal="left"/>
    </xf>
    <xf numFmtId="164" fontId="2" fillId="6" borderId="2" xfId="1" applyFont="1" applyFill="1" applyBorder="1" applyAlignment="1">
      <alignment horizontal="center"/>
    </xf>
    <xf numFmtId="0" fontId="0" fillId="3" borderId="2" xfId="0" applyFill="1" applyBorder="1"/>
    <xf numFmtId="164" fontId="0" fillId="3" borderId="2" xfId="1" applyFont="1" applyFill="1" applyBorder="1" applyAlignment="1">
      <alignment horizontal="center"/>
    </xf>
    <xf numFmtId="164" fontId="8" fillId="3" borderId="2" xfId="1" applyFont="1" applyFill="1" applyBorder="1" applyAlignment="1">
      <alignment horizontal="center"/>
    </xf>
    <xf numFmtId="164" fontId="0" fillId="3" borderId="2" xfId="1" applyFont="1" applyFill="1" applyBorder="1" applyAlignment="1">
      <alignment horizontal="left"/>
    </xf>
    <xf numFmtId="164" fontId="7" fillId="3" borderId="2" xfId="1" applyFont="1" applyFill="1" applyBorder="1" applyAlignment="1">
      <alignment horizontal="left"/>
    </xf>
    <xf numFmtId="164" fontId="0" fillId="2" borderId="2" xfId="1" applyFont="1" applyFill="1" applyBorder="1" applyAlignment="1">
      <alignment horizontal="center"/>
    </xf>
    <xf numFmtId="164" fontId="2" fillId="3" borderId="0" xfId="1" applyFont="1" applyFill="1" applyBorder="1" applyAlignment="1">
      <alignment horizontal="center"/>
    </xf>
    <xf numFmtId="164" fontId="7" fillId="3" borderId="0" xfId="1" applyFont="1" applyFill="1" applyBorder="1" applyAlignment="1">
      <alignment horizontal="left"/>
    </xf>
    <xf numFmtId="164" fontId="7" fillId="3" borderId="0" xfId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/>
    <xf numFmtId="0" fontId="15" fillId="3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164" fontId="15" fillId="3" borderId="1" xfId="1" applyFont="1" applyFill="1" applyBorder="1"/>
    <xf numFmtId="164" fontId="15" fillId="3" borderId="2" xfId="1" applyFont="1" applyFill="1" applyBorder="1" applyAlignment="1">
      <alignment horizontal="center"/>
    </xf>
    <xf numFmtId="164" fontId="15" fillId="3" borderId="1" xfId="1" applyFont="1" applyFill="1" applyBorder="1" applyAlignment="1">
      <alignment horizontal="left"/>
    </xf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0" xfId="0" applyFont="1" applyFill="1" applyBorder="1" applyAlignment="1">
      <alignment horizontal="left"/>
    </xf>
    <xf numFmtId="0" fontId="18" fillId="3" borderId="1" xfId="0" applyFont="1" applyFill="1" applyBorder="1"/>
    <xf numFmtId="164" fontId="0" fillId="10" borderId="0" xfId="1" applyFont="1" applyFill="1"/>
    <xf numFmtId="164" fontId="0" fillId="10" borderId="0" xfId="0" applyNumberFormat="1" applyFill="1"/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164" fontId="0" fillId="10" borderId="1" xfId="1" applyFont="1" applyFill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15" fillId="10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164" fontId="15" fillId="2" borderId="1" xfId="1" applyFont="1" applyFill="1" applyBorder="1"/>
    <xf numFmtId="164" fontId="15" fillId="2" borderId="1" xfId="1" applyFont="1" applyFill="1" applyBorder="1" applyAlignment="1">
      <alignment horizontal="left"/>
    </xf>
    <xf numFmtId="164" fontId="15" fillId="2" borderId="1" xfId="1" applyFont="1" applyFill="1" applyBorder="1" applyAlignment="1">
      <alignment horizontal="center"/>
    </xf>
    <xf numFmtId="0" fontId="18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64" fontId="7" fillId="3" borderId="1" xfId="1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164" fontId="0" fillId="6" borderId="0" xfId="1" applyFont="1" applyFill="1" applyAlignment="1">
      <alignment horizontal="center"/>
    </xf>
    <xf numFmtId="0" fontId="3" fillId="0" borderId="0" xfId="0" applyFont="1" applyAlignment="1">
      <alignment horizontal="left"/>
    </xf>
    <xf numFmtId="0" fontId="0" fillId="6" borderId="3" xfId="0" applyFill="1" applyBorder="1" applyAlignment="1">
      <alignment horizontal="center" vertical="center"/>
    </xf>
    <xf numFmtId="164" fontId="2" fillId="6" borderId="1" xfId="1" applyFont="1" applyFill="1" applyBorder="1" applyAlignment="1">
      <alignment horizontal="left"/>
    </xf>
    <xf numFmtId="164" fontId="0" fillId="3" borderId="1" xfId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7" fillId="10" borderId="1" xfId="0" applyFont="1" applyFill="1" applyBorder="1" applyAlignment="1">
      <alignment horizontal="center"/>
    </xf>
    <xf numFmtId="164" fontId="7" fillId="10" borderId="1" xfId="1" applyFont="1" applyFill="1" applyBorder="1" applyAlignment="1">
      <alignment horizontal="left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164" fontId="7" fillId="4" borderId="1" xfId="1" applyFont="1" applyFill="1" applyBorder="1"/>
    <xf numFmtId="164" fontId="7" fillId="4" borderId="1" xfId="1" applyFont="1" applyFill="1" applyBorder="1" applyAlignment="1">
      <alignment horizontal="left"/>
    </xf>
    <xf numFmtId="0" fontId="15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64" fontId="0" fillId="4" borderId="1" xfId="1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horizontal="left"/>
    </xf>
    <xf numFmtId="164" fontId="15" fillId="4" borderId="1" xfId="1" applyFont="1" applyFill="1" applyBorder="1"/>
    <xf numFmtId="0" fontId="0" fillId="4" borderId="1" xfId="0" applyFont="1" applyFill="1" applyBorder="1" applyAlignment="1">
      <alignment horizontal="center"/>
    </xf>
    <xf numFmtId="164" fontId="15" fillId="4" borderId="1" xfId="1" applyFont="1" applyFill="1" applyBorder="1" applyAlignment="1">
      <alignment horizontal="left"/>
    </xf>
    <xf numFmtId="164" fontId="15" fillId="0" borderId="0" xfId="1" applyFont="1"/>
    <xf numFmtId="0" fontId="15" fillId="10" borderId="1" xfId="0" applyFont="1" applyFill="1" applyBorder="1"/>
    <xf numFmtId="0" fontId="15" fillId="10" borderId="1" xfId="0" applyFont="1" applyFill="1" applyBorder="1" applyAlignment="1">
      <alignment horizontal="center"/>
    </xf>
    <xf numFmtId="164" fontId="15" fillId="10" borderId="1" xfId="1" applyFont="1" applyFill="1" applyBorder="1"/>
    <xf numFmtId="0" fontId="19" fillId="16" borderId="1" xfId="0" applyFont="1" applyFill="1" applyBorder="1" applyAlignment="1">
      <alignment wrapText="1"/>
    </xf>
    <xf numFmtId="0" fontId="19" fillId="16" borderId="0" xfId="0" applyFont="1" applyFill="1" applyAlignment="1">
      <alignment wrapText="1"/>
    </xf>
    <xf numFmtId="0" fontId="20" fillId="16" borderId="7" xfId="0" applyFont="1" applyFill="1" applyBorder="1" applyAlignment="1">
      <alignment wrapText="1"/>
    </xf>
    <xf numFmtId="0" fontId="19" fillId="16" borderId="13" xfId="0" applyFont="1" applyFill="1" applyBorder="1" applyAlignment="1">
      <alignment wrapText="1"/>
    </xf>
    <xf numFmtId="0" fontId="19" fillId="16" borderId="7" xfId="0" applyFont="1" applyFill="1" applyBorder="1" applyAlignment="1">
      <alignment wrapText="1"/>
    </xf>
    <xf numFmtId="0" fontId="20" fillId="16" borderId="0" xfId="0" applyFont="1" applyFill="1" applyAlignment="1">
      <alignment wrapText="1"/>
    </xf>
    <xf numFmtId="0" fontId="20" fillId="16" borderId="1" xfId="0" applyFont="1" applyFill="1" applyBorder="1" applyAlignment="1">
      <alignment wrapText="1"/>
    </xf>
    <xf numFmtId="0" fontId="19" fillId="16" borderId="3" xfId="0" applyFont="1" applyFill="1" applyBorder="1" applyAlignment="1">
      <alignment wrapText="1"/>
    </xf>
    <xf numFmtId="0" fontId="21" fillId="16" borderId="13" xfId="0" applyFont="1" applyFill="1" applyBorder="1" applyAlignment="1">
      <alignment wrapText="1"/>
    </xf>
    <xf numFmtId="0" fontId="21" fillId="16" borderId="7" xfId="0" applyFont="1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3" fillId="0" borderId="0" xfId="0" applyFont="1" applyAlignment="1"/>
    <xf numFmtId="164" fontId="1" fillId="3" borderId="0" xfId="1" applyFont="1" applyFill="1" applyBorder="1" applyAlignment="1">
      <alignment horizontal="center"/>
    </xf>
    <xf numFmtId="164" fontId="0" fillId="2" borderId="0" xfId="1" applyFont="1" applyFill="1" applyAlignment="1">
      <alignment horizontal="center"/>
    </xf>
    <xf numFmtId="164" fontId="7" fillId="3" borderId="0" xfId="1" applyFont="1" applyFill="1"/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5" xfId="0" applyFont="1" applyFill="1" applyBorder="1"/>
    <xf numFmtId="164" fontId="0" fillId="3" borderId="0" xfId="0" applyNumberFormat="1" applyFill="1" applyBorder="1"/>
    <xf numFmtId="0" fontId="7" fillId="18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center"/>
    </xf>
    <xf numFmtId="164" fontId="7" fillId="18" borderId="1" xfId="1" applyFont="1" applyFill="1" applyBorder="1" applyAlignment="1">
      <alignment horizontal="center"/>
    </xf>
    <xf numFmtId="164" fontId="0" fillId="18" borderId="1" xfId="1" applyFont="1" applyFill="1" applyBorder="1" applyAlignment="1">
      <alignment horizontal="left"/>
    </xf>
    <xf numFmtId="0" fontId="7" fillId="18" borderId="1" xfId="0" applyFont="1" applyFill="1" applyBorder="1"/>
    <xf numFmtId="164" fontId="7" fillId="18" borderId="1" xfId="1" applyFont="1" applyFill="1" applyBorder="1"/>
    <xf numFmtId="164" fontId="7" fillId="18" borderId="1" xfId="1" applyFont="1" applyFill="1" applyBorder="1" applyAlignment="1">
      <alignment horizontal="left"/>
    </xf>
    <xf numFmtId="0" fontId="0" fillId="18" borderId="1" xfId="0" applyFill="1" applyBorder="1" applyAlignment="1">
      <alignment horizontal="center"/>
    </xf>
    <xf numFmtId="0" fontId="15" fillId="18" borderId="1" xfId="0" applyFont="1" applyFill="1" applyBorder="1" applyAlignment="1">
      <alignment horizontal="center"/>
    </xf>
    <xf numFmtId="0" fontId="15" fillId="18" borderId="1" xfId="0" applyFont="1" applyFill="1" applyBorder="1"/>
    <xf numFmtId="0" fontId="15" fillId="18" borderId="1" xfId="0" applyFont="1" applyFill="1" applyBorder="1" applyAlignment="1">
      <alignment horizontal="left"/>
    </xf>
    <xf numFmtId="164" fontId="15" fillId="18" borderId="1" xfId="1" applyFont="1" applyFill="1" applyBorder="1"/>
    <xf numFmtId="164" fontId="15" fillId="18" borderId="1" xfId="1" applyFont="1" applyFill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horizontal="left"/>
    </xf>
    <xf numFmtId="164" fontId="0" fillId="0" borderId="0" xfId="1" applyFon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2" borderId="0" xfId="0" applyFont="1" applyFill="1"/>
    <xf numFmtId="0" fontId="1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64" fontId="0" fillId="3" borderId="1" xfId="0" applyNumberForma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64" fontId="7" fillId="3" borderId="1" xfId="1" applyFont="1" applyFill="1" applyBorder="1" applyAlignment="1"/>
    <xf numFmtId="0" fontId="7" fillId="3" borderId="1" xfId="0" applyFont="1" applyFill="1" applyBorder="1" applyAlignment="1"/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16" xfId="0" applyBorder="1"/>
    <xf numFmtId="0" fontId="0" fillId="0" borderId="17" xfId="0" applyBorder="1" applyAlignment="1">
      <alignment horizontal="left"/>
    </xf>
    <xf numFmtId="164" fontId="0" fillId="0" borderId="17" xfId="1" applyFont="1" applyBorder="1" applyAlignment="1">
      <alignment horizontal="left"/>
    </xf>
    <xf numFmtId="0" fontId="0" fillId="0" borderId="18" xfId="0" applyBorder="1"/>
    <xf numFmtId="164" fontId="0" fillId="0" borderId="13" xfId="1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164" fontId="0" fillId="0" borderId="16" xfId="1" applyFont="1" applyBorder="1"/>
    <xf numFmtId="164" fontId="0" fillId="0" borderId="18" xfId="1" applyFont="1" applyBorder="1"/>
    <xf numFmtId="164" fontId="0" fillId="0" borderId="15" xfId="1" applyFont="1" applyBorder="1" applyAlignment="1">
      <alignment horizontal="center"/>
    </xf>
    <xf numFmtId="164" fontId="0" fillId="0" borderId="14" xfId="1" applyFont="1" applyBorder="1"/>
    <xf numFmtId="164" fontId="0" fillId="0" borderId="15" xfId="1" applyFont="1" applyBorder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64" fontId="7" fillId="2" borderId="0" xfId="1" applyFont="1" applyFill="1"/>
    <xf numFmtId="0" fontId="7" fillId="3" borderId="5" xfId="0" applyFont="1" applyFill="1" applyBorder="1"/>
    <xf numFmtId="0" fontId="7" fillId="3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15" fillId="3" borderId="0" xfId="0" applyFont="1" applyFill="1"/>
    <xf numFmtId="0" fontId="15" fillId="19" borderId="1" xfId="0" applyFont="1" applyFill="1" applyBorder="1"/>
    <xf numFmtId="0" fontId="15" fillId="19" borderId="1" xfId="0" applyFont="1" applyFill="1" applyBorder="1" applyAlignment="1">
      <alignment horizontal="left"/>
    </xf>
    <xf numFmtId="0" fontId="15" fillId="19" borderId="1" xfId="0" applyFont="1" applyFill="1" applyBorder="1" applyAlignment="1">
      <alignment horizontal="center"/>
    </xf>
    <xf numFmtId="0" fontId="7" fillId="20" borderId="1" xfId="0" applyFont="1" applyFill="1" applyBorder="1"/>
    <xf numFmtId="0" fontId="7" fillId="20" borderId="1" xfId="0" applyFont="1" applyFill="1" applyBorder="1" applyAlignment="1">
      <alignment horizontal="left"/>
    </xf>
    <xf numFmtId="0" fontId="7" fillId="20" borderId="1" xfId="0" applyFont="1" applyFill="1" applyBorder="1" applyAlignment="1">
      <alignment horizontal="center"/>
    </xf>
    <xf numFmtId="164" fontId="7" fillId="20" borderId="1" xfId="1" applyFont="1" applyFill="1" applyBorder="1"/>
    <xf numFmtId="0" fontId="0" fillId="6" borderId="3" xfId="0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64" fontId="15" fillId="0" borderId="1" xfId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164" fontId="0" fillId="5" borderId="1" xfId="1" applyFont="1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64" fontId="0" fillId="5" borderId="1" xfId="0" applyNumberFormat="1" applyFill="1" applyBorder="1"/>
    <xf numFmtId="0" fontId="7" fillId="3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164" fontId="0" fillId="3" borderId="0" xfId="0" applyNumberFormat="1" applyFill="1" applyAlignment="1">
      <alignment horizontal="left"/>
    </xf>
    <xf numFmtId="0" fontId="0" fillId="13" borderId="1" xfId="0" applyFill="1" applyBorder="1" applyAlignment="1">
      <alignment horizontal="left"/>
    </xf>
    <xf numFmtId="0" fontId="0" fillId="13" borderId="1" xfId="0" applyFill="1" applyBorder="1"/>
    <xf numFmtId="0" fontId="0" fillId="13" borderId="0" xfId="0" applyFill="1"/>
    <xf numFmtId="164" fontId="0" fillId="13" borderId="1" xfId="1" applyFont="1" applyFill="1" applyBorder="1"/>
    <xf numFmtId="0" fontId="0" fillId="21" borderId="0" xfId="0" applyFill="1"/>
    <xf numFmtId="0" fontId="0" fillId="21" borderId="0" xfId="0" applyFill="1" applyAlignment="1">
      <alignment horizontal="center"/>
    </xf>
    <xf numFmtId="164" fontId="0" fillId="21" borderId="0" xfId="1" applyFont="1" applyFill="1" applyAlignment="1">
      <alignment horizontal="center"/>
    </xf>
    <xf numFmtId="164" fontId="0" fillId="21" borderId="0" xfId="0" applyNumberFormat="1" applyFill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/>
    <xf numFmtId="0" fontId="0" fillId="2" borderId="0" xfId="0" applyFill="1" applyBorder="1" applyAlignment="1"/>
    <xf numFmtId="0" fontId="0" fillId="3" borderId="3" xfId="0" applyFill="1" applyBorder="1" applyAlignment="1"/>
    <xf numFmtId="0" fontId="0" fillId="3" borderId="0" xfId="0" applyFill="1" applyBorder="1" applyAlignme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7" fillId="19" borderId="1" xfId="0" applyFont="1" applyFill="1" applyBorder="1"/>
    <xf numFmtId="0" fontId="7" fillId="19" borderId="1" xfId="0" applyFont="1" applyFill="1" applyBorder="1" applyAlignment="1">
      <alignment horizontal="left"/>
    </xf>
    <xf numFmtId="164" fontId="7" fillId="19" borderId="1" xfId="1" applyFont="1" applyFill="1" applyBorder="1"/>
    <xf numFmtId="0" fontId="0" fillId="19" borderId="1" xfId="0" applyFont="1" applyFill="1" applyBorder="1"/>
    <xf numFmtId="0" fontId="0" fillId="19" borderId="1" xfId="0" applyFont="1" applyFill="1" applyBorder="1" applyAlignment="1">
      <alignment horizontal="left"/>
    </xf>
    <xf numFmtId="164" fontId="0" fillId="19" borderId="1" xfId="1" applyFont="1" applyFill="1" applyBorder="1" applyAlignment="1">
      <alignment horizontal="left"/>
    </xf>
    <xf numFmtId="164" fontId="7" fillId="19" borderId="1" xfId="1" applyFont="1" applyFill="1" applyBorder="1" applyAlignment="1">
      <alignment horizontal="left"/>
    </xf>
    <xf numFmtId="0" fontId="7" fillId="19" borderId="5" xfId="0" applyFont="1" applyFill="1" applyBorder="1"/>
    <xf numFmtId="0" fontId="0" fillId="19" borderId="0" xfId="0" applyFill="1" applyAlignment="1">
      <alignment horizontal="center"/>
    </xf>
    <xf numFmtId="0" fontId="0" fillId="19" borderId="0" xfId="0" applyFont="1" applyFill="1"/>
    <xf numFmtId="0" fontId="0" fillId="19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2" fillId="3" borderId="0" xfId="0" applyFont="1" applyFill="1"/>
    <xf numFmtId="164" fontId="0" fillId="3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left"/>
    </xf>
    <xf numFmtId="164" fontId="7" fillId="3" borderId="0" xfId="1" applyFon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9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64" fontId="0" fillId="3" borderId="0" xfId="1" applyFont="1" applyFill="1" applyBorder="1" applyAlignment="1"/>
    <xf numFmtId="164" fontId="7" fillId="3" borderId="0" xfId="1" applyFont="1" applyFill="1" applyBorder="1" applyAlignme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3" borderId="0" xfId="1" applyFont="1" applyFill="1" applyBorder="1"/>
    <xf numFmtId="164" fontId="0" fillId="0" borderId="0" xfId="1" applyFont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3" xfId="0" applyBorder="1"/>
    <xf numFmtId="0" fontId="0" fillId="0" borderId="0" xfId="0" applyAlignment="1">
      <alignment horizontal="center"/>
    </xf>
    <xf numFmtId="0" fontId="7" fillId="3" borderId="3" xfId="0" applyFont="1" applyFill="1" applyBorder="1"/>
    <xf numFmtId="0" fontId="0" fillId="19" borderId="2" xfId="0" applyFont="1" applyFill="1" applyBorder="1" applyAlignment="1">
      <alignment horizontal="center"/>
    </xf>
    <xf numFmtId="0" fontId="7" fillId="19" borderId="3" xfId="0" applyFont="1" applyFill="1" applyBorder="1"/>
    <xf numFmtId="0" fontId="7" fillId="19" borderId="2" xfId="0" applyFont="1" applyFill="1" applyBorder="1" applyAlignment="1">
      <alignment horizontal="center"/>
    </xf>
    <xf numFmtId="0" fontId="0" fillId="19" borderId="1" xfId="0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3" borderId="3" xfId="0" applyFont="1" applyFill="1" applyBorder="1"/>
    <xf numFmtId="0" fontId="7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164" fontId="0" fillId="9" borderId="0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3" xfId="0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0" fillId="22" borderId="1" xfId="0" applyFont="1" applyFill="1" applyBorder="1"/>
    <xf numFmtId="0" fontId="0" fillId="22" borderId="1" xfId="0" applyFont="1" applyFill="1" applyBorder="1" applyAlignment="1">
      <alignment horizontal="left"/>
    </xf>
    <xf numFmtId="0" fontId="0" fillId="22" borderId="1" xfId="0" applyFont="1" applyFill="1" applyBorder="1" applyAlignment="1">
      <alignment horizontal="center"/>
    </xf>
    <xf numFmtId="164" fontId="7" fillId="22" borderId="1" xfId="1" applyFont="1" applyFill="1" applyBorder="1"/>
    <xf numFmtId="164" fontId="0" fillId="22" borderId="1" xfId="1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9" borderId="0" xfId="0" applyFill="1"/>
    <xf numFmtId="164" fontId="0" fillId="19" borderId="0" xfId="0" applyNumberFormat="1" applyFill="1" applyAlignment="1">
      <alignment horizontal="left"/>
    </xf>
    <xf numFmtId="0" fontId="0" fillId="22" borderId="0" xfId="0" applyFill="1"/>
    <xf numFmtId="0" fontId="0" fillId="22" borderId="0" xfId="0" applyFill="1" applyAlignment="1">
      <alignment horizontal="left"/>
    </xf>
    <xf numFmtId="0" fontId="0" fillId="22" borderId="0" xfId="0" applyFill="1" applyAlignment="1">
      <alignment horizontal="center"/>
    </xf>
    <xf numFmtId="164" fontId="0" fillId="22" borderId="0" xfId="0" applyNumberFormat="1" applyFill="1" applyAlignment="1">
      <alignment horizontal="center"/>
    </xf>
    <xf numFmtId="164" fontId="0" fillId="22" borderId="0" xfId="1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2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4" fontId="2" fillId="3" borderId="0" xfId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ont="1" applyFill="1" applyBorder="1" applyAlignment="1">
      <alignment horizontal="center"/>
    </xf>
    <xf numFmtId="0" fontId="7" fillId="22" borderId="3" xfId="0" applyFont="1" applyFill="1" applyBorder="1"/>
    <xf numFmtId="0" fontId="7" fillId="22" borderId="1" xfId="0" applyFont="1" applyFill="1" applyBorder="1" applyAlignment="1">
      <alignment horizontal="left"/>
    </xf>
    <xf numFmtId="0" fontId="7" fillId="22" borderId="2" xfId="0" applyFont="1" applyFill="1" applyBorder="1" applyAlignment="1">
      <alignment horizontal="center"/>
    </xf>
    <xf numFmtId="0" fontId="0" fillId="22" borderId="1" xfId="0" applyFill="1" applyBorder="1" applyAlignment="1">
      <alignment horizontal="left"/>
    </xf>
    <xf numFmtId="0" fontId="0" fillId="22" borderId="0" xfId="0" applyFont="1" applyFill="1"/>
    <xf numFmtId="0" fontId="0" fillId="22" borderId="0" xfId="0" applyFont="1" applyFill="1" applyAlignment="1">
      <alignment horizontal="center"/>
    </xf>
    <xf numFmtId="0" fontId="7" fillId="22" borderId="1" xfId="0" applyFont="1" applyFill="1" applyBorder="1"/>
    <xf numFmtId="164" fontId="7" fillId="22" borderId="1" xfId="1" applyFont="1" applyFill="1" applyBorder="1" applyAlignment="1">
      <alignment horizontal="left"/>
    </xf>
    <xf numFmtId="164" fontId="2" fillId="22" borderId="0" xfId="1" applyFont="1" applyFill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164" fontId="0" fillId="19" borderId="1" xfId="0" applyNumberFormat="1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15" fillId="3" borderId="0" xfId="1" applyFont="1" applyFill="1" applyAlignment="1">
      <alignment horizontal="left"/>
    </xf>
    <xf numFmtId="0" fontId="15" fillId="3" borderId="0" xfId="0" applyFont="1" applyFill="1" applyAlignment="1">
      <alignment horizontal="center"/>
    </xf>
    <xf numFmtId="0" fontId="0" fillId="0" borderId="5" xfId="0" applyFill="1" applyBorder="1" applyAlignment="1">
      <alignment horizontal="left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164" fontId="7" fillId="5" borderId="1" xfId="1" applyFont="1" applyFill="1" applyBorder="1"/>
    <xf numFmtId="164" fontId="0" fillId="5" borderId="1" xfId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5" fillId="5" borderId="1" xfId="0" applyFont="1" applyFill="1" applyBorder="1"/>
    <xf numFmtId="0" fontId="15" fillId="5" borderId="1" xfId="0" applyFont="1" applyFill="1" applyBorder="1" applyAlignment="1">
      <alignment horizontal="left"/>
    </xf>
    <xf numFmtId="0" fontId="15" fillId="5" borderId="1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164" fontId="15" fillId="5" borderId="1" xfId="1" applyFont="1" applyFill="1" applyBorder="1"/>
    <xf numFmtId="164" fontId="7" fillId="5" borderId="1" xfId="1" applyFont="1" applyFill="1" applyBorder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7" fillId="5" borderId="3" xfId="0" applyFont="1" applyFill="1" applyBorder="1"/>
    <xf numFmtId="164" fontId="2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7" fillId="3" borderId="2" xfId="1" applyFont="1" applyFill="1" applyBorder="1"/>
    <xf numFmtId="0" fontId="7" fillId="2" borderId="2" xfId="0" applyFont="1" applyFill="1" applyBorder="1" applyAlignment="1">
      <alignment horizontal="center"/>
    </xf>
    <xf numFmtId="164" fontId="7" fillId="2" borderId="2" xfId="1" applyFont="1" applyFill="1" applyBorder="1"/>
    <xf numFmtId="164" fontId="0" fillId="3" borderId="0" xfId="0" applyNumberForma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2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64" fontId="24" fillId="5" borderId="1" xfId="1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164" fontId="2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23" borderId="1" xfId="0" applyFont="1" applyFill="1" applyBorder="1" applyAlignment="1">
      <alignment horizontal="center"/>
    </xf>
    <xf numFmtId="0" fontId="7" fillId="23" borderId="1" xfId="0" applyFont="1" applyFill="1" applyBorder="1"/>
    <xf numFmtId="0" fontId="0" fillId="23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center"/>
    </xf>
    <xf numFmtId="164" fontId="7" fillId="23" borderId="1" xfId="1" applyFont="1" applyFill="1" applyBorder="1"/>
    <xf numFmtId="164" fontId="7" fillId="23" borderId="1" xfId="1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2" fillId="3" borderId="0" xfId="1" applyFont="1" applyFill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20" fillId="16" borderId="2" xfId="0" applyFont="1" applyFill="1" applyBorder="1" applyAlignment="1">
      <alignment horizontal="center" wrapText="1"/>
    </xf>
    <xf numFmtId="0" fontId="20" fillId="16" borderId="12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1" fillId="15" borderId="2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3">
    <cellStyle name="Comma [0]" xfId="1" builtinId="6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5.jpeg"/><Relationship Id="rId7" Type="http://schemas.openxmlformats.org/officeDocument/2006/relationships/image" Target="../media/image9.jpeg"/><Relationship Id="rId2" Type="http://schemas.openxmlformats.org/officeDocument/2006/relationships/image" Target="../media/image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5" Type="http://schemas.openxmlformats.org/officeDocument/2006/relationships/image" Target="../media/image7.jpeg"/><Relationship Id="rId10" Type="http://schemas.openxmlformats.org/officeDocument/2006/relationships/image" Target="../media/image12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819150</xdr:colOff>
      <xdr:row>90</xdr:row>
      <xdr:rowOff>0</xdr:rowOff>
    </xdr:from>
    <xdr:to>
      <xdr:col>9</xdr:col>
      <xdr:colOff>400050</xdr:colOff>
      <xdr:row>109</xdr:row>
      <xdr:rowOff>28575</xdr:rowOff>
    </xdr:to>
    <xdr:pic>
      <xdr:nvPicPr>
        <xdr:cNvPr id="3" name="Picture 2" descr="Kuliner Sweet Heart Pizza Yang Paling Enak dan Murah - Cari Kuliner  Indonesia - P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1840825"/>
          <a:ext cx="3648075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695325</xdr:colOff>
      <xdr:row>111</xdr:row>
      <xdr:rowOff>19050</xdr:rowOff>
    </xdr:from>
    <xdr:to>
      <xdr:col>9</xdr:col>
      <xdr:colOff>85725</xdr:colOff>
      <xdr:row>129</xdr:row>
      <xdr:rowOff>47625</xdr:rowOff>
    </xdr:to>
    <xdr:pic>
      <xdr:nvPicPr>
        <xdr:cNvPr id="6" name="Picture 5" descr="Jual Terlaris Nastar Holland Bakery 400Gram 400Gr - Toples Segi 8 Spesial  Lebaran di Lapak mujiputra32 | Bukalapak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25860375"/>
          <a:ext cx="34575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64513" name="AutoShape 1" descr="Cien...cicilan TV ke 1. Thx🙏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1</xdr:row>
      <xdr:rowOff>9525</xdr:rowOff>
    </xdr:from>
    <xdr:to>
      <xdr:col>3</xdr:col>
      <xdr:colOff>333375</xdr:colOff>
      <xdr:row>11</xdr:row>
      <xdr:rowOff>95250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42" t="23030" r="17350" b="27624"/>
        <a:stretch/>
      </xdr:blipFill>
      <xdr:spPr>
        <a:xfrm>
          <a:off x="47625" y="200025"/>
          <a:ext cx="2114550" cy="19907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64517" name="AutoShape 5" descr="blob:https://web.whatsapp.com/b781a611-d429-4fcb-8417-8befe02f764e"/>
        <xdr:cNvSpPr>
          <a:spLocks noChangeAspect="1" noChangeArrowheads="1"/>
        </xdr:cNvSpPr>
      </xdr:nvSpPr>
      <xdr:spPr bwMode="auto">
        <a:xfrm>
          <a:off x="4267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419102</xdr:colOff>
      <xdr:row>1</xdr:row>
      <xdr:rowOff>9525</xdr:rowOff>
    </xdr:from>
    <xdr:to>
      <xdr:col>6</xdr:col>
      <xdr:colOff>419100</xdr:colOff>
      <xdr:row>11</xdr:row>
      <xdr:rowOff>85725</xdr:rowOff>
    </xdr:to>
    <xdr:pic>
      <xdr:nvPicPr>
        <xdr:cNvPr id="13" name="Picture 12" descr="C:\Users\pascalina\Downloads\WhatsApp Image 2024-01-31 at 07.48.53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44" t="25468" r="25270" b="33786"/>
        <a:stretch/>
      </xdr:blipFill>
      <xdr:spPr bwMode="auto">
        <a:xfrm>
          <a:off x="2247902" y="200025"/>
          <a:ext cx="182879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457200</xdr:colOff>
      <xdr:row>0</xdr:row>
      <xdr:rowOff>190499</xdr:rowOff>
    </xdr:from>
    <xdr:to>
      <xdr:col>9</xdr:col>
      <xdr:colOff>104775</xdr:colOff>
      <xdr:row>11</xdr:row>
      <xdr:rowOff>95250</xdr:rowOff>
    </xdr:to>
    <xdr:pic>
      <xdr:nvPicPr>
        <xdr:cNvPr id="14" name="Picture 13" descr="C:\Users\pascalina\Downloads\WhatsApp Image 2024-01-31 at 07.44.16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71" t="26767" r="16875" b="39510"/>
        <a:stretch/>
      </xdr:blipFill>
      <xdr:spPr bwMode="auto">
        <a:xfrm>
          <a:off x="4114800" y="190499"/>
          <a:ext cx="1476375" cy="2000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161924</xdr:colOff>
      <xdr:row>0</xdr:row>
      <xdr:rowOff>180975</xdr:rowOff>
    </xdr:from>
    <xdr:to>
      <xdr:col>13</xdr:col>
      <xdr:colOff>57149</xdr:colOff>
      <xdr:row>11</xdr:row>
      <xdr:rowOff>85725</xdr:rowOff>
    </xdr:to>
    <xdr:pic>
      <xdr:nvPicPr>
        <xdr:cNvPr id="15" name="Picture 14" descr="C:\Users\pascalina\Downloads\WhatsApp Image 2024-01-31 at 07.44.17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162" t="26008" r="31765" b="53698"/>
        <a:stretch/>
      </xdr:blipFill>
      <xdr:spPr bwMode="auto">
        <a:xfrm>
          <a:off x="5648324" y="180975"/>
          <a:ext cx="2333625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13</xdr:row>
      <xdr:rowOff>9524</xdr:rowOff>
    </xdr:from>
    <xdr:to>
      <xdr:col>3</xdr:col>
      <xdr:colOff>371475</xdr:colOff>
      <xdr:row>24</xdr:row>
      <xdr:rowOff>151523</xdr:rowOff>
    </xdr:to>
    <xdr:pic>
      <xdr:nvPicPr>
        <xdr:cNvPr id="17" name="Picture 16" descr="C:\Users\pascalina\Downloads\WhatsApp Image 2024-01-31 at 07.44.18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5" t="23523" r="2031" b="11280"/>
        <a:stretch/>
      </xdr:blipFill>
      <xdr:spPr bwMode="auto">
        <a:xfrm>
          <a:off x="28575" y="2486024"/>
          <a:ext cx="2171700" cy="2237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600075</xdr:colOff>
      <xdr:row>12</xdr:row>
      <xdr:rowOff>171451</xdr:rowOff>
    </xdr:from>
    <xdr:to>
      <xdr:col>8</xdr:col>
      <xdr:colOff>114300</xdr:colOff>
      <xdr:row>24</xdr:row>
      <xdr:rowOff>57151</xdr:rowOff>
    </xdr:to>
    <xdr:pic>
      <xdr:nvPicPr>
        <xdr:cNvPr id="18" name="Picture 17" descr="C:\Users\pascalina\Downloads\WhatsApp Image 2024-01-31 at 07.44.18 (1)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86" t="26335" r="31974" b="52096"/>
        <a:stretch/>
      </xdr:blipFill>
      <xdr:spPr bwMode="auto">
        <a:xfrm>
          <a:off x="2428875" y="2457451"/>
          <a:ext cx="2562225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250993</xdr:colOff>
      <xdr:row>12</xdr:row>
      <xdr:rowOff>131667</xdr:rowOff>
    </xdr:from>
    <xdr:to>
      <xdr:col>12</xdr:col>
      <xdr:colOff>314324</xdr:colOff>
      <xdr:row>30</xdr:row>
      <xdr:rowOff>1</xdr:rowOff>
    </xdr:to>
    <xdr:pic>
      <xdr:nvPicPr>
        <xdr:cNvPr id="19" name="Picture 18" descr="C:\Users\pascalina\Downloads\WhatsApp Image 2024-01-31 at 07.44.18 (2)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0" t="-2375" r="-369" b="-3290"/>
        <a:stretch/>
      </xdr:blipFill>
      <xdr:spPr bwMode="auto">
        <a:xfrm>
          <a:off x="5127793" y="2417667"/>
          <a:ext cx="2501731" cy="3297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161927</xdr:rowOff>
    </xdr:from>
    <xdr:to>
      <xdr:col>4</xdr:col>
      <xdr:colOff>47625</xdr:colOff>
      <xdr:row>38</xdr:row>
      <xdr:rowOff>95251</xdr:rowOff>
    </xdr:to>
    <xdr:pic>
      <xdr:nvPicPr>
        <xdr:cNvPr id="21" name="Picture 20" descr="C:\Users\pascalina\Downloads\WhatsApp Image 2024-01-31 at 07.44.19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95" t="30413" r="15703" b="27768"/>
        <a:stretch/>
      </xdr:blipFill>
      <xdr:spPr bwMode="auto">
        <a:xfrm>
          <a:off x="0" y="4924427"/>
          <a:ext cx="2486025" cy="2409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171451</xdr:colOff>
      <xdr:row>25</xdr:row>
      <xdr:rowOff>0</xdr:rowOff>
    </xdr:from>
    <xdr:to>
      <xdr:col>7</xdr:col>
      <xdr:colOff>485775</xdr:colOff>
      <xdr:row>39</xdr:row>
      <xdr:rowOff>123825</xdr:rowOff>
    </xdr:to>
    <xdr:pic>
      <xdr:nvPicPr>
        <xdr:cNvPr id="23" name="Picture 22" descr="C:\Users\pascalina\Downloads\WhatsApp Image 2024-01-31 at 07.44.19 (1)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8" r="-452" b="4249"/>
        <a:stretch/>
      </xdr:blipFill>
      <xdr:spPr bwMode="auto">
        <a:xfrm>
          <a:off x="2609851" y="4762500"/>
          <a:ext cx="2143124" cy="279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114301</xdr:colOff>
      <xdr:row>39</xdr:row>
      <xdr:rowOff>200024</xdr:rowOff>
    </xdr:from>
    <xdr:to>
      <xdr:col>3</xdr:col>
      <xdr:colOff>533401</xdr:colOff>
      <xdr:row>51</xdr:row>
      <xdr:rowOff>133349</xdr:rowOff>
    </xdr:to>
    <xdr:pic>
      <xdr:nvPicPr>
        <xdr:cNvPr id="24" name="Picture 23" descr="C:\Users\pascalina\Downloads\WhatsApp Image 2024-01-31 at 07.44.20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6" t="-947" r="-2174" b="315"/>
        <a:stretch/>
      </xdr:blipFill>
      <xdr:spPr bwMode="auto">
        <a:xfrm>
          <a:off x="114301" y="7629524"/>
          <a:ext cx="2247900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39</xdr:row>
      <xdr:rowOff>295275</xdr:rowOff>
    </xdr:from>
    <xdr:to>
      <xdr:col>7</xdr:col>
      <xdr:colOff>523875</xdr:colOff>
      <xdr:row>50</xdr:row>
      <xdr:rowOff>57151</xdr:rowOff>
    </xdr:to>
    <xdr:pic>
      <xdr:nvPicPr>
        <xdr:cNvPr id="26" name="Picture 25" descr="C:\Users\pascalina\Downloads\WhatsApp Image 2024-01-31 at 07.44.21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6" t="985" r="6097" b="6885"/>
        <a:stretch/>
      </xdr:blipFill>
      <xdr:spPr bwMode="auto">
        <a:xfrm>
          <a:off x="2657475" y="7724775"/>
          <a:ext cx="2133600" cy="2676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342900</xdr:colOff>
      <xdr:row>39</xdr:row>
      <xdr:rowOff>209550</xdr:rowOff>
    </xdr:from>
    <xdr:to>
      <xdr:col>12</xdr:col>
      <xdr:colOff>47626</xdr:colOff>
      <xdr:row>51</xdr:row>
      <xdr:rowOff>19050</xdr:rowOff>
    </xdr:to>
    <xdr:pic>
      <xdr:nvPicPr>
        <xdr:cNvPr id="27" name="Picture 26" descr="C:\Users\pascalina\Downloads\WhatsApp Image 2024-01-31 at 07.48.53 (1).jpe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3" t="6479" r="5883" b="7322"/>
        <a:stretch/>
      </xdr:blipFill>
      <xdr:spPr bwMode="auto">
        <a:xfrm>
          <a:off x="5219700" y="7639050"/>
          <a:ext cx="2143126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11"/>
  <sheetViews>
    <sheetView tabSelected="1" topLeftCell="A83" workbookViewId="0">
      <selection activeCell="D91" sqref="D91"/>
    </sheetView>
  </sheetViews>
  <sheetFormatPr defaultRowHeight="14.5" x14ac:dyDescent="0.35"/>
  <cols>
    <col min="1" max="1" width="5.26953125" style="651" customWidth="1"/>
    <col min="2" max="2" width="23.36328125" customWidth="1"/>
    <col min="3" max="3" width="13.81640625" style="29" customWidth="1"/>
    <col min="4" max="5" width="12.54296875" style="651" customWidth="1"/>
    <col min="6" max="6" width="12.54296875" style="651" hidden="1" customWidth="1"/>
    <col min="7" max="7" width="10.7265625" style="651" customWidth="1"/>
    <col min="8" max="8" width="12.54296875" style="3" customWidth="1"/>
    <col min="9" max="9" width="16.54296875" style="29" customWidth="1"/>
    <col min="10" max="10" width="37.26953125" style="132" customWidth="1"/>
    <col min="11" max="17" width="3.26953125" style="132" hidden="1" customWidth="1"/>
    <col min="18" max="18" width="43.453125" style="132" hidden="1" customWidth="1"/>
    <col min="19" max="21" width="3.26953125" style="132" hidden="1" customWidth="1"/>
    <col min="22" max="22" width="11.26953125" customWidth="1"/>
    <col min="23" max="23" width="10.54296875" customWidth="1"/>
    <col min="24" max="24" width="1.54296875" customWidth="1"/>
    <col min="25" max="25" width="10" customWidth="1"/>
    <col min="26" max="26" width="10.81640625" customWidth="1"/>
    <col min="27" max="27" width="2" customWidth="1"/>
    <col min="28" max="28" width="10.453125" customWidth="1"/>
    <col min="29" max="29" width="13.81640625" customWidth="1"/>
    <col min="30" max="30" width="1.7265625" customWidth="1"/>
    <col min="31" max="31" width="12.2695312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0.54296875" customWidth="1"/>
    <col min="38" max="38" width="12.453125" customWidth="1"/>
    <col min="39" max="39" width="2.453125" customWidth="1"/>
    <col min="40" max="40" width="13.453125" customWidth="1"/>
    <col min="41" max="41" width="11.54296875" customWidth="1"/>
  </cols>
  <sheetData>
    <row r="1" spans="1:43" ht="18.5" x14ac:dyDescent="0.45">
      <c r="A1" s="28" t="s">
        <v>2560</v>
      </c>
      <c r="B1" s="652"/>
      <c r="C1" s="652"/>
      <c r="D1" s="62"/>
    </row>
    <row r="2" spans="1:43" ht="21" x14ac:dyDescent="0.5">
      <c r="A2" s="11" t="s">
        <v>1640</v>
      </c>
      <c r="B2" s="652"/>
      <c r="C2" s="652"/>
      <c r="D2" s="62"/>
    </row>
    <row r="3" spans="1:43" ht="21" x14ac:dyDescent="0.5">
      <c r="A3" s="11" t="s">
        <v>2441</v>
      </c>
      <c r="C3" s="29">
        <v>20000</v>
      </c>
    </row>
    <row r="4" spans="1:43" ht="21" x14ac:dyDescent="0.5">
      <c r="A4" s="76"/>
    </row>
    <row r="5" spans="1:43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/>
      <c r="G5" s="26" t="s">
        <v>71</v>
      </c>
      <c r="H5" s="27" t="s">
        <v>0</v>
      </c>
      <c r="I5" s="292" t="s">
        <v>82</v>
      </c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/>
      <c r="Y5" s="100" t="s">
        <v>2</v>
      </c>
      <c r="Z5" s="6"/>
      <c r="AB5" s="100" t="s">
        <v>2</v>
      </c>
      <c r="AC5" s="6"/>
      <c r="AE5" s="100" t="s">
        <v>2</v>
      </c>
      <c r="AF5" s="6"/>
      <c r="AH5" s="100" t="s">
        <v>2</v>
      </c>
      <c r="AI5" s="6"/>
      <c r="AK5" s="100" t="s">
        <v>2</v>
      </c>
      <c r="AL5" s="6"/>
      <c r="AN5" s="100" t="s">
        <v>2</v>
      </c>
      <c r="AO5" s="6"/>
    </row>
    <row r="6" spans="1:43" ht="22.5" customHeight="1" x14ac:dyDescent="0.35">
      <c r="A6" s="429">
        <v>1</v>
      </c>
      <c r="B6" s="428" t="s">
        <v>824</v>
      </c>
      <c r="C6" s="627" t="s">
        <v>825</v>
      </c>
      <c r="D6" s="429">
        <v>7</v>
      </c>
      <c r="E6" s="429">
        <v>14</v>
      </c>
      <c r="F6" s="429"/>
      <c r="G6" s="429"/>
      <c r="H6" s="616">
        <f>($C$3*E6)+($C$3*G6)</f>
        <v>280000</v>
      </c>
      <c r="I6" s="627"/>
      <c r="J6" s="436"/>
      <c r="V6" s="100" t="s">
        <v>457</v>
      </c>
      <c r="W6" s="6"/>
      <c r="Y6" s="100" t="s">
        <v>457</v>
      </c>
      <c r="Z6" s="6"/>
      <c r="AB6" s="100" t="s">
        <v>457</v>
      </c>
      <c r="AC6" s="6"/>
      <c r="AE6" s="100" t="s">
        <v>457</v>
      </c>
      <c r="AF6" s="6"/>
      <c r="AH6" s="100" t="s">
        <v>457</v>
      </c>
      <c r="AI6" s="6"/>
      <c r="AK6" s="100" t="s">
        <v>457</v>
      </c>
      <c r="AL6" s="6"/>
      <c r="AN6" s="100" t="s">
        <v>457</v>
      </c>
      <c r="AO6" s="6"/>
    </row>
    <row r="7" spans="1:43" ht="22.5" customHeight="1" x14ac:dyDescent="0.35">
      <c r="A7" s="429">
        <v>2</v>
      </c>
      <c r="B7" s="428" t="s">
        <v>2810</v>
      </c>
      <c r="C7" s="627" t="s">
        <v>825</v>
      </c>
      <c r="D7" s="429">
        <v>7</v>
      </c>
      <c r="E7" s="429">
        <v>1</v>
      </c>
      <c r="F7" s="429"/>
      <c r="G7" s="429"/>
      <c r="H7" s="616">
        <f>($C$3*E7)+($C$3*G7)</f>
        <v>20000</v>
      </c>
      <c r="I7" s="627"/>
      <c r="J7" s="436"/>
      <c r="V7" s="100" t="s">
        <v>99</v>
      </c>
      <c r="W7" s="100"/>
      <c r="Y7" s="100" t="s">
        <v>99</v>
      </c>
      <c r="Z7" s="100"/>
      <c r="AB7" s="100" t="s">
        <v>99</v>
      </c>
      <c r="AC7" s="100"/>
      <c r="AE7" s="100" t="s">
        <v>99</v>
      </c>
      <c r="AF7" s="100"/>
      <c r="AH7" s="100" t="s">
        <v>99</v>
      </c>
      <c r="AI7" s="100"/>
      <c r="AK7" s="100" t="s">
        <v>99</v>
      </c>
      <c r="AL7" s="100"/>
      <c r="AN7" s="100" t="s">
        <v>99</v>
      </c>
      <c r="AO7" s="100"/>
    </row>
    <row r="8" spans="1:43" ht="22.5" customHeight="1" x14ac:dyDescent="0.35">
      <c r="A8" s="429">
        <v>3</v>
      </c>
      <c r="B8" s="625" t="s">
        <v>2811</v>
      </c>
      <c r="C8" s="627" t="s">
        <v>825</v>
      </c>
      <c r="D8" s="615">
        <v>7</v>
      </c>
      <c r="E8" s="626">
        <v>2</v>
      </c>
      <c r="F8" s="626"/>
      <c r="G8" s="615"/>
      <c r="H8" s="616">
        <f t="shared" ref="H8:H49" si="0">($C$3*E8)+($C$3*G8)</f>
        <v>40000</v>
      </c>
      <c r="I8" s="614"/>
      <c r="J8" s="236"/>
      <c r="V8" s="30" t="s">
        <v>70</v>
      </c>
      <c r="W8" s="2"/>
      <c r="Y8" s="30" t="s">
        <v>70</v>
      </c>
      <c r="Z8" s="2"/>
      <c r="AB8" s="30" t="s">
        <v>70</v>
      </c>
      <c r="AC8" s="2"/>
      <c r="AE8" s="30" t="s">
        <v>70</v>
      </c>
      <c r="AF8" s="2"/>
      <c r="AH8" s="30" t="s">
        <v>70</v>
      </c>
      <c r="AI8" s="2"/>
      <c r="AK8" s="30" t="s">
        <v>70</v>
      </c>
      <c r="AL8" s="2"/>
      <c r="AN8" s="30" t="s">
        <v>70</v>
      </c>
      <c r="AO8" s="2"/>
    </row>
    <row r="9" spans="1:43" ht="22.5" customHeight="1" x14ac:dyDescent="0.35">
      <c r="A9" s="429">
        <v>4</v>
      </c>
      <c r="B9" s="613" t="s">
        <v>815</v>
      </c>
      <c r="C9" s="627"/>
      <c r="D9" s="615">
        <v>3</v>
      </c>
      <c r="E9" s="615">
        <v>1</v>
      </c>
      <c r="F9" s="615"/>
      <c r="G9" s="615"/>
      <c r="H9" s="616">
        <f t="shared" si="0"/>
        <v>20000</v>
      </c>
      <c r="I9" s="617"/>
      <c r="J9" s="236"/>
      <c r="V9" s="30" t="s">
        <v>71</v>
      </c>
      <c r="W9" s="2"/>
      <c r="Y9" s="30" t="s">
        <v>71</v>
      </c>
      <c r="Z9" s="2"/>
      <c r="AA9" s="30"/>
      <c r="AB9" s="30" t="s">
        <v>71</v>
      </c>
      <c r="AC9" s="2"/>
      <c r="AE9" s="30" t="s">
        <v>71</v>
      </c>
      <c r="AF9" s="2"/>
      <c r="AH9" s="30" t="s">
        <v>71</v>
      </c>
      <c r="AI9" s="2"/>
      <c r="AK9" s="30" t="s">
        <v>71</v>
      </c>
      <c r="AL9" s="2"/>
      <c r="AN9" s="30" t="s">
        <v>2486</v>
      </c>
      <c r="AO9" s="2"/>
    </row>
    <row r="10" spans="1:43" ht="22.5" customHeight="1" x14ac:dyDescent="0.35">
      <c r="A10" s="429">
        <v>5</v>
      </c>
      <c r="B10" s="613" t="s">
        <v>1073</v>
      </c>
      <c r="C10" s="627"/>
      <c r="D10" s="615">
        <v>7</v>
      </c>
      <c r="E10" s="615">
        <v>1</v>
      </c>
      <c r="F10" s="615"/>
      <c r="G10" s="615"/>
      <c r="H10" s="616">
        <f t="shared" si="0"/>
        <v>20000</v>
      </c>
      <c r="I10" s="617"/>
      <c r="J10" s="23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(W8+W9)*20000</f>
        <v>0</v>
      </c>
      <c r="Y10" s="120" t="s">
        <v>0</v>
      </c>
      <c r="Z10" s="79">
        <f>(Z8+Z9)*20000</f>
        <v>0</v>
      </c>
      <c r="AB10" s="120" t="s">
        <v>0</v>
      </c>
      <c r="AC10" s="79">
        <f>(AC8+AC9)*20000</f>
        <v>0</v>
      </c>
      <c r="AE10" s="120" t="s">
        <v>0</v>
      </c>
      <c r="AF10" s="79">
        <f>(AF8+AF9)*20000</f>
        <v>0</v>
      </c>
      <c r="AH10" s="120" t="s">
        <v>0</v>
      </c>
      <c r="AI10" s="79">
        <f>(AI8+AI9)*20000</f>
        <v>0</v>
      </c>
      <c r="AK10" s="120" t="s">
        <v>0</v>
      </c>
      <c r="AL10" s="79">
        <f>(AL8+AL9)*20000</f>
        <v>0</v>
      </c>
      <c r="AN10" s="120" t="s">
        <v>0</v>
      </c>
      <c r="AO10" s="79">
        <f>(AO8+AO9)*20000</f>
        <v>0</v>
      </c>
    </row>
    <row r="11" spans="1:43" ht="22.5" customHeight="1" x14ac:dyDescent="0.35">
      <c r="A11" s="429">
        <v>6</v>
      </c>
      <c r="B11" s="613" t="s">
        <v>2812</v>
      </c>
      <c r="C11" s="627" t="s">
        <v>364</v>
      </c>
      <c r="D11" s="615">
        <v>7</v>
      </c>
      <c r="E11" s="615">
        <v>3</v>
      </c>
      <c r="F11" s="615"/>
      <c r="G11" s="615"/>
      <c r="H11" s="616">
        <f t="shared" si="0"/>
        <v>60000</v>
      </c>
      <c r="I11" s="617"/>
      <c r="J11" s="23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360"/>
      <c r="AI11" s="361"/>
      <c r="AJ11" s="265"/>
      <c r="AK11" s="360"/>
      <c r="AL11" s="361"/>
      <c r="AM11" s="265"/>
      <c r="AN11" s="360"/>
      <c r="AO11" s="361"/>
      <c r="AP11" s="265"/>
      <c r="AQ11" s="265"/>
    </row>
    <row r="12" spans="1:43" ht="22.5" customHeight="1" x14ac:dyDescent="0.35">
      <c r="A12" s="429">
        <v>7</v>
      </c>
      <c r="B12" s="613" t="s">
        <v>2465</v>
      </c>
      <c r="C12" s="627" t="s">
        <v>649</v>
      </c>
      <c r="D12" s="615">
        <v>5</v>
      </c>
      <c r="E12" s="615">
        <v>4</v>
      </c>
      <c r="F12" s="615"/>
      <c r="G12" s="615"/>
      <c r="H12" s="616">
        <f t="shared" si="0"/>
        <v>80000</v>
      </c>
      <c r="I12" s="617"/>
      <c r="J12" s="23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/>
      <c r="Y12" s="100" t="s">
        <v>2</v>
      </c>
      <c r="Z12" s="6"/>
      <c r="AB12" s="100" t="s">
        <v>2</v>
      </c>
      <c r="AC12" s="103"/>
      <c r="AE12" s="100" t="s">
        <v>2</v>
      </c>
      <c r="AF12" s="103"/>
      <c r="AH12" s="100" t="s">
        <v>2</v>
      </c>
      <c r="AI12" s="6"/>
      <c r="AJ12" s="265"/>
      <c r="AK12" s="100" t="s">
        <v>2</v>
      </c>
      <c r="AL12" s="6"/>
      <c r="AM12" s="265"/>
      <c r="AN12" s="100" t="s">
        <v>2</v>
      </c>
      <c r="AO12" s="6"/>
      <c r="AP12" s="265"/>
      <c r="AQ12" s="265"/>
    </row>
    <row r="13" spans="1:43" ht="22.5" customHeight="1" x14ac:dyDescent="0.35">
      <c r="A13" s="429">
        <v>8</v>
      </c>
      <c r="B13" s="613" t="s">
        <v>497</v>
      </c>
      <c r="C13" s="627" t="s">
        <v>148</v>
      </c>
      <c r="D13" s="615"/>
      <c r="E13" s="615">
        <v>1</v>
      </c>
      <c r="F13" s="615"/>
      <c r="G13" s="615"/>
      <c r="H13" s="616">
        <f t="shared" si="0"/>
        <v>20000</v>
      </c>
      <c r="I13" s="617"/>
      <c r="J13" s="23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/>
      <c r="Y13" s="100" t="s">
        <v>457</v>
      </c>
      <c r="Z13" s="6"/>
      <c r="AB13" s="100" t="s">
        <v>457</v>
      </c>
      <c r="AC13" s="6"/>
      <c r="AE13" s="100" t="s">
        <v>457</v>
      </c>
      <c r="AF13" s="6"/>
      <c r="AH13" s="100" t="s">
        <v>457</v>
      </c>
      <c r="AI13" s="6"/>
      <c r="AK13" s="100" t="s">
        <v>457</v>
      </c>
      <c r="AL13" s="6"/>
      <c r="AN13" s="100" t="s">
        <v>457</v>
      </c>
      <c r="AO13" s="6"/>
    </row>
    <row r="14" spans="1:43" ht="22.5" customHeight="1" x14ac:dyDescent="0.35">
      <c r="A14" s="429">
        <v>9</v>
      </c>
      <c r="B14" s="613" t="s">
        <v>826</v>
      </c>
      <c r="C14" s="627"/>
      <c r="D14" s="615">
        <v>7</v>
      </c>
      <c r="E14" s="615">
        <v>2</v>
      </c>
      <c r="F14" s="615"/>
      <c r="G14" s="615"/>
      <c r="H14" s="616">
        <f t="shared" si="0"/>
        <v>40000</v>
      </c>
      <c r="I14" s="617"/>
      <c r="J14" s="23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/>
      <c r="Y14" s="100" t="s">
        <v>99</v>
      </c>
      <c r="Z14" s="100"/>
      <c r="AB14" s="100" t="s">
        <v>99</v>
      </c>
      <c r="AC14" s="100"/>
      <c r="AE14" s="100" t="s">
        <v>99</v>
      </c>
      <c r="AF14" s="100"/>
      <c r="AH14" s="100" t="s">
        <v>99</v>
      </c>
      <c r="AI14" s="100"/>
      <c r="AK14" s="100" t="s">
        <v>99</v>
      </c>
      <c r="AL14" s="100"/>
      <c r="AN14" s="100" t="s">
        <v>99</v>
      </c>
      <c r="AO14" s="100"/>
    </row>
    <row r="15" spans="1:43" ht="22.5" customHeight="1" x14ac:dyDescent="0.35">
      <c r="A15" s="429">
        <v>10</v>
      </c>
      <c r="B15" s="613" t="s">
        <v>2155</v>
      </c>
      <c r="C15" s="627"/>
      <c r="D15" s="615">
        <v>1</v>
      </c>
      <c r="E15" s="615">
        <v>2</v>
      </c>
      <c r="F15" s="615"/>
      <c r="G15" s="615"/>
      <c r="H15" s="616">
        <f t="shared" si="0"/>
        <v>40000</v>
      </c>
      <c r="I15" s="614"/>
      <c r="J15" s="23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/>
      <c r="Y15" s="30" t="s">
        <v>70</v>
      </c>
      <c r="Z15" s="2"/>
      <c r="AB15" s="30" t="s">
        <v>70</v>
      </c>
      <c r="AC15" s="2"/>
      <c r="AE15" s="30" t="s">
        <v>70</v>
      </c>
      <c r="AF15" s="2"/>
      <c r="AH15" s="30" t="s">
        <v>70</v>
      </c>
      <c r="AI15" s="2"/>
      <c r="AK15" s="30" t="s">
        <v>70</v>
      </c>
      <c r="AL15" s="2"/>
      <c r="AN15" s="30" t="s">
        <v>70</v>
      </c>
      <c r="AO15" s="2"/>
    </row>
    <row r="16" spans="1:43" ht="22.5" customHeight="1" x14ac:dyDescent="0.35">
      <c r="A16" s="429">
        <v>11</v>
      </c>
      <c r="B16" s="613" t="s">
        <v>720</v>
      </c>
      <c r="C16" s="627"/>
      <c r="D16" s="615">
        <v>8</v>
      </c>
      <c r="E16" s="615">
        <v>5</v>
      </c>
      <c r="F16" s="615"/>
      <c r="G16" s="615"/>
      <c r="H16" s="616">
        <f t="shared" si="0"/>
        <v>100000</v>
      </c>
      <c r="I16" s="617"/>
      <c r="J16" s="23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/>
      <c r="Y16" s="30" t="s">
        <v>71</v>
      </c>
      <c r="Z16" s="2"/>
      <c r="AB16" s="30" t="s">
        <v>71</v>
      </c>
      <c r="AC16" s="2"/>
      <c r="AE16" s="30" t="s">
        <v>71</v>
      </c>
      <c r="AF16" s="2"/>
      <c r="AH16" s="30" t="s">
        <v>71</v>
      </c>
      <c r="AI16" s="2"/>
      <c r="AK16" s="30" t="s">
        <v>71</v>
      </c>
      <c r="AL16" s="2"/>
      <c r="AN16" s="30" t="s">
        <v>71</v>
      </c>
      <c r="AO16" s="2"/>
    </row>
    <row r="17" spans="1:42" ht="22.5" customHeight="1" x14ac:dyDescent="0.35">
      <c r="A17" s="429">
        <v>12</v>
      </c>
      <c r="B17" s="613" t="s">
        <v>727</v>
      </c>
      <c r="C17" s="627" t="s">
        <v>422</v>
      </c>
      <c r="D17" s="615"/>
      <c r="E17" s="615">
        <v>3</v>
      </c>
      <c r="F17" s="615"/>
      <c r="G17" s="615"/>
      <c r="H17" s="616">
        <f t="shared" si="0"/>
        <v>60000</v>
      </c>
      <c r="I17" s="614"/>
      <c r="J17" s="245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(W15+W16)*20000</f>
        <v>0</v>
      </c>
      <c r="Y17" s="120" t="s">
        <v>0</v>
      </c>
      <c r="Z17" s="79">
        <f>(Z15+Z16)*20000</f>
        <v>0</v>
      </c>
      <c r="AB17" s="120" t="s">
        <v>0</v>
      </c>
      <c r="AC17" s="79">
        <f>(AC15+AC16)*20000</f>
        <v>0</v>
      </c>
      <c r="AE17" s="120" t="s">
        <v>0</v>
      </c>
      <c r="AF17" s="79">
        <f>(AF15+AF16)*20000</f>
        <v>0</v>
      </c>
      <c r="AH17" s="120" t="s">
        <v>0</v>
      </c>
      <c r="AI17" s="79">
        <f>(AI15+AI16)*20000</f>
        <v>0</v>
      </c>
      <c r="AK17" s="120" t="s">
        <v>0</v>
      </c>
      <c r="AL17" s="79">
        <f>(AL15+AL16)*20000</f>
        <v>0</v>
      </c>
      <c r="AN17" s="120" t="s">
        <v>0</v>
      </c>
      <c r="AO17" s="79">
        <f>(AO15+AO16)*20000</f>
        <v>0</v>
      </c>
    </row>
    <row r="18" spans="1:42" ht="22.5" customHeight="1" x14ac:dyDescent="0.35">
      <c r="A18" s="429">
        <v>13</v>
      </c>
      <c r="B18" s="634" t="s">
        <v>2148</v>
      </c>
      <c r="C18" s="627" t="s">
        <v>484</v>
      </c>
      <c r="D18" s="429">
        <v>6</v>
      </c>
      <c r="E18" s="632">
        <v>1</v>
      </c>
      <c r="F18" s="632"/>
      <c r="G18" s="429"/>
      <c r="H18" s="616">
        <f t="shared" si="0"/>
        <v>20000</v>
      </c>
      <c r="I18" s="614"/>
      <c r="J18" s="245" t="s">
        <v>381</v>
      </c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62"/>
      <c r="AI18" s="265"/>
      <c r="AJ18" s="265"/>
      <c r="AK18" s="362"/>
      <c r="AL18" s="265"/>
      <c r="AM18" s="265"/>
      <c r="AN18" s="362"/>
      <c r="AO18" s="265"/>
    </row>
    <row r="19" spans="1:42" ht="22.5" customHeight="1" x14ac:dyDescent="0.35">
      <c r="A19" s="429">
        <v>14</v>
      </c>
      <c r="B19" s="613" t="s">
        <v>483</v>
      </c>
      <c r="C19" s="614" t="s">
        <v>484</v>
      </c>
      <c r="D19" s="615">
        <v>6</v>
      </c>
      <c r="E19" s="615">
        <v>2</v>
      </c>
      <c r="F19" s="615"/>
      <c r="G19" s="615"/>
      <c r="H19" s="616">
        <f t="shared" si="0"/>
        <v>40000</v>
      </c>
      <c r="I19" s="617"/>
      <c r="J19" s="236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/>
      <c r="Y19" s="100" t="s">
        <v>2</v>
      </c>
      <c r="Z19" s="6"/>
      <c r="AB19" s="100" t="s">
        <v>2</v>
      </c>
      <c r="AC19" s="103"/>
      <c r="AE19" s="100" t="s">
        <v>2</v>
      </c>
      <c r="AF19" s="103"/>
      <c r="AH19" s="100" t="s">
        <v>2</v>
      </c>
      <c r="AI19" s="6"/>
      <c r="AJ19" s="265"/>
      <c r="AK19" s="100" t="s">
        <v>2</v>
      </c>
      <c r="AL19" s="6"/>
      <c r="AM19" s="265"/>
      <c r="AN19" s="100" t="s">
        <v>2</v>
      </c>
      <c r="AO19" s="6"/>
    </row>
    <row r="20" spans="1:42" ht="22.5" customHeight="1" x14ac:dyDescent="0.35">
      <c r="A20" s="429">
        <v>15</v>
      </c>
      <c r="B20" s="613" t="s">
        <v>743</v>
      </c>
      <c r="C20" s="614"/>
      <c r="D20" s="615">
        <v>3</v>
      </c>
      <c r="E20" s="615">
        <v>2</v>
      </c>
      <c r="F20" s="615"/>
      <c r="G20" s="615"/>
      <c r="H20" s="616">
        <f t="shared" si="0"/>
        <v>40000</v>
      </c>
      <c r="I20" s="617"/>
      <c r="J20" s="23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/>
      <c r="Y20" s="100" t="s">
        <v>457</v>
      </c>
      <c r="Z20" s="6"/>
      <c r="AB20" s="100" t="s">
        <v>457</v>
      </c>
      <c r="AC20" s="6"/>
      <c r="AE20" s="100" t="s">
        <v>457</v>
      </c>
      <c r="AF20" s="6"/>
      <c r="AH20" s="100" t="s">
        <v>457</v>
      </c>
      <c r="AI20" s="6"/>
      <c r="AK20" s="100" t="s">
        <v>457</v>
      </c>
      <c r="AL20" s="6"/>
      <c r="AN20" s="100" t="s">
        <v>457</v>
      </c>
      <c r="AO20" s="6"/>
    </row>
    <row r="21" spans="1:42" ht="22.5" customHeight="1" x14ac:dyDescent="0.35">
      <c r="A21" s="429">
        <v>16</v>
      </c>
      <c r="B21" s="613" t="s">
        <v>1267</v>
      </c>
      <c r="C21" s="614"/>
      <c r="D21" s="615">
        <v>5</v>
      </c>
      <c r="E21" s="615">
        <v>3</v>
      </c>
      <c r="F21" s="615"/>
      <c r="G21" s="615"/>
      <c r="H21" s="616">
        <f t="shared" si="0"/>
        <v>60000</v>
      </c>
      <c r="I21" s="617"/>
      <c r="J21" s="436" t="s">
        <v>2813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/>
      <c r="Y21" s="100" t="s">
        <v>99</v>
      </c>
      <c r="Z21" s="100"/>
      <c r="AB21" s="100" t="s">
        <v>99</v>
      </c>
      <c r="AC21" s="100"/>
      <c r="AE21" s="100" t="s">
        <v>99</v>
      </c>
      <c r="AF21" s="100"/>
      <c r="AH21" s="100" t="s">
        <v>99</v>
      </c>
      <c r="AI21" s="100"/>
      <c r="AK21" s="100" t="s">
        <v>99</v>
      </c>
      <c r="AL21" s="100"/>
      <c r="AN21" s="100" t="s">
        <v>99</v>
      </c>
      <c r="AO21" s="100"/>
    </row>
    <row r="22" spans="1:42" ht="22.5" customHeight="1" x14ac:dyDescent="0.35">
      <c r="A22" s="429">
        <v>17</v>
      </c>
      <c r="B22" s="613" t="s">
        <v>1075</v>
      </c>
      <c r="C22" s="614"/>
      <c r="D22" s="615">
        <v>7</v>
      </c>
      <c r="E22" s="615">
        <v>3</v>
      </c>
      <c r="F22" s="615"/>
      <c r="G22" s="615">
        <v>1</v>
      </c>
      <c r="H22" s="616">
        <f t="shared" si="0"/>
        <v>80000</v>
      </c>
      <c r="I22" s="617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/>
      <c r="Y22" s="30" t="s">
        <v>70</v>
      </c>
      <c r="Z22" s="2"/>
      <c r="AB22" s="30" t="s">
        <v>70</v>
      </c>
      <c r="AC22" s="2"/>
      <c r="AE22" s="30" t="s">
        <v>70</v>
      </c>
      <c r="AF22" s="2"/>
      <c r="AH22" s="30" t="s">
        <v>70</v>
      </c>
      <c r="AI22" s="2"/>
      <c r="AK22" s="30" t="s">
        <v>70</v>
      </c>
      <c r="AL22" s="2"/>
      <c r="AN22" s="30" t="s">
        <v>70</v>
      </c>
      <c r="AO22" s="2"/>
    </row>
    <row r="23" spans="1:42" ht="22.5" customHeight="1" x14ac:dyDescent="0.35">
      <c r="A23" s="429">
        <v>18</v>
      </c>
      <c r="B23" s="613" t="s">
        <v>828</v>
      </c>
      <c r="C23" s="614" t="s">
        <v>104</v>
      </c>
      <c r="D23" s="615"/>
      <c r="E23" s="615">
        <v>1</v>
      </c>
      <c r="F23" s="615"/>
      <c r="G23" s="615"/>
      <c r="H23" s="616">
        <f t="shared" si="0"/>
        <v>20000</v>
      </c>
      <c r="I23" s="617"/>
      <c r="J23" s="236" t="s">
        <v>2814</v>
      </c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81"/>
      <c r="Y23" s="30" t="s">
        <v>71</v>
      </c>
      <c r="Z23" s="2"/>
      <c r="AB23" s="30" t="s">
        <v>71</v>
      </c>
      <c r="AC23" s="2"/>
      <c r="AE23" s="30" t="s">
        <v>71</v>
      </c>
      <c r="AF23" s="2"/>
      <c r="AH23" s="30" t="s">
        <v>71</v>
      </c>
      <c r="AI23" s="2"/>
      <c r="AK23" s="30" t="s">
        <v>71</v>
      </c>
      <c r="AL23" s="2"/>
      <c r="AN23" s="30" t="s">
        <v>71</v>
      </c>
      <c r="AO23" s="2"/>
    </row>
    <row r="24" spans="1:42" ht="22.5" customHeight="1" x14ac:dyDescent="0.35">
      <c r="A24" s="429">
        <v>19</v>
      </c>
      <c r="B24" s="613" t="s">
        <v>1565</v>
      </c>
      <c r="C24" s="614" t="s">
        <v>2815</v>
      </c>
      <c r="D24" s="615">
        <v>2</v>
      </c>
      <c r="E24" s="615">
        <v>1</v>
      </c>
      <c r="F24" s="615"/>
      <c r="G24" s="615">
        <v>1</v>
      </c>
      <c r="H24" s="616">
        <f t="shared" si="0"/>
        <v>40000</v>
      </c>
      <c r="I24" s="617"/>
      <c r="J24" s="23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>
        <f>(W22+W23)*20000</f>
        <v>0</v>
      </c>
      <c r="Y24" s="120" t="s">
        <v>0</v>
      </c>
      <c r="Z24" s="79">
        <f>(Z22+Z23)*20000</f>
        <v>0</v>
      </c>
      <c r="AB24" s="120" t="s">
        <v>0</v>
      </c>
      <c r="AC24" s="79">
        <f>(AC22+AC23)*20000</f>
        <v>0</v>
      </c>
      <c r="AE24" s="120" t="s">
        <v>0</v>
      </c>
      <c r="AF24" s="79">
        <f>(AF22+AF23)*20000</f>
        <v>0</v>
      </c>
      <c r="AH24" s="120" t="s">
        <v>0</v>
      </c>
      <c r="AI24" s="79">
        <f>(AI22+AI23)*20000</f>
        <v>0</v>
      </c>
      <c r="AK24" s="120" t="s">
        <v>0</v>
      </c>
      <c r="AL24" s="79">
        <f>(AL22+AL23)*20000</f>
        <v>0</v>
      </c>
      <c r="AM24" s="79">
        <f>(AM22+AM23)*20000</f>
        <v>0</v>
      </c>
      <c r="AN24" s="120" t="s">
        <v>0</v>
      </c>
      <c r="AO24" s="79">
        <f>(AO22+AO23)*20000</f>
        <v>0</v>
      </c>
    </row>
    <row r="25" spans="1:42" ht="22.5" customHeight="1" x14ac:dyDescent="0.35">
      <c r="A25" s="429">
        <v>20</v>
      </c>
      <c r="B25" s="614" t="s">
        <v>2009</v>
      </c>
      <c r="C25" s="614"/>
      <c r="D25" s="615">
        <v>6</v>
      </c>
      <c r="E25" s="615">
        <v>2</v>
      </c>
      <c r="F25" s="615"/>
      <c r="G25" s="615"/>
      <c r="H25" s="616">
        <f t="shared" si="0"/>
        <v>40000</v>
      </c>
      <c r="I25" s="617"/>
      <c r="J25" s="236" t="s">
        <v>2458</v>
      </c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/>
      <c r="Y25" s="100" t="s">
        <v>2</v>
      </c>
      <c r="Z25" s="6"/>
      <c r="AB25" s="100" t="s">
        <v>2</v>
      </c>
      <c r="AC25" s="103"/>
      <c r="AE25" s="100" t="s">
        <v>2</v>
      </c>
      <c r="AF25" s="103"/>
      <c r="AH25" s="100" t="s">
        <v>2</v>
      </c>
      <c r="AI25" s="6"/>
      <c r="AJ25" s="265"/>
      <c r="AK25" s="100" t="s">
        <v>2</v>
      </c>
      <c r="AL25" s="6"/>
      <c r="AM25" s="265"/>
      <c r="AN25" s="100" t="s">
        <v>2</v>
      </c>
      <c r="AO25" s="6"/>
    </row>
    <row r="26" spans="1:42" ht="22.5" customHeight="1" x14ac:dyDescent="0.35">
      <c r="A26" s="429">
        <v>21</v>
      </c>
      <c r="B26" s="614" t="s">
        <v>1057</v>
      </c>
      <c r="C26" s="614" t="s">
        <v>1850</v>
      </c>
      <c r="D26" s="615"/>
      <c r="E26" s="615"/>
      <c r="F26" s="615"/>
      <c r="G26" s="615">
        <v>3</v>
      </c>
      <c r="H26" s="616">
        <f t="shared" si="0"/>
        <v>60000</v>
      </c>
      <c r="I26" s="617"/>
      <c r="J26" s="23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/>
      <c r="Y26" s="100" t="s">
        <v>457</v>
      </c>
      <c r="Z26" s="6"/>
      <c r="AB26" s="100" t="s">
        <v>457</v>
      </c>
      <c r="AC26" s="6"/>
      <c r="AE26" s="100" t="s">
        <v>457</v>
      </c>
      <c r="AF26" s="6"/>
      <c r="AH26" s="100" t="s">
        <v>457</v>
      </c>
      <c r="AI26" s="6"/>
      <c r="AK26" s="100" t="s">
        <v>457</v>
      </c>
      <c r="AL26" s="6"/>
      <c r="AN26" s="100" t="s">
        <v>457</v>
      </c>
      <c r="AO26" s="6"/>
      <c r="AP26" s="265"/>
    </row>
    <row r="27" spans="1:42" ht="22.5" customHeight="1" x14ac:dyDescent="0.35">
      <c r="A27" s="429">
        <v>22</v>
      </c>
      <c r="B27" s="614" t="s">
        <v>2816</v>
      </c>
      <c r="C27" s="614" t="s">
        <v>104</v>
      </c>
      <c r="D27" s="615"/>
      <c r="E27" s="615">
        <v>1</v>
      </c>
      <c r="F27" s="615"/>
      <c r="G27" s="615"/>
      <c r="H27" s="616">
        <f t="shared" si="0"/>
        <v>20000</v>
      </c>
      <c r="I27" s="617"/>
      <c r="J27" s="23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/>
      <c r="Y27" s="100" t="s">
        <v>99</v>
      </c>
      <c r="Z27" s="100"/>
      <c r="AB27" s="100" t="s">
        <v>99</v>
      </c>
      <c r="AC27" s="100"/>
      <c r="AE27" s="100" t="s">
        <v>99</v>
      </c>
      <c r="AF27" s="100"/>
      <c r="AH27" s="100" t="s">
        <v>99</v>
      </c>
      <c r="AI27" s="100"/>
      <c r="AK27" s="100" t="s">
        <v>99</v>
      </c>
      <c r="AL27" s="100"/>
      <c r="AN27" s="100" t="s">
        <v>99</v>
      </c>
      <c r="AO27" s="100"/>
      <c r="AP27" s="265"/>
    </row>
    <row r="28" spans="1:42" ht="22.5" customHeight="1" x14ac:dyDescent="0.35">
      <c r="A28" s="429">
        <v>23</v>
      </c>
      <c r="B28" s="614" t="s">
        <v>391</v>
      </c>
      <c r="C28" s="614"/>
      <c r="D28" s="615">
        <v>7</v>
      </c>
      <c r="E28" s="615">
        <v>3</v>
      </c>
      <c r="F28" s="615"/>
      <c r="G28" s="615"/>
      <c r="H28" s="616">
        <f t="shared" si="0"/>
        <v>60000</v>
      </c>
      <c r="I28" s="617"/>
      <c r="J28" s="23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/>
      <c r="Y28" s="30" t="s">
        <v>70</v>
      </c>
      <c r="Z28" s="2"/>
      <c r="AB28" s="30" t="s">
        <v>70</v>
      </c>
      <c r="AC28" s="2"/>
      <c r="AE28" s="30" t="s">
        <v>70</v>
      </c>
      <c r="AF28" s="2"/>
      <c r="AH28" s="30" t="s">
        <v>70</v>
      </c>
      <c r="AI28" s="2"/>
      <c r="AK28" s="30" t="s">
        <v>70</v>
      </c>
      <c r="AL28" s="2"/>
      <c r="AN28" s="30" t="s">
        <v>70</v>
      </c>
      <c r="AO28" s="2"/>
    </row>
    <row r="29" spans="1:42" ht="22.5" customHeight="1" x14ac:dyDescent="0.35">
      <c r="A29" s="429">
        <v>24</v>
      </c>
      <c r="B29" s="613" t="s">
        <v>1245</v>
      </c>
      <c r="C29" s="614" t="s">
        <v>104</v>
      </c>
      <c r="D29" s="615"/>
      <c r="E29" s="615">
        <v>1</v>
      </c>
      <c r="F29" s="615"/>
      <c r="G29" s="615"/>
      <c r="H29" s="616">
        <f t="shared" si="0"/>
        <v>20000</v>
      </c>
      <c r="I29" s="617"/>
      <c r="J29" s="236" t="s">
        <v>2173</v>
      </c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71</v>
      </c>
      <c r="W29" s="281"/>
      <c r="Y29" s="30" t="s">
        <v>71</v>
      </c>
      <c r="Z29" s="2"/>
      <c r="AB29" s="30" t="s">
        <v>71</v>
      </c>
      <c r="AC29" s="2"/>
      <c r="AE29" s="30" t="s">
        <v>71</v>
      </c>
      <c r="AF29" s="2"/>
      <c r="AH29" s="30" t="s">
        <v>71</v>
      </c>
      <c r="AI29" s="2"/>
      <c r="AK29" s="30" t="s">
        <v>71</v>
      </c>
      <c r="AL29" s="2"/>
      <c r="AN29" s="30" t="s">
        <v>71</v>
      </c>
      <c r="AO29" s="2"/>
    </row>
    <row r="30" spans="1:42" ht="22.5" customHeight="1" x14ac:dyDescent="0.35">
      <c r="A30" s="429">
        <v>25</v>
      </c>
      <c r="B30" s="613" t="s">
        <v>2666</v>
      </c>
      <c r="C30" s="614" t="s">
        <v>1563</v>
      </c>
      <c r="D30" s="615">
        <v>6</v>
      </c>
      <c r="E30" s="615">
        <v>1</v>
      </c>
      <c r="F30" s="615"/>
      <c r="G30" s="615"/>
      <c r="H30" s="616">
        <f t="shared" si="0"/>
        <v>20000</v>
      </c>
      <c r="I30" s="617"/>
      <c r="J30" s="23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(W28+W29)*20000</f>
        <v>0</v>
      </c>
      <c r="Y30" s="120" t="s">
        <v>0</v>
      </c>
      <c r="Z30" s="79">
        <f>(Z28+Z29)*20000</f>
        <v>0</v>
      </c>
      <c r="AB30" s="120" t="s">
        <v>0</v>
      </c>
      <c r="AC30" s="79">
        <f>(AC28+AC29)*20000</f>
        <v>0</v>
      </c>
      <c r="AE30" s="120" t="s">
        <v>0</v>
      </c>
      <c r="AF30" s="79">
        <f>(AF28+AF29)*20000</f>
        <v>0</v>
      </c>
      <c r="AH30" s="120" t="s">
        <v>0</v>
      </c>
      <c r="AI30" s="79">
        <f>(AI28+AI29)*20000</f>
        <v>0</v>
      </c>
      <c r="AK30" s="120" t="s">
        <v>0</v>
      </c>
      <c r="AL30" s="79">
        <f>(AL28+AL29)*20000</f>
        <v>0</v>
      </c>
      <c r="AN30" s="120" t="s">
        <v>0</v>
      </c>
      <c r="AO30" s="79">
        <f>(AO28+AO29)*20000</f>
        <v>0</v>
      </c>
    </row>
    <row r="31" spans="1:42" ht="22.5" customHeight="1" x14ac:dyDescent="0.35">
      <c r="A31" s="429">
        <v>26</v>
      </c>
      <c r="B31" s="613" t="s">
        <v>1059</v>
      </c>
      <c r="C31" s="614"/>
      <c r="D31" s="615"/>
      <c r="E31" s="615">
        <v>3</v>
      </c>
      <c r="F31" s="615"/>
      <c r="G31" s="615"/>
      <c r="H31" s="616">
        <f t="shared" si="0"/>
        <v>60000</v>
      </c>
      <c r="I31" s="617"/>
      <c r="J31" s="23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</row>
    <row r="32" spans="1:42" ht="22.5" customHeight="1" x14ac:dyDescent="0.35">
      <c r="A32" s="429">
        <v>27</v>
      </c>
      <c r="B32" s="613" t="s">
        <v>501</v>
      </c>
      <c r="C32" s="614"/>
      <c r="D32" s="615">
        <v>1</v>
      </c>
      <c r="E32" s="615">
        <v>3</v>
      </c>
      <c r="F32" s="615"/>
      <c r="G32" s="615"/>
      <c r="H32" s="616">
        <f t="shared" si="0"/>
        <v>60000</v>
      </c>
      <c r="I32" s="617"/>
      <c r="J32" s="23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/>
      <c r="Y32" s="100" t="s">
        <v>2</v>
      </c>
      <c r="Z32" s="6"/>
      <c r="AB32" s="100" t="s">
        <v>2</v>
      </c>
      <c r="AC32" s="103"/>
      <c r="AE32" s="100" t="s">
        <v>2</v>
      </c>
      <c r="AF32" s="103"/>
      <c r="AH32" s="100" t="s">
        <v>2</v>
      </c>
      <c r="AI32" s="6"/>
      <c r="AJ32" s="265"/>
      <c r="AK32" s="100" t="s">
        <v>2</v>
      </c>
      <c r="AL32" s="6"/>
      <c r="AM32" s="265"/>
      <c r="AN32" s="100" t="s">
        <v>2</v>
      </c>
      <c r="AO32" s="6"/>
    </row>
    <row r="33" spans="1:41" ht="22.5" customHeight="1" x14ac:dyDescent="0.35">
      <c r="A33" s="429">
        <v>28</v>
      </c>
      <c r="B33" s="613" t="s">
        <v>1067</v>
      </c>
      <c r="C33" s="614" t="s">
        <v>649</v>
      </c>
      <c r="D33" s="615"/>
      <c r="E33" s="615">
        <v>1</v>
      </c>
      <c r="F33" s="615"/>
      <c r="G33" s="615"/>
      <c r="H33" s="616">
        <f t="shared" si="0"/>
        <v>20000</v>
      </c>
      <c r="I33" s="617"/>
      <c r="J33" s="23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/>
      <c r="Y33" s="100" t="s">
        <v>457</v>
      </c>
      <c r="Z33" s="6"/>
      <c r="AB33" s="100" t="s">
        <v>457</v>
      </c>
      <c r="AC33" s="6"/>
      <c r="AE33" s="100" t="s">
        <v>457</v>
      </c>
      <c r="AF33" s="6"/>
      <c r="AH33" s="100" t="s">
        <v>457</v>
      </c>
      <c r="AI33" s="6"/>
      <c r="AK33" s="100" t="s">
        <v>457</v>
      </c>
      <c r="AL33" s="6"/>
      <c r="AN33" s="100" t="s">
        <v>457</v>
      </c>
      <c r="AO33" s="6"/>
    </row>
    <row r="34" spans="1:41" ht="22.5" customHeight="1" x14ac:dyDescent="0.35">
      <c r="A34" s="429">
        <v>29</v>
      </c>
      <c r="B34" s="613" t="s">
        <v>1049</v>
      </c>
      <c r="C34" s="614" t="s">
        <v>649</v>
      </c>
      <c r="D34" s="615"/>
      <c r="E34" s="615">
        <v>2</v>
      </c>
      <c r="F34" s="615"/>
      <c r="G34" s="615"/>
      <c r="H34" s="616">
        <f t="shared" si="0"/>
        <v>40000</v>
      </c>
      <c r="I34" s="617"/>
      <c r="J34" s="23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/>
      <c r="Y34" s="100" t="s">
        <v>99</v>
      </c>
      <c r="Z34" s="100"/>
      <c r="AB34" s="100" t="s">
        <v>99</v>
      </c>
      <c r="AC34" s="100"/>
      <c r="AE34" s="100" t="s">
        <v>99</v>
      </c>
      <c r="AF34" s="100"/>
      <c r="AH34" s="100" t="s">
        <v>99</v>
      </c>
      <c r="AI34" s="100"/>
      <c r="AK34" s="100" t="s">
        <v>99</v>
      </c>
      <c r="AL34" s="100"/>
      <c r="AN34" s="100" t="s">
        <v>99</v>
      </c>
      <c r="AO34" s="100"/>
    </row>
    <row r="35" spans="1:41" ht="22.5" customHeight="1" x14ac:dyDescent="0.35">
      <c r="A35" s="429">
        <v>30</v>
      </c>
      <c r="B35" s="613" t="s">
        <v>1052</v>
      </c>
      <c r="C35" s="614" t="s">
        <v>649</v>
      </c>
      <c r="D35" s="615"/>
      <c r="E35" s="615">
        <v>2</v>
      </c>
      <c r="F35" s="615"/>
      <c r="G35" s="615"/>
      <c r="H35" s="616">
        <f t="shared" si="0"/>
        <v>40000</v>
      </c>
      <c r="I35" s="617"/>
      <c r="J35" s="23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/>
      <c r="Y35" s="30" t="s">
        <v>70</v>
      </c>
      <c r="Z35" s="2"/>
      <c r="AB35" s="30" t="s">
        <v>70</v>
      </c>
      <c r="AC35" s="2"/>
      <c r="AE35" s="30" t="s">
        <v>70</v>
      </c>
      <c r="AF35" s="2"/>
      <c r="AH35" s="30" t="s">
        <v>70</v>
      </c>
      <c r="AI35" s="2"/>
      <c r="AK35" s="30" t="s">
        <v>70</v>
      </c>
      <c r="AL35" s="2"/>
      <c r="AN35" s="30" t="s">
        <v>70</v>
      </c>
      <c r="AO35" s="2"/>
    </row>
    <row r="36" spans="1:41" ht="22.5" customHeight="1" x14ac:dyDescent="0.35">
      <c r="A36" s="429">
        <v>31</v>
      </c>
      <c r="B36" s="613" t="s">
        <v>1521</v>
      </c>
      <c r="C36" s="614" t="s">
        <v>649</v>
      </c>
      <c r="D36" s="615"/>
      <c r="E36" s="615">
        <v>2</v>
      </c>
      <c r="F36" s="615"/>
      <c r="G36" s="615"/>
      <c r="H36" s="616">
        <f t="shared" si="0"/>
        <v>40000</v>
      </c>
      <c r="I36" s="617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81"/>
      <c r="Y36" s="30" t="s">
        <v>71</v>
      </c>
      <c r="Z36" s="2"/>
      <c r="AB36" s="30" t="s">
        <v>71</v>
      </c>
      <c r="AC36" s="2"/>
      <c r="AE36" s="30" t="s">
        <v>71</v>
      </c>
      <c r="AF36" s="2"/>
      <c r="AH36" s="30" t="s">
        <v>71</v>
      </c>
      <c r="AI36" s="2"/>
      <c r="AK36" s="30" t="s">
        <v>71</v>
      </c>
      <c r="AL36" s="2"/>
      <c r="AN36" s="30" t="s">
        <v>380</v>
      </c>
      <c r="AO36" s="2"/>
    </row>
    <row r="37" spans="1:41" ht="22.5" customHeight="1" x14ac:dyDescent="0.35">
      <c r="A37" s="429">
        <v>32</v>
      </c>
      <c r="B37" s="613" t="s">
        <v>1517</v>
      </c>
      <c r="C37" s="614" t="s">
        <v>649</v>
      </c>
      <c r="D37" s="615"/>
      <c r="E37" s="615"/>
      <c r="F37" s="615"/>
      <c r="G37" s="615">
        <v>2</v>
      </c>
      <c r="H37" s="616">
        <f t="shared" si="0"/>
        <v>40000</v>
      </c>
      <c r="I37" s="617"/>
      <c r="J37" s="245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(W35+W36)*20000</f>
        <v>0</v>
      </c>
      <c r="Y37" s="120" t="s">
        <v>0</v>
      </c>
      <c r="Z37" s="79">
        <f>(Z35+Z36)*20000</f>
        <v>0</v>
      </c>
      <c r="AB37" s="120" t="s">
        <v>0</v>
      </c>
      <c r="AC37" s="79">
        <f>(AC35+AC36)*20000</f>
        <v>0</v>
      </c>
      <c r="AE37" s="120" t="s">
        <v>0</v>
      </c>
      <c r="AF37" s="79">
        <f>(AF35+AF36)*20000</f>
        <v>0</v>
      </c>
      <c r="AH37" s="120" t="s">
        <v>0</v>
      </c>
      <c r="AI37" s="79">
        <f>(AI35+AI36)*20000</f>
        <v>0</v>
      </c>
      <c r="AK37" s="120" t="s">
        <v>0</v>
      </c>
      <c r="AL37" s="79">
        <f>(AL35+AL36)*20000</f>
        <v>0</v>
      </c>
      <c r="AN37" s="120" t="s">
        <v>0</v>
      </c>
      <c r="AO37" s="79">
        <f>(AO35+AO36)*20000</f>
        <v>0</v>
      </c>
    </row>
    <row r="38" spans="1:41" ht="22.5" customHeight="1" x14ac:dyDescent="0.35">
      <c r="A38" s="429">
        <v>33</v>
      </c>
      <c r="B38" s="613" t="s">
        <v>2817</v>
      </c>
      <c r="C38" s="614" t="s">
        <v>813</v>
      </c>
      <c r="D38" s="615">
        <v>4</v>
      </c>
      <c r="E38" s="615">
        <v>1</v>
      </c>
      <c r="F38" s="615"/>
      <c r="G38" s="615"/>
      <c r="H38" s="616">
        <f t="shared" si="0"/>
        <v>20000</v>
      </c>
      <c r="I38" s="617"/>
      <c r="J38" s="236" t="s">
        <v>814</v>
      </c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</row>
    <row r="39" spans="1:41" ht="22.5" customHeight="1" x14ac:dyDescent="0.35">
      <c r="A39" s="429">
        <v>34</v>
      </c>
      <c r="B39" s="613" t="s">
        <v>1138</v>
      </c>
      <c r="C39" s="614"/>
      <c r="D39" s="615">
        <v>5</v>
      </c>
      <c r="E39" s="615">
        <v>1</v>
      </c>
      <c r="F39" s="615"/>
      <c r="G39" s="615"/>
      <c r="H39" s="616">
        <f t="shared" si="0"/>
        <v>20000</v>
      </c>
      <c r="I39" s="617"/>
      <c r="J39" s="23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/>
      <c r="Y39" s="100" t="s">
        <v>2</v>
      </c>
      <c r="Z39" s="6"/>
      <c r="AB39" s="100" t="s">
        <v>2</v>
      </c>
      <c r="AC39" s="103"/>
      <c r="AE39" s="100" t="s">
        <v>2</v>
      </c>
      <c r="AF39" s="103"/>
      <c r="AH39" s="100" t="s">
        <v>2</v>
      </c>
      <c r="AI39" s="6"/>
      <c r="AJ39" s="265"/>
      <c r="AK39" s="100" t="s">
        <v>2</v>
      </c>
      <c r="AL39" s="6"/>
      <c r="AM39" s="265"/>
      <c r="AN39" s="100" t="s">
        <v>2</v>
      </c>
      <c r="AO39" s="6"/>
    </row>
    <row r="40" spans="1:41" ht="22.5" customHeight="1" x14ac:dyDescent="0.35">
      <c r="A40" s="429">
        <v>35</v>
      </c>
      <c r="B40" s="613" t="s">
        <v>469</v>
      </c>
      <c r="C40" s="614"/>
      <c r="D40" s="615">
        <v>4</v>
      </c>
      <c r="E40" s="615">
        <v>1</v>
      </c>
      <c r="F40" s="615"/>
      <c r="G40" s="615"/>
      <c r="H40" s="616">
        <f t="shared" si="0"/>
        <v>20000</v>
      </c>
      <c r="I40" s="617"/>
      <c r="J40" s="23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/>
      <c r="Y40" s="100" t="s">
        <v>457</v>
      </c>
      <c r="Z40" s="6"/>
      <c r="AB40" s="100" t="s">
        <v>457</v>
      </c>
      <c r="AC40" s="6"/>
      <c r="AE40" s="100" t="s">
        <v>457</v>
      </c>
      <c r="AF40" s="6"/>
      <c r="AH40" s="100" t="s">
        <v>457</v>
      </c>
      <c r="AI40" s="6"/>
      <c r="AK40" s="100" t="s">
        <v>457</v>
      </c>
      <c r="AL40" s="6"/>
      <c r="AN40" s="100" t="s">
        <v>457</v>
      </c>
      <c r="AO40" s="6"/>
    </row>
    <row r="41" spans="1:41" ht="22.5" customHeight="1" x14ac:dyDescent="0.35">
      <c r="A41" s="429">
        <v>36</v>
      </c>
      <c r="B41" s="613" t="s">
        <v>1249</v>
      </c>
      <c r="C41" s="614" t="s">
        <v>148</v>
      </c>
      <c r="D41" s="615"/>
      <c r="E41" s="615">
        <v>1</v>
      </c>
      <c r="F41" s="615"/>
      <c r="G41" s="615"/>
      <c r="H41" s="616">
        <f t="shared" si="0"/>
        <v>20000</v>
      </c>
      <c r="I41" s="616"/>
      <c r="J41" s="23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/>
      <c r="Y41" s="100" t="s">
        <v>99</v>
      </c>
      <c r="Z41" s="100"/>
      <c r="AB41" s="100" t="s">
        <v>99</v>
      </c>
      <c r="AC41" s="100"/>
      <c r="AE41" s="100" t="s">
        <v>99</v>
      </c>
      <c r="AF41" s="100"/>
      <c r="AH41" s="100" t="s">
        <v>99</v>
      </c>
      <c r="AI41" s="100"/>
      <c r="AK41" s="100" t="s">
        <v>99</v>
      </c>
      <c r="AL41" s="100"/>
      <c r="AN41" s="100" t="s">
        <v>99</v>
      </c>
      <c r="AO41" s="100"/>
    </row>
    <row r="42" spans="1:41" ht="22.5" customHeight="1" x14ac:dyDescent="0.35">
      <c r="A42" s="429">
        <v>37</v>
      </c>
      <c r="B42" s="613" t="s">
        <v>367</v>
      </c>
      <c r="C42" s="614" t="s">
        <v>148</v>
      </c>
      <c r="D42" s="615">
        <v>8</v>
      </c>
      <c r="E42" s="615">
        <v>2</v>
      </c>
      <c r="F42" s="615"/>
      <c r="G42" s="615"/>
      <c r="H42" s="616">
        <f t="shared" si="0"/>
        <v>40000</v>
      </c>
      <c r="I42" s="617"/>
      <c r="J42" s="23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/>
      <c r="Y42" s="30" t="s">
        <v>70</v>
      </c>
      <c r="Z42" s="2"/>
      <c r="AB42" s="30" t="s">
        <v>70</v>
      </c>
      <c r="AC42" s="2"/>
      <c r="AE42" s="30" t="s">
        <v>70</v>
      </c>
      <c r="AF42" s="2"/>
      <c r="AH42" s="30" t="s">
        <v>70</v>
      </c>
      <c r="AI42" s="2"/>
      <c r="AK42" s="30" t="s">
        <v>70</v>
      </c>
      <c r="AL42" s="2"/>
      <c r="AN42" s="30" t="s">
        <v>70</v>
      </c>
      <c r="AO42" s="2"/>
    </row>
    <row r="43" spans="1:41" ht="22.5" customHeight="1" x14ac:dyDescent="0.35">
      <c r="A43" s="429">
        <v>38</v>
      </c>
      <c r="B43" s="613" t="s">
        <v>493</v>
      </c>
      <c r="C43" s="633"/>
      <c r="D43" s="427">
        <v>8</v>
      </c>
      <c r="E43" s="615">
        <v>2</v>
      </c>
      <c r="F43" s="615"/>
      <c r="G43" s="615"/>
      <c r="H43" s="616">
        <f t="shared" si="0"/>
        <v>40000</v>
      </c>
      <c r="I43" s="648"/>
      <c r="J43" s="23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71</v>
      </c>
      <c r="W43" s="281"/>
      <c r="Y43" s="30" t="s">
        <v>71</v>
      </c>
      <c r="Z43" s="2"/>
      <c r="AB43" s="30" t="s">
        <v>71</v>
      </c>
      <c r="AC43" s="2"/>
      <c r="AE43" s="30" t="s">
        <v>71</v>
      </c>
      <c r="AF43" s="2"/>
      <c r="AH43" s="30" t="s">
        <v>71</v>
      </c>
      <c r="AI43" s="2"/>
      <c r="AK43" s="30" t="s">
        <v>71</v>
      </c>
      <c r="AL43" s="2"/>
      <c r="AN43" s="30" t="s">
        <v>71</v>
      </c>
      <c r="AO43" s="2"/>
    </row>
    <row r="44" spans="1:41" s="10" customFormat="1" ht="22.5" customHeight="1" x14ac:dyDescent="0.35">
      <c r="A44" s="429">
        <v>39</v>
      </c>
      <c r="B44" s="613" t="s">
        <v>2818</v>
      </c>
      <c r="C44" s="614"/>
      <c r="D44" s="615">
        <v>5</v>
      </c>
      <c r="E44" s="615">
        <v>5</v>
      </c>
      <c r="F44" s="615"/>
      <c r="G44" s="615">
        <v>1</v>
      </c>
      <c r="H44" s="616">
        <f t="shared" si="0"/>
        <v>120000</v>
      </c>
      <c r="I44" s="617"/>
      <c r="J44" s="23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(W42+W43)*20000</f>
        <v>0</v>
      </c>
      <c r="X44"/>
      <c r="Y44" s="120" t="s">
        <v>0</v>
      </c>
      <c r="Z44" s="79">
        <f>(Z42+Z43)*20000</f>
        <v>0</v>
      </c>
      <c r="AA44"/>
      <c r="AB44" s="120" t="s">
        <v>0</v>
      </c>
      <c r="AC44" s="79">
        <f>(AC42+AC43)*20000</f>
        <v>0</v>
      </c>
      <c r="AD44"/>
      <c r="AE44" s="120" t="s">
        <v>0</v>
      </c>
      <c r="AF44" s="79">
        <f>(AF42+AF43)*20000</f>
        <v>0</v>
      </c>
      <c r="AG44"/>
      <c r="AH44" s="120" t="s">
        <v>0</v>
      </c>
      <c r="AI44" s="79">
        <f>(AI42+AI43)*20000</f>
        <v>0</v>
      </c>
      <c r="AJ44"/>
      <c r="AK44" s="120" t="s">
        <v>0</v>
      </c>
      <c r="AL44" s="79">
        <f>(AL42+AL43)*20000</f>
        <v>0</v>
      </c>
      <c r="AM44"/>
      <c r="AN44" s="120" t="s">
        <v>0</v>
      </c>
      <c r="AO44" s="79">
        <f>(AO42+AO43)*20000</f>
        <v>0</v>
      </c>
    </row>
    <row r="45" spans="1:41" ht="22.5" customHeight="1" x14ac:dyDescent="0.35">
      <c r="A45" s="429">
        <v>40</v>
      </c>
      <c r="B45" s="613" t="s">
        <v>1242</v>
      </c>
      <c r="C45" s="614"/>
      <c r="D45" s="615">
        <v>4</v>
      </c>
      <c r="E45" s="427">
        <v>2</v>
      </c>
      <c r="F45" s="427"/>
      <c r="G45" s="427"/>
      <c r="H45" s="616">
        <f t="shared" si="0"/>
        <v>40000</v>
      </c>
      <c r="I45" s="618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Y45" s="612"/>
    </row>
    <row r="46" spans="1:41" ht="22.5" customHeight="1" x14ac:dyDescent="0.35">
      <c r="A46" s="429">
        <v>41</v>
      </c>
      <c r="B46" s="613" t="s">
        <v>658</v>
      </c>
      <c r="C46" s="614" t="s">
        <v>649</v>
      </c>
      <c r="D46" s="615"/>
      <c r="E46" s="427"/>
      <c r="F46" s="427"/>
      <c r="G46" s="427">
        <v>1</v>
      </c>
      <c r="H46" s="616">
        <f t="shared" si="0"/>
        <v>20000</v>
      </c>
      <c r="I46" s="617"/>
      <c r="J46" s="23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/>
      <c r="Y46" s="100" t="s">
        <v>2</v>
      </c>
      <c r="Z46" s="6"/>
      <c r="AB46" s="100" t="s">
        <v>2</v>
      </c>
      <c r="AC46" s="103"/>
      <c r="AE46" s="100" t="s">
        <v>2</v>
      </c>
      <c r="AF46" s="103"/>
      <c r="AH46" s="100" t="s">
        <v>2</v>
      </c>
      <c r="AI46" s="6"/>
      <c r="AJ46" s="265"/>
      <c r="AK46" s="100" t="s">
        <v>2</v>
      </c>
      <c r="AL46" s="6"/>
      <c r="AM46" s="265"/>
      <c r="AN46" s="100" t="s">
        <v>2</v>
      </c>
      <c r="AO46" s="6"/>
    </row>
    <row r="47" spans="1:41" ht="22.5" customHeight="1" x14ac:dyDescent="0.35">
      <c r="A47" s="429">
        <v>42</v>
      </c>
      <c r="B47" s="613" t="s">
        <v>691</v>
      </c>
      <c r="C47" s="614" t="s">
        <v>104</v>
      </c>
      <c r="D47" s="615"/>
      <c r="E47" s="427">
        <v>2</v>
      </c>
      <c r="F47" s="427"/>
      <c r="G47" s="427"/>
      <c r="H47" s="616">
        <f t="shared" si="0"/>
        <v>40000</v>
      </c>
      <c r="I47" s="618"/>
      <c r="J47" s="23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 t="s">
        <v>457</v>
      </c>
      <c r="W47" s="6"/>
      <c r="Y47" s="100" t="s">
        <v>457</v>
      </c>
      <c r="Z47" s="6"/>
      <c r="AB47" s="100" t="s">
        <v>457</v>
      </c>
      <c r="AC47" s="6"/>
      <c r="AE47" s="100" t="s">
        <v>457</v>
      </c>
      <c r="AF47" s="6"/>
      <c r="AH47" s="100" t="s">
        <v>457</v>
      </c>
      <c r="AI47" s="6"/>
      <c r="AK47" s="100" t="s">
        <v>457</v>
      </c>
      <c r="AL47" s="6"/>
      <c r="AN47" s="100" t="s">
        <v>457</v>
      </c>
      <c r="AO47" s="6"/>
    </row>
    <row r="48" spans="1:41" ht="22.5" customHeight="1" x14ac:dyDescent="0.35">
      <c r="A48" s="429">
        <v>43</v>
      </c>
      <c r="B48" s="613" t="s">
        <v>1050</v>
      </c>
      <c r="C48" s="614" t="s">
        <v>487</v>
      </c>
      <c r="D48" s="615"/>
      <c r="E48" s="615">
        <v>1</v>
      </c>
      <c r="F48" s="615"/>
      <c r="G48" s="615"/>
      <c r="H48" s="616">
        <f t="shared" si="0"/>
        <v>20000</v>
      </c>
      <c r="I48" s="617"/>
      <c r="J48" s="23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 t="s">
        <v>99</v>
      </c>
      <c r="W48" s="100"/>
      <c r="Y48" s="100" t="s">
        <v>99</v>
      </c>
      <c r="Z48" s="100"/>
      <c r="AB48" s="100" t="s">
        <v>99</v>
      </c>
      <c r="AC48" s="100"/>
      <c r="AE48" s="100" t="s">
        <v>99</v>
      </c>
      <c r="AF48" s="100"/>
      <c r="AH48" s="100" t="s">
        <v>99</v>
      </c>
      <c r="AI48" s="100"/>
      <c r="AK48" s="100" t="s">
        <v>99</v>
      </c>
      <c r="AL48" s="100"/>
      <c r="AN48" s="100" t="s">
        <v>99</v>
      </c>
      <c r="AO48" s="100"/>
    </row>
    <row r="49" spans="1:44" ht="22.5" customHeight="1" x14ac:dyDescent="0.35">
      <c r="A49" s="429">
        <v>44</v>
      </c>
      <c r="B49" s="613" t="s">
        <v>503</v>
      </c>
      <c r="C49" s="614" t="s">
        <v>148</v>
      </c>
      <c r="D49" s="615"/>
      <c r="E49" s="615">
        <v>3</v>
      </c>
      <c r="F49" s="615"/>
      <c r="G49" s="615"/>
      <c r="H49" s="616">
        <f t="shared" si="0"/>
        <v>60000</v>
      </c>
      <c r="I49" s="617"/>
      <c r="J49" s="23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30" t="s">
        <v>70</v>
      </c>
      <c r="W49" s="2"/>
      <c r="Y49" s="30" t="s">
        <v>70</v>
      </c>
      <c r="Z49" s="2"/>
      <c r="AB49" s="30" t="s">
        <v>70</v>
      </c>
      <c r="AC49" s="2"/>
      <c r="AE49" s="30" t="s">
        <v>70</v>
      </c>
      <c r="AF49" s="2"/>
      <c r="AH49" s="30" t="s">
        <v>70</v>
      </c>
      <c r="AI49" s="2"/>
      <c r="AK49" s="30" t="s">
        <v>70</v>
      </c>
      <c r="AL49" s="2"/>
      <c r="AN49" s="30" t="s">
        <v>70</v>
      </c>
      <c r="AO49" s="2"/>
    </row>
    <row r="50" spans="1:44" ht="22.5" customHeight="1" x14ac:dyDescent="0.35">
      <c r="A50" s="429">
        <v>45</v>
      </c>
      <c r="B50" s="613"/>
      <c r="C50" s="614"/>
      <c r="D50" s="615"/>
      <c r="E50" s="615"/>
      <c r="F50" s="615"/>
      <c r="G50" s="615"/>
      <c r="H50" s="616"/>
      <c r="I50" s="617"/>
      <c r="J50" s="23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30" t="s">
        <v>71</v>
      </c>
      <c r="W50" s="281"/>
      <c r="Y50" s="30" t="s">
        <v>71</v>
      </c>
      <c r="Z50" s="2"/>
      <c r="AB50" s="30" t="s">
        <v>71</v>
      </c>
      <c r="AC50" s="2"/>
      <c r="AE50" s="30" t="s">
        <v>71</v>
      </c>
      <c r="AF50" s="2"/>
      <c r="AH50" s="30" t="s">
        <v>80</v>
      </c>
      <c r="AI50" s="2"/>
      <c r="AK50" s="30" t="s">
        <v>71</v>
      </c>
      <c r="AL50" s="2"/>
      <c r="AN50" s="30" t="s">
        <v>71</v>
      </c>
      <c r="AO50" s="2"/>
    </row>
    <row r="51" spans="1:44" ht="22.5" customHeight="1" x14ac:dyDescent="0.35">
      <c r="A51" s="429">
        <v>46</v>
      </c>
      <c r="B51" s="613"/>
      <c r="C51" s="614"/>
      <c r="D51" s="615"/>
      <c r="E51" s="615"/>
      <c r="F51" s="615"/>
      <c r="G51" s="615"/>
      <c r="H51" s="616"/>
      <c r="I51" s="617"/>
      <c r="J51" s="23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120" t="s">
        <v>0</v>
      </c>
      <c r="W51" s="79">
        <f>(W49+W50)*20000</f>
        <v>0</v>
      </c>
      <c r="Y51" s="120" t="s">
        <v>0</v>
      </c>
      <c r="Z51" s="79">
        <f>(Z49+Z50)*20000</f>
        <v>0</v>
      </c>
      <c r="AB51" s="120" t="s">
        <v>0</v>
      </c>
      <c r="AC51" s="79">
        <f>(AC49+AC50)*20000</f>
        <v>0</v>
      </c>
      <c r="AE51" s="120" t="s">
        <v>0</v>
      </c>
      <c r="AF51" s="79">
        <f>(AF49+AF50)*20000</f>
        <v>0</v>
      </c>
      <c r="AH51" s="120" t="s">
        <v>0</v>
      </c>
      <c r="AI51" s="79">
        <f>(AI49+AI50)*20000</f>
        <v>0</v>
      </c>
      <c r="AK51" s="120" t="s">
        <v>0</v>
      </c>
      <c r="AL51" s="79">
        <f>(AL49+AL50)*20000</f>
        <v>0</v>
      </c>
      <c r="AN51" s="120" t="s">
        <v>0</v>
      </c>
      <c r="AO51" s="79">
        <f>(AO49+AO50)*20000</f>
        <v>0</v>
      </c>
    </row>
    <row r="52" spans="1:44" ht="22.5" customHeight="1" x14ac:dyDescent="0.35">
      <c r="A52" s="429">
        <v>47</v>
      </c>
      <c r="B52" s="613"/>
      <c r="C52" s="614"/>
      <c r="D52" s="615"/>
      <c r="E52" s="615"/>
      <c r="F52" s="615"/>
      <c r="G52" s="615"/>
      <c r="H52" s="616"/>
      <c r="I52" s="624"/>
      <c r="J52" s="23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436"/>
      <c r="W52" s="341"/>
      <c r="X52" s="132"/>
      <c r="Y52" s="436"/>
      <c r="Z52" s="132"/>
      <c r="AA52" s="132"/>
      <c r="AB52" s="436"/>
      <c r="AC52" s="132"/>
      <c r="AD52" s="132"/>
      <c r="AE52" s="436"/>
      <c r="AF52" s="132"/>
      <c r="AG52" s="132"/>
      <c r="AH52" s="436"/>
      <c r="AI52" s="132"/>
      <c r="AJ52" s="132"/>
      <c r="AK52" s="436"/>
      <c r="AL52" s="132"/>
      <c r="AM52" s="132"/>
    </row>
    <row r="53" spans="1:44" ht="22.5" customHeight="1" x14ac:dyDescent="0.35">
      <c r="A53" s="429">
        <v>48</v>
      </c>
      <c r="B53" s="655"/>
      <c r="C53" s="656"/>
      <c r="D53" s="654"/>
      <c r="E53" s="657"/>
      <c r="F53" s="657"/>
      <c r="G53" s="657"/>
      <c r="H53" s="658"/>
      <c r="I53" s="659"/>
      <c r="J53" s="43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00" t="s">
        <v>2</v>
      </c>
      <c r="W53" s="6"/>
      <c r="X53" s="132"/>
      <c r="Y53" s="100" t="s">
        <v>2</v>
      </c>
      <c r="Z53" s="6"/>
      <c r="AA53" s="132"/>
      <c r="AB53" s="100" t="s">
        <v>2</v>
      </c>
      <c r="AC53" s="6"/>
      <c r="AD53" s="132"/>
      <c r="AE53" s="100" t="s">
        <v>2</v>
      </c>
      <c r="AF53" s="6"/>
      <c r="AG53" s="132"/>
      <c r="AH53" s="100" t="s">
        <v>2</v>
      </c>
      <c r="AI53" s="6"/>
      <c r="AJ53" s="132"/>
      <c r="AK53" s="100" t="s">
        <v>2</v>
      </c>
      <c r="AL53" s="6"/>
      <c r="AM53" s="132"/>
      <c r="AN53" s="100" t="s">
        <v>2</v>
      </c>
      <c r="AO53" s="6"/>
    </row>
    <row r="54" spans="1:44" ht="22.5" customHeight="1" x14ac:dyDescent="0.35">
      <c r="A54" s="429">
        <v>49</v>
      </c>
      <c r="B54" s="655"/>
      <c r="C54" s="656"/>
      <c r="D54" s="654"/>
      <c r="E54" s="657"/>
      <c r="F54" s="657"/>
      <c r="G54" s="657"/>
      <c r="H54" s="658"/>
      <c r="I54" s="659"/>
      <c r="J54" s="641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100" t="s">
        <v>457</v>
      </c>
      <c r="W54" s="6"/>
      <c r="X54" s="132"/>
      <c r="Y54" s="100" t="s">
        <v>457</v>
      </c>
      <c r="Z54" s="6"/>
      <c r="AA54" s="132"/>
      <c r="AB54" s="100" t="s">
        <v>457</v>
      </c>
      <c r="AC54" s="6"/>
      <c r="AD54" s="132"/>
      <c r="AE54" s="100" t="s">
        <v>457</v>
      </c>
      <c r="AF54" s="6"/>
      <c r="AG54" s="132"/>
      <c r="AH54" s="100" t="s">
        <v>457</v>
      </c>
      <c r="AI54" s="6"/>
      <c r="AJ54" s="132"/>
      <c r="AK54" s="100" t="s">
        <v>457</v>
      </c>
      <c r="AL54" s="6"/>
      <c r="AM54" s="132"/>
      <c r="AN54" s="100" t="s">
        <v>457</v>
      </c>
      <c r="AO54" s="6"/>
    </row>
    <row r="55" spans="1:44" ht="22.5" customHeight="1" x14ac:dyDescent="0.35">
      <c r="A55" s="429">
        <v>50</v>
      </c>
      <c r="B55" s="428"/>
      <c r="C55" s="614"/>
      <c r="D55" s="615"/>
      <c r="E55" s="429"/>
      <c r="F55" s="429"/>
      <c r="G55" s="429"/>
      <c r="H55" s="616"/>
      <c r="I55" s="624"/>
      <c r="J55" s="641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100" t="s">
        <v>99</v>
      </c>
      <c r="W55" s="100"/>
      <c r="X55" s="132"/>
      <c r="Y55" s="100" t="s">
        <v>99</v>
      </c>
      <c r="Z55" s="100"/>
      <c r="AA55" s="132"/>
      <c r="AB55" s="100" t="s">
        <v>99</v>
      </c>
      <c r="AC55" s="100"/>
      <c r="AD55" s="132"/>
      <c r="AE55" s="100" t="s">
        <v>99</v>
      </c>
      <c r="AF55" s="100"/>
      <c r="AG55" s="132"/>
      <c r="AH55" s="100" t="s">
        <v>99</v>
      </c>
      <c r="AI55" s="100"/>
      <c r="AJ55" s="132"/>
      <c r="AK55" s="100" t="s">
        <v>99</v>
      </c>
      <c r="AL55" s="100"/>
      <c r="AM55" s="132"/>
      <c r="AN55" s="100" t="s">
        <v>99</v>
      </c>
      <c r="AO55" s="100"/>
    </row>
    <row r="56" spans="1:44" ht="22.5" customHeight="1" x14ac:dyDescent="0.35">
      <c r="A56" s="429">
        <v>51</v>
      </c>
      <c r="B56" s="428"/>
      <c r="C56" s="614"/>
      <c r="D56" s="615"/>
      <c r="E56" s="429"/>
      <c r="F56" s="429"/>
      <c r="G56" s="429"/>
      <c r="H56" s="616"/>
      <c r="I56" s="624"/>
      <c r="J56" s="23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30" t="s">
        <v>70</v>
      </c>
      <c r="W56" s="2"/>
      <c r="X56" s="132"/>
      <c r="Y56" s="30" t="s">
        <v>70</v>
      </c>
      <c r="Z56" s="2"/>
      <c r="AA56" s="132"/>
      <c r="AB56" s="30" t="s">
        <v>70</v>
      </c>
      <c r="AC56" s="2"/>
      <c r="AD56" s="132"/>
      <c r="AE56" s="30" t="s">
        <v>70</v>
      </c>
      <c r="AF56" s="2"/>
      <c r="AG56" s="132"/>
      <c r="AH56" s="30" t="s">
        <v>70</v>
      </c>
      <c r="AI56" s="2"/>
      <c r="AJ56" s="132"/>
      <c r="AK56" s="30" t="s">
        <v>70</v>
      </c>
      <c r="AL56" s="2"/>
      <c r="AM56" s="132"/>
      <c r="AN56" s="30" t="s">
        <v>70</v>
      </c>
      <c r="AO56" s="2"/>
    </row>
    <row r="57" spans="1:44" ht="22.5" customHeight="1" x14ac:dyDescent="0.35">
      <c r="A57" s="429">
        <v>52</v>
      </c>
      <c r="B57" s="2"/>
      <c r="C57" s="30"/>
      <c r="D57" s="1"/>
      <c r="E57" s="1"/>
      <c r="F57" s="1"/>
      <c r="G57" s="1"/>
      <c r="H57" s="79"/>
      <c r="I57" s="30"/>
      <c r="J57" s="23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30" t="s">
        <v>71</v>
      </c>
      <c r="W57" s="281"/>
      <c r="X57" s="132"/>
      <c r="Y57" s="30" t="s">
        <v>71</v>
      </c>
      <c r="Z57" s="281"/>
      <c r="AA57" s="132"/>
      <c r="AB57" s="30" t="s">
        <v>71</v>
      </c>
      <c r="AC57" s="281"/>
      <c r="AD57" s="132"/>
      <c r="AE57" s="30" t="s">
        <v>71</v>
      </c>
      <c r="AF57" s="281"/>
      <c r="AG57" s="132"/>
      <c r="AH57" s="30" t="s">
        <v>71</v>
      </c>
      <c r="AI57" s="281"/>
      <c r="AJ57" s="132"/>
      <c r="AK57" s="30" t="s">
        <v>71</v>
      </c>
      <c r="AL57" s="281"/>
      <c r="AM57" s="132"/>
      <c r="AN57" s="30" t="s">
        <v>71</v>
      </c>
      <c r="AO57" s="281"/>
    </row>
    <row r="58" spans="1:44" ht="22.5" customHeight="1" x14ac:dyDescent="0.35">
      <c r="A58" s="429">
        <v>53</v>
      </c>
      <c r="B58" s="94"/>
      <c r="C58" s="231"/>
      <c r="D58" s="118"/>
      <c r="E58" s="230"/>
      <c r="F58" s="230"/>
      <c r="G58" s="230"/>
      <c r="H58" s="230"/>
      <c r="I58" s="233"/>
      <c r="J58" s="23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120" t="s">
        <v>0</v>
      </c>
      <c r="W58" s="79">
        <f>(W56+W57)*20000</f>
        <v>0</v>
      </c>
      <c r="X58" s="132"/>
      <c r="Y58" s="120" t="s">
        <v>0</v>
      </c>
      <c r="Z58" s="79">
        <f>(Z56+Z57)*20000</f>
        <v>0</v>
      </c>
      <c r="AA58" s="132"/>
      <c r="AB58" s="120" t="s">
        <v>0</v>
      </c>
      <c r="AC58" s="79">
        <f>(AC56+AC57)*20000</f>
        <v>0</v>
      </c>
      <c r="AD58" s="132"/>
      <c r="AE58" s="120" t="s">
        <v>0</v>
      </c>
      <c r="AF58" s="79">
        <f>(AF56+AF57)*20000</f>
        <v>0</v>
      </c>
      <c r="AG58" s="132"/>
      <c r="AH58" s="120" t="s">
        <v>0</v>
      </c>
      <c r="AI58" s="79">
        <f>(AI56+AI57)*20000</f>
        <v>0</v>
      </c>
      <c r="AJ58" s="132"/>
      <c r="AK58" s="120" t="s">
        <v>0</v>
      </c>
      <c r="AL58" s="79">
        <f>(AL56+AL57)*20000</f>
        <v>0</v>
      </c>
      <c r="AM58" s="132"/>
      <c r="AN58" s="120" t="s">
        <v>0</v>
      </c>
      <c r="AO58" s="79">
        <f>(AO56+AO57)*20000</f>
        <v>0</v>
      </c>
    </row>
    <row r="59" spans="1:44" x14ac:dyDescent="0.35">
      <c r="A59" s="429">
        <v>54</v>
      </c>
      <c r="B59" s="93"/>
      <c r="C59" s="231"/>
      <c r="D59" s="232"/>
      <c r="E59" s="230"/>
      <c r="F59" s="230"/>
      <c r="G59" s="230"/>
      <c r="H59" s="230"/>
      <c r="I59" s="233"/>
      <c r="J59" s="436"/>
      <c r="V59" s="436"/>
      <c r="W59" s="132"/>
      <c r="X59" s="132"/>
      <c r="Y59" s="436"/>
      <c r="Z59" s="132"/>
      <c r="AA59" s="132"/>
      <c r="AB59" s="436"/>
      <c r="AC59" s="132"/>
      <c r="AD59" s="132"/>
      <c r="AE59" s="436"/>
      <c r="AF59" s="132"/>
      <c r="AG59" s="132"/>
      <c r="AH59" s="436"/>
      <c r="AI59" s="132"/>
      <c r="AJ59" s="132"/>
      <c r="AK59" s="436"/>
      <c r="AL59" s="132"/>
      <c r="AM59" s="132"/>
      <c r="AN59" s="436"/>
      <c r="AO59" s="132"/>
      <c r="AP59" s="75"/>
      <c r="AQ59" s="75"/>
      <c r="AR59" s="75"/>
    </row>
    <row r="60" spans="1:44" x14ac:dyDescent="0.35">
      <c r="A60" s="429">
        <v>55</v>
      </c>
      <c r="B60" s="93"/>
      <c r="C60" s="93"/>
      <c r="D60" s="232"/>
      <c r="E60" s="230"/>
      <c r="F60" s="94"/>
      <c r="G60" s="94"/>
      <c r="H60" s="94"/>
      <c r="I60" s="233"/>
      <c r="J60" s="436"/>
      <c r="V60" s="436"/>
      <c r="W60" s="132"/>
      <c r="X60" s="132"/>
      <c r="Y60" s="436"/>
      <c r="Z60" s="132"/>
      <c r="AA60" s="132"/>
      <c r="AB60" s="436"/>
      <c r="AC60" s="132"/>
      <c r="AD60" s="132"/>
      <c r="AE60" s="436"/>
      <c r="AF60" s="132"/>
      <c r="AG60" s="132"/>
      <c r="AH60" s="436"/>
      <c r="AI60" s="132"/>
      <c r="AJ60" s="132"/>
      <c r="AK60" s="436"/>
      <c r="AL60" s="132"/>
      <c r="AM60" s="132"/>
      <c r="AN60" s="436"/>
      <c r="AO60" s="132"/>
      <c r="AP60" s="75"/>
      <c r="AQ60" s="75"/>
      <c r="AR60" s="75"/>
    </row>
    <row r="61" spans="1:44" x14ac:dyDescent="0.35">
      <c r="A61" s="429">
        <v>56</v>
      </c>
      <c r="B61" s="93"/>
      <c r="C61" s="118"/>
      <c r="D61" s="94"/>
      <c r="E61" s="435"/>
      <c r="F61" s="435"/>
      <c r="G61" s="94"/>
      <c r="H61" s="233"/>
      <c r="I61" s="96"/>
      <c r="J61" s="436"/>
      <c r="V61" s="436"/>
      <c r="W61" s="132"/>
      <c r="X61" s="132"/>
      <c r="Y61" s="436"/>
      <c r="Z61" s="132"/>
      <c r="AA61" s="132"/>
      <c r="AB61" s="436"/>
      <c r="AC61" s="132"/>
      <c r="AD61" s="132"/>
      <c r="AE61" s="436"/>
      <c r="AF61" s="132"/>
      <c r="AG61" s="132"/>
      <c r="AH61" s="436"/>
      <c r="AI61" s="132"/>
      <c r="AJ61" s="132"/>
      <c r="AK61" s="436"/>
      <c r="AL61" s="132"/>
      <c r="AM61" s="132"/>
      <c r="AN61" s="436"/>
      <c r="AO61" s="132"/>
      <c r="AP61" s="75"/>
      <c r="AQ61" s="75"/>
      <c r="AR61" s="75"/>
    </row>
    <row r="62" spans="1:44" x14ac:dyDescent="0.35">
      <c r="A62" s="429">
        <v>57</v>
      </c>
      <c r="B62" s="93"/>
      <c r="C62" s="118"/>
      <c r="D62" s="94"/>
      <c r="E62" s="435"/>
      <c r="F62" s="435"/>
      <c r="G62" s="435"/>
      <c r="H62" s="233"/>
      <c r="I62" s="118"/>
      <c r="J62" s="436"/>
      <c r="V62" s="436"/>
      <c r="W62" s="132"/>
      <c r="X62" s="132"/>
      <c r="Y62" s="436"/>
      <c r="Z62" s="132"/>
      <c r="AA62" s="132"/>
      <c r="AB62" s="436"/>
      <c r="AC62" s="132"/>
      <c r="AD62" s="132"/>
      <c r="AE62" s="436"/>
      <c r="AF62" s="132"/>
      <c r="AG62" s="132"/>
      <c r="AH62" s="436"/>
      <c r="AI62" s="132"/>
      <c r="AJ62" s="132"/>
      <c r="AK62" s="436"/>
      <c r="AL62" s="132"/>
      <c r="AM62" s="132"/>
      <c r="AN62" s="436"/>
      <c r="AO62" s="132"/>
      <c r="AP62" s="75"/>
      <c r="AQ62" s="75"/>
      <c r="AR62" s="75"/>
    </row>
    <row r="63" spans="1:44" x14ac:dyDescent="0.35">
      <c r="A63" s="429">
        <v>58</v>
      </c>
      <c r="B63" s="93"/>
      <c r="C63" s="118"/>
      <c r="D63" s="94"/>
      <c r="E63" s="435"/>
      <c r="F63" s="435"/>
      <c r="G63" s="435"/>
      <c r="H63" s="233"/>
      <c r="I63" s="118"/>
      <c r="J63" s="436"/>
      <c r="V63" s="436"/>
      <c r="W63" s="132"/>
      <c r="X63" s="132"/>
      <c r="Y63" s="436"/>
      <c r="Z63" s="132"/>
      <c r="AA63" s="132"/>
      <c r="AB63" s="436"/>
      <c r="AC63" s="132"/>
      <c r="AD63" s="132"/>
      <c r="AE63" s="436"/>
      <c r="AF63" s="132"/>
      <c r="AG63" s="132"/>
      <c r="AH63" s="436"/>
      <c r="AI63" s="132"/>
      <c r="AJ63" s="132"/>
      <c r="AK63" s="436"/>
      <c r="AL63" s="132"/>
      <c r="AM63" s="132"/>
      <c r="AN63" s="436"/>
      <c r="AO63" s="132"/>
      <c r="AP63" s="75"/>
      <c r="AQ63" s="75"/>
      <c r="AR63" s="75"/>
    </row>
    <row r="64" spans="1:44" x14ac:dyDescent="0.35">
      <c r="A64" s="429">
        <v>59</v>
      </c>
      <c r="B64" s="93"/>
      <c r="C64" s="118"/>
      <c r="D64" s="94"/>
      <c r="E64" s="435"/>
      <c r="F64" s="435"/>
      <c r="G64" s="435"/>
      <c r="H64" s="233"/>
      <c r="I64" s="118"/>
      <c r="J64" s="436"/>
      <c r="V64" s="436"/>
      <c r="W64" s="132"/>
      <c r="X64" s="132"/>
      <c r="Y64" s="436"/>
      <c r="Z64" s="132"/>
      <c r="AA64" s="132"/>
      <c r="AB64" s="436"/>
      <c r="AC64" s="132"/>
      <c r="AD64" s="132"/>
      <c r="AE64" s="436"/>
      <c r="AF64" s="132"/>
      <c r="AG64" s="132"/>
      <c r="AH64" s="436"/>
      <c r="AI64" s="132"/>
      <c r="AJ64" s="132"/>
      <c r="AK64" s="436"/>
      <c r="AL64" s="132"/>
      <c r="AM64" s="132"/>
      <c r="AN64" s="436"/>
      <c r="AO64" s="132"/>
      <c r="AP64" s="75"/>
      <c r="AQ64" s="75"/>
      <c r="AR64" s="75"/>
    </row>
    <row r="65" spans="1:44" x14ac:dyDescent="0.35">
      <c r="A65" s="429">
        <v>60</v>
      </c>
      <c r="B65" s="93"/>
      <c r="C65" s="118"/>
      <c r="D65" s="94"/>
      <c r="E65" s="435"/>
      <c r="F65" s="435"/>
      <c r="G65" s="435"/>
      <c r="H65" s="233"/>
      <c r="I65" s="118"/>
      <c r="J65" s="436"/>
      <c r="V65" s="436"/>
      <c r="W65" s="132"/>
      <c r="X65" s="132"/>
      <c r="Y65" s="436"/>
      <c r="Z65" s="132"/>
      <c r="AA65" s="132"/>
      <c r="AB65" s="436"/>
      <c r="AC65" s="132"/>
      <c r="AD65" s="132"/>
      <c r="AE65" s="436"/>
      <c r="AF65" s="132"/>
      <c r="AG65" s="132"/>
      <c r="AH65" s="436"/>
      <c r="AI65" s="132"/>
      <c r="AJ65" s="132"/>
      <c r="AK65" s="436"/>
      <c r="AL65" s="132"/>
      <c r="AM65" s="132"/>
      <c r="AN65" s="436"/>
      <c r="AO65" s="132"/>
      <c r="AP65" s="75"/>
      <c r="AQ65" s="75"/>
      <c r="AR65" s="75"/>
    </row>
    <row r="66" spans="1:44" x14ac:dyDescent="0.35">
      <c r="A66" s="429">
        <v>61</v>
      </c>
      <c r="B66" s="93"/>
      <c r="C66" s="118"/>
      <c r="D66" s="94"/>
      <c r="E66" s="435"/>
      <c r="F66" s="435"/>
      <c r="G66" s="435"/>
      <c r="H66" s="233"/>
      <c r="I66" s="118"/>
      <c r="J66" s="436"/>
      <c r="V66" s="436"/>
      <c r="W66" s="132"/>
      <c r="X66" s="132"/>
      <c r="Y66" s="436"/>
      <c r="Z66" s="132"/>
      <c r="AA66" s="132"/>
      <c r="AB66" s="436"/>
      <c r="AC66" s="132"/>
      <c r="AD66" s="132"/>
      <c r="AE66" s="436"/>
      <c r="AF66" s="132"/>
      <c r="AG66" s="132"/>
      <c r="AH66" s="436"/>
      <c r="AI66" s="132"/>
      <c r="AJ66" s="132"/>
      <c r="AK66" s="436"/>
      <c r="AL66" s="132"/>
      <c r="AM66" s="132"/>
      <c r="AN66" s="436"/>
      <c r="AO66" s="132"/>
      <c r="AP66" s="75"/>
      <c r="AQ66" s="75"/>
      <c r="AR66" s="75"/>
    </row>
    <row r="67" spans="1:44" x14ac:dyDescent="0.35">
      <c r="A67" s="429">
        <v>62</v>
      </c>
      <c r="B67" s="93"/>
      <c r="C67" s="118"/>
      <c r="D67" s="94"/>
      <c r="E67" s="435"/>
      <c r="F67" s="435"/>
      <c r="G67" s="435"/>
      <c r="H67" s="233"/>
      <c r="I67" s="118"/>
      <c r="J67" s="436"/>
      <c r="V67" s="436"/>
      <c r="W67" s="132"/>
      <c r="X67" s="132"/>
      <c r="Y67" s="436"/>
      <c r="Z67" s="132"/>
      <c r="AA67" s="132"/>
      <c r="AB67" s="436"/>
      <c r="AC67" s="132"/>
      <c r="AD67" s="132"/>
      <c r="AE67" s="436"/>
      <c r="AF67" s="132"/>
      <c r="AG67" s="132"/>
      <c r="AH67" s="436"/>
      <c r="AI67" s="132"/>
      <c r="AJ67" s="132"/>
      <c r="AK67" s="436"/>
      <c r="AL67" s="132"/>
      <c r="AM67" s="132"/>
      <c r="AN67" s="436"/>
      <c r="AO67" s="132"/>
      <c r="AP67" s="75"/>
      <c r="AQ67" s="75"/>
      <c r="AR67" s="75"/>
    </row>
    <row r="68" spans="1:44" x14ac:dyDescent="0.35">
      <c r="A68" s="429">
        <v>63</v>
      </c>
      <c r="B68" s="93"/>
      <c r="C68" s="118"/>
      <c r="D68" s="94"/>
      <c r="E68" s="435"/>
      <c r="F68" s="435"/>
      <c r="G68" s="435"/>
      <c r="H68" s="233"/>
      <c r="I68" s="118"/>
      <c r="J68" s="436"/>
      <c r="V68" s="436"/>
      <c r="W68" s="132"/>
      <c r="X68" s="132"/>
      <c r="Y68" s="436"/>
      <c r="Z68" s="132"/>
      <c r="AA68" s="132"/>
      <c r="AB68" s="436"/>
      <c r="AC68" s="132"/>
      <c r="AD68" s="132"/>
      <c r="AE68" s="436"/>
      <c r="AF68" s="132"/>
      <c r="AG68" s="132"/>
      <c r="AH68" s="436"/>
      <c r="AI68" s="132"/>
      <c r="AJ68" s="132"/>
      <c r="AK68" s="436"/>
      <c r="AL68" s="132"/>
      <c r="AM68" s="132"/>
      <c r="AN68" s="436"/>
      <c r="AO68" s="132"/>
      <c r="AP68" s="75"/>
      <c r="AQ68" s="75"/>
      <c r="AR68" s="75"/>
    </row>
    <row r="69" spans="1:44" x14ac:dyDescent="0.35">
      <c r="A69" s="429">
        <v>64</v>
      </c>
      <c r="B69" s="93"/>
      <c r="C69" s="118"/>
      <c r="D69" s="94"/>
      <c r="E69" s="435"/>
      <c r="F69" s="435"/>
      <c r="G69" s="435"/>
      <c r="H69" s="638"/>
      <c r="I69" s="118"/>
      <c r="J69" s="436"/>
      <c r="V69" s="436"/>
      <c r="W69" s="132"/>
      <c r="X69" s="132"/>
      <c r="Y69" s="436"/>
      <c r="Z69" s="132"/>
      <c r="AA69" s="132"/>
      <c r="AB69" s="436"/>
      <c r="AC69" s="132"/>
      <c r="AD69" s="132"/>
      <c r="AE69" s="436"/>
      <c r="AF69" s="132"/>
      <c r="AG69" s="132"/>
      <c r="AH69" s="436"/>
      <c r="AI69" s="132"/>
      <c r="AJ69" s="132"/>
      <c r="AK69" s="436"/>
      <c r="AL69" s="132"/>
      <c r="AM69" s="132"/>
      <c r="AN69" s="436"/>
      <c r="AO69" s="132"/>
      <c r="AP69" s="75"/>
      <c r="AQ69" s="75"/>
      <c r="AR69" s="75"/>
    </row>
    <row r="70" spans="1:44" x14ac:dyDescent="0.35">
      <c r="A70" s="429">
        <v>65</v>
      </c>
      <c r="B70" s="93"/>
      <c r="C70" s="118"/>
      <c r="D70" s="94"/>
      <c r="E70" s="435"/>
      <c r="F70" s="435"/>
      <c r="G70" s="435"/>
      <c r="H70" s="638"/>
      <c r="I70" s="118"/>
      <c r="J70" s="436"/>
      <c r="V70" s="436"/>
      <c r="W70" s="132"/>
      <c r="X70" s="132"/>
      <c r="Y70" s="436"/>
      <c r="Z70" s="132"/>
      <c r="AA70" s="132"/>
      <c r="AB70" s="436"/>
      <c r="AC70" s="132"/>
      <c r="AD70" s="132"/>
      <c r="AE70" s="436"/>
      <c r="AF70" s="132"/>
      <c r="AG70" s="132"/>
      <c r="AH70" s="436"/>
      <c r="AI70" s="132"/>
      <c r="AJ70" s="132"/>
      <c r="AK70" s="436"/>
      <c r="AL70" s="132"/>
      <c r="AM70" s="132"/>
      <c r="AN70" s="436"/>
      <c r="AO70" s="132"/>
      <c r="AP70" s="75"/>
      <c r="AQ70" s="75"/>
      <c r="AR70" s="75"/>
    </row>
    <row r="71" spans="1:44" x14ac:dyDescent="0.35">
      <c r="A71" s="429">
        <v>66</v>
      </c>
      <c r="B71" s="93"/>
      <c r="C71" s="118"/>
      <c r="D71" s="94"/>
      <c r="E71" s="435"/>
      <c r="F71" s="435"/>
      <c r="G71" s="435"/>
      <c r="H71" s="638"/>
      <c r="I71" s="118"/>
      <c r="J71" s="436"/>
      <c r="V71" s="436"/>
      <c r="W71" s="132"/>
      <c r="X71" s="132"/>
      <c r="Y71" s="436"/>
      <c r="Z71" s="132"/>
      <c r="AA71" s="132"/>
      <c r="AB71" s="436"/>
      <c r="AC71" s="132"/>
      <c r="AD71" s="132"/>
      <c r="AE71" s="436"/>
      <c r="AF71" s="132"/>
      <c r="AG71" s="132"/>
      <c r="AH71" s="436"/>
      <c r="AI71" s="132"/>
      <c r="AJ71" s="132"/>
      <c r="AK71" s="436"/>
      <c r="AL71" s="132"/>
      <c r="AM71" s="132"/>
      <c r="AN71" s="436"/>
      <c r="AO71" s="132"/>
      <c r="AP71" s="75"/>
      <c r="AQ71" s="75"/>
      <c r="AR71" s="75"/>
    </row>
    <row r="72" spans="1:44" x14ac:dyDescent="0.35">
      <c r="A72" s="429">
        <v>67</v>
      </c>
      <c r="B72" s="93"/>
      <c r="C72" s="118"/>
      <c r="D72" s="94"/>
      <c r="E72" s="435"/>
      <c r="F72" s="435"/>
      <c r="G72" s="435"/>
      <c r="H72" s="638"/>
      <c r="I72" s="118"/>
      <c r="J72" s="436"/>
      <c r="V72" s="436"/>
      <c r="W72" s="132"/>
      <c r="X72" s="132"/>
      <c r="Y72" s="436"/>
      <c r="Z72" s="132"/>
      <c r="AA72" s="132"/>
      <c r="AB72" s="436"/>
      <c r="AC72" s="132"/>
      <c r="AD72" s="132"/>
      <c r="AE72" s="436"/>
      <c r="AF72" s="132"/>
      <c r="AG72" s="132"/>
      <c r="AH72" s="436"/>
      <c r="AI72" s="132"/>
      <c r="AJ72" s="132"/>
      <c r="AK72" s="436"/>
      <c r="AL72" s="132"/>
      <c r="AM72" s="132"/>
      <c r="AN72" s="436"/>
      <c r="AO72" s="132"/>
      <c r="AP72" s="75"/>
      <c r="AQ72" s="75"/>
      <c r="AR72" s="75"/>
    </row>
    <row r="73" spans="1:44" x14ac:dyDescent="0.35">
      <c r="A73" s="429">
        <v>68</v>
      </c>
      <c r="B73" s="93"/>
      <c r="C73" s="118"/>
      <c r="D73" s="94"/>
      <c r="E73" s="435"/>
      <c r="F73" s="435"/>
      <c r="G73" s="435"/>
      <c r="H73" s="638"/>
      <c r="I73" s="118"/>
      <c r="J73" s="436"/>
      <c r="V73" s="436"/>
      <c r="W73" s="132"/>
      <c r="X73" s="132"/>
      <c r="Y73" s="436"/>
      <c r="Z73" s="132"/>
      <c r="AA73" s="132"/>
      <c r="AB73" s="436"/>
      <c r="AC73" s="132"/>
      <c r="AD73" s="132"/>
      <c r="AE73" s="436"/>
      <c r="AF73" s="132"/>
      <c r="AG73" s="132"/>
      <c r="AH73" s="436"/>
      <c r="AI73" s="132"/>
      <c r="AJ73" s="132"/>
      <c r="AK73" s="436"/>
      <c r="AL73" s="132"/>
      <c r="AM73" s="132"/>
      <c r="AN73" s="436"/>
      <c r="AO73" s="132"/>
      <c r="AP73" s="75"/>
      <c r="AQ73" s="75"/>
      <c r="AR73" s="75"/>
    </row>
    <row r="74" spans="1:44" x14ac:dyDescent="0.35">
      <c r="A74" s="429">
        <v>69</v>
      </c>
      <c r="B74" s="93"/>
      <c r="C74" s="118"/>
      <c r="D74" s="94"/>
      <c r="E74" s="435"/>
      <c r="F74" s="435"/>
      <c r="G74" s="435"/>
      <c r="H74" s="638"/>
      <c r="I74" s="118"/>
      <c r="J74" s="436"/>
      <c r="V74" s="436"/>
      <c r="W74" s="132"/>
      <c r="X74" s="132"/>
      <c r="Y74" s="436"/>
      <c r="Z74" s="132"/>
      <c r="AA74" s="132"/>
      <c r="AB74" s="436"/>
      <c r="AC74" s="132"/>
      <c r="AD74" s="132"/>
      <c r="AE74" s="436"/>
      <c r="AF74" s="132"/>
      <c r="AG74" s="132"/>
      <c r="AH74" s="436"/>
      <c r="AI74" s="132"/>
      <c r="AJ74" s="132"/>
      <c r="AK74" s="436"/>
      <c r="AL74" s="132"/>
      <c r="AM74" s="132"/>
      <c r="AN74" s="436"/>
      <c r="AO74" s="132"/>
      <c r="AP74" s="75"/>
      <c r="AQ74" s="75"/>
      <c r="AR74" s="75"/>
    </row>
    <row r="75" spans="1:44" x14ac:dyDescent="0.35">
      <c r="A75" s="429">
        <v>70</v>
      </c>
      <c r="B75" s="93"/>
      <c r="C75" s="118"/>
      <c r="D75" s="94"/>
      <c r="E75" s="435"/>
      <c r="F75" s="435"/>
      <c r="G75" s="435"/>
      <c r="H75" s="638"/>
      <c r="I75" s="118"/>
      <c r="J75" s="436"/>
      <c r="V75" s="436"/>
      <c r="W75" s="132"/>
      <c r="X75" s="132"/>
      <c r="Y75" s="436"/>
      <c r="Z75" s="132"/>
      <c r="AA75" s="132"/>
      <c r="AB75" s="436"/>
      <c r="AC75" s="132"/>
      <c r="AD75" s="132"/>
      <c r="AE75" s="436"/>
      <c r="AF75" s="132"/>
      <c r="AG75" s="132"/>
      <c r="AH75" s="436"/>
      <c r="AI75" s="132"/>
      <c r="AJ75" s="132"/>
      <c r="AK75" s="436"/>
      <c r="AL75" s="132"/>
      <c r="AM75" s="132"/>
      <c r="AN75" s="436"/>
      <c r="AO75" s="132"/>
      <c r="AP75" s="75"/>
      <c r="AQ75" s="75"/>
      <c r="AR75" s="75"/>
    </row>
    <row r="76" spans="1:44" x14ac:dyDescent="0.35">
      <c r="A76" s="429">
        <v>71</v>
      </c>
      <c r="B76" s="93"/>
      <c r="C76" s="118"/>
      <c r="D76" s="94"/>
      <c r="E76" s="435"/>
      <c r="F76" s="435"/>
      <c r="G76" s="435"/>
      <c r="H76" s="638"/>
      <c r="I76" s="118"/>
      <c r="J76" s="436"/>
      <c r="V76" s="436"/>
      <c r="W76" s="132"/>
      <c r="X76" s="132"/>
      <c r="Y76" s="436"/>
      <c r="Z76" s="132"/>
      <c r="AA76" s="132"/>
      <c r="AB76" s="436"/>
      <c r="AC76" s="132"/>
      <c r="AD76" s="132"/>
      <c r="AE76" s="436"/>
      <c r="AF76" s="132"/>
      <c r="AG76" s="132"/>
      <c r="AH76" s="436"/>
      <c r="AI76" s="132"/>
      <c r="AJ76" s="132"/>
      <c r="AK76" s="436"/>
      <c r="AL76" s="132"/>
      <c r="AM76" s="132"/>
      <c r="AN76" s="436"/>
      <c r="AO76" s="132"/>
      <c r="AP76" s="75"/>
      <c r="AQ76" s="75"/>
      <c r="AR76" s="75"/>
    </row>
    <row r="77" spans="1:44" x14ac:dyDescent="0.35">
      <c r="A77" s="429">
        <v>72</v>
      </c>
      <c r="B77" s="93"/>
      <c r="C77" s="118"/>
      <c r="D77" s="94"/>
      <c r="E77" s="435"/>
      <c r="F77" s="435"/>
      <c r="G77" s="435"/>
      <c r="H77" s="638"/>
      <c r="I77" s="118"/>
      <c r="J77" s="436"/>
      <c r="V77" s="436"/>
      <c r="W77" s="132"/>
      <c r="X77" s="132"/>
      <c r="Y77" s="436"/>
      <c r="Z77" s="132"/>
      <c r="AA77" s="132"/>
      <c r="AB77" s="436"/>
      <c r="AC77" s="132"/>
      <c r="AD77" s="132"/>
      <c r="AE77" s="436"/>
      <c r="AF77" s="132"/>
      <c r="AG77" s="132"/>
      <c r="AH77" s="436"/>
      <c r="AI77" s="132"/>
      <c r="AJ77" s="132"/>
      <c r="AK77" s="436"/>
      <c r="AL77" s="132"/>
      <c r="AM77" s="132"/>
      <c r="AN77" s="436"/>
      <c r="AO77" s="132"/>
      <c r="AP77" s="75"/>
      <c r="AQ77" s="75"/>
      <c r="AR77" s="75"/>
    </row>
    <row r="78" spans="1:44" x14ac:dyDescent="0.35">
      <c r="A78" s="429">
        <v>73</v>
      </c>
      <c r="B78" s="93"/>
      <c r="C78" s="118"/>
      <c r="D78" s="94"/>
      <c r="E78" s="435"/>
      <c r="F78" s="435"/>
      <c r="G78" s="435"/>
      <c r="H78" s="638"/>
      <c r="I78" s="118"/>
      <c r="J78" s="436"/>
      <c r="V78" s="436"/>
      <c r="W78" s="132"/>
      <c r="X78" s="132"/>
      <c r="Y78" s="436"/>
      <c r="Z78" s="132"/>
      <c r="AA78" s="132"/>
      <c r="AB78" s="436"/>
      <c r="AC78" s="132"/>
      <c r="AD78" s="132"/>
      <c r="AE78" s="436"/>
      <c r="AF78" s="132"/>
      <c r="AG78" s="132"/>
      <c r="AH78" s="436"/>
      <c r="AI78" s="132"/>
      <c r="AJ78" s="132"/>
      <c r="AK78" s="436"/>
      <c r="AL78" s="132"/>
      <c r="AM78" s="132"/>
      <c r="AN78" s="436"/>
      <c r="AO78" s="132"/>
      <c r="AP78" s="75"/>
      <c r="AQ78" s="75"/>
      <c r="AR78" s="75"/>
    </row>
    <row r="79" spans="1:44" x14ac:dyDescent="0.35">
      <c r="A79" s="429">
        <v>74</v>
      </c>
      <c r="B79" s="529"/>
      <c r="C79" s="118"/>
      <c r="D79" s="94"/>
      <c r="E79" s="435"/>
      <c r="F79" s="435"/>
      <c r="G79" s="435"/>
      <c r="H79" s="638"/>
      <c r="I79" s="118"/>
      <c r="J79" s="436"/>
      <c r="V79" s="436"/>
      <c r="W79" s="132"/>
      <c r="X79" s="132"/>
      <c r="Y79" s="436"/>
      <c r="Z79" s="132"/>
      <c r="AA79" s="132"/>
      <c r="AB79" s="436"/>
      <c r="AC79" s="132"/>
      <c r="AD79" s="132"/>
      <c r="AE79" s="436"/>
      <c r="AF79" s="132"/>
      <c r="AG79" s="132"/>
      <c r="AH79" s="436"/>
      <c r="AI79" s="132"/>
      <c r="AJ79" s="132"/>
      <c r="AK79" s="436"/>
      <c r="AL79" s="132"/>
      <c r="AM79" s="132"/>
      <c r="AN79" s="436"/>
      <c r="AO79" s="132"/>
      <c r="AP79" s="75"/>
      <c r="AQ79" s="75"/>
      <c r="AR79" s="75"/>
    </row>
    <row r="80" spans="1:44" x14ac:dyDescent="0.35">
      <c r="A80" s="429">
        <v>75</v>
      </c>
      <c r="B80" s="529"/>
      <c r="C80" s="118"/>
      <c r="D80" s="94"/>
      <c r="E80" s="435"/>
      <c r="F80" s="435"/>
      <c r="G80" s="435"/>
      <c r="H80" s="638"/>
      <c r="I80" s="118"/>
      <c r="J80" s="436"/>
      <c r="V80" s="436"/>
      <c r="W80" s="132"/>
      <c r="X80" s="132"/>
      <c r="Y80" s="436"/>
      <c r="Z80" s="132"/>
      <c r="AA80" s="132"/>
      <c r="AB80" s="436"/>
      <c r="AC80" s="132"/>
      <c r="AD80" s="132"/>
      <c r="AE80" s="436"/>
      <c r="AF80" s="132"/>
      <c r="AG80" s="132"/>
      <c r="AH80" s="436"/>
      <c r="AI80" s="132"/>
      <c r="AJ80" s="132"/>
      <c r="AK80" s="436"/>
      <c r="AL80" s="132"/>
      <c r="AM80" s="132"/>
      <c r="AN80" s="436"/>
      <c r="AO80" s="132"/>
      <c r="AP80" s="75"/>
      <c r="AQ80" s="75"/>
      <c r="AR80" s="75"/>
    </row>
    <row r="81" spans="1:44" x14ac:dyDescent="0.35">
      <c r="A81" s="429">
        <v>76</v>
      </c>
      <c r="B81" s="529"/>
      <c r="C81" s="118"/>
      <c r="D81" s="94"/>
      <c r="E81" s="435"/>
      <c r="F81" s="435"/>
      <c r="G81" s="435"/>
      <c r="H81" s="638"/>
      <c r="I81" s="118"/>
      <c r="J81" s="436"/>
      <c r="V81" s="436"/>
      <c r="W81" s="132"/>
      <c r="X81" s="132"/>
      <c r="Y81" s="436"/>
      <c r="Z81" s="132"/>
      <c r="AA81" s="132"/>
      <c r="AB81" s="436"/>
      <c r="AC81" s="132"/>
      <c r="AD81" s="132"/>
      <c r="AE81" s="436"/>
      <c r="AF81" s="132"/>
      <c r="AG81" s="132"/>
      <c r="AH81" s="436"/>
      <c r="AI81" s="132"/>
      <c r="AJ81" s="132"/>
      <c r="AK81" s="436"/>
      <c r="AL81" s="132"/>
      <c r="AM81" s="132"/>
      <c r="AN81" s="436"/>
      <c r="AO81" s="132"/>
      <c r="AP81" s="75"/>
      <c r="AQ81" s="75"/>
      <c r="AR81" s="75"/>
    </row>
    <row r="82" spans="1:44" x14ac:dyDescent="0.35">
      <c r="A82" s="660" t="s">
        <v>140</v>
      </c>
      <c r="B82" s="661"/>
      <c r="C82" s="438"/>
      <c r="D82" s="653"/>
      <c r="E82" s="649">
        <f>SUM(E6:E81)</f>
        <v>94</v>
      </c>
      <c r="F82" s="649"/>
      <c r="G82" s="649">
        <f>SUM(G6:G68)</f>
        <v>9</v>
      </c>
      <c r="H82" s="243">
        <f>SUM(H6:H81)</f>
        <v>2060000</v>
      </c>
      <c r="I82" s="100"/>
      <c r="J82" s="436"/>
      <c r="V82" s="436"/>
      <c r="W82" s="132"/>
      <c r="X82" s="132"/>
      <c r="Y82" s="436"/>
      <c r="Z82" s="132"/>
      <c r="AA82" s="132"/>
      <c r="AB82" s="436"/>
      <c r="AC82" s="132"/>
      <c r="AD82" s="132"/>
      <c r="AE82" s="436"/>
      <c r="AF82" s="132"/>
      <c r="AG82" s="132"/>
      <c r="AH82" s="436"/>
      <c r="AI82" s="132"/>
      <c r="AJ82" s="132"/>
      <c r="AK82" s="436"/>
      <c r="AL82" s="132"/>
      <c r="AM82" s="132"/>
      <c r="AN82" s="436"/>
      <c r="AO82" s="132"/>
      <c r="AP82" s="75"/>
      <c r="AQ82" s="75"/>
      <c r="AR82" s="75"/>
    </row>
    <row r="83" spans="1:44" x14ac:dyDescent="0.35">
      <c r="J83" s="436"/>
      <c r="V83" s="436"/>
      <c r="W83" s="436"/>
      <c r="X83" s="132"/>
      <c r="Y83" s="436"/>
      <c r="Z83" s="436"/>
      <c r="AA83" s="132"/>
      <c r="AB83" s="436"/>
      <c r="AC83" s="436"/>
      <c r="AD83" s="132"/>
      <c r="AE83" s="436"/>
      <c r="AF83" s="436"/>
      <c r="AG83" s="132"/>
      <c r="AH83" s="436"/>
      <c r="AI83" s="436"/>
      <c r="AJ83" s="132"/>
      <c r="AK83" s="436"/>
      <c r="AL83" s="436"/>
      <c r="AM83" s="132"/>
      <c r="AN83" s="436"/>
      <c r="AO83" s="436"/>
      <c r="AP83" s="75"/>
      <c r="AQ83" s="75"/>
      <c r="AR83" s="75"/>
    </row>
    <row r="84" spans="1:44" x14ac:dyDescent="0.35">
      <c r="B84" s="375" t="s">
        <v>1443</v>
      </c>
      <c r="C84" s="572">
        <f>E82-(SUM(C85:C96))</f>
        <v>86</v>
      </c>
      <c r="D84" s="572"/>
      <c r="E84" s="573"/>
      <c r="F84" s="573"/>
      <c r="G84" s="574"/>
      <c r="H84" s="336"/>
      <c r="I84" s="439"/>
      <c r="J84" s="436"/>
      <c r="V84" s="436"/>
      <c r="W84" s="523"/>
      <c r="X84" s="132"/>
      <c r="Y84" s="436"/>
      <c r="Z84" s="523"/>
      <c r="AA84" s="132"/>
      <c r="AB84" s="436"/>
      <c r="AC84" s="523"/>
      <c r="AD84" s="132"/>
      <c r="AE84" s="436"/>
      <c r="AF84" s="523"/>
      <c r="AG84" s="132"/>
      <c r="AH84" s="436"/>
      <c r="AI84" s="523"/>
      <c r="AJ84" s="132"/>
      <c r="AK84" s="436"/>
      <c r="AL84" s="523"/>
      <c r="AM84" s="132"/>
      <c r="AN84" s="436"/>
      <c r="AO84" s="523"/>
      <c r="AP84" s="75"/>
      <c r="AQ84" s="75"/>
      <c r="AR84" s="75"/>
    </row>
    <row r="85" spans="1:44" x14ac:dyDescent="0.35">
      <c r="B85" s="375" t="s">
        <v>2791</v>
      </c>
      <c r="C85" s="574"/>
      <c r="D85" s="574"/>
      <c r="E85" s="575"/>
      <c r="F85" s="575"/>
      <c r="G85" s="574"/>
      <c r="I85" s="294"/>
      <c r="V85" s="436"/>
      <c r="W85" s="436"/>
      <c r="X85" s="132"/>
      <c r="Y85" s="436"/>
      <c r="Z85" s="436"/>
      <c r="AA85" s="132"/>
      <c r="AB85" s="436"/>
      <c r="AC85" s="436"/>
      <c r="AD85" s="132"/>
      <c r="AE85" s="436"/>
      <c r="AF85" s="436"/>
      <c r="AG85" s="132"/>
      <c r="AH85" s="436"/>
      <c r="AI85" s="436"/>
      <c r="AJ85" s="132"/>
      <c r="AK85" s="436"/>
      <c r="AL85" s="436"/>
      <c r="AM85" s="132"/>
      <c r="AN85" s="436"/>
      <c r="AO85" s="436"/>
      <c r="AP85" s="75"/>
      <c r="AQ85" s="75"/>
      <c r="AR85" s="75"/>
    </row>
    <row r="86" spans="1:44" x14ac:dyDescent="0.35">
      <c r="B86" s="375" t="s">
        <v>2486</v>
      </c>
      <c r="C86" s="574">
        <v>1</v>
      </c>
      <c r="D86" s="574"/>
      <c r="E86" s="575"/>
      <c r="F86" s="575"/>
      <c r="G86" s="574"/>
      <c r="I86" s="169"/>
      <c r="V86" s="436"/>
      <c r="W86" s="132"/>
      <c r="X86" s="132"/>
      <c r="Y86" s="436"/>
      <c r="Z86" s="132"/>
      <c r="AA86" s="132"/>
      <c r="AB86" s="436"/>
      <c r="AC86" s="132"/>
      <c r="AD86" s="132"/>
      <c r="AE86" s="436"/>
      <c r="AF86" s="132"/>
      <c r="AG86" s="132"/>
      <c r="AH86" s="436"/>
      <c r="AI86" s="132"/>
      <c r="AJ86" s="132"/>
      <c r="AK86" s="436"/>
      <c r="AL86" s="132"/>
      <c r="AM86" s="132"/>
      <c r="AN86" s="436"/>
      <c r="AO86" s="132"/>
      <c r="AP86" s="75"/>
      <c r="AQ86" s="75"/>
      <c r="AR86" s="75"/>
    </row>
    <row r="87" spans="1:44" x14ac:dyDescent="0.35">
      <c r="B87" s="375" t="s">
        <v>2819</v>
      </c>
      <c r="C87" s="574"/>
      <c r="D87" s="574"/>
      <c r="E87" s="575"/>
      <c r="F87" s="575"/>
      <c r="G87" s="574"/>
      <c r="I87" s="169"/>
      <c r="V87" s="436"/>
      <c r="W87" s="132"/>
      <c r="X87" s="132"/>
      <c r="Y87" s="436"/>
      <c r="Z87" s="132"/>
      <c r="AA87" s="132"/>
      <c r="AB87" s="436"/>
      <c r="AC87" s="132"/>
      <c r="AD87" s="132"/>
      <c r="AE87" s="436"/>
      <c r="AF87" s="132"/>
      <c r="AG87" s="132"/>
      <c r="AH87" s="436"/>
      <c r="AI87" s="132"/>
      <c r="AJ87" s="132"/>
      <c r="AK87" s="436"/>
      <c r="AL87" s="132"/>
      <c r="AM87" s="132"/>
      <c r="AN87" s="436"/>
      <c r="AO87" s="132"/>
      <c r="AP87" s="75"/>
      <c r="AQ87" s="75"/>
      <c r="AR87" s="75"/>
    </row>
    <row r="88" spans="1:44" x14ac:dyDescent="0.35">
      <c r="B88" s="375" t="s">
        <v>2820</v>
      </c>
      <c r="C88" s="574">
        <v>1</v>
      </c>
      <c r="D88" s="574"/>
      <c r="E88" s="575"/>
      <c r="F88" s="575"/>
      <c r="G88" s="574"/>
      <c r="I88" s="169"/>
      <c r="V88" s="436"/>
      <c r="W88" s="132"/>
      <c r="X88" s="132"/>
      <c r="Y88" s="436"/>
      <c r="Z88" s="132"/>
      <c r="AA88" s="132"/>
      <c r="AB88" s="436"/>
      <c r="AC88" s="132"/>
      <c r="AD88" s="132"/>
      <c r="AE88" s="436"/>
      <c r="AF88" s="132"/>
      <c r="AG88" s="132"/>
      <c r="AH88" s="436"/>
      <c r="AI88" s="132"/>
      <c r="AJ88" s="132"/>
      <c r="AK88" s="436"/>
      <c r="AL88" s="132"/>
      <c r="AM88" s="132"/>
      <c r="AN88" s="436"/>
      <c r="AO88" s="132"/>
      <c r="AP88" s="75"/>
      <c r="AQ88" s="75"/>
      <c r="AR88" s="75"/>
    </row>
    <row r="89" spans="1:44" x14ac:dyDescent="0.35">
      <c r="B89" s="375" t="s">
        <v>339</v>
      </c>
      <c r="C89" s="574">
        <v>3</v>
      </c>
      <c r="D89" s="574"/>
      <c r="E89" s="575"/>
      <c r="F89" s="575"/>
      <c r="G89" s="574"/>
      <c r="I89" s="294"/>
      <c r="V89" s="362"/>
      <c r="W89" s="132"/>
      <c r="X89" s="132"/>
      <c r="Y89" s="436"/>
      <c r="Z89" s="132"/>
      <c r="AA89" s="132"/>
      <c r="AB89" s="436"/>
      <c r="AC89" s="132"/>
      <c r="AD89" s="132"/>
      <c r="AE89" s="436"/>
      <c r="AF89" s="132"/>
      <c r="AG89" s="132"/>
      <c r="AH89" s="436"/>
      <c r="AI89" s="132"/>
      <c r="AJ89" s="132"/>
      <c r="AK89" s="436"/>
      <c r="AL89" s="132"/>
      <c r="AM89" s="132"/>
      <c r="AN89" s="436"/>
      <c r="AO89" s="132"/>
      <c r="AP89" s="75"/>
      <c r="AQ89" s="75"/>
      <c r="AR89" s="75"/>
    </row>
    <row r="90" spans="1:44" x14ac:dyDescent="0.35">
      <c r="B90" s="375" t="s">
        <v>474</v>
      </c>
      <c r="C90" s="574"/>
      <c r="D90" s="574"/>
      <c r="E90" s="575"/>
      <c r="F90" s="575"/>
      <c r="G90" s="574"/>
      <c r="V90" s="362"/>
      <c r="W90" s="132"/>
      <c r="X90" s="132"/>
      <c r="Y90" s="436"/>
      <c r="Z90" s="132"/>
      <c r="AA90" s="132"/>
      <c r="AB90" s="436"/>
      <c r="AC90" s="132"/>
      <c r="AD90" s="132"/>
      <c r="AE90" s="436"/>
      <c r="AF90" s="132"/>
      <c r="AG90" s="132"/>
      <c r="AH90" s="436"/>
      <c r="AI90" s="132"/>
      <c r="AJ90" s="132"/>
      <c r="AK90" s="436"/>
      <c r="AL90" s="132"/>
      <c r="AM90" s="132"/>
      <c r="AN90" s="436"/>
      <c r="AO90" s="132"/>
      <c r="AP90" s="75"/>
      <c r="AQ90" s="75"/>
      <c r="AR90" s="75"/>
    </row>
    <row r="91" spans="1:44" x14ac:dyDescent="0.35">
      <c r="B91" s="375" t="s">
        <v>80</v>
      </c>
      <c r="C91" s="574">
        <v>3</v>
      </c>
      <c r="D91" s="574"/>
      <c r="E91" s="575"/>
      <c r="F91" s="575"/>
      <c r="G91" s="574"/>
      <c r="V91" s="362"/>
      <c r="W91" s="132"/>
      <c r="X91" s="132"/>
      <c r="Y91" s="436"/>
      <c r="Z91" s="132"/>
      <c r="AA91" s="132"/>
      <c r="AB91" s="436"/>
      <c r="AC91" s="132"/>
      <c r="AD91" s="132"/>
      <c r="AE91" s="436"/>
      <c r="AF91" s="132"/>
      <c r="AG91" s="132"/>
      <c r="AH91" s="436"/>
      <c r="AI91" s="132"/>
      <c r="AJ91" s="132"/>
      <c r="AK91" s="436"/>
      <c r="AL91" s="132"/>
      <c r="AM91" s="132"/>
      <c r="AN91" s="436"/>
      <c r="AO91" s="132"/>
      <c r="AP91" s="75"/>
      <c r="AQ91" s="75"/>
      <c r="AR91" s="75"/>
    </row>
    <row r="92" spans="1:44" x14ac:dyDescent="0.35">
      <c r="B92" s="375" t="s">
        <v>2801</v>
      </c>
      <c r="C92" s="574"/>
      <c r="D92" s="574"/>
      <c r="E92" s="575"/>
      <c r="F92" s="575"/>
      <c r="G92" s="574"/>
      <c r="V92" s="362"/>
      <c r="W92" s="132"/>
      <c r="X92" s="132"/>
      <c r="Y92" s="436"/>
      <c r="Z92" s="132"/>
      <c r="AA92" s="132"/>
      <c r="AB92" s="436"/>
      <c r="AC92" s="132"/>
      <c r="AD92" s="132"/>
      <c r="AE92" s="436"/>
      <c r="AF92" s="132"/>
      <c r="AG92" s="132"/>
      <c r="AH92" s="436"/>
      <c r="AI92" s="132"/>
      <c r="AJ92" s="132"/>
      <c r="AK92" s="436"/>
      <c r="AL92" s="132"/>
      <c r="AM92" s="132"/>
      <c r="AN92" s="436"/>
      <c r="AO92" s="132"/>
      <c r="AP92" s="75"/>
      <c r="AQ92" s="75"/>
      <c r="AR92" s="75"/>
    </row>
    <row r="93" spans="1:44" hidden="1" x14ac:dyDescent="0.35">
      <c r="B93" s="375"/>
      <c r="C93" s="574"/>
      <c r="D93" s="574"/>
      <c r="E93" s="575"/>
      <c r="F93" s="575"/>
      <c r="G93" s="574"/>
      <c r="V93" s="362"/>
      <c r="W93" s="132"/>
      <c r="X93" s="132"/>
      <c r="Y93" s="436"/>
      <c r="Z93" s="132"/>
      <c r="AA93" s="132"/>
      <c r="AB93" s="436"/>
      <c r="AC93" s="132"/>
      <c r="AD93" s="132"/>
      <c r="AE93" s="436"/>
      <c r="AF93" s="132"/>
      <c r="AG93" s="132"/>
      <c r="AH93" s="436"/>
      <c r="AI93" s="132"/>
      <c r="AJ93" s="132"/>
      <c r="AK93" s="436"/>
      <c r="AL93" s="132"/>
      <c r="AM93" s="132"/>
      <c r="AN93" s="436"/>
      <c r="AO93" s="132"/>
      <c r="AP93" s="75"/>
      <c r="AQ93" s="75"/>
      <c r="AR93" s="75"/>
    </row>
    <row r="94" spans="1:44" hidden="1" x14ac:dyDescent="0.35">
      <c r="B94" s="375"/>
      <c r="C94" s="574"/>
      <c r="D94" s="574"/>
      <c r="E94" s="575"/>
      <c r="F94" s="575"/>
      <c r="G94" s="574"/>
      <c r="V94" s="362"/>
      <c r="W94" s="132"/>
      <c r="X94" s="132"/>
      <c r="Y94" s="436"/>
      <c r="Z94" s="132"/>
      <c r="AA94" s="132"/>
      <c r="AB94" s="436"/>
      <c r="AC94" s="132"/>
      <c r="AD94" s="132"/>
      <c r="AE94" s="436"/>
      <c r="AF94" s="132"/>
      <c r="AG94" s="132"/>
      <c r="AH94" s="436"/>
      <c r="AI94" s="132"/>
      <c r="AJ94" s="132"/>
      <c r="AK94" s="436"/>
      <c r="AL94" s="132"/>
      <c r="AM94" s="132"/>
      <c r="AN94" s="436"/>
      <c r="AO94" s="132"/>
      <c r="AP94" s="75"/>
      <c r="AQ94" s="75"/>
      <c r="AR94" s="75"/>
    </row>
    <row r="95" spans="1:44" hidden="1" x14ac:dyDescent="0.35">
      <c r="B95" s="375"/>
      <c r="C95" s="574"/>
      <c r="D95" s="574"/>
      <c r="E95" s="575"/>
      <c r="F95" s="575"/>
      <c r="G95" s="574"/>
      <c r="V95" s="362"/>
      <c r="W95" s="132"/>
      <c r="X95" s="132"/>
      <c r="Y95" s="436"/>
      <c r="Z95" s="132"/>
      <c r="AA95" s="132"/>
      <c r="AB95" s="436"/>
      <c r="AC95" s="132"/>
      <c r="AD95" s="132"/>
      <c r="AE95" s="436"/>
      <c r="AF95" s="132"/>
      <c r="AG95" s="132"/>
      <c r="AH95" s="436"/>
      <c r="AI95" s="132"/>
      <c r="AJ95" s="132"/>
      <c r="AK95" s="436"/>
      <c r="AL95" s="132"/>
      <c r="AM95" s="132"/>
      <c r="AN95" s="436"/>
      <c r="AO95" s="132"/>
      <c r="AP95" s="75"/>
      <c r="AQ95" s="75"/>
      <c r="AR95" s="75"/>
    </row>
    <row r="96" spans="1:44" x14ac:dyDescent="0.35">
      <c r="B96" s="375" t="s">
        <v>2821</v>
      </c>
      <c r="C96" s="574"/>
      <c r="D96" s="574"/>
      <c r="E96" s="575"/>
      <c r="F96" s="575"/>
      <c r="G96" s="574"/>
      <c r="V96" s="362"/>
      <c r="W96" s="132"/>
      <c r="X96" s="132"/>
      <c r="Y96" s="436"/>
      <c r="Z96" s="132"/>
      <c r="AA96" s="132"/>
      <c r="AB96" s="436"/>
      <c r="AC96" s="132"/>
      <c r="AD96" s="132"/>
      <c r="AE96" s="436"/>
      <c r="AF96" s="132"/>
      <c r="AG96" s="132"/>
      <c r="AH96" s="436"/>
      <c r="AI96" s="132"/>
      <c r="AJ96" s="132"/>
      <c r="AK96" s="436"/>
      <c r="AL96" s="132"/>
      <c r="AM96" s="132"/>
      <c r="AN96" s="436"/>
      <c r="AO96" s="132"/>
      <c r="AP96" s="75"/>
      <c r="AQ96" s="75"/>
      <c r="AR96" s="75"/>
    </row>
    <row r="97" spans="1:41" x14ac:dyDescent="0.35">
      <c r="B97" s="375" t="s">
        <v>71</v>
      </c>
      <c r="C97" s="574">
        <f>G82</f>
        <v>9</v>
      </c>
      <c r="D97" s="650" t="s">
        <v>2516</v>
      </c>
      <c r="E97" s="577" t="s">
        <v>2517</v>
      </c>
      <c r="F97" s="577"/>
      <c r="G97" s="662" t="s">
        <v>1082</v>
      </c>
      <c r="H97" s="662"/>
      <c r="I97" s="662"/>
      <c r="J97" s="65" t="s">
        <v>2790</v>
      </c>
      <c r="V97" s="265" t="s">
        <v>2789</v>
      </c>
      <c r="W97" s="265"/>
      <c r="X97" s="265"/>
      <c r="Y97" s="265"/>
      <c r="Z97" s="265"/>
      <c r="AA97" s="265"/>
      <c r="AB97" s="265"/>
      <c r="AC97" s="265"/>
      <c r="AD97" s="265"/>
      <c r="AE97" s="265"/>
      <c r="AF97" s="265"/>
      <c r="AG97" s="265"/>
      <c r="AH97" s="265"/>
      <c r="AI97" s="265"/>
      <c r="AJ97" s="265"/>
      <c r="AK97" s="265"/>
      <c r="AL97" s="265"/>
      <c r="AM97" s="265"/>
      <c r="AN97" s="265"/>
      <c r="AO97" s="265"/>
    </row>
    <row r="98" spans="1:41" x14ac:dyDescent="0.35">
      <c r="B98" s="578" t="s">
        <v>140</v>
      </c>
      <c r="C98" s="579">
        <f>SUM(C84:C97)</f>
        <v>103</v>
      </c>
      <c r="D98" s="650">
        <f>C98*20000</f>
        <v>2060000</v>
      </c>
      <c r="E98" s="650">
        <f>C98*17000</f>
        <v>1751000</v>
      </c>
      <c r="F98" s="650"/>
      <c r="G98" s="577">
        <f>2*17000</f>
        <v>34000</v>
      </c>
      <c r="H98" s="87">
        <f>D98-E98</f>
        <v>309000</v>
      </c>
      <c r="I98" s="595">
        <f>G98+H98</f>
        <v>343000</v>
      </c>
      <c r="J98" s="523">
        <v>30000</v>
      </c>
      <c r="K98" s="523"/>
      <c r="L98" s="523"/>
      <c r="M98" s="523"/>
      <c r="N98" s="523"/>
      <c r="O98" s="523"/>
      <c r="P98" s="523"/>
      <c r="Q98" s="523"/>
      <c r="R98" s="523"/>
      <c r="S98" s="523"/>
      <c r="T98" s="523"/>
      <c r="U98" s="523"/>
      <c r="V98" s="361">
        <f>I98-J98</f>
        <v>313000</v>
      </c>
      <c r="W98" s="265"/>
      <c r="X98" s="265"/>
      <c r="Y98" s="265"/>
      <c r="Z98" s="265"/>
      <c r="AA98" s="265"/>
      <c r="AB98" s="265"/>
      <c r="AC98" s="265"/>
      <c r="AD98" s="265"/>
      <c r="AE98" s="265"/>
      <c r="AF98" s="265"/>
      <c r="AG98" s="265"/>
      <c r="AH98" s="265"/>
      <c r="AI98" s="265"/>
      <c r="AJ98" s="265"/>
      <c r="AK98" s="265"/>
      <c r="AL98" s="265"/>
      <c r="AM98" s="265"/>
      <c r="AN98" s="265"/>
      <c r="AO98" s="265"/>
    </row>
    <row r="99" spans="1:41" x14ac:dyDescent="0.35">
      <c r="B99" s="75"/>
      <c r="C99" s="173"/>
      <c r="D99" s="86"/>
      <c r="E99" s="86"/>
      <c r="F99" s="86"/>
      <c r="G99" s="86"/>
      <c r="H99" s="87"/>
      <c r="I99" s="439"/>
      <c r="V99" s="265">
        <v>66000</v>
      </c>
      <c r="W99" s="265"/>
      <c r="X99" s="265"/>
      <c r="Y99" s="265"/>
      <c r="Z99" s="265"/>
      <c r="AA99" s="265"/>
      <c r="AB99" s="265"/>
      <c r="AC99" s="265"/>
      <c r="AD99" s="265"/>
      <c r="AE99" s="265"/>
      <c r="AF99" s="265"/>
      <c r="AG99" s="265"/>
      <c r="AH99" s="265"/>
      <c r="AI99" s="265"/>
      <c r="AJ99" s="265"/>
      <c r="AK99" s="265"/>
      <c r="AL99" s="265"/>
      <c r="AM99" s="265"/>
      <c r="AN99" s="265"/>
      <c r="AO99" s="265"/>
    </row>
    <row r="100" spans="1:41" x14ac:dyDescent="0.35">
      <c r="V100" s="35">
        <f>V98+V99</f>
        <v>379000</v>
      </c>
    </row>
    <row r="102" spans="1:41" x14ac:dyDescent="0.35">
      <c r="C102" s="29">
        <f>113*17000</f>
        <v>1921000</v>
      </c>
      <c r="D102" s="651" t="s">
        <v>2809</v>
      </c>
    </row>
    <row r="105" spans="1:41" x14ac:dyDescent="0.35">
      <c r="A105" s="94" t="e">
        <f>#REF!+1</f>
        <v>#REF!</v>
      </c>
      <c r="B105" s="529" t="s">
        <v>2779</v>
      </c>
      <c r="C105" s="118" t="s">
        <v>107</v>
      </c>
      <c r="D105" s="94">
        <v>5</v>
      </c>
      <c r="E105" s="435">
        <v>12</v>
      </c>
      <c r="F105" s="435"/>
      <c r="G105" s="94">
        <v>6</v>
      </c>
      <c r="H105" s="233">
        <f t="shared" ref="H105" si="1">(E105+G105)*20000</f>
        <v>360000</v>
      </c>
      <c r="I105" s="232"/>
    </row>
    <row r="106" spans="1:41" x14ac:dyDescent="0.35">
      <c r="A106" s="94" t="e">
        <f>#REF!+1</f>
        <v>#REF!</v>
      </c>
      <c r="B106" s="231"/>
      <c r="C106" s="232"/>
      <c r="D106" s="230"/>
      <c r="E106" s="230"/>
      <c r="F106" s="230"/>
      <c r="G106" s="230"/>
      <c r="H106" s="233"/>
      <c r="I106" s="233"/>
    </row>
    <row r="107" spans="1:41" x14ac:dyDescent="0.35">
      <c r="A107" s="230">
        <v>48</v>
      </c>
      <c r="B107" s="93" t="s">
        <v>1078</v>
      </c>
      <c r="C107" s="232" t="s">
        <v>649</v>
      </c>
      <c r="D107" s="230">
        <v>5</v>
      </c>
      <c r="E107" s="94">
        <v>3</v>
      </c>
      <c r="F107" s="94"/>
      <c r="G107" s="94"/>
      <c r="H107" s="233">
        <f>(E107+G107)*20000</f>
        <v>60000</v>
      </c>
      <c r="I107" s="285"/>
    </row>
    <row r="108" spans="1:41" x14ac:dyDescent="0.35">
      <c r="A108" s="230">
        <v>49</v>
      </c>
      <c r="B108" s="93" t="s">
        <v>1250</v>
      </c>
      <c r="C108" s="232" t="s">
        <v>148</v>
      </c>
      <c r="D108" s="230">
        <v>4</v>
      </c>
      <c r="E108" s="94">
        <v>1</v>
      </c>
      <c r="F108" s="94"/>
      <c r="G108" s="94"/>
      <c r="H108" s="233">
        <f>(E108+G108)*20000</f>
        <v>20000</v>
      </c>
      <c r="I108" s="285"/>
    </row>
    <row r="111" spans="1:41" x14ac:dyDescent="0.35">
      <c r="H111" s="3">
        <f>SUM(H105:H108)</f>
        <v>440000</v>
      </c>
    </row>
  </sheetData>
  <mergeCells count="2">
    <mergeCell ref="A82:B82"/>
    <mergeCell ref="G97:I97"/>
  </mergeCells>
  <pageMargins left="0.31496062992125984" right="0.31496062992125984" top="0.19685039370078741" bottom="0.15748031496062992" header="0.31496062992125984" footer="0.31496062992125984"/>
  <pageSetup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7"/>
  <sheetViews>
    <sheetView topLeftCell="A156" workbookViewId="0">
      <selection activeCell="C170" sqref="C170"/>
    </sheetView>
  </sheetViews>
  <sheetFormatPr defaultRowHeight="14.5" x14ac:dyDescent="0.35"/>
  <cols>
    <col min="1" max="1" width="5.26953125" style="486" customWidth="1"/>
    <col min="2" max="2" width="19.26953125" customWidth="1"/>
    <col min="3" max="3" width="9.453125" style="29" customWidth="1"/>
    <col min="4" max="5" width="12.54296875" style="486" customWidth="1"/>
    <col min="6" max="6" width="10.7265625" style="486" customWidth="1"/>
    <col min="7" max="7" width="12.54296875" style="3" customWidth="1"/>
    <col min="8" max="8" width="16.54296875" style="29" customWidth="1"/>
    <col min="9" max="9" width="32.7265625" style="132" customWidth="1"/>
    <col min="10" max="16" width="3.26953125" style="132" hidden="1" customWidth="1"/>
    <col min="17" max="17" width="43.453125" style="132" hidden="1" customWidth="1"/>
    <col min="18" max="21" width="3.26953125" style="132" hidden="1" customWidth="1"/>
    <col min="22" max="22" width="2" customWidth="1"/>
    <col min="23" max="23" width="10.453125" customWidth="1"/>
    <col min="24" max="24" width="13.81640625" customWidth="1"/>
    <col min="25" max="25" width="1.7265625" customWidth="1"/>
    <col min="26" max="26" width="12.26953125" customWidth="1"/>
    <col min="27" max="27" width="11.453125" customWidth="1"/>
    <col min="28" max="28" width="2" customWidth="1"/>
    <col min="29" max="29" width="12.54296875" customWidth="1"/>
    <col min="30" max="30" width="10.7265625" customWidth="1"/>
    <col min="31" max="31" width="3.1796875" customWidth="1"/>
    <col min="32" max="32" width="12.1796875" customWidth="1"/>
    <col min="33" max="33" width="12.453125" customWidth="1"/>
    <col min="34" max="34" width="2.453125" customWidth="1"/>
    <col min="35" max="35" width="13.453125" customWidth="1"/>
    <col min="36" max="36" width="11.54296875" customWidth="1"/>
  </cols>
  <sheetData>
    <row r="1" spans="1:38" ht="18.5" x14ac:dyDescent="0.45">
      <c r="A1" s="28" t="s">
        <v>1950</v>
      </c>
      <c r="B1" s="488"/>
      <c r="C1" s="488"/>
      <c r="D1" s="62"/>
    </row>
    <row r="2" spans="1:38" ht="21" x14ac:dyDescent="0.5">
      <c r="A2" s="11" t="s">
        <v>1640</v>
      </c>
      <c r="B2" s="488"/>
      <c r="C2" s="488"/>
      <c r="D2" s="62"/>
    </row>
    <row r="3" spans="1:38" ht="21" x14ac:dyDescent="0.5">
      <c r="A3" s="11" t="s">
        <v>2108</v>
      </c>
    </row>
    <row r="4" spans="1:38" ht="21" x14ac:dyDescent="0.5">
      <c r="A4" s="76"/>
    </row>
    <row r="5" spans="1:38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W5" s="100" t="s">
        <v>2</v>
      </c>
      <c r="X5" s="6" t="s">
        <v>483</v>
      </c>
      <c r="Z5" s="100" t="s">
        <v>2</v>
      </c>
      <c r="AA5" s="6" t="s">
        <v>1145</v>
      </c>
      <c r="AC5" s="100" t="s">
        <v>2</v>
      </c>
      <c r="AD5" s="6" t="s">
        <v>733</v>
      </c>
      <c r="AF5" s="100" t="s">
        <v>2</v>
      </c>
      <c r="AG5" s="6" t="s">
        <v>393</v>
      </c>
      <c r="AI5" s="100" t="s">
        <v>2</v>
      </c>
      <c r="AJ5" s="6" t="s">
        <v>1931</v>
      </c>
    </row>
    <row r="6" spans="1:38" ht="22.5" customHeight="1" x14ac:dyDescent="0.35">
      <c r="A6" s="94">
        <v>1</v>
      </c>
      <c r="B6" s="93"/>
      <c r="C6" s="118"/>
      <c r="D6" s="94"/>
      <c r="E6" s="94"/>
      <c r="F6" s="94"/>
      <c r="G6" s="233"/>
      <c r="H6" s="118"/>
      <c r="I6" s="132" t="s">
        <v>2109</v>
      </c>
      <c r="W6" s="100" t="s">
        <v>457</v>
      </c>
      <c r="X6" s="6" t="s">
        <v>484</v>
      </c>
      <c r="Z6" s="100" t="s">
        <v>457</v>
      </c>
      <c r="AA6" s="6" t="s">
        <v>816</v>
      </c>
      <c r="AC6" s="100" t="s">
        <v>457</v>
      </c>
      <c r="AD6" s="6" t="s">
        <v>189</v>
      </c>
      <c r="AF6" s="100" t="s">
        <v>457</v>
      </c>
      <c r="AG6" s="6" t="s">
        <v>189</v>
      </c>
      <c r="AI6" s="100" t="s">
        <v>457</v>
      </c>
      <c r="AJ6" s="6" t="s">
        <v>847</v>
      </c>
    </row>
    <row r="7" spans="1:38" ht="22.5" customHeight="1" x14ac:dyDescent="0.35">
      <c r="A7" s="104">
        <f>A6+1</f>
        <v>2</v>
      </c>
      <c r="B7" s="103" t="s">
        <v>2140</v>
      </c>
      <c r="C7" s="121" t="s">
        <v>1850</v>
      </c>
      <c r="D7" s="104"/>
      <c r="E7" s="104">
        <v>2</v>
      </c>
      <c r="F7" s="104">
        <v>2</v>
      </c>
      <c r="G7" s="142">
        <f t="shared" ref="G7:G61" si="0">(E7+F7)*20000</f>
        <v>80000</v>
      </c>
      <c r="H7" s="121" t="s">
        <v>181</v>
      </c>
      <c r="I7" s="132" t="s">
        <v>2110</v>
      </c>
      <c r="W7" s="100" t="s">
        <v>99</v>
      </c>
      <c r="X7" s="100">
        <v>6</v>
      </c>
      <c r="Z7" s="100" t="s">
        <v>99</v>
      </c>
      <c r="AA7" s="100">
        <v>3</v>
      </c>
      <c r="AC7" s="100" t="s">
        <v>99</v>
      </c>
      <c r="AD7" s="100">
        <v>8</v>
      </c>
      <c r="AF7" s="100" t="s">
        <v>99</v>
      </c>
      <c r="AG7" s="100">
        <v>8</v>
      </c>
      <c r="AI7" s="100" t="s">
        <v>99</v>
      </c>
      <c r="AJ7" s="100">
        <v>7</v>
      </c>
    </row>
    <row r="8" spans="1:38" ht="22.5" customHeight="1" x14ac:dyDescent="0.35">
      <c r="A8" s="139">
        <f t="shared" ref="A8:A70" si="1">A7+1</f>
        <v>3</v>
      </c>
      <c r="B8" s="454" t="s">
        <v>483</v>
      </c>
      <c r="C8" s="121" t="s">
        <v>484</v>
      </c>
      <c r="D8" s="104">
        <v>6</v>
      </c>
      <c r="E8" s="455">
        <v>2</v>
      </c>
      <c r="F8" s="139"/>
      <c r="G8" s="142">
        <f t="shared" si="0"/>
        <v>40000</v>
      </c>
      <c r="H8" s="141" t="s">
        <v>181</v>
      </c>
      <c r="I8" s="206" t="s">
        <v>2111</v>
      </c>
      <c r="W8" s="30" t="s">
        <v>70</v>
      </c>
      <c r="X8" s="2">
        <v>2</v>
      </c>
      <c r="Z8" s="30" t="s">
        <v>70</v>
      </c>
      <c r="AA8" s="2">
        <v>2</v>
      </c>
      <c r="AC8" s="30" t="s">
        <v>70</v>
      </c>
      <c r="AD8" s="2">
        <v>4</v>
      </c>
      <c r="AF8" s="30" t="s">
        <v>70</v>
      </c>
      <c r="AG8" s="2">
        <v>1</v>
      </c>
      <c r="AI8" s="30" t="s">
        <v>70</v>
      </c>
      <c r="AJ8" s="2">
        <v>2</v>
      </c>
    </row>
    <row r="9" spans="1:38" ht="22.5" customHeight="1" x14ac:dyDescent="0.35">
      <c r="A9" s="139">
        <f t="shared" si="1"/>
        <v>4</v>
      </c>
      <c r="B9" s="140" t="s">
        <v>1145</v>
      </c>
      <c r="C9" s="141" t="s">
        <v>816</v>
      </c>
      <c r="D9" s="139">
        <v>3</v>
      </c>
      <c r="E9" s="139">
        <v>2</v>
      </c>
      <c r="F9" s="139"/>
      <c r="G9" s="142">
        <f t="shared" si="0"/>
        <v>40000</v>
      </c>
      <c r="H9" s="134" t="s">
        <v>181</v>
      </c>
      <c r="I9" s="206" t="s">
        <v>2112</v>
      </c>
      <c r="W9" s="30" t="s">
        <v>71</v>
      </c>
      <c r="X9" s="2"/>
      <c r="Z9" s="30" t="s">
        <v>71</v>
      </c>
      <c r="AA9" s="2"/>
      <c r="AC9" s="30" t="s">
        <v>71</v>
      </c>
      <c r="AD9" s="2"/>
      <c r="AF9" s="30" t="s">
        <v>71</v>
      </c>
      <c r="AG9" s="2">
        <v>1</v>
      </c>
      <c r="AI9" s="30" t="s">
        <v>819</v>
      </c>
      <c r="AJ9" s="2"/>
    </row>
    <row r="10" spans="1:38" ht="22.5" customHeight="1" x14ac:dyDescent="0.35">
      <c r="A10" s="139">
        <f t="shared" si="1"/>
        <v>5</v>
      </c>
      <c r="B10" s="140" t="s">
        <v>733</v>
      </c>
      <c r="C10" s="141" t="s">
        <v>189</v>
      </c>
      <c r="D10" s="139">
        <v>8</v>
      </c>
      <c r="E10" s="139">
        <v>4</v>
      </c>
      <c r="F10" s="139"/>
      <c r="G10" s="142">
        <f t="shared" si="0"/>
        <v>80000</v>
      </c>
      <c r="H10" s="134" t="s">
        <v>181</v>
      </c>
      <c r="I10" s="206" t="s">
        <v>2113</v>
      </c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W10" s="120" t="s">
        <v>0</v>
      </c>
      <c r="X10" s="79">
        <f>(X8+X9)*20000</f>
        <v>40000</v>
      </c>
      <c r="Z10" s="120" t="s">
        <v>0</v>
      </c>
      <c r="AA10" s="79">
        <f>(AA8+AA9)*20000</f>
        <v>40000</v>
      </c>
      <c r="AC10" s="120" t="s">
        <v>0</v>
      </c>
      <c r="AD10" s="79">
        <f>(AD8+AD9)*20000</f>
        <v>80000</v>
      </c>
      <c r="AF10" s="120" t="s">
        <v>0</v>
      </c>
      <c r="AG10" s="79">
        <f>(AG8+AG9)*20000</f>
        <v>40000</v>
      </c>
      <c r="AI10" s="120" t="s">
        <v>0</v>
      </c>
      <c r="AJ10" s="79">
        <f>(AJ8+AJ9)*20000</f>
        <v>40000</v>
      </c>
    </row>
    <row r="11" spans="1:38" ht="22.5" customHeight="1" x14ac:dyDescent="0.35">
      <c r="A11" s="139">
        <f t="shared" si="1"/>
        <v>6</v>
      </c>
      <c r="B11" s="140" t="s">
        <v>393</v>
      </c>
      <c r="C11" s="141" t="s">
        <v>189</v>
      </c>
      <c r="D11" s="139">
        <v>8</v>
      </c>
      <c r="E11" s="139">
        <v>1</v>
      </c>
      <c r="F11" s="139">
        <v>1</v>
      </c>
      <c r="G11" s="142">
        <f t="shared" si="0"/>
        <v>40000</v>
      </c>
      <c r="H11" s="134" t="s">
        <v>181</v>
      </c>
      <c r="I11" s="206" t="s">
        <v>2114</v>
      </c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C11" s="360"/>
      <c r="AD11" s="361"/>
      <c r="AE11" s="265"/>
      <c r="AF11" s="360"/>
      <c r="AG11" s="361"/>
      <c r="AH11" s="265"/>
      <c r="AI11" s="360"/>
      <c r="AJ11" s="361"/>
      <c r="AK11" s="265"/>
      <c r="AL11" s="265"/>
    </row>
    <row r="12" spans="1:38" ht="22.5" customHeight="1" x14ac:dyDescent="0.35">
      <c r="A12" s="139">
        <f t="shared" si="1"/>
        <v>7</v>
      </c>
      <c r="B12" s="140" t="s">
        <v>1931</v>
      </c>
      <c r="C12" s="141" t="s">
        <v>847</v>
      </c>
      <c r="D12" s="139">
        <v>7</v>
      </c>
      <c r="E12" s="139">
        <v>2</v>
      </c>
      <c r="F12" s="139"/>
      <c r="G12" s="142">
        <f t="shared" si="0"/>
        <v>40000</v>
      </c>
      <c r="H12" s="134" t="s">
        <v>181</v>
      </c>
      <c r="I12" s="206" t="s">
        <v>2115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W12" s="100" t="s">
        <v>2</v>
      </c>
      <c r="X12" s="103" t="s">
        <v>1607</v>
      </c>
      <c r="Z12" s="100" t="s">
        <v>2</v>
      </c>
      <c r="AA12" s="103" t="s">
        <v>2141</v>
      </c>
      <c r="AC12" s="100" t="s">
        <v>2</v>
      </c>
      <c r="AD12" s="6" t="s">
        <v>1511</v>
      </c>
      <c r="AE12" s="265"/>
      <c r="AF12" s="100" t="s">
        <v>2</v>
      </c>
      <c r="AG12" s="6" t="s">
        <v>1627</v>
      </c>
      <c r="AH12" s="265"/>
      <c r="AI12" s="100" t="s">
        <v>2</v>
      </c>
      <c r="AJ12" s="6" t="s">
        <v>1067</v>
      </c>
      <c r="AK12" s="265"/>
      <c r="AL12" s="265"/>
    </row>
    <row r="13" spans="1:38" ht="22.5" customHeight="1" x14ac:dyDescent="0.35">
      <c r="A13" s="139">
        <f t="shared" si="1"/>
        <v>8</v>
      </c>
      <c r="B13" s="140" t="s">
        <v>1537</v>
      </c>
      <c r="C13" s="141" t="s">
        <v>649</v>
      </c>
      <c r="D13" s="139">
        <v>5</v>
      </c>
      <c r="E13" s="139">
        <v>4</v>
      </c>
      <c r="F13" s="139"/>
      <c r="G13" s="142">
        <f t="shared" si="0"/>
        <v>80000</v>
      </c>
      <c r="H13" s="134" t="s">
        <v>440</v>
      </c>
      <c r="I13" s="206" t="s">
        <v>2116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W13" s="100" t="s">
        <v>457</v>
      </c>
      <c r="X13" s="6" t="s">
        <v>642</v>
      </c>
      <c r="Z13" s="100" t="s">
        <v>457</v>
      </c>
      <c r="AA13" s="6" t="s">
        <v>642</v>
      </c>
      <c r="AC13" s="100" t="s">
        <v>457</v>
      </c>
      <c r="AD13" s="6" t="s">
        <v>642</v>
      </c>
      <c r="AF13" s="100" t="s">
        <v>457</v>
      </c>
      <c r="AG13" s="6" t="s">
        <v>1563</v>
      </c>
      <c r="AI13" s="100" t="s">
        <v>457</v>
      </c>
      <c r="AJ13" s="6" t="s">
        <v>649</v>
      </c>
    </row>
    <row r="14" spans="1:38" ht="22.5" customHeight="1" x14ac:dyDescent="0.35">
      <c r="A14" s="139">
        <f t="shared" si="1"/>
        <v>9</v>
      </c>
      <c r="B14" s="140" t="s">
        <v>393</v>
      </c>
      <c r="C14" s="141" t="s">
        <v>642</v>
      </c>
      <c r="D14" s="139">
        <v>7</v>
      </c>
      <c r="E14" s="139">
        <v>1</v>
      </c>
      <c r="F14" s="139"/>
      <c r="G14" s="142">
        <f t="shared" si="0"/>
        <v>20000</v>
      </c>
      <c r="H14" s="134" t="s">
        <v>181</v>
      </c>
      <c r="I14" s="206" t="s">
        <v>2117</v>
      </c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W14" s="100" t="s">
        <v>99</v>
      </c>
      <c r="X14" s="100">
        <v>7</v>
      </c>
      <c r="Z14" s="100" t="s">
        <v>99</v>
      </c>
      <c r="AA14" s="100">
        <v>7</v>
      </c>
      <c r="AC14" s="100" t="s">
        <v>99</v>
      </c>
      <c r="AD14" s="100">
        <v>7</v>
      </c>
      <c r="AF14" s="100" t="s">
        <v>1200</v>
      </c>
      <c r="AG14" s="100">
        <v>6</v>
      </c>
      <c r="AI14" s="100" t="s">
        <v>99</v>
      </c>
      <c r="AJ14" s="100">
        <v>5</v>
      </c>
    </row>
    <row r="15" spans="1:38" ht="22.5" customHeight="1" x14ac:dyDescent="0.35">
      <c r="A15" s="139">
        <f t="shared" si="1"/>
        <v>10</v>
      </c>
      <c r="B15" s="140" t="s">
        <v>826</v>
      </c>
      <c r="C15" s="141" t="s">
        <v>642</v>
      </c>
      <c r="D15" s="139">
        <v>7</v>
      </c>
      <c r="E15" s="139">
        <v>2</v>
      </c>
      <c r="F15" s="139"/>
      <c r="G15" s="142">
        <f t="shared" si="0"/>
        <v>40000</v>
      </c>
      <c r="H15" s="134" t="s">
        <v>181</v>
      </c>
      <c r="I15" s="206" t="s">
        <v>2118</v>
      </c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W15" s="30" t="s">
        <v>70</v>
      </c>
      <c r="X15" s="2"/>
      <c r="Z15" s="30" t="s">
        <v>70</v>
      </c>
      <c r="AA15" s="2"/>
      <c r="AC15" s="30" t="s">
        <v>70</v>
      </c>
      <c r="AD15" s="2"/>
      <c r="AF15" s="30" t="s">
        <v>70</v>
      </c>
      <c r="AG15" s="2">
        <v>2</v>
      </c>
      <c r="AI15" s="30" t="s">
        <v>70</v>
      </c>
      <c r="AJ15" s="2">
        <v>2</v>
      </c>
    </row>
    <row r="16" spans="1:38" ht="22.5" hidden="1" customHeight="1" x14ac:dyDescent="0.35">
      <c r="A16" s="139">
        <f t="shared" si="1"/>
        <v>11</v>
      </c>
      <c r="B16" s="140" t="s">
        <v>1607</v>
      </c>
      <c r="C16" s="141" t="s">
        <v>642</v>
      </c>
      <c r="D16" s="139">
        <v>7</v>
      </c>
      <c r="E16" s="139"/>
      <c r="F16" s="139">
        <v>1</v>
      </c>
      <c r="G16" s="142">
        <f t="shared" si="0"/>
        <v>20000</v>
      </c>
      <c r="H16" s="134" t="s">
        <v>181</v>
      </c>
      <c r="I16" s="206" t="s">
        <v>2119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W16" s="30" t="s">
        <v>71</v>
      </c>
      <c r="X16" s="2">
        <v>1</v>
      </c>
      <c r="Z16" s="30" t="s">
        <v>71</v>
      </c>
      <c r="AA16" s="2">
        <v>1</v>
      </c>
      <c r="AC16" s="30" t="s">
        <v>71</v>
      </c>
      <c r="AD16" s="2">
        <v>1</v>
      </c>
      <c r="AF16" s="30" t="s">
        <v>71</v>
      </c>
      <c r="AG16" s="2">
        <v>2</v>
      </c>
      <c r="AI16" s="30" t="s">
        <v>71</v>
      </c>
      <c r="AJ16" s="2"/>
    </row>
    <row r="17" spans="1:37" ht="22.5" hidden="1" customHeight="1" x14ac:dyDescent="0.35">
      <c r="A17" s="139">
        <f t="shared" si="1"/>
        <v>12</v>
      </c>
      <c r="B17" s="140" t="s">
        <v>2141</v>
      </c>
      <c r="C17" s="141" t="s">
        <v>642</v>
      </c>
      <c r="D17" s="139">
        <v>7</v>
      </c>
      <c r="E17" s="139"/>
      <c r="F17" s="139">
        <v>1</v>
      </c>
      <c r="G17" s="142">
        <f t="shared" si="0"/>
        <v>20000</v>
      </c>
      <c r="H17" s="134" t="s">
        <v>181</v>
      </c>
      <c r="I17" s="246" t="s">
        <v>2120</v>
      </c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W17" s="120" t="s">
        <v>0</v>
      </c>
      <c r="X17" s="79">
        <f>(X15+X16)*20000</f>
        <v>20000</v>
      </c>
      <c r="Z17" s="120" t="s">
        <v>0</v>
      </c>
      <c r="AA17" s="79">
        <f>(AA15+AA16)*20000</f>
        <v>20000</v>
      </c>
      <c r="AC17" s="120" t="s">
        <v>0</v>
      </c>
      <c r="AD17" s="79">
        <f>(AD15+AD16)*20000</f>
        <v>20000</v>
      </c>
      <c r="AF17" s="120" t="s">
        <v>0</v>
      </c>
      <c r="AG17" s="79">
        <f>(AG15+AG16)*20000</f>
        <v>80000</v>
      </c>
      <c r="AI17" s="120" t="s">
        <v>0</v>
      </c>
      <c r="AJ17" s="79">
        <f>(AJ15+AJ16)*20000</f>
        <v>40000</v>
      </c>
    </row>
    <row r="18" spans="1:37" ht="22.5" customHeight="1" x14ac:dyDescent="0.35">
      <c r="A18" s="139">
        <f t="shared" si="1"/>
        <v>13</v>
      </c>
      <c r="B18" s="140" t="s">
        <v>1511</v>
      </c>
      <c r="C18" s="141" t="s">
        <v>642</v>
      </c>
      <c r="D18" s="139">
        <v>7</v>
      </c>
      <c r="E18" s="139">
        <v>1</v>
      </c>
      <c r="F18" s="139"/>
      <c r="G18" s="142">
        <f t="shared" si="0"/>
        <v>20000</v>
      </c>
      <c r="H18" s="134" t="s">
        <v>181</v>
      </c>
      <c r="I18" s="334" t="s">
        <v>2121</v>
      </c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C18" s="362"/>
      <c r="AD18" s="265"/>
      <c r="AE18" s="265"/>
      <c r="AF18" s="362"/>
      <c r="AG18" s="265"/>
      <c r="AH18" s="265"/>
      <c r="AI18" s="362"/>
      <c r="AJ18" s="265"/>
    </row>
    <row r="19" spans="1:37" ht="22.5" customHeight="1" x14ac:dyDescent="0.35">
      <c r="A19" s="139">
        <f t="shared" si="1"/>
        <v>14</v>
      </c>
      <c r="B19" s="140" t="s">
        <v>1561</v>
      </c>
      <c r="C19" s="141" t="s">
        <v>1563</v>
      </c>
      <c r="D19" s="139">
        <v>6</v>
      </c>
      <c r="E19" s="139">
        <v>2</v>
      </c>
      <c r="F19" s="139">
        <v>2</v>
      </c>
      <c r="G19" s="142">
        <f t="shared" si="0"/>
        <v>80000</v>
      </c>
      <c r="H19" s="134" t="s">
        <v>440</v>
      </c>
      <c r="I19" s="206" t="s">
        <v>2122</v>
      </c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W19" s="100" t="s">
        <v>2</v>
      </c>
      <c r="X19" s="103" t="s">
        <v>1517</v>
      </c>
      <c r="Z19" s="100" t="s">
        <v>2</v>
      </c>
      <c r="AA19" s="103" t="s">
        <v>1738</v>
      </c>
      <c r="AC19" s="100" t="s">
        <v>2</v>
      </c>
      <c r="AD19" s="6" t="s">
        <v>658</v>
      </c>
      <c r="AE19" s="265"/>
      <c r="AF19" s="100" t="s">
        <v>2</v>
      </c>
      <c r="AG19" s="6" t="s">
        <v>2143</v>
      </c>
      <c r="AH19" s="265"/>
      <c r="AI19" s="100" t="s">
        <v>2</v>
      </c>
      <c r="AJ19" s="6" t="s">
        <v>412</v>
      </c>
    </row>
    <row r="20" spans="1:37" ht="22.5" customHeight="1" x14ac:dyDescent="0.35">
      <c r="A20" s="139">
        <f t="shared" si="1"/>
        <v>15</v>
      </c>
      <c r="B20" s="140" t="s">
        <v>1067</v>
      </c>
      <c r="C20" s="141" t="s">
        <v>649</v>
      </c>
      <c r="D20" s="139">
        <v>5</v>
      </c>
      <c r="E20" s="139">
        <v>2</v>
      </c>
      <c r="F20" s="139"/>
      <c r="G20" s="142">
        <f t="shared" si="0"/>
        <v>40000</v>
      </c>
      <c r="H20" s="134" t="s">
        <v>181</v>
      </c>
      <c r="I20" s="236" t="s">
        <v>2123</v>
      </c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W20" s="100" t="s">
        <v>457</v>
      </c>
      <c r="X20" s="6" t="s">
        <v>649</v>
      </c>
      <c r="Z20" s="100" t="s">
        <v>457</v>
      </c>
      <c r="AA20" s="6" t="s">
        <v>1000</v>
      </c>
      <c r="AC20" s="100" t="s">
        <v>457</v>
      </c>
      <c r="AD20" s="6" t="s">
        <v>649</v>
      </c>
      <c r="AF20" s="100" t="s">
        <v>457</v>
      </c>
      <c r="AG20" s="6" t="s">
        <v>484</v>
      </c>
      <c r="AI20" s="100" t="s">
        <v>457</v>
      </c>
      <c r="AJ20" s="6" t="s">
        <v>104</v>
      </c>
    </row>
    <row r="21" spans="1:37" ht="22.5" customHeight="1" x14ac:dyDescent="0.35">
      <c r="A21" s="139">
        <f t="shared" si="1"/>
        <v>16</v>
      </c>
      <c r="B21" s="140" t="s">
        <v>1049</v>
      </c>
      <c r="C21" s="141" t="s">
        <v>649</v>
      </c>
      <c r="D21" s="139">
        <v>5</v>
      </c>
      <c r="E21" s="139">
        <v>2</v>
      </c>
      <c r="F21" s="139"/>
      <c r="G21" s="142">
        <f t="shared" si="0"/>
        <v>40000</v>
      </c>
      <c r="H21" s="134" t="s">
        <v>181</v>
      </c>
      <c r="I21" s="132" t="s">
        <v>2124</v>
      </c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W21" s="100" t="s">
        <v>99</v>
      </c>
      <c r="X21" s="100">
        <v>5</v>
      </c>
      <c r="Z21" s="100" t="s">
        <v>99</v>
      </c>
      <c r="AA21" s="100">
        <v>7</v>
      </c>
      <c r="AC21" s="100" t="s">
        <v>99</v>
      </c>
      <c r="AD21" s="100">
        <v>5</v>
      </c>
      <c r="AF21" s="100" t="s">
        <v>99</v>
      </c>
      <c r="AG21" s="100">
        <v>6</v>
      </c>
      <c r="AI21" s="100" t="s">
        <v>99</v>
      </c>
      <c r="AJ21" s="100">
        <v>4</v>
      </c>
    </row>
    <row r="22" spans="1:37" ht="22.5" customHeight="1" x14ac:dyDescent="0.35">
      <c r="A22" s="139">
        <f t="shared" si="1"/>
        <v>17</v>
      </c>
      <c r="B22" s="140" t="s">
        <v>1521</v>
      </c>
      <c r="C22" s="141" t="s">
        <v>649</v>
      </c>
      <c r="D22" s="139">
        <v>5</v>
      </c>
      <c r="E22" s="139">
        <v>2</v>
      </c>
      <c r="F22" s="139"/>
      <c r="G22" s="142">
        <f t="shared" si="0"/>
        <v>40000</v>
      </c>
      <c r="H22" s="134" t="s">
        <v>181</v>
      </c>
      <c r="I22" s="245" t="s">
        <v>2125</v>
      </c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W22" s="30" t="s">
        <v>70</v>
      </c>
      <c r="X22" s="2"/>
      <c r="Z22" s="30" t="s">
        <v>70</v>
      </c>
      <c r="AA22" s="2">
        <v>1</v>
      </c>
      <c r="AC22" s="30" t="s">
        <v>70</v>
      </c>
      <c r="AD22" s="2"/>
      <c r="AF22" s="30" t="s">
        <v>70</v>
      </c>
      <c r="AG22" s="2"/>
      <c r="AI22" s="30" t="s">
        <v>70</v>
      </c>
      <c r="AJ22" s="2"/>
    </row>
    <row r="23" spans="1:37" ht="22.5" customHeight="1" x14ac:dyDescent="0.35">
      <c r="A23" s="139">
        <f t="shared" si="1"/>
        <v>18</v>
      </c>
      <c r="B23" s="140" t="s">
        <v>1517</v>
      </c>
      <c r="C23" s="141" t="s">
        <v>649</v>
      </c>
      <c r="D23" s="139">
        <v>5</v>
      </c>
      <c r="E23" s="139"/>
      <c r="F23" s="139">
        <v>3</v>
      </c>
      <c r="G23" s="142">
        <f t="shared" si="0"/>
        <v>60000</v>
      </c>
      <c r="H23" s="134" t="s">
        <v>181</v>
      </c>
      <c r="I23" s="206" t="s">
        <v>2126</v>
      </c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W23" s="30" t="s">
        <v>71</v>
      </c>
      <c r="X23" s="2">
        <v>3</v>
      </c>
      <c r="Z23" s="30" t="s">
        <v>71</v>
      </c>
      <c r="AA23" s="2"/>
      <c r="AC23" s="30" t="s">
        <v>71</v>
      </c>
      <c r="AD23" s="2">
        <v>2</v>
      </c>
      <c r="AF23" s="30" t="s">
        <v>71</v>
      </c>
      <c r="AG23" s="2">
        <v>2</v>
      </c>
      <c r="AI23" s="30" t="s">
        <v>71</v>
      </c>
      <c r="AJ23" s="2">
        <v>1</v>
      </c>
    </row>
    <row r="24" spans="1:37" ht="22.5" customHeight="1" x14ac:dyDescent="0.35">
      <c r="A24" s="139">
        <f t="shared" si="1"/>
        <v>19</v>
      </c>
      <c r="B24" s="140" t="s">
        <v>1738</v>
      </c>
      <c r="C24" s="141" t="s">
        <v>1000</v>
      </c>
      <c r="D24" s="139">
        <v>7</v>
      </c>
      <c r="E24" s="139">
        <v>1</v>
      </c>
      <c r="F24" s="139"/>
      <c r="G24" s="142">
        <f t="shared" si="0"/>
        <v>20000</v>
      </c>
      <c r="H24" s="134" t="s">
        <v>181</v>
      </c>
      <c r="I24" s="206" t="s">
        <v>2127</v>
      </c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W24" s="120" t="s">
        <v>0</v>
      </c>
      <c r="X24" s="79">
        <f>(X22+X23)*20000</f>
        <v>60000</v>
      </c>
      <c r="Z24" s="120" t="s">
        <v>0</v>
      </c>
      <c r="AA24" s="79">
        <f>(AA22+AA23)*20000</f>
        <v>20000</v>
      </c>
      <c r="AC24" s="120" t="s">
        <v>0</v>
      </c>
      <c r="AD24" s="79">
        <f>(AD22+AD23)*20000</f>
        <v>40000</v>
      </c>
      <c r="AF24" s="120" t="s">
        <v>0</v>
      </c>
      <c r="AG24" s="79">
        <f>(AG22+AG23)*20000</f>
        <v>40000</v>
      </c>
      <c r="AI24" s="120" t="s">
        <v>0</v>
      </c>
      <c r="AJ24" s="79">
        <f>(AJ22+AJ23)*20000</f>
        <v>20000</v>
      </c>
    </row>
    <row r="25" spans="1:37" ht="22.5" customHeight="1" x14ac:dyDescent="0.35">
      <c r="A25" s="139">
        <f t="shared" si="1"/>
        <v>20</v>
      </c>
      <c r="B25" s="141" t="s">
        <v>2142</v>
      </c>
      <c r="C25" s="141" t="s">
        <v>649</v>
      </c>
      <c r="D25" s="139">
        <v>5</v>
      </c>
      <c r="E25" s="139"/>
      <c r="F25" s="139">
        <v>2</v>
      </c>
      <c r="G25" s="142">
        <f t="shared" si="0"/>
        <v>40000</v>
      </c>
      <c r="H25" s="134" t="s">
        <v>181</v>
      </c>
      <c r="I25" s="236" t="s">
        <v>2128</v>
      </c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W25" s="100" t="s">
        <v>2</v>
      </c>
      <c r="X25" s="103" t="s">
        <v>2144</v>
      </c>
      <c r="Z25" s="100" t="s">
        <v>2</v>
      </c>
      <c r="AA25" s="103" t="s">
        <v>2146</v>
      </c>
      <c r="AC25" s="100" t="s">
        <v>2</v>
      </c>
      <c r="AD25" s="6" t="s">
        <v>2153</v>
      </c>
      <c r="AE25" s="265"/>
      <c r="AF25" s="100" t="s">
        <v>2</v>
      </c>
      <c r="AG25" s="6" t="s">
        <v>2148</v>
      </c>
      <c r="AH25" s="265"/>
      <c r="AI25" s="100" t="s">
        <v>2</v>
      </c>
      <c r="AJ25" s="6" t="s">
        <v>1181</v>
      </c>
    </row>
    <row r="26" spans="1:37" ht="22.5" customHeight="1" x14ac:dyDescent="0.35">
      <c r="A26" s="139">
        <f t="shared" si="1"/>
        <v>21</v>
      </c>
      <c r="B26" s="141" t="s">
        <v>2143</v>
      </c>
      <c r="C26" s="141" t="s">
        <v>484</v>
      </c>
      <c r="D26" s="139">
        <v>6</v>
      </c>
      <c r="E26" s="139"/>
      <c r="F26" s="139">
        <v>2</v>
      </c>
      <c r="G26" s="142">
        <f t="shared" si="0"/>
        <v>40000</v>
      </c>
      <c r="H26" s="134" t="s">
        <v>440</v>
      </c>
      <c r="I26" s="206" t="s">
        <v>2129</v>
      </c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W26" s="100" t="s">
        <v>457</v>
      </c>
      <c r="X26" s="6" t="s">
        <v>2152</v>
      </c>
      <c r="Z26" s="100" t="s">
        <v>457</v>
      </c>
      <c r="AA26" s="6" t="s">
        <v>1409</v>
      </c>
      <c r="AC26" s="100" t="s">
        <v>457</v>
      </c>
      <c r="AD26" s="6" t="s">
        <v>2165</v>
      </c>
      <c r="AF26" s="100" t="s">
        <v>457</v>
      </c>
      <c r="AG26" s="6" t="s">
        <v>484</v>
      </c>
      <c r="AI26" s="100" t="s">
        <v>457</v>
      </c>
      <c r="AJ26" s="6" t="s">
        <v>484</v>
      </c>
      <c r="AK26" s="265"/>
    </row>
    <row r="27" spans="1:37" ht="22.5" customHeight="1" x14ac:dyDescent="0.35">
      <c r="A27" s="139">
        <f t="shared" si="1"/>
        <v>22</v>
      </c>
      <c r="B27" s="141" t="s">
        <v>412</v>
      </c>
      <c r="C27" s="141" t="s">
        <v>104</v>
      </c>
      <c r="D27" s="139">
        <v>4</v>
      </c>
      <c r="E27" s="139"/>
      <c r="F27" s="139">
        <v>1</v>
      </c>
      <c r="G27" s="142">
        <f t="shared" si="0"/>
        <v>20000</v>
      </c>
      <c r="H27" s="134" t="s">
        <v>181</v>
      </c>
      <c r="I27" s="206" t="s">
        <v>2130</v>
      </c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W27" s="100" t="s">
        <v>99</v>
      </c>
      <c r="X27" s="100">
        <v>4</v>
      </c>
      <c r="Z27" s="100" t="s">
        <v>99</v>
      </c>
      <c r="AA27" s="100">
        <v>3</v>
      </c>
      <c r="AC27" s="100" t="s">
        <v>99</v>
      </c>
      <c r="AD27" s="100">
        <v>6</v>
      </c>
      <c r="AF27" s="100" t="s">
        <v>99</v>
      </c>
      <c r="AG27" s="100">
        <v>6</v>
      </c>
      <c r="AI27" s="100" t="s">
        <v>99</v>
      </c>
      <c r="AJ27" s="100">
        <v>6</v>
      </c>
      <c r="AK27" s="265"/>
    </row>
    <row r="28" spans="1:37" ht="22.5" customHeight="1" x14ac:dyDescent="0.35">
      <c r="A28" s="139">
        <f t="shared" si="1"/>
        <v>23</v>
      </c>
      <c r="B28" s="141" t="s">
        <v>1260</v>
      </c>
      <c r="C28" s="141" t="s">
        <v>1011</v>
      </c>
      <c r="D28" s="139">
        <v>7</v>
      </c>
      <c r="E28" s="139">
        <v>2</v>
      </c>
      <c r="F28" s="139"/>
      <c r="G28" s="142">
        <f t="shared" si="0"/>
        <v>40000</v>
      </c>
      <c r="H28" s="134" t="s">
        <v>181</v>
      </c>
      <c r="I28" s="206" t="s">
        <v>2131</v>
      </c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W28" s="30" t="s">
        <v>70</v>
      </c>
      <c r="X28" s="2">
        <v>2</v>
      </c>
      <c r="Z28" s="30" t="s">
        <v>70</v>
      </c>
      <c r="AA28" s="2">
        <v>1</v>
      </c>
      <c r="AC28" s="30" t="s">
        <v>70</v>
      </c>
      <c r="AD28" s="2">
        <v>1</v>
      </c>
      <c r="AF28" s="30" t="s">
        <v>70</v>
      </c>
      <c r="AG28" s="2">
        <v>3</v>
      </c>
      <c r="AI28" s="30" t="s">
        <v>70</v>
      </c>
      <c r="AJ28" s="2">
        <v>2</v>
      </c>
    </row>
    <row r="29" spans="1:37" ht="22.5" customHeight="1" x14ac:dyDescent="0.35">
      <c r="A29" s="139">
        <f t="shared" si="1"/>
        <v>24</v>
      </c>
      <c r="B29" s="140" t="s">
        <v>1052</v>
      </c>
      <c r="C29" s="141" t="s">
        <v>649</v>
      </c>
      <c r="D29" s="139">
        <v>5</v>
      </c>
      <c r="E29" s="139">
        <v>2</v>
      </c>
      <c r="F29" s="139"/>
      <c r="G29" s="142">
        <f t="shared" si="0"/>
        <v>40000</v>
      </c>
      <c r="H29" s="134" t="s">
        <v>181</v>
      </c>
      <c r="I29" s="206" t="s">
        <v>2132</v>
      </c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W29" s="30" t="s">
        <v>71</v>
      </c>
      <c r="X29" s="2"/>
      <c r="Z29" s="30" t="s">
        <v>71</v>
      </c>
      <c r="AA29" s="2"/>
      <c r="AC29" s="30" t="s">
        <v>71</v>
      </c>
      <c r="AD29" s="2"/>
      <c r="AF29" s="30" t="s">
        <v>1200</v>
      </c>
      <c r="AG29" s="2"/>
      <c r="AI29" s="30" t="s">
        <v>71</v>
      </c>
      <c r="AJ29" s="2"/>
    </row>
    <row r="30" spans="1:37" ht="22.5" customHeight="1" x14ac:dyDescent="0.35">
      <c r="A30" s="139">
        <f t="shared" si="1"/>
        <v>25</v>
      </c>
      <c r="B30" s="140" t="s">
        <v>2144</v>
      </c>
      <c r="C30" s="141" t="s">
        <v>2145</v>
      </c>
      <c r="D30" s="139">
        <v>4</v>
      </c>
      <c r="E30" s="139">
        <v>2</v>
      </c>
      <c r="F30" s="139"/>
      <c r="G30" s="142">
        <f t="shared" si="0"/>
        <v>40000</v>
      </c>
      <c r="H30" s="134" t="s">
        <v>181</v>
      </c>
      <c r="I30" s="206" t="s">
        <v>2133</v>
      </c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W30" s="120" t="s">
        <v>0</v>
      </c>
      <c r="X30" s="79">
        <f>(X28+X29)*20000</f>
        <v>40000</v>
      </c>
      <c r="Z30" s="120" t="s">
        <v>0</v>
      </c>
      <c r="AA30" s="79">
        <f>(AA28+AA29)*20000</f>
        <v>20000</v>
      </c>
      <c r="AC30" s="120" t="s">
        <v>0</v>
      </c>
      <c r="AD30" s="79">
        <f>(AD28+AD29)*20000</f>
        <v>20000</v>
      </c>
      <c r="AF30" s="120" t="s">
        <v>0</v>
      </c>
      <c r="AG30" s="79">
        <f>(AG28+AG29)*20000</f>
        <v>60000</v>
      </c>
      <c r="AI30" s="120" t="s">
        <v>0</v>
      </c>
      <c r="AJ30" s="79">
        <f>(AJ28+AJ29)*20000</f>
        <v>40000</v>
      </c>
    </row>
    <row r="31" spans="1:37" ht="22.5" customHeight="1" x14ac:dyDescent="0.35">
      <c r="A31" s="139">
        <f t="shared" si="1"/>
        <v>26</v>
      </c>
      <c r="B31" s="140" t="s">
        <v>2146</v>
      </c>
      <c r="C31" s="141" t="s">
        <v>1409</v>
      </c>
      <c r="D31" s="139">
        <v>3</v>
      </c>
      <c r="E31" s="139">
        <v>1</v>
      </c>
      <c r="F31" s="139"/>
      <c r="G31" s="142">
        <f t="shared" si="0"/>
        <v>20000</v>
      </c>
      <c r="H31" s="134" t="s">
        <v>181</v>
      </c>
      <c r="I31" s="206" t="s">
        <v>2134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</row>
    <row r="32" spans="1:37" ht="22.5" customHeight="1" x14ac:dyDescent="0.35">
      <c r="A32" s="139">
        <f t="shared" si="1"/>
        <v>27</v>
      </c>
      <c r="B32" s="140" t="s">
        <v>2147</v>
      </c>
      <c r="C32" s="141" t="s">
        <v>2158</v>
      </c>
      <c r="D32" s="139">
        <v>6</v>
      </c>
      <c r="E32" s="139">
        <v>1</v>
      </c>
      <c r="F32" s="139"/>
      <c r="G32" s="142">
        <f t="shared" si="0"/>
        <v>20000</v>
      </c>
      <c r="H32" s="134" t="s">
        <v>181</v>
      </c>
      <c r="I32" s="206" t="s">
        <v>2135</v>
      </c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W32" s="100" t="s">
        <v>2</v>
      </c>
      <c r="X32" s="103" t="s">
        <v>1459</v>
      </c>
      <c r="Z32" s="100" t="s">
        <v>2</v>
      </c>
      <c r="AA32" s="103" t="s">
        <v>2167</v>
      </c>
      <c r="AC32" s="100" t="s">
        <v>2</v>
      </c>
      <c r="AD32" s="6" t="s">
        <v>2155</v>
      </c>
      <c r="AE32" s="265"/>
      <c r="AF32" s="100" t="s">
        <v>2</v>
      </c>
      <c r="AG32" s="6" t="s">
        <v>1218</v>
      </c>
      <c r="AH32" s="265"/>
      <c r="AI32" s="100" t="s">
        <v>2</v>
      </c>
      <c r="AJ32" s="6" t="s">
        <v>1267</v>
      </c>
    </row>
    <row r="33" spans="1:36" ht="22.5" customHeight="1" x14ac:dyDescent="0.35">
      <c r="A33" s="139">
        <f t="shared" si="1"/>
        <v>28</v>
      </c>
      <c r="B33" s="140" t="s">
        <v>2148</v>
      </c>
      <c r="C33" s="141" t="s">
        <v>484</v>
      </c>
      <c r="D33" s="139">
        <v>6</v>
      </c>
      <c r="E33" s="139">
        <v>3</v>
      </c>
      <c r="F33" s="139"/>
      <c r="G33" s="142">
        <f t="shared" si="0"/>
        <v>60000</v>
      </c>
      <c r="H33" s="134" t="s">
        <v>181</v>
      </c>
      <c r="I33" s="206" t="s">
        <v>2136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W33" s="100" t="s">
        <v>457</v>
      </c>
      <c r="X33" s="6" t="s">
        <v>413</v>
      </c>
      <c r="Z33" s="100" t="s">
        <v>457</v>
      </c>
      <c r="AA33" s="6" t="s">
        <v>2168</v>
      </c>
      <c r="AC33" s="100" t="s">
        <v>457</v>
      </c>
      <c r="AD33" s="6" t="s">
        <v>187</v>
      </c>
      <c r="AF33" s="100" t="s">
        <v>457</v>
      </c>
      <c r="AG33" s="6" t="s">
        <v>387</v>
      </c>
      <c r="AI33" s="100" t="s">
        <v>457</v>
      </c>
      <c r="AJ33" s="6" t="s">
        <v>2169</v>
      </c>
    </row>
    <row r="34" spans="1:36" ht="22.5" customHeight="1" x14ac:dyDescent="0.35">
      <c r="A34" s="139">
        <f t="shared" si="1"/>
        <v>29</v>
      </c>
      <c r="B34" s="140" t="s">
        <v>1831</v>
      </c>
      <c r="C34" s="141" t="s">
        <v>484</v>
      </c>
      <c r="D34" s="139">
        <v>6</v>
      </c>
      <c r="E34" s="139">
        <v>2</v>
      </c>
      <c r="F34" s="139"/>
      <c r="G34" s="142">
        <f t="shared" si="0"/>
        <v>40000</v>
      </c>
      <c r="H34" s="134" t="s">
        <v>181</v>
      </c>
      <c r="I34" s="206" t="s">
        <v>2137</v>
      </c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W34" s="100" t="s">
        <v>99</v>
      </c>
      <c r="X34" s="100">
        <v>3</v>
      </c>
      <c r="Z34" s="100" t="s">
        <v>99</v>
      </c>
      <c r="AA34" s="100">
        <v>5</v>
      </c>
      <c r="AC34" s="100" t="s">
        <v>99</v>
      </c>
      <c r="AD34" s="100">
        <v>1</v>
      </c>
      <c r="AF34" s="100" t="s">
        <v>99</v>
      </c>
      <c r="AG34" s="100">
        <v>7</v>
      </c>
      <c r="AI34" s="100" t="s">
        <v>99</v>
      </c>
      <c r="AJ34" s="100">
        <v>8</v>
      </c>
    </row>
    <row r="35" spans="1:36" ht="22.5" customHeight="1" x14ac:dyDescent="0.35">
      <c r="A35" s="139">
        <f t="shared" si="1"/>
        <v>30</v>
      </c>
      <c r="B35" s="140" t="s">
        <v>1264</v>
      </c>
      <c r="C35" s="141" t="s">
        <v>1179</v>
      </c>
      <c r="D35" s="139">
        <v>8</v>
      </c>
      <c r="E35" s="139">
        <v>3</v>
      </c>
      <c r="F35" s="139"/>
      <c r="G35" s="142">
        <f t="shared" si="0"/>
        <v>60000</v>
      </c>
      <c r="H35" s="134" t="s">
        <v>181</v>
      </c>
      <c r="I35" s="206" t="s">
        <v>2138</v>
      </c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W35" s="30" t="s">
        <v>70</v>
      </c>
      <c r="X35" s="2">
        <v>1</v>
      </c>
      <c r="Z35" s="30" t="s">
        <v>70</v>
      </c>
      <c r="AA35" s="2">
        <v>2</v>
      </c>
      <c r="AC35" s="30" t="s">
        <v>70</v>
      </c>
      <c r="AD35" s="2">
        <v>1</v>
      </c>
      <c r="AF35" s="30" t="s">
        <v>70</v>
      </c>
      <c r="AG35" s="2">
        <v>1</v>
      </c>
      <c r="AI35" s="30" t="s">
        <v>70</v>
      </c>
      <c r="AJ35" s="2">
        <v>1</v>
      </c>
    </row>
    <row r="36" spans="1:36" ht="22.5" customHeight="1" x14ac:dyDescent="0.35">
      <c r="A36" s="139">
        <f t="shared" si="1"/>
        <v>31</v>
      </c>
      <c r="B36" s="140" t="s">
        <v>2149</v>
      </c>
      <c r="C36" s="141" t="s">
        <v>825</v>
      </c>
      <c r="D36" s="139">
        <v>7</v>
      </c>
      <c r="E36" s="139">
        <v>1</v>
      </c>
      <c r="F36" s="139">
        <v>1</v>
      </c>
      <c r="G36" s="142">
        <f t="shared" si="0"/>
        <v>40000</v>
      </c>
      <c r="H36" s="134" t="s">
        <v>181</v>
      </c>
      <c r="I36" s="236" t="s">
        <v>2139</v>
      </c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W36" s="30" t="s">
        <v>381</v>
      </c>
      <c r="X36" s="2">
        <v>1</v>
      </c>
      <c r="Z36" s="30" t="s">
        <v>71</v>
      </c>
      <c r="AA36" s="2">
        <v>2</v>
      </c>
      <c r="AC36" s="30" t="s">
        <v>71</v>
      </c>
      <c r="AD36" s="2">
        <v>1</v>
      </c>
      <c r="AF36" s="30" t="s">
        <v>71</v>
      </c>
      <c r="AG36" s="2"/>
      <c r="AI36" s="30" t="s">
        <v>380</v>
      </c>
      <c r="AJ36" s="2"/>
    </row>
    <row r="37" spans="1:36" ht="22.5" customHeight="1" x14ac:dyDescent="0.35">
      <c r="A37" s="139">
        <f t="shared" si="1"/>
        <v>32</v>
      </c>
      <c r="B37" s="140" t="s">
        <v>1459</v>
      </c>
      <c r="C37" s="141" t="s">
        <v>413</v>
      </c>
      <c r="D37" s="139">
        <v>3</v>
      </c>
      <c r="E37" s="139">
        <v>1</v>
      </c>
      <c r="F37" s="139">
        <v>1</v>
      </c>
      <c r="G37" s="142">
        <f t="shared" si="0"/>
        <v>40000</v>
      </c>
      <c r="H37" s="134" t="s">
        <v>181</v>
      </c>
      <c r="I37" s="246" t="s">
        <v>2150</v>
      </c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W37" s="120" t="s">
        <v>0</v>
      </c>
      <c r="X37" s="79">
        <f>(X35+X36)*20000</f>
        <v>40000</v>
      </c>
      <c r="Z37" s="120" t="s">
        <v>0</v>
      </c>
      <c r="AA37" s="79">
        <f>(AA35+AA36)*20000</f>
        <v>80000</v>
      </c>
      <c r="AC37" s="120" t="s">
        <v>0</v>
      </c>
      <c r="AD37" s="79">
        <f>(AD35+AD36)*20000</f>
        <v>40000</v>
      </c>
      <c r="AF37" s="120" t="s">
        <v>0</v>
      </c>
      <c r="AG37" s="79">
        <f>(AG35+AG36)*20000</f>
        <v>20000</v>
      </c>
      <c r="AI37" s="120" t="s">
        <v>0</v>
      </c>
      <c r="AJ37" s="79">
        <f>(AJ35+AJ36)*20000</f>
        <v>20000</v>
      </c>
    </row>
    <row r="38" spans="1:36" ht="22.5" customHeight="1" x14ac:dyDescent="0.35">
      <c r="A38" s="139">
        <f t="shared" si="1"/>
        <v>33</v>
      </c>
      <c r="B38" s="140" t="s">
        <v>1747</v>
      </c>
      <c r="C38" s="141" t="s">
        <v>808</v>
      </c>
      <c r="D38" s="139">
        <v>5</v>
      </c>
      <c r="E38" s="139">
        <v>2</v>
      </c>
      <c r="F38" s="139">
        <v>2</v>
      </c>
      <c r="G38" s="142">
        <f t="shared" si="0"/>
        <v>80000</v>
      </c>
      <c r="H38" s="134" t="s">
        <v>181</v>
      </c>
      <c r="I38" s="206" t="s">
        <v>2151</v>
      </c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</row>
    <row r="39" spans="1:36" ht="22.5" customHeight="1" x14ac:dyDescent="0.35">
      <c r="A39" s="139">
        <f t="shared" si="1"/>
        <v>34</v>
      </c>
      <c r="B39" s="140" t="s">
        <v>2155</v>
      </c>
      <c r="C39" s="141" t="s">
        <v>187</v>
      </c>
      <c r="D39" s="139">
        <v>1</v>
      </c>
      <c r="E39" s="139">
        <v>1</v>
      </c>
      <c r="F39" s="139">
        <v>1</v>
      </c>
      <c r="G39" s="142">
        <f t="shared" si="0"/>
        <v>40000</v>
      </c>
      <c r="H39" s="134" t="s">
        <v>181</v>
      </c>
      <c r="I39" s="206" t="s">
        <v>2154</v>
      </c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W39" s="100" t="s">
        <v>2</v>
      </c>
      <c r="X39" s="103" t="s">
        <v>1245</v>
      </c>
      <c r="Z39" s="100" t="s">
        <v>2</v>
      </c>
      <c r="AA39" s="103" t="s">
        <v>1242</v>
      </c>
      <c r="AC39" s="100" t="s">
        <v>2</v>
      </c>
      <c r="AD39" s="6" t="s">
        <v>1709</v>
      </c>
      <c r="AE39" s="265"/>
      <c r="AF39" s="100" t="s">
        <v>2</v>
      </c>
      <c r="AG39" s="6" t="s">
        <v>2172</v>
      </c>
      <c r="AH39" s="265"/>
      <c r="AI39" s="100" t="s">
        <v>2</v>
      </c>
      <c r="AJ39" s="6" t="s">
        <v>488</v>
      </c>
    </row>
    <row r="40" spans="1:36" ht="22.5" customHeight="1" x14ac:dyDescent="0.35">
      <c r="A40" s="139">
        <f t="shared" si="1"/>
        <v>35</v>
      </c>
      <c r="B40" s="140" t="s">
        <v>1218</v>
      </c>
      <c r="C40" s="141" t="s">
        <v>1468</v>
      </c>
      <c r="D40" s="139">
        <v>7</v>
      </c>
      <c r="E40" s="139">
        <v>1</v>
      </c>
      <c r="F40" s="139"/>
      <c r="G40" s="142">
        <f t="shared" si="0"/>
        <v>20000</v>
      </c>
      <c r="H40" s="134" t="s">
        <v>181</v>
      </c>
      <c r="I40" s="206" t="s">
        <v>2156</v>
      </c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W40" s="100" t="s">
        <v>457</v>
      </c>
      <c r="X40" s="6" t="s">
        <v>1675</v>
      </c>
      <c r="Z40" s="100" t="s">
        <v>457</v>
      </c>
      <c r="AA40" s="6" t="s">
        <v>1675</v>
      </c>
      <c r="AC40" s="100" t="s">
        <v>457</v>
      </c>
      <c r="AD40" s="6" t="s">
        <v>1675</v>
      </c>
      <c r="AF40" s="100" t="s">
        <v>457</v>
      </c>
      <c r="AG40" s="6" t="s">
        <v>148</v>
      </c>
      <c r="AI40" s="100" t="s">
        <v>457</v>
      </c>
      <c r="AJ40" s="6" t="s">
        <v>148</v>
      </c>
    </row>
    <row r="41" spans="1:36" ht="22.5" customHeight="1" x14ac:dyDescent="0.35">
      <c r="A41" s="139">
        <f t="shared" si="1"/>
        <v>36</v>
      </c>
      <c r="B41" s="140" t="s">
        <v>1267</v>
      </c>
      <c r="C41" s="141" t="s">
        <v>1179</v>
      </c>
      <c r="D41" s="139">
        <v>8</v>
      </c>
      <c r="E41" s="139">
        <v>1</v>
      </c>
      <c r="F41" s="139"/>
      <c r="G41" s="142">
        <f t="shared" si="0"/>
        <v>20000</v>
      </c>
      <c r="H41" s="134" t="s">
        <v>181</v>
      </c>
      <c r="I41" s="206" t="s">
        <v>2157</v>
      </c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W41" s="100" t="s">
        <v>99</v>
      </c>
      <c r="X41" s="100">
        <v>4</v>
      </c>
      <c r="Z41" s="100" t="s">
        <v>99</v>
      </c>
      <c r="AA41" s="100">
        <v>4</v>
      </c>
      <c r="AC41" s="100" t="s">
        <v>99</v>
      </c>
      <c r="AD41" s="100">
        <v>4</v>
      </c>
      <c r="AF41" s="100" t="s">
        <v>99</v>
      </c>
      <c r="AG41" s="100">
        <v>4</v>
      </c>
      <c r="AI41" s="100" t="s">
        <v>99</v>
      </c>
      <c r="AJ41" s="100">
        <v>4</v>
      </c>
    </row>
    <row r="42" spans="1:36" ht="22.5" customHeight="1" x14ac:dyDescent="0.35">
      <c r="A42" s="230">
        <f t="shared" si="1"/>
        <v>37</v>
      </c>
      <c r="B42" s="231" t="s">
        <v>1890</v>
      </c>
      <c r="C42" s="232" t="s">
        <v>475</v>
      </c>
      <c r="D42" s="230">
        <v>4</v>
      </c>
      <c r="E42" s="230">
        <v>2</v>
      </c>
      <c r="F42" s="230"/>
      <c r="G42" s="233">
        <f t="shared" si="0"/>
        <v>40000</v>
      </c>
      <c r="H42" s="293"/>
      <c r="I42" s="206" t="s">
        <v>2159</v>
      </c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W42" s="30" t="s">
        <v>70</v>
      </c>
      <c r="X42" s="2">
        <v>1</v>
      </c>
      <c r="Z42" s="30" t="s">
        <v>70</v>
      </c>
      <c r="AA42" s="2">
        <v>1</v>
      </c>
      <c r="AC42" s="30" t="s">
        <v>70</v>
      </c>
      <c r="AD42" s="2">
        <v>1</v>
      </c>
      <c r="AF42" s="30" t="s">
        <v>70</v>
      </c>
      <c r="AG42" s="2">
        <v>2</v>
      </c>
      <c r="AI42" s="30" t="s">
        <v>70</v>
      </c>
      <c r="AJ42" s="2">
        <v>2</v>
      </c>
    </row>
    <row r="43" spans="1:36" ht="22.5" customHeight="1" x14ac:dyDescent="0.35">
      <c r="A43" s="139">
        <f t="shared" si="1"/>
        <v>38</v>
      </c>
      <c r="B43" s="140" t="s">
        <v>2164</v>
      </c>
      <c r="C43" s="141" t="s">
        <v>484</v>
      </c>
      <c r="D43" s="139">
        <v>6</v>
      </c>
      <c r="E43" s="139">
        <v>1</v>
      </c>
      <c r="F43" s="139"/>
      <c r="G43" s="142">
        <f t="shared" si="0"/>
        <v>20000</v>
      </c>
      <c r="H43" s="134" t="s">
        <v>181</v>
      </c>
      <c r="I43" s="206" t="s">
        <v>2160</v>
      </c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W43" s="30" t="s">
        <v>1997</v>
      </c>
      <c r="X43" s="2"/>
      <c r="Z43" s="30" t="s">
        <v>71</v>
      </c>
      <c r="AA43" s="2"/>
      <c r="AC43" s="30" t="s">
        <v>71</v>
      </c>
      <c r="AD43" s="2">
        <v>1</v>
      </c>
      <c r="AF43" s="30" t="s">
        <v>71</v>
      </c>
      <c r="AG43" s="2"/>
      <c r="AI43" s="30" t="s">
        <v>71</v>
      </c>
      <c r="AJ43" s="2"/>
    </row>
    <row r="44" spans="1:36" s="10" customFormat="1" ht="22.5" customHeight="1" x14ac:dyDescent="0.35">
      <c r="A44" s="139">
        <f t="shared" si="1"/>
        <v>39</v>
      </c>
      <c r="B44" s="140" t="s">
        <v>1245</v>
      </c>
      <c r="C44" s="141" t="s">
        <v>104</v>
      </c>
      <c r="D44" s="139">
        <v>4</v>
      </c>
      <c r="E44" s="139">
        <v>1</v>
      </c>
      <c r="F44" s="139"/>
      <c r="G44" s="142">
        <f t="shared" si="0"/>
        <v>20000</v>
      </c>
      <c r="H44" s="134" t="s">
        <v>181</v>
      </c>
      <c r="I44" s="206" t="s">
        <v>2161</v>
      </c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/>
      <c r="W44" s="120" t="s">
        <v>0</v>
      </c>
      <c r="X44" s="79">
        <f>(X42+X43)*20000</f>
        <v>20000</v>
      </c>
      <c r="Y44"/>
      <c r="Z44" s="120" t="s">
        <v>0</v>
      </c>
      <c r="AA44" s="79">
        <f>(AA42+AA43)*20000</f>
        <v>20000</v>
      </c>
      <c r="AB44"/>
      <c r="AC44" s="120" t="s">
        <v>0</v>
      </c>
      <c r="AD44" s="79">
        <f>(AD42+AD43)*20000</f>
        <v>40000</v>
      </c>
      <c r="AE44"/>
      <c r="AF44" s="120" t="s">
        <v>0</v>
      </c>
      <c r="AG44" s="79">
        <f>(AG42+AG43)*20000</f>
        <v>40000</v>
      </c>
      <c r="AH44"/>
      <c r="AI44" s="120" t="s">
        <v>0</v>
      </c>
      <c r="AJ44" s="79">
        <f>(AJ42+AJ43)*20000</f>
        <v>40000</v>
      </c>
    </row>
    <row r="45" spans="1:36" ht="22.5" customHeight="1" x14ac:dyDescent="0.35">
      <c r="A45" s="139">
        <f t="shared" si="1"/>
        <v>40</v>
      </c>
      <c r="B45" s="140" t="s">
        <v>1242</v>
      </c>
      <c r="C45" s="141" t="s">
        <v>104</v>
      </c>
      <c r="D45" s="139">
        <v>4</v>
      </c>
      <c r="E45" s="139">
        <v>1</v>
      </c>
      <c r="F45" s="139"/>
      <c r="G45" s="142">
        <f t="shared" si="0"/>
        <v>20000</v>
      </c>
      <c r="H45" s="134" t="s">
        <v>181</v>
      </c>
      <c r="I45" s="236" t="s">
        <v>2162</v>
      </c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</row>
    <row r="46" spans="1:36" ht="22.5" customHeight="1" x14ac:dyDescent="0.35">
      <c r="A46" s="139">
        <v>41</v>
      </c>
      <c r="B46" s="140" t="s">
        <v>1709</v>
      </c>
      <c r="C46" s="141" t="s">
        <v>104</v>
      </c>
      <c r="D46" s="139">
        <v>4</v>
      </c>
      <c r="E46" s="139">
        <v>1</v>
      </c>
      <c r="F46" s="139">
        <v>1</v>
      </c>
      <c r="G46" s="142">
        <f t="shared" si="0"/>
        <v>40000</v>
      </c>
      <c r="H46" s="134" t="s">
        <v>181</v>
      </c>
      <c r="I46" s="206" t="s">
        <v>2163</v>
      </c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W46" s="100" t="s">
        <v>2</v>
      </c>
      <c r="X46" s="103" t="s">
        <v>524</v>
      </c>
      <c r="Z46" s="100" t="s">
        <v>2</v>
      </c>
      <c r="AA46" s="103" t="s">
        <v>1212</v>
      </c>
      <c r="AC46" s="100" t="s">
        <v>2</v>
      </c>
      <c r="AD46" s="6" t="s">
        <v>912</v>
      </c>
      <c r="AE46" s="265"/>
      <c r="AF46" s="100" t="s">
        <v>2</v>
      </c>
      <c r="AG46" s="6" t="s">
        <v>1994</v>
      </c>
      <c r="AH46" s="265"/>
      <c r="AI46" s="100" t="s">
        <v>2</v>
      </c>
      <c r="AJ46" s="6" t="s">
        <v>1971</v>
      </c>
    </row>
    <row r="47" spans="1:36" ht="22.5" customHeight="1" x14ac:dyDescent="0.35">
      <c r="A47" s="139">
        <f t="shared" si="1"/>
        <v>42</v>
      </c>
      <c r="B47" s="140" t="s">
        <v>2172</v>
      </c>
      <c r="C47" s="141" t="s">
        <v>148</v>
      </c>
      <c r="D47" s="139">
        <v>4</v>
      </c>
      <c r="E47" s="139">
        <v>2</v>
      </c>
      <c r="F47" s="139"/>
      <c r="G47" s="142">
        <f t="shared" si="0"/>
        <v>40000</v>
      </c>
      <c r="H47" s="134" t="s">
        <v>440</v>
      </c>
      <c r="I47" s="206" t="s">
        <v>2170</v>
      </c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W47" s="100" t="s">
        <v>457</v>
      </c>
      <c r="X47" s="6" t="s">
        <v>148</v>
      </c>
      <c r="Z47" s="100" t="s">
        <v>457</v>
      </c>
      <c r="AA47" s="6" t="s">
        <v>387</v>
      </c>
      <c r="AC47" s="100" t="s">
        <v>457</v>
      </c>
      <c r="AD47" s="6" t="s">
        <v>148</v>
      </c>
      <c r="AF47" s="100" t="s">
        <v>457</v>
      </c>
      <c r="AG47" s="6" t="s">
        <v>187</v>
      </c>
      <c r="AI47" s="100" t="s">
        <v>457</v>
      </c>
      <c r="AJ47" s="6" t="s">
        <v>484</v>
      </c>
    </row>
    <row r="48" spans="1:36" ht="22.5" customHeight="1" x14ac:dyDescent="0.35">
      <c r="A48" s="139">
        <f t="shared" si="1"/>
        <v>43</v>
      </c>
      <c r="B48" s="140" t="s">
        <v>488</v>
      </c>
      <c r="C48" s="141" t="s">
        <v>148</v>
      </c>
      <c r="D48" s="139">
        <v>4</v>
      </c>
      <c r="E48" s="139">
        <v>2</v>
      </c>
      <c r="F48" s="139"/>
      <c r="G48" s="142">
        <f t="shared" si="0"/>
        <v>40000</v>
      </c>
      <c r="H48" s="134" t="s">
        <v>440</v>
      </c>
      <c r="I48" s="206" t="s">
        <v>2171</v>
      </c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W48" s="100" t="s">
        <v>99</v>
      </c>
      <c r="X48" s="100">
        <v>4</v>
      </c>
      <c r="Z48" s="100" t="s">
        <v>99</v>
      </c>
      <c r="AA48" s="100">
        <v>7</v>
      </c>
      <c r="AC48" s="100" t="s">
        <v>99</v>
      </c>
      <c r="AD48" s="100">
        <v>4</v>
      </c>
      <c r="AF48" s="100" t="s">
        <v>99</v>
      </c>
      <c r="AG48" s="100">
        <v>1</v>
      </c>
      <c r="AI48" s="100" t="s">
        <v>99</v>
      </c>
      <c r="AJ48" s="100">
        <v>6</v>
      </c>
    </row>
    <row r="49" spans="1:36" ht="22.5" customHeight="1" x14ac:dyDescent="0.35">
      <c r="A49" s="139">
        <f t="shared" si="1"/>
        <v>44</v>
      </c>
      <c r="B49" s="140" t="s">
        <v>1050</v>
      </c>
      <c r="C49" s="141" t="s">
        <v>487</v>
      </c>
      <c r="D49" s="139">
        <v>2</v>
      </c>
      <c r="E49" s="139">
        <v>1</v>
      </c>
      <c r="F49" s="139"/>
      <c r="G49" s="142">
        <f t="shared" si="0"/>
        <v>20000</v>
      </c>
      <c r="H49" s="134" t="s">
        <v>181</v>
      </c>
      <c r="I49" s="206" t="s">
        <v>2174</v>
      </c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W49" s="30" t="s">
        <v>70</v>
      </c>
      <c r="X49" s="2">
        <v>2</v>
      </c>
      <c r="Z49" s="30" t="s">
        <v>70</v>
      </c>
      <c r="AA49" s="2">
        <v>1</v>
      </c>
      <c r="AC49" s="30" t="s">
        <v>70</v>
      </c>
      <c r="AD49" s="2">
        <v>1</v>
      </c>
      <c r="AF49" s="30" t="s">
        <v>70</v>
      </c>
      <c r="AG49" s="2">
        <v>2</v>
      </c>
      <c r="AI49" s="30" t="s">
        <v>70</v>
      </c>
      <c r="AJ49" s="2">
        <v>1</v>
      </c>
    </row>
    <row r="50" spans="1:36" ht="22.5" customHeight="1" x14ac:dyDescent="0.35">
      <c r="A50" s="139">
        <f t="shared" si="1"/>
        <v>45</v>
      </c>
      <c r="B50" s="140" t="s">
        <v>1078</v>
      </c>
      <c r="C50" s="141" t="s">
        <v>649</v>
      </c>
      <c r="D50" s="139">
        <v>5</v>
      </c>
      <c r="E50" s="139">
        <v>7</v>
      </c>
      <c r="F50" s="139"/>
      <c r="G50" s="142">
        <f t="shared" si="0"/>
        <v>140000</v>
      </c>
      <c r="H50" s="134" t="s">
        <v>181</v>
      </c>
      <c r="I50" s="206" t="s">
        <v>2177</v>
      </c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W50" s="30" t="s">
        <v>71</v>
      </c>
      <c r="X50" s="2"/>
      <c r="Z50" s="30" t="s">
        <v>71</v>
      </c>
      <c r="AA50" s="2"/>
      <c r="AC50" s="30" t="s">
        <v>71</v>
      </c>
      <c r="AD50" s="2"/>
      <c r="AF50" s="30" t="s">
        <v>71</v>
      </c>
      <c r="AG50" s="2">
        <v>1</v>
      </c>
      <c r="AI50" s="30" t="s">
        <v>71</v>
      </c>
      <c r="AJ50" s="2">
        <v>1</v>
      </c>
    </row>
    <row r="51" spans="1:36" ht="22.5" customHeight="1" x14ac:dyDescent="0.35">
      <c r="A51" s="139">
        <f t="shared" si="1"/>
        <v>46</v>
      </c>
      <c r="B51" s="103" t="s">
        <v>524</v>
      </c>
      <c r="C51" s="141" t="s">
        <v>148</v>
      </c>
      <c r="D51" s="139">
        <v>4</v>
      </c>
      <c r="E51" s="104">
        <v>2</v>
      </c>
      <c r="F51" s="104"/>
      <c r="G51" s="142">
        <f t="shared" si="0"/>
        <v>40000</v>
      </c>
      <c r="H51" s="136" t="s">
        <v>440</v>
      </c>
      <c r="I51" s="206" t="s">
        <v>2175</v>
      </c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W51" s="120" t="s">
        <v>0</v>
      </c>
      <c r="X51" s="79">
        <f>(X49+X50)*20000</f>
        <v>40000</v>
      </c>
      <c r="Z51" s="120" t="s">
        <v>0</v>
      </c>
      <c r="AA51" s="79">
        <f>(AA49+AA50)*20000</f>
        <v>20000</v>
      </c>
      <c r="AC51" s="120" t="s">
        <v>0</v>
      </c>
      <c r="AD51" s="79">
        <f>(AD49+AD50)*20000</f>
        <v>20000</v>
      </c>
      <c r="AF51" s="120" t="s">
        <v>0</v>
      </c>
      <c r="AG51" s="79">
        <f>(AG49+AG50)*20000</f>
        <v>60000</v>
      </c>
      <c r="AI51" s="120" t="s">
        <v>0</v>
      </c>
      <c r="AJ51" s="79">
        <f>(AJ49+AJ50)*20000</f>
        <v>40000</v>
      </c>
    </row>
    <row r="52" spans="1:36" ht="22.5" customHeight="1" x14ac:dyDescent="0.35">
      <c r="A52" s="139">
        <f t="shared" si="1"/>
        <v>47</v>
      </c>
      <c r="B52" s="103" t="s">
        <v>356</v>
      </c>
      <c r="C52" s="121" t="s">
        <v>387</v>
      </c>
      <c r="D52" s="104">
        <v>7</v>
      </c>
      <c r="E52" s="104">
        <v>1</v>
      </c>
      <c r="F52" s="104"/>
      <c r="G52" s="142">
        <f t="shared" si="0"/>
        <v>20000</v>
      </c>
      <c r="H52" s="136" t="s">
        <v>181</v>
      </c>
      <c r="I52" s="206" t="s">
        <v>2176</v>
      </c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132"/>
      <c r="W52" s="436"/>
      <c r="X52" s="132"/>
      <c r="Y52" s="132"/>
      <c r="Z52" s="436"/>
      <c r="AA52" s="132"/>
      <c r="AB52" s="132"/>
      <c r="AC52" s="436"/>
      <c r="AD52" s="132"/>
      <c r="AE52" s="132"/>
      <c r="AF52" s="436"/>
      <c r="AG52" s="132"/>
      <c r="AH52" s="132"/>
      <c r="AI52" s="436"/>
      <c r="AJ52" s="132"/>
    </row>
    <row r="53" spans="1:36" ht="22.5" customHeight="1" x14ac:dyDescent="0.35">
      <c r="A53" s="139">
        <f t="shared" si="1"/>
        <v>48</v>
      </c>
      <c r="B53" s="103" t="s">
        <v>2178</v>
      </c>
      <c r="C53" s="141" t="s">
        <v>148</v>
      </c>
      <c r="D53" s="139">
        <v>4</v>
      </c>
      <c r="E53" s="104">
        <v>1</v>
      </c>
      <c r="F53" s="104"/>
      <c r="G53" s="142">
        <f t="shared" si="0"/>
        <v>20000</v>
      </c>
      <c r="H53" s="136" t="s">
        <v>440</v>
      </c>
      <c r="I53" s="206" t="s">
        <v>2179</v>
      </c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W53" s="100" t="s">
        <v>2</v>
      </c>
      <c r="X53" s="103" t="s">
        <v>991</v>
      </c>
      <c r="Z53" s="100" t="s">
        <v>2</v>
      </c>
      <c r="AA53" s="103" t="s">
        <v>491</v>
      </c>
      <c r="AC53" s="100" t="s">
        <v>2</v>
      </c>
      <c r="AD53" s="6"/>
      <c r="AE53" s="265"/>
      <c r="AF53" s="100" t="s">
        <v>2</v>
      </c>
      <c r="AG53" s="6"/>
      <c r="AH53" s="265"/>
      <c r="AI53" s="100" t="s">
        <v>2</v>
      </c>
      <c r="AJ53" s="6"/>
    </row>
    <row r="54" spans="1:36" x14ac:dyDescent="0.35">
      <c r="A54" s="139">
        <f t="shared" si="1"/>
        <v>49</v>
      </c>
      <c r="B54" s="340" t="s">
        <v>1994</v>
      </c>
      <c r="C54" s="121" t="s">
        <v>187</v>
      </c>
      <c r="D54" s="104">
        <v>1</v>
      </c>
      <c r="E54" s="104">
        <v>2</v>
      </c>
      <c r="F54" s="104">
        <v>1</v>
      </c>
      <c r="G54" s="142">
        <f t="shared" si="0"/>
        <v>60000</v>
      </c>
      <c r="H54" s="136" t="s">
        <v>440</v>
      </c>
      <c r="I54" s="93" t="s">
        <v>2180</v>
      </c>
      <c r="W54" s="100" t="s">
        <v>457</v>
      </c>
      <c r="X54" s="6" t="s">
        <v>2187</v>
      </c>
      <c r="Z54" s="100" t="s">
        <v>457</v>
      </c>
      <c r="AA54" s="6" t="s">
        <v>148</v>
      </c>
      <c r="AC54" s="100" t="s">
        <v>457</v>
      </c>
      <c r="AD54" s="6"/>
      <c r="AF54" s="100" t="s">
        <v>457</v>
      </c>
      <c r="AG54" s="6"/>
      <c r="AI54" s="100" t="s">
        <v>457</v>
      </c>
      <c r="AJ54" s="6"/>
    </row>
    <row r="55" spans="1:36" ht="15" customHeight="1" x14ac:dyDescent="0.35">
      <c r="A55" s="139">
        <f t="shared" si="1"/>
        <v>50</v>
      </c>
      <c r="B55" s="103" t="s">
        <v>2182</v>
      </c>
      <c r="C55" s="121" t="s">
        <v>484</v>
      </c>
      <c r="D55" s="104">
        <v>6</v>
      </c>
      <c r="E55" s="104">
        <v>1</v>
      </c>
      <c r="F55" s="104">
        <v>1</v>
      </c>
      <c r="G55" s="142">
        <f t="shared" si="0"/>
        <v>40000</v>
      </c>
      <c r="H55" s="136" t="s">
        <v>181</v>
      </c>
      <c r="I55" s="132" t="s">
        <v>2181</v>
      </c>
      <c r="W55" s="100" t="s">
        <v>99</v>
      </c>
      <c r="X55" s="100">
        <v>7</v>
      </c>
      <c r="Z55" s="100" t="s">
        <v>99</v>
      </c>
      <c r="AA55" s="100">
        <v>4</v>
      </c>
      <c r="AC55" s="100" t="s">
        <v>99</v>
      </c>
      <c r="AD55" s="100"/>
      <c r="AF55" s="100" t="s">
        <v>99</v>
      </c>
      <c r="AG55" s="100"/>
      <c r="AI55" s="100" t="s">
        <v>99</v>
      </c>
      <c r="AJ55" s="100"/>
    </row>
    <row r="56" spans="1:36" ht="15" customHeight="1" x14ac:dyDescent="0.35">
      <c r="A56" s="139">
        <f t="shared" si="1"/>
        <v>51</v>
      </c>
      <c r="B56" s="103" t="s">
        <v>2024</v>
      </c>
      <c r="C56" s="121" t="s">
        <v>649</v>
      </c>
      <c r="D56" s="104">
        <v>5</v>
      </c>
      <c r="E56" s="104">
        <v>1</v>
      </c>
      <c r="F56" s="104"/>
      <c r="G56" s="142">
        <f t="shared" si="0"/>
        <v>20000</v>
      </c>
      <c r="H56" s="136" t="s">
        <v>440</v>
      </c>
      <c r="I56" s="132" t="s">
        <v>2183</v>
      </c>
      <c r="W56" s="30" t="s">
        <v>70</v>
      </c>
      <c r="X56" s="2">
        <v>1</v>
      </c>
      <c r="Z56" s="30" t="s">
        <v>70</v>
      </c>
      <c r="AA56" s="2">
        <v>2</v>
      </c>
      <c r="AC56" s="30" t="s">
        <v>70</v>
      </c>
      <c r="AD56" s="2"/>
      <c r="AF56" s="30" t="s">
        <v>70</v>
      </c>
      <c r="AG56" s="2"/>
      <c r="AI56" s="30" t="s">
        <v>70</v>
      </c>
      <c r="AJ56" s="2"/>
    </row>
    <row r="57" spans="1:36" ht="15" customHeight="1" x14ac:dyDescent="0.35">
      <c r="A57" s="139">
        <v>52</v>
      </c>
      <c r="B57" s="103" t="s">
        <v>2185</v>
      </c>
      <c r="C57" s="121" t="s">
        <v>413</v>
      </c>
      <c r="D57" s="104">
        <v>3</v>
      </c>
      <c r="E57" s="104">
        <v>1</v>
      </c>
      <c r="F57" s="104"/>
      <c r="G57" s="142">
        <f t="shared" si="0"/>
        <v>20000</v>
      </c>
      <c r="H57" s="136" t="s">
        <v>181</v>
      </c>
      <c r="I57" s="132" t="s">
        <v>2184</v>
      </c>
      <c r="W57" s="30" t="s">
        <v>71</v>
      </c>
      <c r="X57" s="2"/>
      <c r="Z57" s="30" t="s">
        <v>71</v>
      </c>
      <c r="AA57" s="2"/>
      <c r="AC57" s="30" t="s">
        <v>71</v>
      </c>
      <c r="AD57" s="2"/>
      <c r="AF57" s="30" t="s">
        <v>71</v>
      </c>
      <c r="AG57" s="2"/>
      <c r="AI57" s="30" t="s">
        <v>71</v>
      </c>
      <c r="AJ57" s="2"/>
    </row>
    <row r="58" spans="1:36" ht="15" customHeight="1" x14ac:dyDescent="0.35">
      <c r="A58" s="139">
        <f t="shared" si="1"/>
        <v>53</v>
      </c>
      <c r="B58" s="103" t="s">
        <v>991</v>
      </c>
      <c r="C58" s="121" t="s">
        <v>2187</v>
      </c>
      <c r="D58" s="104">
        <v>7</v>
      </c>
      <c r="E58" s="104">
        <v>1</v>
      </c>
      <c r="F58" s="104"/>
      <c r="G58" s="142">
        <f t="shared" si="0"/>
        <v>20000</v>
      </c>
      <c r="H58" s="136" t="s">
        <v>181</v>
      </c>
      <c r="I58" s="93" t="s">
        <v>2186</v>
      </c>
      <c r="W58" s="120" t="s">
        <v>0</v>
      </c>
      <c r="X58" s="79">
        <f>(X56+X57)*20000</f>
        <v>20000</v>
      </c>
      <c r="Z58" s="120" t="s">
        <v>0</v>
      </c>
      <c r="AA58" s="79">
        <f>(AA56+AA57)*20000</f>
        <v>40000</v>
      </c>
      <c r="AC58" s="120" t="s">
        <v>0</v>
      </c>
      <c r="AD58" s="79"/>
      <c r="AF58" s="120" t="s">
        <v>0</v>
      </c>
      <c r="AG58" s="79"/>
      <c r="AI58" s="120" t="s">
        <v>0</v>
      </c>
      <c r="AJ58" s="79"/>
    </row>
    <row r="59" spans="1:36" ht="15" customHeight="1" x14ac:dyDescent="0.35">
      <c r="A59" s="139">
        <v>54</v>
      </c>
      <c r="B59" s="103" t="s">
        <v>491</v>
      </c>
      <c r="C59" s="121" t="s">
        <v>148</v>
      </c>
      <c r="D59" s="104">
        <v>4</v>
      </c>
      <c r="E59" s="104">
        <v>2</v>
      </c>
      <c r="F59" s="104"/>
      <c r="G59" s="142">
        <f t="shared" si="0"/>
        <v>40000</v>
      </c>
      <c r="H59" s="136" t="s">
        <v>440</v>
      </c>
      <c r="I59" s="132" t="s">
        <v>2188</v>
      </c>
      <c r="V59" s="265"/>
      <c r="W59" s="362"/>
      <c r="X59" s="265"/>
      <c r="Y59" s="265"/>
      <c r="Z59" s="362"/>
      <c r="AA59" s="265"/>
      <c r="AB59" s="265"/>
      <c r="AC59" s="362"/>
      <c r="AD59" s="265"/>
      <c r="AE59" s="265"/>
      <c r="AF59" s="362"/>
      <c r="AG59" s="265"/>
    </row>
    <row r="60" spans="1:36" x14ac:dyDescent="0.35">
      <c r="A60" s="139">
        <f t="shared" si="1"/>
        <v>55</v>
      </c>
      <c r="B60" s="340" t="s">
        <v>126</v>
      </c>
      <c r="C60" s="121" t="s">
        <v>475</v>
      </c>
      <c r="D60" s="104">
        <v>4</v>
      </c>
      <c r="E60" s="104">
        <v>1</v>
      </c>
      <c r="F60" s="104"/>
      <c r="G60" s="142">
        <f t="shared" si="0"/>
        <v>20000</v>
      </c>
      <c r="H60" s="136" t="s">
        <v>181</v>
      </c>
      <c r="W60" s="100" t="s">
        <v>2</v>
      </c>
      <c r="X60" s="6"/>
      <c r="Z60" s="100" t="s">
        <v>2</v>
      </c>
      <c r="AA60" s="6"/>
      <c r="AC60" s="100" t="s">
        <v>2</v>
      </c>
      <c r="AD60" s="6"/>
      <c r="AE60" s="265"/>
      <c r="AF60" s="100" t="s">
        <v>2</v>
      </c>
      <c r="AG60" s="6"/>
      <c r="AH60" s="265"/>
      <c r="AI60" s="100" t="s">
        <v>2</v>
      </c>
      <c r="AJ60" s="6"/>
    </row>
    <row r="61" spans="1:36" x14ac:dyDescent="0.35">
      <c r="A61" s="230">
        <f t="shared" si="1"/>
        <v>56</v>
      </c>
      <c r="B61" s="93" t="s">
        <v>1264</v>
      </c>
      <c r="C61" s="118" t="s">
        <v>1736</v>
      </c>
      <c r="D61" s="94"/>
      <c r="E61" s="94">
        <v>7</v>
      </c>
      <c r="F61" s="94"/>
      <c r="G61" s="233">
        <f t="shared" si="0"/>
        <v>140000</v>
      </c>
      <c r="H61" s="285"/>
      <c r="W61" s="100" t="s">
        <v>457</v>
      </c>
      <c r="X61" s="6"/>
      <c r="Z61" s="100" t="s">
        <v>457</v>
      </c>
      <c r="AA61" s="6"/>
      <c r="AC61" s="100" t="s">
        <v>457</v>
      </c>
      <c r="AD61" s="6"/>
      <c r="AF61" s="100" t="s">
        <v>457</v>
      </c>
      <c r="AG61" s="6"/>
      <c r="AI61" s="100" t="s">
        <v>457</v>
      </c>
      <c r="AJ61" s="6"/>
    </row>
    <row r="62" spans="1:36" hidden="1" x14ac:dyDescent="0.35">
      <c r="A62" s="230">
        <f t="shared" si="1"/>
        <v>57</v>
      </c>
      <c r="B62" s="93"/>
      <c r="C62" s="118"/>
      <c r="D62" s="94"/>
      <c r="E62" s="94"/>
      <c r="F62" s="94"/>
      <c r="G62" s="233"/>
      <c r="H62" s="285"/>
      <c r="W62" s="100" t="s">
        <v>99</v>
      </c>
      <c r="X62" s="100"/>
      <c r="Z62" s="100" t="s">
        <v>99</v>
      </c>
      <c r="AA62" s="100"/>
      <c r="AC62" s="100" t="s">
        <v>99</v>
      </c>
      <c r="AD62" s="100"/>
      <c r="AF62" s="100" t="s">
        <v>99</v>
      </c>
      <c r="AG62" s="100"/>
      <c r="AI62" s="100" t="s">
        <v>99</v>
      </c>
      <c r="AJ62" s="100"/>
    </row>
    <row r="63" spans="1:36" hidden="1" x14ac:dyDescent="0.35">
      <c r="A63" s="230">
        <f t="shared" si="1"/>
        <v>58</v>
      </c>
      <c r="B63" s="93"/>
      <c r="C63" s="118"/>
      <c r="D63" s="94"/>
      <c r="E63" s="94"/>
      <c r="F63" s="94"/>
      <c r="G63" s="233"/>
      <c r="H63" s="285"/>
      <c r="I63" s="341"/>
      <c r="W63" s="30" t="s">
        <v>70</v>
      </c>
      <c r="X63" s="2"/>
      <c r="Z63" s="30" t="s">
        <v>70</v>
      </c>
      <c r="AA63" s="2"/>
      <c r="AC63" s="30" t="s">
        <v>70</v>
      </c>
      <c r="AD63" s="2"/>
      <c r="AF63" s="30" t="s">
        <v>70</v>
      </c>
      <c r="AG63" s="2"/>
      <c r="AI63" s="30" t="s">
        <v>70</v>
      </c>
      <c r="AJ63" s="2"/>
    </row>
    <row r="64" spans="1:36" hidden="1" x14ac:dyDescent="0.35">
      <c r="A64" s="230">
        <f t="shared" si="1"/>
        <v>59</v>
      </c>
      <c r="B64" s="93"/>
      <c r="C64" s="118"/>
      <c r="D64" s="94"/>
      <c r="E64" s="94"/>
      <c r="F64" s="94"/>
      <c r="G64" s="233"/>
      <c r="H64" s="285"/>
      <c r="W64" s="30" t="s">
        <v>71</v>
      </c>
      <c r="X64" s="2"/>
      <c r="Z64" s="30" t="s">
        <v>71</v>
      </c>
      <c r="AA64" s="2"/>
      <c r="AC64" s="30" t="s">
        <v>71</v>
      </c>
      <c r="AD64" s="2"/>
      <c r="AF64" s="30" t="s">
        <v>71</v>
      </c>
      <c r="AG64" s="2"/>
      <c r="AI64" s="30" t="s">
        <v>71</v>
      </c>
      <c r="AJ64" s="2"/>
    </row>
    <row r="65" spans="1:39" hidden="1" x14ac:dyDescent="0.35">
      <c r="A65" s="230">
        <f t="shared" si="1"/>
        <v>60</v>
      </c>
      <c r="B65" s="93"/>
      <c r="C65" s="118"/>
      <c r="D65" s="94"/>
      <c r="E65" s="94"/>
      <c r="F65" s="94"/>
      <c r="G65" s="233"/>
      <c r="H65" s="285"/>
      <c r="W65" s="120" t="s">
        <v>0</v>
      </c>
      <c r="X65" s="79"/>
      <c r="Z65" s="120" t="s">
        <v>0</v>
      </c>
      <c r="AA65" s="79"/>
      <c r="AC65" s="120" t="s">
        <v>0</v>
      </c>
      <c r="AD65" s="79"/>
      <c r="AF65" s="120" t="s">
        <v>0</v>
      </c>
      <c r="AG65" s="79"/>
      <c r="AI65" s="120" t="s">
        <v>0</v>
      </c>
      <c r="AJ65" s="79"/>
    </row>
    <row r="66" spans="1:39" hidden="1" x14ac:dyDescent="0.35">
      <c r="A66" s="230">
        <f t="shared" si="1"/>
        <v>61</v>
      </c>
      <c r="B66" s="93"/>
      <c r="C66" s="118"/>
      <c r="D66" s="94"/>
      <c r="E66" s="94"/>
      <c r="F66" s="94"/>
      <c r="G66" s="233"/>
      <c r="H66" s="285"/>
      <c r="V66" s="265"/>
      <c r="W66" s="362"/>
      <c r="X66" s="265"/>
      <c r="Y66" s="265"/>
      <c r="Z66" s="362"/>
      <c r="AA66" s="265"/>
      <c r="AB66" s="265"/>
      <c r="AC66" s="362"/>
      <c r="AD66" s="265"/>
      <c r="AE66" s="265"/>
      <c r="AF66" s="362"/>
      <c r="AG66" s="265"/>
    </row>
    <row r="67" spans="1:39" hidden="1" x14ac:dyDescent="0.35">
      <c r="A67" s="230">
        <f t="shared" si="1"/>
        <v>62</v>
      </c>
      <c r="B67" s="93"/>
      <c r="C67" s="118"/>
      <c r="D67" s="94"/>
      <c r="E67" s="94"/>
      <c r="F67" s="94"/>
      <c r="G67" s="233"/>
      <c r="H67" s="285"/>
      <c r="W67" s="100" t="s">
        <v>2</v>
      </c>
      <c r="X67" s="6"/>
      <c r="Z67" s="100" t="s">
        <v>2</v>
      </c>
      <c r="AA67" s="6"/>
      <c r="AC67" s="100" t="s">
        <v>2</v>
      </c>
      <c r="AD67" s="6"/>
      <c r="AE67" s="265"/>
      <c r="AF67" s="100" t="s">
        <v>2</v>
      </c>
      <c r="AG67" s="6"/>
      <c r="AH67" s="265"/>
      <c r="AI67" s="100" t="s">
        <v>2</v>
      </c>
      <c r="AJ67" s="6"/>
    </row>
    <row r="68" spans="1:39" hidden="1" x14ac:dyDescent="0.35">
      <c r="A68" s="230">
        <f t="shared" si="1"/>
        <v>63</v>
      </c>
      <c r="B68" s="93"/>
      <c r="C68" s="118"/>
      <c r="D68" s="94"/>
      <c r="E68" s="94"/>
      <c r="F68" s="94"/>
      <c r="G68" s="233"/>
      <c r="H68" s="285"/>
      <c r="W68" s="100" t="s">
        <v>457</v>
      </c>
      <c r="X68" s="6"/>
      <c r="Z68" s="100" t="s">
        <v>457</v>
      </c>
      <c r="AA68" s="6"/>
      <c r="AC68" s="100" t="s">
        <v>457</v>
      </c>
      <c r="AD68" s="6"/>
      <c r="AF68" s="100" t="s">
        <v>457</v>
      </c>
      <c r="AG68" s="6"/>
      <c r="AI68" s="100" t="s">
        <v>457</v>
      </c>
      <c r="AJ68" s="6"/>
    </row>
    <row r="69" spans="1:39" hidden="1" x14ac:dyDescent="0.35">
      <c r="A69" s="230">
        <f t="shared" si="1"/>
        <v>64</v>
      </c>
      <c r="B69" s="93"/>
      <c r="C69" s="118"/>
      <c r="D69" s="94"/>
      <c r="E69" s="94"/>
      <c r="F69" s="94"/>
      <c r="G69" s="233"/>
      <c r="H69" s="285"/>
      <c r="W69" s="100" t="s">
        <v>99</v>
      </c>
      <c r="X69" s="100"/>
      <c r="Z69" s="100" t="s">
        <v>99</v>
      </c>
      <c r="AA69" s="100"/>
      <c r="AC69" s="100" t="s">
        <v>99</v>
      </c>
      <c r="AD69" s="100"/>
      <c r="AF69" s="100" t="s">
        <v>99</v>
      </c>
      <c r="AG69" s="100"/>
      <c r="AI69" s="100" t="s">
        <v>99</v>
      </c>
      <c r="AJ69" s="100"/>
    </row>
    <row r="70" spans="1:39" hidden="1" x14ac:dyDescent="0.35">
      <c r="A70" s="230">
        <f t="shared" si="1"/>
        <v>65</v>
      </c>
      <c r="B70" s="93"/>
      <c r="C70" s="118"/>
      <c r="D70" s="94"/>
      <c r="E70" s="94"/>
      <c r="F70" s="94"/>
      <c r="G70" s="233"/>
      <c r="H70" s="285"/>
      <c r="W70" s="30" t="s">
        <v>70</v>
      </c>
      <c r="X70" s="2"/>
      <c r="Z70" s="30" t="s">
        <v>70</v>
      </c>
      <c r="AA70" s="2"/>
      <c r="AC70" s="30" t="s">
        <v>70</v>
      </c>
      <c r="AD70" s="2"/>
      <c r="AF70" s="30" t="s">
        <v>70</v>
      </c>
      <c r="AG70" s="2"/>
      <c r="AI70" s="30" t="s">
        <v>70</v>
      </c>
      <c r="AJ70" s="2"/>
    </row>
    <row r="71" spans="1:39" hidden="1" x14ac:dyDescent="0.35">
      <c r="A71" s="230">
        <f t="shared" ref="A71:A109" si="2">A70+1</f>
        <v>66</v>
      </c>
      <c r="B71" s="93"/>
      <c r="C71" s="118"/>
      <c r="D71" s="94"/>
      <c r="E71" s="94"/>
      <c r="F71" s="94"/>
      <c r="G71" s="233"/>
      <c r="H71" s="285"/>
      <c r="W71" s="30" t="s">
        <v>71</v>
      </c>
      <c r="X71" s="2"/>
      <c r="Z71" s="30" t="s">
        <v>71</v>
      </c>
      <c r="AA71" s="2"/>
      <c r="AC71" s="30" t="s">
        <v>71</v>
      </c>
      <c r="AD71" s="2"/>
      <c r="AF71" s="30" t="s">
        <v>71</v>
      </c>
      <c r="AG71" s="2"/>
      <c r="AI71" s="30" t="s">
        <v>71</v>
      </c>
      <c r="AJ71" s="2"/>
    </row>
    <row r="72" spans="1:39" hidden="1" x14ac:dyDescent="0.35">
      <c r="A72" s="230">
        <f t="shared" si="2"/>
        <v>67</v>
      </c>
      <c r="B72" s="93"/>
      <c r="C72" s="118"/>
      <c r="D72" s="94"/>
      <c r="E72" s="94"/>
      <c r="F72" s="94"/>
      <c r="G72" s="233"/>
      <c r="H72" s="285"/>
      <c r="W72" s="120" t="s">
        <v>0</v>
      </c>
      <c r="X72" s="79"/>
      <c r="Z72" s="120" t="s">
        <v>0</v>
      </c>
      <c r="AA72" s="79"/>
      <c r="AC72" s="120" t="s">
        <v>0</v>
      </c>
      <c r="AD72" s="79"/>
      <c r="AF72" s="120" t="s">
        <v>0</v>
      </c>
      <c r="AG72" s="79"/>
      <c r="AI72" s="120" t="s">
        <v>0</v>
      </c>
      <c r="AJ72" s="79"/>
    </row>
    <row r="73" spans="1:39" hidden="1" x14ac:dyDescent="0.35">
      <c r="A73" s="230">
        <f t="shared" si="2"/>
        <v>68</v>
      </c>
      <c r="B73" s="93"/>
      <c r="C73" s="118"/>
      <c r="D73" s="94"/>
      <c r="E73" s="94"/>
      <c r="F73" s="94"/>
      <c r="G73" s="233"/>
      <c r="H73" s="285"/>
      <c r="V73" s="265"/>
      <c r="W73" s="265"/>
      <c r="X73" s="265"/>
      <c r="Y73" s="265"/>
      <c r="Z73" s="265"/>
      <c r="AA73" s="265"/>
      <c r="AB73" s="265"/>
      <c r="AC73" s="265"/>
      <c r="AD73" s="265"/>
      <c r="AE73" s="265"/>
      <c r="AF73" s="265"/>
      <c r="AG73" s="265"/>
    </row>
    <row r="74" spans="1:39" hidden="1" x14ac:dyDescent="0.35">
      <c r="A74" s="230"/>
      <c r="B74" s="93"/>
      <c r="C74" s="118"/>
      <c r="D74" s="94"/>
      <c r="E74" s="94"/>
      <c r="F74" s="94"/>
      <c r="G74" s="233"/>
      <c r="H74" s="285"/>
      <c r="W74" s="100" t="s">
        <v>2</v>
      </c>
      <c r="X74" s="6"/>
      <c r="Z74" s="100" t="s">
        <v>2</v>
      </c>
      <c r="AA74" s="6"/>
      <c r="AC74" s="100" t="s">
        <v>2</v>
      </c>
      <c r="AD74" s="6"/>
      <c r="AE74" s="265"/>
      <c r="AF74" s="100" t="s">
        <v>2</v>
      </c>
      <c r="AG74" s="6"/>
      <c r="AH74" s="265"/>
      <c r="AI74" s="100" t="s">
        <v>2</v>
      </c>
      <c r="AJ74" s="6"/>
    </row>
    <row r="75" spans="1:39" hidden="1" x14ac:dyDescent="0.35">
      <c r="A75" s="230">
        <f t="shared" si="2"/>
        <v>1</v>
      </c>
      <c r="B75" s="93"/>
      <c r="C75" s="118"/>
      <c r="D75" s="94"/>
      <c r="E75" s="94"/>
      <c r="F75" s="94"/>
      <c r="G75" s="233"/>
      <c r="H75" s="285"/>
      <c r="W75" s="100" t="s">
        <v>457</v>
      </c>
      <c r="X75" s="6"/>
      <c r="Z75" s="100" t="s">
        <v>457</v>
      </c>
      <c r="AA75" s="6"/>
      <c r="AC75" s="100" t="s">
        <v>457</v>
      </c>
      <c r="AD75" s="6"/>
      <c r="AF75" s="100" t="s">
        <v>457</v>
      </c>
      <c r="AG75" s="6"/>
      <c r="AI75" s="100" t="s">
        <v>457</v>
      </c>
      <c r="AJ75" s="6"/>
    </row>
    <row r="76" spans="1:39" hidden="1" x14ac:dyDescent="0.35">
      <c r="A76" s="230">
        <f t="shared" si="2"/>
        <v>2</v>
      </c>
      <c r="B76" s="93"/>
      <c r="C76" s="118"/>
      <c r="D76" s="94"/>
      <c r="E76" s="94"/>
      <c r="F76" s="94"/>
      <c r="G76" s="233"/>
      <c r="H76" s="285"/>
      <c r="W76" s="100" t="s">
        <v>99</v>
      </c>
      <c r="X76" s="100"/>
      <c r="Z76" s="100" t="s">
        <v>99</v>
      </c>
      <c r="AA76" s="100"/>
      <c r="AC76" s="100" t="s">
        <v>99</v>
      </c>
      <c r="AD76" s="100"/>
      <c r="AF76" s="100" t="s">
        <v>99</v>
      </c>
      <c r="AG76" s="100"/>
      <c r="AI76" s="100" t="s">
        <v>99</v>
      </c>
      <c r="AJ76" s="100"/>
    </row>
    <row r="77" spans="1:39" hidden="1" x14ac:dyDescent="0.35">
      <c r="A77" s="230">
        <f t="shared" si="2"/>
        <v>3</v>
      </c>
      <c r="B77" s="93"/>
      <c r="C77" s="118"/>
      <c r="D77" s="94"/>
      <c r="E77" s="94"/>
      <c r="F77" s="94"/>
      <c r="G77" s="233"/>
      <c r="H77" s="285"/>
      <c r="W77" s="30" t="s">
        <v>70</v>
      </c>
      <c r="X77" s="2"/>
      <c r="Z77" s="30" t="s">
        <v>70</v>
      </c>
      <c r="AA77" s="2"/>
      <c r="AC77" s="30" t="s">
        <v>70</v>
      </c>
      <c r="AD77" s="2"/>
      <c r="AF77" s="30" t="s">
        <v>70</v>
      </c>
      <c r="AG77" s="2"/>
      <c r="AI77" s="30" t="s">
        <v>70</v>
      </c>
      <c r="AJ77" s="2"/>
    </row>
    <row r="78" spans="1:39" hidden="1" x14ac:dyDescent="0.35">
      <c r="A78" s="230">
        <f t="shared" si="2"/>
        <v>4</v>
      </c>
      <c r="B78" s="93"/>
      <c r="C78" s="118"/>
      <c r="D78" s="94"/>
      <c r="E78" s="94"/>
      <c r="F78" s="94"/>
      <c r="G78" s="233"/>
      <c r="H78" s="285"/>
      <c r="W78" s="30" t="s">
        <v>71</v>
      </c>
      <c r="X78" s="2"/>
      <c r="Z78" s="30" t="s">
        <v>71</v>
      </c>
      <c r="AA78" s="2"/>
      <c r="AC78" s="30" t="s">
        <v>71</v>
      </c>
      <c r="AD78" s="2"/>
      <c r="AF78" s="30" t="s">
        <v>71</v>
      </c>
      <c r="AG78" s="2"/>
      <c r="AI78" s="30" t="s">
        <v>71</v>
      </c>
      <c r="AJ78" s="2"/>
    </row>
    <row r="79" spans="1:39" hidden="1" x14ac:dyDescent="0.35">
      <c r="A79" s="230">
        <f t="shared" si="2"/>
        <v>5</v>
      </c>
      <c r="B79" s="93"/>
      <c r="C79" s="118"/>
      <c r="D79" s="94"/>
      <c r="E79" s="94"/>
      <c r="F79" s="94"/>
      <c r="G79" s="233"/>
      <c r="H79" s="285"/>
      <c r="W79" s="120" t="s">
        <v>0</v>
      </c>
      <c r="X79" s="79"/>
      <c r="Z79" s="120" t="s">
        <v>0</v>
      </c>
      <c r="AA79" s="79"/>
      <c r="AC79" s="120" t="s">
        <v>0</v>
      </c>
      <c r="AD79" s="79"/>
      <c r="AF79" s="120" t="s">
        <v>0</v>
      </c>
      <c r="AG79" s="79"/>
      <c r="AI79" s="120" t="s">
        <v>0</v>
      </c>
      <c r="AJ79" s="79"/>
    </row>
    <row r="80" spans="1:39" hidden="1" x14ac:dyDescent="0.35">
      <c r="A80" s="230">
        <f t="shared" si="2"/>
        <v>6</v>
      </c>
      <c r="B80" s="93"/>
      <c r="C80" s="118"/>
      <c r="D80" s="94"/>
      <c r="E80" s="94"/>
      <c r="F80" s="94"/>
      <c r="G80" s="233"/>
      <c r="H80" s="285"/>
      <c r="V80" s="265"/>
      <c r="W80" s="120"/>
      <c r="X80" s="79"/>
      <c r="Z80" s="360"/>
      <c r="AA80" s="361"/>
      <c r="AB80" s="265"/>
      <c r="AC80" s="360"/>
      <c r="AD80" s="361"/>
      <c r="AF80" s="360"/>
      <c r="AG80" s="361"/>
      <c r="AI80" s="360"/>
      <c r="AJ80" s="361"/>
      <c r="AL80" s="364"/>
      <c r="AM80" s="365"/>
    </row>
    <row r="81" spans="1:39" hidden="1" x14ac:dyDescent="0.35">
      <c r="A81" s="230">
        <f t="shared" si="2"/>
        <v>7</v>
      </c>
      <c r="B81" s="93"/>
      <c r="C81" s="118"/>
      <c r="D81" s="94"/>
      <c r="E81" s="94"/>
      <c r="F81" s="94"/>
      <c r="G81" s="233"/>
      <c r="H81" s="285"/>
      <c r="W81" s="100" t="s">
        <v>2</v>
      </c>
      <c r="X81" s="6"/>
      <c r="Z81" s="100" t="s">
        <v>2</v>
      </c>
      <c r="AA81" s="6"/>
      <c r="AC81" s="100" t="s">
        <v>2</v>
      </c>
      <c r="AD81" s="6"/>
      <c r="AE81" s="265"/>
      <c r="AF81" s="100" t="s">
        <v>2</v>
      </c>
      <c r="AG81" s="6"/>
      <c r="AH81" s="265"/>
      <c r="AI81" s="100" t="s">
        <v>2</v>
      </c>
      <c r="AJ81" s="6"/>
      <c r="AL81" s="364"/>
      <c r="AM81" s="365"/>
    </row>
    <row r="82" spans="1:39" hidden="1" x14ac:dyDescent="0.35">
      <c r="A82" s="230">
        <f t="shared" si="2"/>
        <v>8</v>
      </c>
      <c r="B82" s="93"/>
      <c r="C82" s="118"/>
      <c r="D82" s="94"/>
      <c r="E82" s="94"/>
      <c r="F82" s="94"/>
      <c r="G82" s="233"/>
      <c r="H82" s="285"/>
      <c r="W82" s="100" t="s">
        <v>457</v>
      </c>
      <c r="X82" s="6"/>
      <c r="Z82" s="100" t="s">
        <v>457</v>
      </c>
      <c r="AA82" s="6"/>
      <c r="AC82" s="100" t="s">
        <v>457</v>
      </c>
      <c r="AD82" s="6"/>
      <c r="AF82" s="100" t="s">
        <v>457</v>
      </c>
      <c r="AG82" s="6"/>
      <c r="AI82" s="100" t="s">
        <v>457</v>
      </c>
      <c r="AJ82" s="6"/>
      <c r="AL82" s="364"/>
      <c r="AM82" s="364"/>
    </row>
    <row r="83" spans="1:39" hidden="1" x14ac:dyDescent="0.35">
      <c r="A83" s="230">
        <f t="shared" si="2"/>
        <v>9</v>
      </c>
      <c r="B83" s="93"/>
      <c r="C83" s="118"/>
      <c r="D83" s="94"/>
      <c r="E83" s="94"/>
      <c r="F83" s="94"/>
      <c r="G83" s="233"/>
      <c r="H83" s="285"/>
      <c r="W83" s="100" t="s">
        <v>99</v>
      </c>
      <c r="X83" s="100"/>
      <c r="Z83" s="100" t="s">
        <v>99</v>
      </c>
      <c r="AA83" s="100"/>
      <c r="AC83" s="100" t="s">
        <v>99</v>
      </c>
      <c r="AD83" s="100"/>
      <c r="AF83" s="100" t="s">
        <v>99</v>
      </c>
      <c r="AG83" s="100"/>
      <c r="AI83" s="100" t="s">
        <v>99</v>
      </c>
      <c r="AJ83" s="100"/>
      <c r="AL83" s="362"/>
      <c r="AM83" s="265"/>
    </row>
    <row r="84" spans="1:39" hidden="1" x14ac:dyDescent="0.35">
      <c r="A84" s="230">
        <f t="shared" si="2"/>
        <v>10</v>
      </c>
      <c r="B84" s="93"/>
      <c r="C84" s="118"/>
      <c r="D84" s="94"/>
      <c r="E84" s="94"/>
      <c r="F84" s="94"/>
      <c r="G84" s="233"/>
      <c r="H84" s="285"/>
      <c r="W84" s="30" t="s">
        <v>70</v>
      </c>
      <c r="X84" s="2"/>
      <c r="Z84" s="30" t="s">
        <v>70</v>
      </c>
      <c r="AA84" s="2"/>
      <c r="AC84" s="30" t="s">
        <v>70</v>
      </c>
      <c r="AD84" s="2"/>
      <c r="AF84" s="30" t="s">
        <v>70</v>
      </c>
      <c r="AG84" s="2"/>
      <c r="AI84" s="30" t="s">
        <v>70</v>
      </c>
      <c r="AJ84" s="2"/>
      <c r="AL84" s="362"/>
      <c r="AM84" s="265"/>
    </row>
    <row r="85" spans="1:39" hidden="1" x14ac:dyDescent="0.35">
      <c r="A85" s="230">
        <f t="shared" si="2"/>
        <v>11</v>
      </c>
      <c r="B85" s="93"/>
      <c r="C85" s="118"/>
      <c r="D85" s="94"/>
      <c r="E85" s="94"/>
      <c r="F85" s="94"/>
      <c r="G85" s="233"/>
      <c r="H85" s="285"/>
      <c r="W85" s="30" t="s">
        <v>71</v>
      </c>
      <c r="X85" s="2"/>
      <c r="Z85" s="30" t="s">
        <v>71</v>
      </c>
      <c r="AA85" s="2"/>
      <c r="AC85" s="30" t="s">
        <v>71</v>
      </c>
      <c r="AD85" s="2"/>
      <c r="AF85" s="30" t="s">
        <v>71</v>
      </c>
      <c r="AG85" s="2"/>
      <c r="AI85" s="30" t="s">
        <v>71</v>
      </c>
      <c r="AJ85" s="2"/>
      <c r="AL85" s="360"/>
      <c r="AM85" s="361"/>
    </row>
    <row r="86" spans="1:39" hidden="1" x14ac:dyDescent="0.35">
      <c r="A86" s="230">
        <f t="shared" si="2"/>
        <v>12</v>
      </c>
      <c r="B86" s="93"/>
      <c r="C86" s="118"/>
      <c r="D86" s="94"/>
      <c r="E86" s="94"/>
      <c r="F86" s="94"/>
      <c r="G86" s="233"/>
      <c r="H86" s="285"/>
      <c r="W86" s="120" t="s">
        <v>0</v>
      </c>
      <c r="X86" s="79"/>
      <c r="Z86" s="120" t="s">
        <v>0</v>
      </c>
      <c r="AA86" s="79"/>
      <c r="AC86" s="120" t="s">
        <v>0</v>
      </c>
      <c r="AD86" s="79"/>
      <c r="AF86" s="120" t="s">
        <v>0</v>
      </c>
      <c r="AG86" s="79"/>
      <c r="AI86" s="120" t="s">
        <v>0</v>
      </c>
      <c r="AJ86" s="79"/>
      <c r="AL86" s="360"/>
      <c r="AM86" s="361"/>
    </row>
    <row r="87" spans="1:39" hidden="1" x14ac:dyDescent="0.35">
      <c r="A87" s="230">
        <f t="shared" si="2"/>
        <v>13</v>
      </c>
      <c r="B87" s="93"/>
      <c r="C87" s="118"/>
      <c r="D87" s="94"/>
      <c r="E87" s="94"/>
      <c r="F87" s="94"/>
      <c r="G87" s="233"/>
      <c r="H87" s="285"/>
      <c r="W87" s="100" t="s">
        <v>99</v>
      </c>
      <c r="X87" s="100"/>
      <c r="Z87" s="100" t="s">
        <v>99</v>
      </c>
      <c r="AA87" s="100"/>
      <c r="AC87" s="100" t="s">
        <v>99</v>
      </c>
      <c r="AD87" s="100"/>
      <c r="AF87" s="100" t="s">
        <v>99</v>
      </c>
      <c r="AG87" s="100"/>
      <c r="AI87" s="100" t="s">
        <v>99</v>
      </c>
      <c r="AJ87" s="100"/>
      <c r="AL87" s="360"/>
      <c r="AM87" s="361"/>
    </row>
    <row r="88" spans="1:39" hidden="1" x14ac:dyDescent="0.35">
      <c r="A88" s="230">
        <f t="shared" si="2"/>
        <v>14</v>
      </c>
      <c r="B88" s="93"/>
      <c r="C88" s="118"/>
      <c r="D88" s="94"/>
      <c r="E88" s="94"/>
      <c r="F88" s="94"/>
      <c r="G88" s="233"/>
      <c r="H88" s="285"/>
      <c r="W88" s="30" t="s">
        <v>70</v>
      </c>
      <c r="X88" s="2"/>
      <c r="Z88" s="30" t="s">
        <v>70</v>
      </c>
      <c r="AA88" s="2"/>
      <c r="AC88" s="30" t="s">
        <v>70</v>
      </c>
      <c r="AD88" s="2"/>
      <c r="AF88" s="30" t="s">
        <v>70</v>
      </c>
      <c r="AG88" s="2"/>
      <c r="AI88" s="30" t="s">
        <v>70</v>
      </c>
      <c r="AJ88" s="2"/>
      <c r="AL88" s="360"/>
      <c r="AM88" s="361"/>
    </row>
    <row r="89" spans="1:39" hidden="1" x14ac:dyDescent="0.35">
      <c r="A89" s="230">
        <f t="shared" si="2"/>
        <v>15</v>
      </c>
      <c r="B89" s="93"/>
      <c r="C89" s="118"/>
      <c r="D89" s="94"/>
      <c r="E89" s="94"/>
      <c r="F89" s="94"/>
      <c r="G89" s="233"/>
      <c r="H89" s="285"/>
      <c r="W89" s="30" t="s">
        <v>71</v>
      </c>
      <c r="X89" s="2"/>
      <c r="Z89" s="30" t="s">
        <v>71</v>
      </c>
      <c r="AA89" s="2"/>
      <c r="AC89" s="30" t="s">
        <v>71</v>
      </c>
      <c r="AD89" s="2"/>
      <c r="AF89" s="30" t="s">
        <v>71</v>
      </c>
      <c r="AG89" s="2"/>
      <c r="AI89" s="30" t="s">
        <v>71</v>
      </c>
      <c r="AJ89" s="2"/>
      <c r="AL89" s="360"/>
      <c r="AM89" s="361"/>
    </row>
    <row r="90" spans="1:39" hidden="1" x14ac:dyDescent="0.35">
      <c r="A90" s="230">
        <f t="shared" si="2"/>
        <v>16</v>
      </c>
      <c r="B90" s="93"/>
      <c r="C90" s="118"/>
      <c r="D90" s="94"/>
      <c r="E90" s="94"/>
      <c r="F90" s="94"/>
      <c r="G90" s="233"/>
      <c r="H90" s="285"/>
      <c r="W90" s="120" t="s">
        <v>0</v>
      </c>
      <c r="X90" s="79">
        <f>(X88+X89)*19000</f>
        <v>0</v>
      </c>
      <c r="Z90" s="120" t="s">
        <v>0</v>
      </c>
      <c r="AA90" s="79">
        <f>(AA88+AA89)*19000</f>
        <v>0</v>
      </c>
      <c r="AC90" s="120" t="s">
        <v>0</v>
      </c>
      <c r="AD90" s="79">
        <f>(AD88+AD89)*19000</f>
        <v>0</v>
      </c>
      <c r="AF90" s="120" t="s">
        <v>0</v>
      </c>
      <c r="AG90" s="79">
        <f>(AG88+AG89)*19000</f>
        <v>0</v>
      </c>
      <c r="AI90" s="120" t="s">
        <v>0</v>
      </c>
      <c r="AJ90" s="79">
        <f>(AJ88+AJ89)*19000</f>
        <v>0</v>
      </c>
      <c r="AL90" s="360"/>
      <c r="AM90" s="361"/>
    </row>
    <row r="91" spans="1:39" hidden="1" x14ac:dyDescent="0.35">
      <c r="A91" s="230">
        <f t="shared" si="2"/>
        <v>17</v>
      </c>
      <c r="B91" s="93"/>
      <c r="C91" s="118"/>
      <c r="D91" s="94"/>
      <c r="E91" s="94"/>
      <c r="F91" s="94"/>
      <c r="G91" s="233"/>
      <c r="H91" s="285"/>
      <c r="W91" s="360"/>
      <c r="X91" s="361"/>
      <c r="Z91" s="360"/>
      <c r="AA91" s="361"/>
      <c r="AC91" s="360"/>
      <c r="AD91" s="361"/>
      <c r="AF91" s="360"/>
      <c r="AG91" s="361"/>
      <c r="AI91" s="360"/>
      <c r="AJ91" s="361"/>
      <c r="AL91" s="360"/>
      <c r="AM91" s="361"/>
    </row>
    <row r="92" spans="1:39" hidden="1" x14ac:dyDescent="0.35">
      <c r="A92" s="230">
        <f t="shared" si="2"/>
        <v>18</v>
      </c>
      <c r="B92" s="93"/>
      <c r="C92" s="118"/>
      <c r="D92" s="94"/>
      <c r="E92" s="94"/>
      <c r="F92" s="94"/>
      <c r="G92" s="233"/>
      <c r="H92" s="285"/>
      <c r="W92" s="100" t="s">
        <v>2</v>
      </c>
      <c r="X92" s="103"/>
      <c r="Z92" s="100" t="s">
        <v>2</v>
      </c>
      <c r="AA92" s="103"/>
      <c r="AC92" s="100" t="s">
        <v>2</v>
      </c>
      <c r="AD92" s="103"/>
      <c r="AF92" s="100" t="s">
        <v>2</v>
      </c>
      <c r="AG92" s="103"/>
      <c r="AI92" s="100" t="s">
        <v>2</v>
      </c>
      <c r="AJ92" s="103"/>
      <c r="AL92" s="360"/>
      <c r="AM92" s="361"/>
    </row>
    <row r="93" spans="1:39" hidden="1" x14ac:dyDescent="0.35">
      <c r="A93" s="230">
        <f t="shared" si="2"/>
        <v>19</v>
      </c>
      <c r="B93" s="93"/>
      <c r="C93" s="118"/>
      <c r="D93" s="94"/>
      <c r="E93" s="94"/>
      <c r="F93" s="94"/>
      <c r="G93" s="233"/>
      <c r="H93" s="285"/>
      <c r="W93" s="100" t="s">
        <v>457</v>
      </c>
      <c r="X93" s="6"/>
      <c r="Z93" s="100" t="s">
        <v>457</v>
      </c>
      <c r="AA93" s="6"/>
      <c r="AC93" s="100" t="s">
        <v>457</v>
      </c>
      <c r="AD93" s="6"/>
      <c r="AF93" s="100" t="s">
        <v>457</v>
      </c>
      <c r="AG93" s="6"/>
      <c r="AI93" s="100" t="s">
        <v>457</v>
      </c>
      <c r="AJ93" s="6"/>
      <c r="AL93" s="360"/>
      <c r="AM93" s="361"/>
    </row>
    <row r="94" spans="1:39" hidden="1" x14ac:dyDescent="0.35">
      <c r="A94" s="230">
        <f t="shared" si="2"/>
        <v>20</v>
      </c>
      <c r="B94" s="93"/>
      <c r="C94" s="118"/>
      <c r="D94" s="94"/>
      <c r="E94" s="94"/>
      <c r="F94" s="94"/>
      <c r="G94" s="233"/>
      <c r="H94" s="285"/>
      <c r="W94" s="100" t="s">
        <v>99</v>
      </c>
      <c r="X94" s="100"/>
      <c r="Z94" s="100" t="s">
        <v>99</v>
      </c>
      <c r="AA94" s="100"/>
      <c r="AC94" s="100" t="s">
        <v>99</v>
      </c>
      <c r="AD94" s="100"/>
      <c r="AF94" s="100" t="s">
        <v>99</v>
      </c>
      <c r="AG94" s="100"/>
      <c r="AI94" s="100" t="s">
        <v>99</v>
      </c>
      <c r="AJ94" s="100"/>
      <c r="AL94" s="360"/>
      <c r="AM94" s="361"/>
    </row>
    <row r="95" spans="1:39" hidden="1" x14ac:dyDescent="0.35">
      <c r="A95" s="230">
        <f t="shared" si="2"/>
        <v>21</v>
      </c>
      <c r="B95" s="93"/>
      <c r="C95" s="118"/>
      <c r="D95" s="94"/>
      <c r="E95" s="94"/>
      <c r="F95" s="94"/>
      <c r="G95" s="233"/>
      <c r="H95" s="285"/>
      <c r="W95" s="30" t="s">
        <v>70</v>
      </c>
      <c r="X95" s="2"/>
      <c r="Z95" s="30" t="s">
        <v>70</v>
      </c>
      <c r="AA95" s="2"/>
      <c r="AC95" s="30" t="s">
        <v>70</v>
      </c>
      <c r="AD95" s="2"/>
      <c r="AF95" s="30" t="s">
        <v>70</v>
      </c>
      <c r="AG95" s="2"/>
      <c r="AI95" s="30" t="s">
        <v>70</v>
      </c>
      <c r="AJ95" s="2"/>
      <c r="AL95" s="360"/>
      <c r="AM95" s="361"/>
    </row>
    <row r="96" spans="1:39" hidden="1" x14ac:dyDescent="0.35">
      <c r="A96" s="230">
        <f t="shared" si="2"/>
        <v>22</v>
      </c>
      <c r="B96" s="93"/>
      <c r="C96" s="118"/>
      <c r="D96" s="94"/>
      <c r="E96" s="94"/>
      <c r="F96" s="94"/>
      <c r="G96" s="233"/>
      <c r="H96" s="285"/>
      <c r="W96" s="30" t="s">
        <v>71</v>
      </c>
      <c r="X96" s="2"/>
      <c r="Z96" s="30" t="s">
        <v>71</v>
      </c>
      <c r="AA96" s="2"/>
      <c r="AC96" s="30" t="s">
        <v>71</v>
      </c>
      <c r="AD96" s="2"/>
      <c r="AF96" s="30" t="s">
        <v>71</v>
      </c>
      <c r="AG96" s="2"/>
      <c r="AI96" s="30" t="s">
        <v>71</v>
      </c>
      <c r="AJ96" s="2"/>
      <c r="AL96" s="360"/>
      <c r="AM96" s="361"/>
    </row>
    <row r="97" spans="1:39" hidden="1" x14ac:dyDescent="0.35">
      <c r="A97" s="230">
        <f t="shared" si="2"/>
        <v>23</v>
      </c>
      <c r="B97" s="93"/>
      <c r="C97" s="118"/>
      <c r="D97" s="94"/>
      <c r="E97" s="94"/>
      <c r="F97" s="94"/>
      <c r="G97" s="233">
        <f t="shared" ref="G97:G100" si="3">(E97+F97)*19000</f>
        <v>0</v>
      </c>
      <c r="H97" s="285"/>
      <c r="W97" s="120" t="s">
        <v>0</v>
      </c>
      <c r="X97" s="79"/>
      <c r="Z97" s="120" t="s">
        <v>0</v>
      </c>
      <c r="AA97" s="79"/>
      <c r="AC97" s="120" t="s">
        <v>0</v>
      </c>
      <c r="AD97" s="79"/>
      <c r="AF97" s="120" t="s">
        <v>0</v>
      </c>
      <c r="AG97" s="79"/>
      <c r="AI97" s="120" t="s">
        <v>0</v>
      </c>
      <c r="AJ97" s="79"/>
      <c r="AL97" s="360"/>
      <c r="AM97" s="361"/>
    </row>
    <row r="98" spans="1:39" hidden="1" x14ac:dyDescent="0.35">
      <c r="A98" s="230">
        <f t="shared" si="2"/>
        <v>24</v>
      </c>
      <c r="B98" s="93"/>
      <c r="C98" s="118"/>
      <c r="D98" s="94"/>
      <c r="E98" s="94"/>
      <c r="F98" s="94"/>
      <c r="G98" s="233">
        <f t="shared" si="3"/>
        <v>0</v>
      </c>
      <c r="H98" s="285"/>
      <c r="W98" s="120" t="s">
        <v>0</v>
      </c>
      <c r="X98" s="79">
        <f>X95*19000</f>
        <v>0</v>
      </c>
      <c r="Z98" s="120" t="s">
        <v>0</v>
      </c>
      <c r="AA98" s="79">
        <f>AA95*19000</f>
        <v>0</v>
      </c>
      <c r="AC98" s="120" t="s">
        <v>0</v>
      </c>
      <c r="AD98" s="79">
        <f>AD95*19000</f>
        <v>0</v>
      </c>
      <c r="AF98" s="120" t="s">
        <v>0</v>
      </c>
      <c r="AG98" s="79">
        <f>AG95*19000</f>
        <v>0</v>
      </c>
      <c r="AI98" s="120" t="s">
        <v>0</v>
      </c>
      <c r="AJ98" s="79">
        <f>AJ95*19000</f>
        <v>0</v>
      </c>
      <c r="AL98" s="360"/>
      <c r="AM98" s="361"/>
    </row>
    <row r="99" spans="1:39" hidden="1" x14ac:dyDescent="0.35">
      <c r="A99" s="230">
        <f t="shared" si="2"/>
        <v>25</v>
      </c>
      <c r="B99" s="93"/>
      <c r="C99" s="118"/>
      <c r="D99" s="94"/>
      <c r="E99" s="94"/>
      <c r="F99" s="94"/>
      <c r="G99" s="233">
        <f t="shared" si="3"/>
        <v>0</v>
      </c>
      <c r="H99" s="285"/>
      <c r="W99" s="362"/>
      <c r="X99" s="265"/>
      <c r="Z99" s="362"/>
      <c r="AA99" s="265"/>
      <c r="AC99" s="362"/>
      <c r="AD99" s="265"/>
      <c r="AF99" s="362"/>
      <c r="AG99" s="265"/>
      <c r="AI99" s="362"/>
      <c r="AJ99" s="265"/>
      <c r="AL99" s="360"/>
      <c r="AM99" s="361"/>
    </row>
    <row r="100" spans="1:39" hidden="1" x14ac:dyDescent="0.35">
      <c r="A100" s="230">
        <f t="shared" si="2"/>
        <v>26</v>
      </c>
      <c r="B100" s="93"/>
      <c r="C100" s="118"/>
      <c r="D100" s="94"/>
      <c r="E100" s="94"/>
      <c r="F100" s="94"/>
      <c r="G100" s="233">
        <f t="shared" si="3"/>
        <v>0</v>
      </c>
      <c r="H100" s="285"/>
      <c r="W100" s="100" t="s">
        <v>2</v>
      </c>
      <c r="X100" s="6"/>
      <c r="Z100" s="100" t="s">
        <v>2</v>
      </c>
      <c r="AA100" s="6"/>
      <c r="AC100" s="100" t="s">
        <v>2</v>
      </c>
      <c r="AD100" s="6"/>
      <c r="AF100" s="100" t="s">
        <v>2</v>
      </c>
      <c r="AG100" s="6"/>
      <c r="AI100" s="100" t="s">
        <v>2</v>
      </c>
      <c r="AJ100" s="6"/>
      <c r="AL100" s="360"/>
      <c r="AM100" s="361"/>
    </row>
    <row r="101" spans="1:39" hidden="1" x14ac:dyDescent="0.35">
      <c r="A101" s="230">
        <f t="shared" si="2"/>
        <v>27</v>
      </c>
      <c r="B101" s="93"/>
      <c r="C101" s="118"/>
      <c r="D101" s="94"/>
      <c r="E101" s="94"/>
      <c r="F101" s="94"/>
      <c r="G101" s="233"/>
      <c r="H101" s="285"/>
      <c r="W101" s="100" t="s">
        <v>457</v>
      </c>
      <c r="X101" s="6"/>
      <c r="Z101" s="100" t="s">
        <v>457</v>
      </c>
      <c r="AA101" s="6"/>
      <c r="AC101" s="100" t="s">
        <v>457</v>
      </c>
      <c r="AD101" s="6"/>
      <c r="AF101" s="100" t="s">
        <v>457</v>
      </c>
      <c r="AG101" s="6"/>
      <c r="AI101" s="100" t="s">
        <v>457</v>
      </c>
      <c r="AJ101" s="6"/>
      <c r="AL101" s="360"/>
      <c r="AM101" s="361"/>
    </row>
    <row r="102" spans="1:39" hidden="1" x14ac:dyDescent="0.35">
      <c r="A102" s="230">
        <f t="shared" si="2"/>
        <v>28</v>
      </c>
      <c r="B102" s="93"/>
      <c r="C102" s="118"/>
      <c r="D102" s="94"/>
      <c r="E102" s="94"/>
      <c r="F102" s="94"/>
      <c r="G102" s="233"/>
      <c r="H102" s="285"/>
      <c r="W102" s="100" t="s">
        <v>99</v>
      </c>
      <c r="X102" s="100"/>
      <c r="Z102" s="100" t="s">
        <v>99</v>
      </c>
      <c r="AA102" s="100"/>
      <c r="AC102" s="100" t="s">
        <v>99</v>
      </c>
      <c r="AD102" s="100"/>
      <c r="AF102" s="100" t="s">
        <v>99</v>
      </c>
      <c r="AG102" s="100"/>
      <c r="AI102" s="100" t="s">
        <v>99</v>
      </c>
      <c r="AJ102" s="100"/>
      <c r="AL102" s="360"/>
      <c r="AM102" s="361"/>
    </row>
    <row r="103" spans="1:39" hidden="1" x14ac:dyDescent="0.35">
      <c r="A103" s="230">
        <f t="shared" si="2"/>
        <v>29</v>
      </c>
      <c r="B103" s="93"/>
      <c r="C103" s="96"/>
      <c r="D103" s="61"/>
      <c r="E103" s="61"/>
      <c r="F103" s="61"/>
      <c r="G103" s="233"/>
      <c r="H103" s="285"/>
      <c r="W103" s="30" t="s">
        <v>70</v>
      </c>
      <c r="X103" s="2"/>
      <c r="Z103" s="30" t="s">
        <v>70</v>
      </c>
      <c r="AA103" s="2"/>
      <c r="AC103" s="30" t="s">
        <v>70</v>
      </c>
      <c r="AD103" s="2"/>
      <c r="AF103" s="30" t="s">
        <v>70</v>
      </c>
      <c r="AG103" s="2"/>
      <c r="AI103" s="30" t="s">
        <v>70</v>
      </c>
      <c r="AJ103" s="2"/>
      <c r="AL103" s="360"/>
      <c r="AM103" s="361"/>
    </row>
    <row r="104" spans="1:39" hidden="1" x14ac:dyDescent="0.35">
      <c r="A104" s="230">
        <f t="shared" si="2"/>
        <v>30</v>
      </c>
      <c r="B104" s="60"/>
      <c r="C104" s="96"/>
      <c r="D104" s="61"/>
      <c r="E104" s="61"/>
      <c r="F104" s="61"/>
      <c r="G104" s="233"/>
      <c r="H104" s="173"/>
      <c r="W104" s="30" t="s">
        <v>71</v>
      </c>
      <c r="X104" s="2"/>
      <c r="Z104" s="30" t="s">
        <v>71</v>
      </c>
      <c r="AA104" s="2"/>
      <c r="AC104" s="30" t="s">
        <v>71</v>
      </c>
      <c r="AD104" s="2"/>
      <c r="AF104" s="30" t="s">
        <v>71</v>
      </c>
      <c r="AG104" s="2"/>
      <c r="AI104" s="30" t="s">
        <v>71</v>
      </c>
      <c r="AJ104" s="2"/>
      <c r="AL104" s="265"/>
      <c r="AM104" s="265"/>
    </row>
    <row r="105" spans="1:39" hidden="1" x14ac:dyDescent="0.35">
      <c r="A105" s="230">
        <f t="shared" si="2"/>
        <v>31</v>
      </c>
      <c r="B105" s="131"/>
      <c r="C105" s="96"/>
      <c r="D105" s="61"/>
      <c r="E105" s="61"/>
      <c r="F105" s="61"/>
      <c r="G105" s="233"/>
      <c r="H105" s="96"/>
      <c r="W105" s="120" t="s">
        <v>0</v>
      </c>
      <c r="X105" s="79">
        <f>X103*19000+X104*19000</f>
        <v>0</v>
      </c>
      <c r="Z105" s="120" t="s">
        <v>0</v>
      </c>
      <c r="AA105" s="79">
        <f>AA103*19000+AA104*19000</f>
        <v>0</v>
      </c>
      <c r="AC105" s="120" t="s">
        <v>0</v>
      </c>
      <c r="AD105" s="79">
        <f>AD103*19000+AD104*19000</f>
        <v>0</v>
      </c>
      <c r="AF105" s="120" t="s">
        <v>0</v>
      </c>
      <c r="AG105" s="79">
        <f>AG103*19000+AG104*19000</f>
        <v>0</v>
      </c>
      <c r="AI105" s="120" t="s">
        <v>0</v>
      </c>
      <c r="AJ105" s="79">
        <f>AJ103*19000+AJ104*19000</f>
        <v>0</v>
      </c>
    </row>
    <row r="106" spans="1:39" hidden="1" x14ac:dyDescent="0.35">
      <c r="A106" s="230">
        <f t="shared" si="2"/>
        <v>32</v>
      </c>
      <c r="B106" s="131"/>
      <c r="C106" s="96"/>
      <c r="D106" s="61"/>
      <c r="E106" s="61"/>
      <c r="F106" s="61"/>
      <c r="G106" s="233"/>
      <c r="H106" s="96"/>
      <c r="W106" s="362"/>
      <c r="X106" s="265"/>
      <c r="Z106" s="362"/>
      <c r="AA106" s="265"/>
      <c r="AC106" s="362"/>
      <c r="AD106" s="265"/>
      <c r="AF106" s="362"/>
      <c r="AG106" s="265"/>
      <c r="AI106" s="362"/>
      <c r="AJ106" s="265"/>
    </row>
    <row r="107" spans="1:39" hidden="1" x14ac:dyDescent="0.35">
      <c r="A107" s="230">
        <f t="shared" si="2"/>
        <v>33</v>
      </c>
      <c r="B107" s="131"/>
      <c r="C107" s="131"/>
      <c r="D107" s="61"/>
      <c r="E107" s="61"/>
      <c r="F107" s="61"/>
      <c r="G107" s="233"/>
      <c r="H107" s="96"/>
      <c r="V107" s="75"/>
      <c r="W107" s="96" t="s">
        <v>2</v>
      </c>
      <c r="X107" s="60"/>
      <c r="Y107" s="75"/>
      <c r="Z107" s="96" t="s">
        <v>2</v>
      </c>
      <c r="AA107" s="60"/>
      <c r="AB107" s="75"/>
      <c r="AC107" s="96" t="s">
        <v>2</v>
      </c>
      <c r="AD107" s="60"/>
      <c r="AE107" s="75"/>
      <c r="AF107" s="96" t="s">
        <v>2</v>
      </c>
      <c r="AG107" s="60"/>
      <c r="AH107" s="75"/>
      <c r="AI107" s="96" t="s">
        <v>2</v>
      </c>
      <c r="AJ107" s="60"/>
    </row>
    <row r="108" spans="1:39" hidden="1" x14ac:dyDescent="0.35">
      <c r="A108" s="230">
        <f t="shared" si="2"/>
        <v>34</v>
      </c>
      <c r="B108" s="131"/>
      <c r="C108" s="131"/>
      <c r="D108" s="61"/>
      <c r="E108" s="61"/>
      <c r="F108" s="61"/>
      <c r="G108" s="233"/>
      <c r="H108" s="96"/>
      <c r="V108" s="75"/>
      <c r="W108" s="96" t="s">
        <v>457</v>
      </c>
      <c r="X108" s="60"/>
      <c r="Y108" s="75"/>
      <c r="Z108" s="96" t="s">
        <v>457</v>
      </c>
      <c r="AA108" s="60"/>
      <c r="AB108" s="75"/>
      <c r="AC108" s="96" t="s">
        <v>457</v>
      </c>
      <c r="AD108" s="60"/>
      <c r="AE108" s="75"/>
      <c r="AF108" s="96" t="s">
        <v>457</v>
      </c>
      <c r="AG108" s="60"/>
      <c r="AH108" s="75"/>
      <c r="AI108" s="96" t="s">
        <v>457</v>
      </c>
      <c r="AJ108" s="60"/>
    </row>
    <row r="109" spans="1:39" hidden="1" x14ac:dyDescent="0.35">
      <c r="A109" s="230">
        <f t="shared" si="2"/>
        <v>35</v>
      </c>
      <c r="B109" s="131"/>
      <c r="C109" s="131"/>
      <c r="D109" s="61"/>
      <c r="E109" s="61"/>
      <c r="F109" s="61"/>
      <c r="G109" s="233"/>
      <c r="H109" s="96"/>
      <c r="V109" s="75"/>
      <c r="W109" s="96" t="s">
        <v>99</v>
      </c>
      <c r="X109" s="96"/>
      <c r="Y109" s="75"/>
      <c r="Z109" s="96" t="s">
        <v>99</v>
      </c>
      <c r="AA109" s="96"/>
      <c r="AB109" s="75"/>
      <c r="AC109" s="96" t="s">
        <v>99</v>
      </c>
      <c r="AD109" s="96"/>
      <c r="AE109" s="75"/>
      <c r="AF109" s="96" t="s">
        <v>99</v>
      </c>
      <c r="AG109" s="96"/>
      <c r="AH109" s="75"/>
      <c r="AI109" s="96" t="s">
        <v>99</v>
      </c>
      <c r="AJ109" s="96"/>
    </row>
    <row r="110" spans="1:39" hidden="1" x14ac:dyDescent="0.35">
      <c r="A110" s="131"/>
      <c r="B110" s="131"/>
      <c r="C110" s="131"/>
      <c r="D110" s="61"/>
      <c r="E110" s="61"/>
      <c r="F110" s="61"/>
      <c r="G110" s="67"/>
      <c r="H110" s="96"/>
      <c r="V110" s="75"/>
      <c r="W110" s="96" t="s">
        <v>70</v>
      </c>
      <c r="X110" s="60"/>
      <c r="Y110" s="75"/>
      <c r="Z110" s="96" t="s">
        <v>70</v>
      </c>
      <c r="AA110" s="60"/>
      <c r="AB110" s="75"/>
      <c r="AC110" s="96" t="s">
        <v>70</v>
      </c>
      <c r="AD110" s="60"/>
      <c r="AE110" s="75"/>
      <c r="AF110" s="96" t="s">
        <v>70</v>
      </c>
      <c r="AG110" s="60"/>
      <c r="AH110" s="75"/>
      <c r="AI110" s="96" t="s">
        <v>70</v>
      </c>
      <c r="AJ110" s="60"/>
    </row>
    <row r="111" spans="1:39" hidden="1" x14ac:dyDescent="0.35">
      <c r="A111" s="131"/>
      <c r="B111" s="131"/>
      <c r="C111" s="131"/>
      <c r="D111" s="61"/>
      <c r="E111" s="61"/>
      <c r="F111" s="61"/>
      <c r="G111" s="67"/>
      <c r="H111" s="96"/>
      <c r="V111" s="75"/>
      <c r="W111" s="96" t="s">
        <v>71</v>
      </c>
      <c r="X111" s="60"/>
      <c r="Y111" s="75"/>
      <c r="Z111" s="96" t="s">
        <v>71</v>
      </c>
      <c r="AA111" s="60"/>
      <c r="AB111" s="75"/>
      <c r="AC111" s="96" t="s">
        <v>71</v>
      </c>
      <c r="AD111" s="60"/>
      <c r="AE111" s="75"/>
      <c r="AF111" s="96" t="s">
        <v>71</v>
      </c>
      <c r="AG111" s="60"/>
      <c r="AH111" s="75"/>
      <c r="AI111" s="96" t="s">
        <v>71</v>
      </c>
      <c r="AJ111" s="60"/>
    </row>
    <row r="112" spans="1:39" hidden="1" x14ac:dyDescent="0.35">
      <c r="A112" s="230">
        <v>106</v>
      </c>
      <c r="B112" s="460"/>
      <c r="C112" s="131"/>
      <c r="D112" s="61"/>
      <c r="E112" s="61"/>
      <c r="F112" s="61"/>
      <c r="G112" s="233"/>
      <c r="H112" s="132"/>
      <c r="V112" s="75"/>
      <c r="W112" s="30" t="s">
        <v>70</v>
      </c>
      <c r="X112" s="60"/>
      <c r="Y112" s="75"/>
      <c r="Z112" s="30" t="s">
        <v>70</v>
      </c>
      <c r="AA112" s="60"/>
      <c r="AB112" s="75"/>
      <c r="AC112" s="30" t="s">
        <v>70</v>
      </c>
      <c r="AD112" s="60"/>
      <c r="AE112" s="75"/>
      <c r="AF112" s="30" t="s">
        <v>70</v>
      </c>
      <c r="AG112" s="60"/>
      <c r="AH112" s="75"/>
      <c r="AI112" s="30" t="s">
        <v>70</v>
      </c>
      <c r="AJ112" s="60"/>
    </row>
    <row r="113" spans="1:39" x14ac:dyDescent="0.35">
      <c r="A113" s="493">
        <v>107</v>
      </c>
      <c r="B113" s="6" t="s">
        <v>1080</v>
      </c>
      <c r="C113" s="100" t="s">
        <v>413</v>
      </c>
      <c r="D113" s="492">
        <v>3</v>
      </c>
      <c r="E113" s="492">
        <v>3</v>
      </c>
      <c r="F113" s="492"/>
      <c r="G113" s="142">
        <f t="shared" ref="G113:G115" si="4">(E113+F113)*20000</f>
        <v>60000</v>
      </c>
      <c r="H113" s="100" t="s">
        <v>440</v>
      </c>
      <c r="V113" s="75"/>
      <c r="W113" s="30" t="s">
        <v>71</v>
      </c>
      <c r="X113" s="60"/>
      <c r="Y113" s="75"/>
      <c r="Z113" s="30" t="s">
        <v>71</v>
      </c>
      <c r="AA113" s="60"/>
      <c r="AB113" s="75"/>
      <c r="AC113" s="30" t="s">
        <v>71</v>
      </c>
      <c r="AD113" s="60"/>
      <c r="AE113" s="75"/>
      <c r="AF113" s="30" t="s">
        <v>71</v>
      </c>
      <c r="AG113" s="60"/>
      <c r="AH113" s="75"/>
      <c r="AI113" s="30" t="s">
        <v>71</v>
      </c>
      <c r="AJ113" s="60"/>
    </row>
    <row r="114" spans="1:39" x14ac:dyDescent="0.35">
      <c r="A114" s="493">
        <v>108</v>
      </c>
      <c r="B114" s="6" t="s">
        <v>1996</v>
      </c>
      <c r="C114" s="100" t="s">
        <v>687</v>
      </c>
      <c r="D114" s="492">
        <v>4</v>
      </c>
      <c r="E114" s="492">
        <v>1</v>
      </c>
      <c r="F114" s="492"/>
      <c r="G114" s="142">
        <f t="shared" si="4"/>
        <v>20000</v>
      </c>
      <c r="H114" s="100" t="s">
        <v>440</v>
      </c>
      <c r="V114" s="75"/>
      <c r="W114" s="30"/>
      <c r="X114" s="60"/>
      <c r="Y114" s="75"/>
      <c r="Z114" s="30"/>
      <c r="AA114" s="60"/>
      <c r="AB114" s="75"/>
      <c r="AC114" s="30"/>
      <c r="AD114" s="60"/>
      <c r="AE114" s="75"/>
      <c r="AF114" s="30"/>
      <c r="AG114" s="60"/>
      <c r="AH114" s="75"/>
      <c r="AI114" s="30"/>
      <c r="AJ114" s="60"/>
    </row>
    <row r="115" spans="1:39" x14ac:dyDescent="0.35">
      <c r="A115" s="493">
        <v>109</v>
      </c>
      <c r="B115" s="6" t="s">
        <v>501</v>
      </c>
      <c r="C115" s="100" t="s">
        <v>1793</v>
      </c>
      <c r="D115" s="492">
        <v>1</v>
      </c>
      <c r="E115" s="492">
        <v>2</v>
      </c>
      <c r="F115" s="492"/>
      <c r="G115" s="142">
        <f t="shared" si="4"/>
        <v>40000</v>
      </c>
      <c r="H115" s="100" t="s">
        <v>440</v>
      </c>
      <c r="V115" s="75"/>
      <c r="W115" s="30"/>
      <c r="X115" s="60"/>
      <c r="Y115" s="75"/>
      <c r="Z115" s="30"/>
      <c r="AA115" s="60"/>
      <c r="AB115" s="75"/>
      <c r="AC115" s="30"/>
      <c r="AD115" s="60"/>
      <c r="AE115" s="75"/>
      <c r="AF115" s="30"/>
      <c r="AG115" s="60"/>
      <c r="AH115" s="75"/>
      <c r="AI115" s="30"/>
      <c r="AJ115" s="60"/>
    </row>
    <row r="116" spans="1:39" x14ac:dyDescent="0.35">
      <c r="A116" s="660" t="s">
        <v>140</v>
      </c>
      <c r="B116" s="661"/>
      <c r="C116" s="438"/>
      <c r="D116" s="489"/>
      <c r="E116" s="489">
        <f>SUM(E6:E115)</f>
        <v>97</v>
      </c>
      <c r="F116" s="492">
        <f>SUM(F6:F115)</f>
        <v>23</v>
      </c>
      <c r="G116" s="45">
        <f>SUM(G6:G112)</f>
        <v>2280000</v>
      </c>
      <c r="H116" s="100"/>
      <c r="I116" s="341"/>
      <c r="V116" s="75"/>
      <c r="W116" s="96" t="s">
        <v>0</v>
      </c>
      <c r="X116" s="97"/>
      <c r="Y116" s="75"/>
      <c r="Z116" s="96" t="s">
        <v>0</v>
      </c>
      <c r="AA116" s="97"/>
      <c r="AB116" s="75"/>
      <c r="AC116" s="96" t="s">
        <v>0</v>
      </c>
      <c r="AD116" s="97"/>
      <c r="AE116" s="75"/>
      <c r="AF116" s="96" t="s">
        <v>0</v>
      </c>
      <c r="AG116" s="97"/>
      <c r="AH116" s="75"/>
      <c r="AI116" s="96" t="s">
        <v>0</v>
      </c>
      <c r="AJ116" s="97"/>
    </row>
    <row r="117" spans="1:39" x14ac:dyDescent="0.35">
      <c r="I117" s="341"/>
      <c r="W117" s="265"/>
      <c r="X117" s="265"/>
      <c r="Z117" s="265"/>
      <c r="AA117" s="265"/>
      <c r="AC117" s="265"/>
      <c r="AD117" s="265"/>
      <c r="AF117" s="265"/>
      <c r="AG117" s="265"/>
      <c r="AI117" s="265"/>
      <c r="AJ117" s="265"/>
    </row>
    <row r="118" spans="1:39" x14ac:dyDescent="0.35">
      <c r="A118" s="230"/>
      <c r="B118" s="231"/>
      <c r="C118" s="232"/>
      <c r="D118" s="230"/>
      <c r="E118" s="230"/>
      <c r="F118" s="230"/>
      <c r="G118" s="233"/>
      <c r="H118" s="293"/>
      <c r="W118" s="100" t="s">
        <v>2</v>
      </c>
      <c r="X118" s="6"/>
      <c r="Z118" s="100" t="s">
        <v>2</v>
      </c>
      <c r="AA118" s="6"/>
      <c r="AC118" s="100" t="s">
        <v>2</v>
      </c>
      <c r="AD118" s="6"/>
      <c r="AF118" s="100" t="s">
        <v>2</v>
      </c>
      <c r="AG118" s="6"/>
      <c r="AI118" s="100" t="s">
        <v>2</v>
      </c>
      <c r="AJ118" s="6"/>
    </row>
    <row r="119" spans="1:39" x14ac:dyDescent="0.35">
      <c r="A119" s="230"/>
      <c r="B119" s="231"/>
      <c r="C119" s="232"/>
      <c r="D119" s="230"/>
      <c r="E119" s="230"/>
      <c r="F119" s="230"/>
      <c r="G119" s="233"/>
      <c r="H119" s="293"/>
      <c r="W119" s="100" t="s">
        <v>457</v>
      </c>
      <c r="X119" s="6"/>
      <c r="Z119" s="100" t="s">
        <v>457</v>
      </c>
      <c r="AA119" s="6"/>
      <c r="AC119" s="100" t="s">
        <v>457</v>
      </c>
      <c r="AD119" s="6"/>
      <c r="AF119" s="100" t="s">
        <v>457</v>
      </c>
      <c r="AG119" s="6"/>
      <c r="AI119" s="100" t="s">
        <v>457</v>
      </c>
      <c r="AJ119" s="6"/>
    </row>
    <row r="120" spans="1:39" s="132" customFormat="1" x14ac:dyDescent="0.35">
      <c r="A120" s="230"/>
      <c r="B120" s="231"/>
      <c r="C120" s="232"/>
      <c r="D120" s="230"/>
      <c r="E120" s="230"/>
      <c r="F120" s="230"/>
      <c r="G120" s="233"/>
      <c r="H120" s="293"/>
      <c r="V120"/>
      <c r="W120" s="100" t="s">
        <v>99</v>
      </c>
      <c r="X120" s="100"/>
      <c r="Y120"/>
      <c r="Z120" s="100" t="s">
        <v>99</v>
      </c>
      <c r="AA120" s="100"/>
      <c r="AB120"/>
      <c r="AC120" s="100" t="s">
        <v>99</v>
      </c>
      <c r="AD120" s="100"/>
      <c r="AE120"/>
      <c r="AF120" s="100" t="s">
        <v>99</v>
      </c>
      <c r="AG120" s="100"/>
      <c r="AH120"/>
      <c r="AI120" s="100" t="s">
        <v>99</v>
      </c>
      <c r="AJ120" s="100"/>
      <c r="AK120"/>
      <c r="AL120"/>
      <c r="AM120"/>
    </row>
    <row r="121" spans="1:39" s="132" customFormat="1" x14ac:dyDescent="0.35">
      <c r="A121" s="230"/>
      <c r="B121" s="232"/>
      <c r="C121" s="232"/>
      <c r="D121" s="230"/>
      <c r="E121" s="230"/>
      <c r="F121" s="230"/>
      <c r="G121" s="233"/>
      <c r="H121" s="293"/>
      <c r="V121"/>
      <c r="W121" s="30" t="s">
        <v>70</v>
      </c>
      <c r="X121" s="2"/>
      <c r="Y121"/>
      <c r="Z121" s="30" t="s">
        <v>70</v>
      </c>
      <c r="AA121" s="2"/>
      <c r="AB121"/>
      <c r="AC121" s="30" t="s">
        <v>70</v>
      </c>
      <c r="AD121" s="2"/>
      <c r="AE121"/>
      <c r="AF121" s="30" t="s">
        <v>70</v>
      </c>
      <c r="AG121" s="2"/>
      <c r="AH121"/>
      <c r="AI121" s="30" t="s">
        <v>70</v>
      </c>
      <c r="AJ121" s="2"/>
      <c r="AK121"/>
      <c r="AL121"/>
      <c r="AM121"/>
    </row>
    <row r="122" spans="1:39" s="132" customFormat="1" x14ac:dyDescent="0.35">
      <c r="A122" s="230">
        <f>A121+1</f>
        <v>1</v>
      </c>
      <c r="B122" s="231" t="s">
        <v>1890</v>
      </c>
      <c r="C122" s="232" t="s">
        <v>475</v>
      </c>
      <c r="D122" s="230">
        <v>4</v>
      </c>
      <c r="E122" s="230">
        <v>2</v>
      </c>
      <c r="F122" s="230"/>
      <c r="G122" s="233">
        <f t="shared" ref="G122:G123" si="5">(E122+F122)*20000</f>
        <v>40000</v>
      </c>
      <c r="H122" s="293"/>
      <c r="V122"/>
      <c r="W122" s="30" t="s">
        <v>71</v>
      </c>
      <c r="X122" s="2"/>
      <c r="Y122"/>
      <c r="Z122" s="30" t="s">
        <v>71</v>
      </c>
      <c r="AA122" s="2"/>
      <c r="AB122"/>
      <c r="AC122" s="30" t="s">
        <v>71</v>
      </c>
      <c r="AD122" s="2"/>
      <c r="AE122"/>
      <c r="AF122" s="30" t="s">
        <v>71</v>
      </c>
      <c r="AG122" s="2"/>
      <c r="AH122"/>
      <c r="AI122" s="30" t="s">
        <v>71</v>
      </c>
      <c r="AJ122" s="2"/>
      <c r="AK122"/>
      <c r="AL122"/>
      <c r="AM122"/>
    </row>
    <row r="123" spans="1:39" s="132" customFormat="1" x14ac:dyDescent="0.35">
      <c r="A123" s="230">
        <f>A122+1</f>
        <v>2</v>
      </c>
      <c r="B123" s="93" t="s">
        <v>1264</v>
      </c>
      <c r="C123" s="118" t="s">
        <v>1736</v>
      </c>
      <c r="D123" s="94"/>
      <c r="E123" s="94">
        <v>7</v>
      </c>
      <c r="F123" s="94"/>
      <c r="G123" s="233">
        <f t="shared" si="5"/>
        <v>140000</v>
      </c>
      <c r="H123" s="293"/>
      <c r="V123"/>
      <c r="W123" s="120" t="s">
        <v>0</v>
      </c>
      <c r="X123" s="79"/>
      <c r="Y123"/>
      <c r="Z123" s="120" t="s">
        <v>0</v>
      </c>
      <c r="AA123" s="79"/>
      <c r="AB123"/>
      <c r="AC123" s="120" t="s">
        <v>0</v>
      </c>
      <c r="AD123" s="79"/>
      <c r="AE123"/>
      <c r="AF123" s="120" t="s">
        <v>0</v>
      </c>
      <c r="AG123" s="79"/>
      <c r="AH123"/>
      <c r="AI123" s="120" t="s">
        <v>0</v>
      </c>
      <c r="AJ123" s="79"/>
      <c r="AK123"/>
      <c r="AL123"/>
      <c r="AM123"/>
    </row>
    <row r="124" spans="1:39" s="132" customFormat="1" x14ac:dyDescent="0.35">
      <c r="H124" s="293"/>
      <c r="V124"/>
      <c r="W124" s="120"/>
      <c r="X124" s="79"/>
      <c r="Y124"/>
      <c r="Z124" s="120"/>
      <c r="AA124" s="79"/>
      <c r="AB124"/>
      <c r="AC124" s="120"/>
      <c r="AD124" s="79"/>
      <c r="AE124"/>
      <c r="AF124" s="120"/>
      <c r="AG124" s="79"/>
      <c r="AH124"/>
      <c r="AI124" s="120"/>
      <c r="AJ124" s="79"/>
      <c r="AK124"/>
      <c r="AL124"/>
      <c r="AM124"/>
    </row>
    <row r="125" spans="1:39" s="132" customFormat="1" x14ac:dyDescent="0.35">
      <c r="A125" s="230"/>
      <c r="B125" s="231"/>
      <c r="C125" s="232"/>
      <c r="D125" s="230"/>
      <c r="E125" s="230"/>
      <c r="F125" s="230"/>
      <c r="G125" s="233"/>
      <c r="H125" s="293"/>
      <c r="V125"/>
      <c r="W125" s="100" t="s">
        <v>2</v>
      </c>
      <c r="X125" s="6"/>
      <c r="Y125"/>
      <c r="Z125" s="100" t="s">
        <v>2</v>
      </c>
      <c r="AA125" s="6"/>
      <c r="AB125"/>
      <c r="AC125" s="100" t="s">
        <v>2</v>
      </c>
      <c r="AD125" s="6"/>
      <c r="AE125"/>
      <c r="AF125" s="100" t="s">
        <v>2</v>
      </c>
      <c r="AG125" s="6"/>
      <c r="AH125"/>
      <c r="AI125" s="100" t="s">
        <v>2</v>
      </c>
      <c r="AJ125" s="6"/>
      <c r="AK125"/>
      <c r="AL125"/>
      <c r="AM125"/>
    </row>
    <row r="126" spans="1:39" s="132" customFormat="1" x14ac:dyDescent="0.35">
      <c r="A126" s="230"/>
      <c r="B126" s="231"/>
      <c r="C126" s="232"/>
      <c r="D126" s="230"/>
      <c r="E126" s="230"/>
      <c r="F126" s="230"/>
      <c r="G126" s="233"/>
      <c r="H126" s="293"/>
      <c r="V126"/>
      <c r="W126" s="100" t="s">
        <v>457</v>
      </c>
      <c r="X126" s="6"/>
      <c r="Y126"/>
      <c r="Z126" s="100" t="s">
        <v>457</v>
      </c>
      <c r="AA126" s="6"/>
      <c r="AB126"/>
      <c r="AC126" s="100" t="s">
        <v>457</v>
      </c>
      <c r="AD126" s="6"/>
      <c r="AE126"/>
      <c r="AF126" s="100" t="s">
        <v>457</v>
      </c>
      <c r="AG126" s="6"/>
      <c r="AH126"/>
      <c r="AI126" s="100" t="s">
        <v>457</v>
      </c>
      <c r="AJ126" s="6"/>
      <c r="AK126"/>
      <c r="AL126"/>
      <c r="AM126"/>
    </row>
    <row r="127" spans="1:39" s="132" customFormat="1" x14ac:dyDescent="0.35">
      <c r="A127" s="230"/>
      <c r="B127" s="231"/>
      <c r="C127" s="232"/>
      <c r="D127" s="230"/>
      <c r="E127" s="230"/>
      <c r="F127" s="230"/>
      <c r="G127" s="233"/>
      <c r="H127" s="293"/>
      <c r="V127"/>
      <c r="W127" s="100"/>
      <c r="X127" s="6"/>
      <c r="Y127"/>
      <c r="Z127" s="100"/>
      <c r="AA127" s="6"/>
      <c r="AB127"/>
      <c r="AC127" s="100"/>
      <c r="AD127" s="6"/>
      <c r="AE127"/>
      <c r="AF127" s="100"/>
      <c r="AG127" s="6"/>
      <c r="AH127"/>
      <c r="AI127" s="100"/>
      <c r="AJ127" s="6"/>
      <c r="AK127"/>
      <c r="AL127"/>
      <c r="AM127"/>
    </row>
    <row r="128" spans="1:39" s="132" customFormat="1" x14ac:dyDescent="0.35">
      <c r="A128" s="230"/>
      <c r="B128" s="231"/>
      <c r="C128" s="232"/>
      <c r="D128" s="230"/>
      <c r="E128" s="230"/>
      <c r="F128" s="230"/>
      <c r="G128" s="233"/>
      <c r="H128" s="293"/>
      <c r="V128"/>
      <c r="W128" s="100"/>
      <c r="X128" s="6"/>
      <c r="Y128"/>
      <c r="Z128" s="100"/>
      <c r="AA128" s="6"/>
      <c r="AB128"/>
      <c r="AC128" s="100"/>
      <c r="AD128" s="6"/>
      <c r="AE128"/>
      <c r="AF128" s="100"/>
      <c r="AG128" s="6"/>
      <c r="AH128"/>
      <c r="AI128" s="100"/>
      <c r="AJ128" s="6"/>
      <c r="AK128"/>
      <c r="AL128"/>
      <c r="AM128"/>
    </row>
    <row r="129" spans="1:39" s="132" customFormat="1" x14ac:dyDescent="0.35">
      <c r="A129" s="230"/>
      <c r="B129" s="93"/>
      <c r="C129" s="118"/>
      <c r="D129" s="94"/>
      <c r="E129" s="94"/>
      <c r="F129" s="94"/>
      <c r="G129" s="233"/>
      <c r="H129" s="285"/>
      <c r="V129"/>
      <c r="W129" s="100"/>
      <c r="X129" s="6"/>
      <c r="Y129"/>
      <c r="Z129" s="100"/>
      <c r="AA129" s="6"/>
      <c r="AB129"/>
      <c r="AC129" s="100"/>
      <c r="AD129" s="6"/>
      <c r="AE129"/>
      <c r="AF129" s="100"/>
      <c r="AG129" s="6"/>
      <c r="AH129"/>
      <c r="AI129" s="100"/>
      <c r="AJ129" s="6"/>
      <c r="AK129"/>
      <c r="AL129"/>
      <c r="AM129"/>
    </row>
    <row r="130" spans="1:39" s="132" customFormat="1" x14ac:dyDescent="0.35">
      <c r="A130" s="139" t="s">
        <v>140</v>
      </c>
      <c r="B130" s="140"/>
      <c r="C130" s="141"/>
      <c r="D130" s="139"/>
      <c r="E130" s="139"/>
      <c r="F130" s="139"/>
      <c r="G130" s="142">
        <f>SUM(G119:G129)</f>
        <v>180000</v>
      </c>
      <c r="H130" s="134"/>
      <c r="V130"/>
      <c r="W130" s="100"/>
      <c r="X130" s="6"/>
      <c r="Y130"/>
      <c r="Z130" s="100"/>
      <c r="AA130" s="6"/>
      <c r="AB130"/>
      <c r="AC130" s="100"/>
      <c r="AD130" s="6"/>
      <c r="AE130"/>
      <c r="AF130" s="100"/>
      <c r="AG130" s="6"/>
      <c r="AH130"/>
      <c r="AI130" s="100"/>
      <c r="AJ130" s="6"/>
      <c r="AK130"/>
      <c r="AL130"/>
      <c r="AM130"/>
    </row>
    <row r="131" spans="1:39" s="132" customFormat="1" x14ac:dyDescent="0.35">
      <c r="A131" s="495"/>
      <c r="B131" s="496"/>
      <c r="C131" s="497"/>
      <c r="D131" s="495"/>
      <c r="E131" s="495"/>
      <c r="F131" s="495"/>
      <c r="G131" s="498"/>
      <c r="H131" s="236"/>
      <c r="V131"/>
      <c r="W131" s="100"/>
      <c r="X131" s="6"/>
      <c r="Y131"/>
      <c r="Z131" s="100"/>
      <c r="AA131" s="6"/>
      <c r="AB131"/>
      <c r="AC131" s="100"/>
      <c r="AD131" s="6"/>
      <c r="AE131"/>
      <c r="AF131" s="100"/>
      <c r="AG131" s="6"/>
      <c r="AH131"/>
      <c r="AI131" s="100"/>
      <c r="AJ131" s="6"/>
      <c r="AK131"/>
      <c r="AL131"/>
      <c r="AM131"/>
    </row>
    <row r="132" spans="1:39" s="132" customFormat="1" x14ac:dyDescent="0.35">
      <c r="A132" s="495"/>
      <c r="B132" s="496"/>
      <c r="C132" s="497"/>
      <c r="D132" s="495"/>
      <c r="E132" s="495"/>
      <c r="F132" s="495"/>
      <c r="G132" s="498"/>
      <c r="H132" s="236"/>
      <c r="V132"/>
      <c r="W132" s="100"/>
      <c r="X132" s="6"/>
      <c r="Y132"/>
      <c r="Z132" s="100"/>
      <c r="AA132" s="6"/>
      <c r="AB132"/>
      <c r="AC132" s="100"/>
      <c r="AD132" s="6"/>
      <c r="AE132"/>
      <c r="AF132" s="100"/>
      <c r="AG132" s="6"/>
      <c r="AH132"/>
      <c r="AI132" s="100"/>
      <c r="AJ132" s="6"/>
      <c r="AK132"/>
      <c r="AL132"/>
      <c r="AM132"/>
    </row>
    <row r="133" spans="1:39" s="132" customFormat="1" x14ac:dyDescent="0.35">
      <c r="A133" s="495"/>
      <c r="B133" s="496"/>
      <c r="C133" s="497"/>
      <c r="D133" s="495"/>
      <c r="E133" s="495"/>
      <c r="F133" s="495"/>
      <c r="G133" s="498"/>
      <c r="H133" s="236"/>
      <c r="V133"/>
      <c r="W133" s="100"/>
      <c r="X133" s="6"/>
      <c r="Y133"/>
      <c r="Z133" s="100"/>
      <c r="AA133" s="6"/>
      <c r="AB133"/>
      <c r="AC133" s="100"/>
      <c r="AD133" s="6"/>
      <c r="AE133"/>
      <c r="AF133" s="100"/>
      <c r="AG133" s="6"/>
      <c r="AH133"/>
      <c r="AI133" s="100"/>
      <c r="AJ133" s="6"/>
      <c r="AK133"/>
      <c r="AL133"/>
      <c r="AM133"/>
    </row>
    <row r="134" spans="1:39" s="132" customFormat="1" x14ac:dyDescent="0.35">
      <c r="A134" s="495"/>
      <c r="B134" s="496"/>
      <c r="C134" s="497"/>
      <c r="D134" s="495"/>
      <c r="E134" s="495"/>
      <c r="F134" s="495"/>
      <c r="G134" s="498"/>
      <c r="H134" s="236"/>
      <c r="V134"/>
      <c r="W134" s="100"/>
      <c r="X134" s="6"/>
      <c r="Y134"/>
      <c r="Z134" s="100"/>
      <c r="AA134" s="6"/>
      <c r="AB134"/>
      <c r="AC134" s="100"/>
      <c r="AD134" s="6"/>
      <c r="AE134"/>
      <c r="AF134" s="100"/>
      <c r="AG134" s="6"/>
      <c r="AH134"/>
      <c r="AI134" s="100"/>
      <c r="AJ134" s="6"/>
      <c r="AK134"/>
      <c r="AL134"/>
      <c r="AM134"/>
    </row>
    <row r="135" spans="1:39" s="132" customFormat="1" x14ac:dyDescent="0.35">
      <c r="A135" s="495"/>
      <c r="B135" s="496"/>
      <c r="C135" s="497"/>
      <c r="D135" s="495"/>
      <c r="E135" s="495"/>
      <c r="F135" s="495"/>
      <c r="G135" s="498"/>
      <c r="H135" s="236"/>
      <c r="V135"/>
      <c r="W135" s="100"/>
      <c r="X135" s="6"/>
      <c r="Y135"/>
      <c r="Z135" s="100"/>
      <c r="AA135" s="6"/>
      <c r="AB135"/>
      <c r="AC135" s="100"/>
      <c r="AD135" s="6"/>
      <c r="AE135"/>
      <c r="AF135" s="100"/>
      <c r="AG135" s="6"/>
      <c r="AH135"/>
      <c r="AI135" s="100"/>
      <c r="AJ135" s="6"/>
      <c r="AK135"/>
      <c r="AL135"/>
      <c r="AM135"/>
    </row>
    <row r="136" spans="1:39" s="132" customFormat="1" x14ac:dyDescent="0.35">
      <c r="A136" s="495"/>
      <c r="B136" s="496"/>
      <c r="C136" s="497"/>
      <c r="D136" s="495"/>
      <c r="E136" s="495"/>
      <c r="F136" s="495"/>
      <c r="G136" s="498"/>
      <c r="H136" s="236"/>
      <c r="V136"/>
      <c r="W136" s="100"/>
      <c r="X136" s="6"/>
      <c r="Y136"/>
      <c r="Z136" s="100"/>
      <c r="AA136" s="6"/>
      <c r="AB136"/>
      <c r="AC136" s="100"/>
      <c r="AD136" s="6"/>
      <c r="AE136"/>
      <c r="AF136" s="100"/>
      <c r="AG136" s="6"/>
      <c r="AH136"/>
      <c r="AI136" s="100"/>
      <c r="AJ136" s="6"/>
      <c r="AK136"/>
      <c r="AL136"/>
      <c r="AM136"/>
    </row>
    <row r="137" spans="1:39" s="132" customFormat="1" x14ac:dyDescent="0.35">
      <c r="A137" s="495"/>
      <c r="B137" s="496"/>
      <c r="C137" s="497"/>
      <c r="D137" s="495"/>
      <c r="E137" s="495"/>
      <c r="F137" s="495"/>
      <c r="G137" s="498"/>
      <c r="H137" s="236"/>
      <c r="V137"/>
      <c r="W137" s="100"/>
      <c r="X137" s="6"/>
      <c r="Y137"/>
      <c r="Z137" s="100"/>
      <c r="AA137" s="6"/>
      <c r="AB137"/>
      <c r="AC137" s="100"/>
      <c r="AD137" s="6"/>
      <c r="AE137"/>
      <c r="AF137" s="100"/>
      <c r="AG137" s="6"/>
      <c r="AH137"/>
      <c r="AI137" s="100"/>
      <c r="AJ137" s="6"/>
      <c r="AK137"/>
      <c r="AL137"/>
      <c r="AM137"/>
    </row>
    <row r="138" spans="1:39" x14ac:dyDescent="0.35">
      <c r="B138" s="375" t="s">
        <v>1443</v>
      </c>
      <c r="C138" s="486">
        <f>E116-C139-C140-C141-C143</f>
        <v>91</v>
      </c>
      <c r="E138" s="69"/>
      <c r="G138" s="336"/>
      <c r="H138" s="439"/>
      <c r="W138" s="100" t="s">
        <v>99</v>
      </c>
      <c r="X138" s="100"/>
      <c r="Z138" s="100" t="s">
        <v>99</v>
      </c>
      <c r="AA138" s="100"/>
      <c r="AC138" s="100" t="s">
        <v>99</v>
      </c>
      <c r="AD138" s="100"/>
      <c r="AF138" s="100" t="s">
        <v>99</v>
      </c>
      <c r="AG138" s="100"/>
      <c r="AI138" s="100" t="s">
        <v>99</v>
      </c>
      <c r="AJ138" s="100"/>
    </row>
    <row r="139" spans="1:39" x14ac:dyDescent="0.35">
      <c r="B139" s="375" t="s">
        <v>1603</v>
      </c>
      <c r="C139" s="486">
        <v>2</v>
      </c>
      <c r="E139" s="69"/>
      <c r="H139" s="294"/>
      <c r="W139" s="30" t="s">
        <v>70</v>
      </c>
      <c r="X139" s="2"/>
      <c r="Z139" s="30" t="s">
        <v>70</v>
      </c>
      <c r="AA139" s="2"/>
      <c r="AC139" s="30" t="s">
        <v>70</v>
      </c>
      <c r="AD139" s="2"/>
      <c r="AF139" s="30" t="s">
        <v>70</v>
      </c>
      <c r="AG139" s="2"/>
      <c r="AI139" s="30" t="s">
        <v>70</v>
      </c>
      <c r="AJ139" s="2"/>
    </row>
    <row r="140" spans="1:39" x14ac:dyDescent="0.35">
      <c r="B140" s="375" t="s">
        <v>2166</v>
      </c>
      <c r="C140" s="486">
        <v>1</v>
      </c>
      <c r="E140" s="69"/>
      <c r="W140" s="30" t="s">
        <v>71</v>
      </c>
      <c r="X140" s="2"/>
      <c r="Z140" s="30" t="s">
        <v>71</v>
      </c>
      <c r="AA140" s="2"/>
      <c r="AC140" s="30" t="s">
        <v>71</v>
      </c>
      <c r="AD140" s="2"/>
      <c r="AF140" s="30" t="s">
        <v>71</v>
      </c>
      <c r="AG140" s="2"/>
      <c r="AI140" s="30" t="s">
        <v>71</v>
      </c>
      <c r="AJ140" s="2"/>
    </row>
    <row r="141" spans="1:39" x14ac:dyDescent="0.35">
      <c r="B141" t="s">
        <v>1930</v>
      </c>
      <c r="C141" s="490">
        <v>2</v>
      </c>
      <c r="E141" s="69"/>
      <c r="W141" s="120" t="s">
        <v>0</v>
      </c>
      <c r="X141" s="79"/>
      <c r="Z141" s="120" t="s">
        <v>0</v>
      </c>
      <c r="AA141" s="79"/>
      <c r="AC141" s="120" t="s">
        <v>0</v>
      </c>
      <c r="AD141" s="79"/>
      <c r="AF141" s="120" t="s">
        <v>0</v>
      </c>
      <c r="AG141" s="79"/>
      <c r="AI141" s="120" t="s">
        <v>0</v>
      </c>
      <c r="AJ141" s="79"/>
    </row>
    <row r="142" spans="1:39" x14ac:dyDescent="0.35">
      <c r="B142" t="s">
        <v>71</v>
      </c>
      <c r="C142" s="490">
        <f>F116</f>
        <v>23</v>
      </c>
      <c r="E142" s="69"/>
      <c r="W142" s="100" t="s">
        <v>99</v>
      </c>
      <c r="X142" s="100"/>
      <c r="Z142" s="100" t="s">
        <v>99</v>
      </c>
      <c r="AA142" s="100"/>
      <c r="AC142" s="100" t="s">
        <v>99</v>
      </c>
      <c r="AD142" s="100"/>
      <c r="AF142" s="100" t="s">
        <v>99</v>
      </c>
      <c r="AG142" s="100"/>
      <c r="AI142" s="100" t="s">
        <v>99</v>
      </c>
      <c r="AJ142" s="100"/>
    </row>
    <row r="143" spans="1:39" x14ac:dyDescent="0.35">
      <c r="B143" s="375" t="s">
        <v>2173</v>
      </c>
      <c r="C143" s="486">
        <v>1</v>
      </c>
      <c r="D143" s="86"/>
      <c r="E143" s="86"/>
      <c r="F143" s="484"/>
      <c r="W143" s="30" t="s">
        <v>70</v>
      </c>
      <c r="X143" s="2"/>
      <c r="Z143" s="30" t="s">
        <v>70</v>
      </c>
      <c r="AA143" s="2"/>
      <c r="AC143" s="30" t="s">
        <v>70</v>
      </c>
      <c r="AD143" s="2"/>
      <c r="AF143" s="30" t="s">
        <v>70</v>
      </c>
      <c r="AG143" s="2"/>
      <c r="AI143" s="30" t="s">
        <v>70</v>
      </c>
      <c r="AJ143" s="2"/>
    </row>
    <row r="144" spans="1:39" x14ac:dyDescent="0.35">
      <c r="B144" s="36" t="s">
        <v>140</v>
      </c>
      <c r="C144" s="491">
        <f>SUM(C138:C143)</f>
        <v>120</v>
      </c>
      <c r="D144" s="86"/>
      <c r="E144" s="484"/>
      <c r="F144" s="86" t="s">
        <v>1082</v>
      </c>
      <c r="G144" s="87"/>
      <c r="H144" s="439"/>
      <c r="W144" s="30" t="s">
        <v>71</v>
      </c>
      <c r="X144" s="2"/>
      <c r="Z144" s="30" t="s">
        <v>71</v>
      </c>
      <c r="AA144" s="2"/>
      <c r="AC144" s="30" t="s">
        <v>71</v>
      </c>
      <c r="AD144" s="2"/>
      <c r="AF144" s="30" t="s">
        <v>71</v>
      </c>
      <c r="AG144" s="2"/>
      <c r="AI144" s="30" t="s">
        <v>71</v>
      </c>
      <c r="AJ144" s="2"/>
    </row>
    <row r="145" spans="2:36" x14ac:dyDescent="0.35">
      <c r="B145" s="36"/>
      <c r="C145" s="487"/>
      <c r="D145" s="86">
        <f>C144*20000</f>
        <v>2400000</v>
      </c>
      <c r="E145" s="86">
        <f>C144*17000</f>
        <v>2040000</v>
      </c>
      <c r="F145" s="484">
        <f>D145-E145</f>
        <v>360000</v>
      </c>
      <c r="G145" s="87"/>
      <c r="H145" s="465"/>
      <c r="W145" s="120" t="s">
        <v>0</v>
      </c>
      <c r="X145" s="79">
        <f>(X143+X144)*19000</f>
        <v>0</v>
      </c>
      <c r="Z145" s="120" t="s">
        <v>0</v>
      </c>
      <c r="AA145" s="79">
        <f>(AA143+AA144)*19000</f>
        <v>0</v>
      </c>
      <c r="AC145" s="120" t="s">
        <v>0</v>
      </c>
      <c r="AD145" s="79">
        <f>(AD143+AD144)*19000</f>
        <v>0</v>
      </c>
      <c r="AF145" s="120" t="s">
        <v>0</v>
      </c>
      <c r="AG145" s="79">
        <f>(AG143+AG144)*19000</f>
        <v>0</v>
      </c>
      <c r="AI145" s="120" t="s">
        <v>0</v>
      </c>
      <c r="AJ145" s="79">
        <f>(AJ143+AJ144)*19000</f>
        <v>0</v>
      </c>
    </row>
    <row r="146" spans="2:36" x14ac:dyDescent="0.35">
      <c r="B146" s="75"/>
      <c r="C146" s="173"/>
      <c r="D146" s="86"/>
      <c r="E146" s="86">
        <f>17000*4</f>
        <v>68000</v>
      </c>
      <c r="F146" s="86"/>
      <c r="G146" s="87"/>
      <c r="H146" s="439"/>
    </row>
    <row r="147" spans="2:36" x14ac:dyDescent="0.35">
      <c r="C147" s="486"/>
      <c r="E147" s="485"/>
      <c r="F147" s="670">
        <f>F145+E146</f>
        <v>428000</v>
      </c>
      <c r="G147" s="671"/>
    </row>
    <row r="148" spans="2:36" x14ac:dyDescent="0.35">
      <c r="B148" s="169"/>
      <c r="C148" s="486"/>
      <c r="F148" s="69"/>
      <c r="G148" s="294">
        <v>150000</v>
      </c>
      <c r="H148" s="294"/>
    </row>
    <row r="149" spans="2:36" x14ac:dyDescent="0.35">
      <c r="B149" t="s">
        <v>2198</v>
      </c>
      <c r="F149" s="69"/>
      <c r="G149" s="169"/>
      <c r="H149" s="169"/>
    </row>
    <row r="150" spans="2:36" x14ac:dyDescent="0.35">
      <c r="B150" t="s">
        <v>2199</v>
      </c>
      <c r="F150" s="69"/>
      <c r="G150" s="169"/>
      <c r="H150" s="169"/>
    </row>
    <row r="151" spans="2:36" x14ac:dyDescent="0.35">
      <c r="B151" t="s">
        <v>2200</v>
      </c>
      <c r="F151" s="69"/>
      <c r="G151" s="294"/>
      <c r="H151" s="294"/>
    </row>
    <row r="152" spans="2:36" x14ac:dyDescent="0.35">
      <c r="B152" t="s">
        <v>2189</v>
      </c>
      <c r="F152" s="69"/>
      <c r="G152" s="29"/>
    </row>
    <row r="153" spans="2:36" x14ac:dyDescent="0.35">
      <c r="B153" t="s">
        <v>2190</v>
      </c>
      <c r="F153" s="69"/>
      <c r="G153" s="29"/>
    </row>
    <row r="154" spans="2:36" x14ac:dyDescent="0.35">
      <c r="B154" t="s">
        <v>2191</v>
      </c>
      <c r="F154" s="69"/>
      <c r="G154" s="29"/>
    </row>
    <row r="155" spans="2:36" x14ac:dyDescent="0.35">
      <c r="B155" t="s">
        <v>2192</v>
      </c>
    </row>
    <row r="156" spans="2:36" x14ac:dyDescent="0.35">
      <c r="B156" t="s">
        <v>2193</v>
      </c>
    </row>
    <row r="157" spans="2:36" x14ac:dyDescent="0.35">
      <c r="B157" t="s">
        <v>2201</v>
      </c>
    </row>
    <row r="158" spans="2:36" x14ac:dyDescent="0.35">
      <c r="B158" t="s">
        <v>2202</v>
      </c>
    </row>
    <row r="161" spans="1:8" x14ac:dyDescent="0.35">
      <c r="B161" s="494" t="s">
        <v>1630</v>
      </c>
      <c r="C161" s="494" t="s">
        <v>2194</v>
      </c>
      <c r="D161" s="494" t="s">
        <v>2195</v>
      </c>
      <c r="E161" s="500" t="s">
        <v>140</v>
      </c>
      <c r="F161" s="504" t="s">
        <v>2205</v>
      </c>
    </row>
    <row r="162" spans="1:8" x14ac:dyDescent="0.35">
      <c r="B162" s="82" t="s">
        <v>2196</v>
      </c>
      <c r="C162" s="81">
        <v>10</v>
      </c>
      <c r="D162" s="81">
        <v>2</v>
      </c>
      <c r="E162" s="83">
        <f>12*22500</f>
        <v>270000</v>
      </c>
      <c r="F162" s="81" t="s">
        <v>181</v>
      </c>
      <c r="G162" s="3">
        <f>E162</f>
        <v>270000</v>
      </c>
    </row>
    <row r="163" spans="1:8" x14ac:dyDescent="0.35">
      <c r="B163" s="82" t="s">
        <v>2197</v>
      </c>
      <c r="C163" s="81">
        <f>43+6</f>
        <v>49</v>
      </c>
      <c r="D163" s="81">
        <v>12</v>
      </c>
      <c r="E163" s="83">
        <f>61*22500</f>
        <v>1372500</v>
      </c>
      <c r="F163" s="81" t="s">
        <v>181</v>
      </c>
      <c r="G163" s="3">
        <f>E163</f>
        <v>1372500</v>
      </c>
      <c r="H163" s="29" t="s">
        <v>2206</v>
      </c>
    </row>
    <row r="164" spans="1:8" x14ac:dyDescent="0.35">
      <c r="B164" s="82" t="s">
        <v>728</v>
      </c>
      <c r="C164" s="81">
        <v>4</v>
      </c>
      <c r="D164" s="81">
        <v>1</v>
      </c>
      <c r="E164" s="83">
        <f>5*22500</f>
        <v>112500</v>
      </c>
      <c r="F164" s="81" t="s">
        <v>181</v>
      </c>
      <c r="G164" s="3">
        <f>E164</f>
        <v>112500</v>
      </c>
    </row>
    <row r="165" spans="1:8" x14ac:dyDescent="0.35">
      <c r="B165" s="82" t="s">
        <v>727</v>
      </c>
      <c r="C165" s="81">
        <v>12</v>
      </c>
      <c r="D165" s="81"/>
      <c r="E165" s="83">
        <f>C165*22500</f>
        <v>270000</v>
      </c>
      <c r="F165" s="81" t="s">
        <v>181</v>
      </c>
      <c r="G165" s="3">
        <v>270000</v>
      </c>
    </row>
    <row r="166" spans="1:8" x14ac:dyDescent="0.35">
      <c r="B166" s="509" t="s">
        <v>1636</v>
      </c>
      <c r="C166" s="510">
        <v>12</v>
      </c>
      <c r="D166" s="510"/>
      <c r="E166" s="511">
        <f>C166*22500</f>
        <v>270000</v>
      </c>
      <c r="F166" s="510" t="s">
        <v>181</v>
      </c>
      <c r="G166" s="3">
        <v>270000</v>
      </c>
    </row>
    <row r="167" spans="1:8" x14ac:dyDescent="0.35">
      <c r="B167" s="82" t="s">
        <v>1285</v>
      </c>
      <c r="C167" s="81">
        <v>5</v>
      </c>
      <c r="D167" s="81">
        <v>1</v>
      </c>
      <c r="E167" s="83">
        <f>6*22500</f>
        <v>135000</v>
      </c>
      <c r="F167" s="81" t="s">
        <v>181</v>
      </c>
      <c r="G167" s="3">
        <v>135000</v>
      </c>
    </row>
    <row r="168" spans="1:8" x14ac:dyDescent="0.35">
      <c r="A168" s="499"/>
      <c r="B168" s="509" t="s">
        <v>1302</v>
      </c>
      <c r="C168" s="510">
        <v>4</v>
      </c>
      <c r="D168" s="510">
        <v>2</v>
      </c>
      <c r="E168" s="511">
        <f>6*22500</f>
        <v>135000</v>
      </c>
      <c r="F168" s="510" t="s">
        <v>2207</v>
      </c>
      <c r="G168" s="3">
        <v>135000</v>
      </c>
    </row>
    <row r="169" spans="1:8" x14ac:dyDescent="0.35">
      <c r="B169" s="509" t="s">
        <v>759</v>
      </c>
      <c r="C169" s="510">
        <v>12</v>
      </c>
      <c r="D169" s="510"/>
      <c r="E169" s="511">
        <f t="shared" ref="E169:E174" si="6">C169*22500</f>
        <v>270000</v>
      </c>
      <c r="F169" s="510" t="s">
        <v>181</v>
      </c>
      <c r="G169" s="3">
        <v>270000</v>
      </c>
    </row>
    <row r="170" spans="1:8" x14ac:dyDescent="0.35">
      <c r="A170" s="499"/>
      <c r="B170" s="82" t="s">
        <v>1617</v>
      </c>
      <c r="C170" s="81">
        <v>6</v>
      </c>
      <c r="D170" s="81"/>
      <c r="E170" s="83">
        <f t="shared" si="6"/>
        <v>135000</v>
      </c>
      <c r="F170" s="81" t="s">
        <v>181</v>
      </c>
      <c r="G170" s="3">
        <f>E170</f>
        <v>135000</v>
      </c>
    </row>
    <row r="171" spans="1:8" x14ac:dyDescent="0.35">
      <c r="A171" s="503"/>
      <c r="B171" s="82" t="s">
        <v>1264</v>
      </c>
      <c r="C171" s="81">
        <v>6</v>
      </c>
      <c r="D171" s="81">
        <v>6</v>
      </c>
      <c r="E171" s="83">
        <f>12*22500</f>
        <v>270000</v>
      </c>
      <c r="F171" s="81" t="s">
        <v>181</v>
      </c>
      <c r="G171" s="3">
        <v>270000</v>
      </c>
    </row>
    <row r="172" spans="1:8" x14ac:dyDescent="0.35">
      <c r="A172" s="503"/>
      <c r="B172" s="82" t="s">
        <v>2204</v>
      </c>
      <c r="C172" s="81">
        <f>5*6</f>
        <v>30</v>
      </c>
      <c r="D172" s="81"/>
      <c r="E172" s="83">
        <f t="shared" si="6"/>
        <v>675000</v>
      </c>
      <c r="F172" s="81" t="s">
        <v>181</v>
      </c>
      <c r="G172" s="3">
        <f>E172</f>
        <v>675000</v>
      </c>
    </row>
    <row r="173" spans="1:8" x14ac:dyDescent="0.35">
      <c r="A173" s="501"/>
      <c r="B173" s="509" t="s">
        <v>686</v>
      </c>
      <c r="C173" s="510">
        <v>6</v>
      </c>
      <c r="D173" s="510"/>
      <c r="E173" s="511">
        <f t="shared" si="6"/>
        <v>135000</v>
      </c>
      <c r="F173" s="510" t="s">
        <v>181</v>
      </c>
      <c r="G173" s="3">
        <v>135000</v>
      </c>
    </row>
    <row r="174" spans="1:8" x14ac:dyDescent="0.35">
      <c r="B174" s="509" t="s">
        <v>1773</v>
      </c>
      <c r="C174" s="510">
        <v>6</v>
      </c>
      <c r="D174" s="510"/>
      <c r="E174" s="511">
        <f t="shared" si="6"/>
        <v>135000</v>
      </c>
      <c r="F174" s="510" t="s">
        <v>181</v>
      </c>
      <c r="G174" s="3">
        <v>135000</v>
      </c>
    </row>
    <row r="175" spans="1:8" x14ac:dyDescent="0.35">
      <c r="B175" s="6" t="s">
        <v>140</v>
      </c>
      <c r="C175" s="494">
        <f>SUM(C162:C174)</f>
        <v>162</v>
      </c>
      <c r="D175" s="494">
        <f>SUM(D162:D174)</f>
        <v>24</v>
      </c>
      <c r="E175" s="502">
        <f>SUM(E162:E174)</f>
        <v>4185000</v>
      </c>
      <c r="F175" s="504"/>
      <c r="G175" s="261">
        <f>SUM(G162:G174)</f>
        <v>4185000</v>
      </c>
    </row>
    <row r="176" spans="1:8" x14ac:dyDescent="0.35">
      <c r="C176" s="501">
        <f>C175/6</f>
        <v>27</v>
      </c>
      <c r="D176" s="501">
        <f>D175/6</f>
        <v>4</v>
      </c>
      <c r="E176" s="486" t="s">
        <v>2203</v>
      </c>
    </row>
    <row r="177" spans="4:4" x14ac:dyDescent="0.35">
      <c r="D177" s="29"/>
    </row>
  </sheetData>
  <mergeCells count="2">
    <mergeCell ref="A116:B116"/>
    <mergeCell ref="F147:G147"/>
  </mergeCells>
  <pageMargins left="0.31496062992125984" right="0.31496062992125984" top="0.15748031496062992" bottom="0.15748031496062992" header="0.31496062992125984" footer="0.31496062992125984"/>
  <pageSetup scale="12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opLeftCell="A10" workbookViewId="0">
      <selection activeCell="G22" sqref="G22"/>
    </sheetView>
  </sheetViews>
  <sheetFormatPr defaultRowHeight="14.5" x14ac:dyDescent="0.35"/>
  <cols>
    <col min="1" max="1" width="5.26953125" style="467" customWidth="1"/>
    <col min="2" max="2" width="19.26953125" customWidth="1"/>
    <col min="3" max="3" width="21.54296875" style="29" customWidth="1"/>
    <col min="4" max="5" width="12.54296875" style="467" customWidth="1"/>
    <col min="6" max="6" width="10.7265625" style="467" customWidth="1"/>
    <col min="7" max="7" width="12.54296875" style="3" customWidth="1"/>
    <col min="8" max="8" width="14.7265625" style="29" bestFit="1" customWidth="1"/>
    <col min="9" max="9" width="51.54296875" style="132" bestFit="1" customWidth="1"/>
    <col min="10" max="16" width="3.26953125" style="132" hidden="1" customWidth="1"/>
    <col min="17" max="17" width="43.453125" style="132" hidden="1" customWidth="1"/>
    <col min="18" max="20" width="3.26953125" style="132" hidden="1" customWidth="1"/>
    <col min="21" max="21" width="7.26953125" style="132" customWidth="1"/>
    <col min="22" max="22" width="11.26953125" customWidth="1"/>
    <col min="23" max="23" width="10.54296875" customWidth="1"/>
    <col min="24" max="24" width="1.54296875" customWidth="1"/>
    <col min="25" max="25" width="10" customWidth="1"/>
    <col min="26" max="26" width="9.54296875" customWidth="1"/>
    <col min="27" max="27" width="2" customWidth="1"/>
    <col min="28" max="28" width="10.453125" customWidth="1"/>
    <col min="29" max="29" width="13.81640625" customWidth="1"/>
    <col min="30" max="30" width="1.7265625" customWidth="1"/>
    <col min="31" max="31" width="12.2695312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0.54296875" customWidth="1"/>
    <col min="38" max="38" width="12.453125" customWidth="1"/>
    <col min="39" max="39" width="2.453125" customWidth="1"/>
    <col min="40" max="40" width="13.453125" customWidth="1"/>
    <col min="41" max="41" width="11.54296875" customWidth="1"/>
  </cols>
  <sheetData>
    <row r="1" spans="1:43" ht="18.5" x14ac:dyDescent="0.45">
      <c r="A1" s="28" t="s">
        <v>2101</v>
      </c>
      <c r="B1" s="468"/>
      <c r="C1" s="468"/>
      <c r="D1" s="62"/>
    </row>
    <row r="2" spans="1:43" ht="21" x14ac:dyDescent="0.5">
      <c r="A2" s="76"/>
    </row>
    <row r="3" spans="1:43" ht="20.25" customHeight="1" x14ac:dyDescent="0.35">
      <c r="A3" s="26" t="s">
        <v>1</v>
      </c>
      <c r="B3" s="26" t="s">
        <v>2</v>
      </c>
      <c r="C3" s="26" t="s">
        <v>98</v>
      </c>
      <c r="D3" s="26" t="s">
        <v>99</v>
      </c>
      <c r="E3" s="26" t="s">
        <v>2094</v>
      </c>
      <c r="F3" s="26" t="s">
        <v>2095</v>
      </c>
      <c r="G3" s="27" t="s">
        <v>0</v>
      </c>
      <c r="H3" s="292" t="s">
        <v>82</v>
      </c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100" t="s">
        <v>2</v>
      </c>
      <c r="W3" s="6" t="s">
        <v>733</v>
      </c>
      <c r="Y3" s="100" t="s">
        <v>2</v>
      </c>
      <c r="Z3" s="6" t="s">
        <v>1970</v>
      </c>
      <c r="AB3" s="100" t="s">
        <v>2</v>
      </c>
      <c r="AC3" s="6" t="s">
        <v>1265</v>
      </c>
      <c r="AE3" s="100" t="s">
        <v>2</v>
      </c>
      <c r="AF3" s="6" t="s">
        <v>1227</v>
      </c>
      <c r="AH3" s="100" t="s">
        <v>2</v>
      </c>
      <c r="AI3" s="6" t="s">
        <v>1971</v>
      </c>
      <c r="AK3" s="100" t="s">
        <v>2</v>
      </c>
      <c r="AL3" s="6" t="s">
        <v>1906</v>
      </c>
      <c r="AN3" s="100" t="s">
        <v>2</v>
      </c>
      <c r="AO3" s="6" t="s">
        <v>1972</v>
      </c>
    </row>
    <row r="4" spans="1:43" ht="22.5" customHeight="1" x14ac:dyDescent="0.35">
      <c r="A4" s="94">
        <v>1</v>
      </c>
      <c r="B4" s="93" t="s">
        <v>1831</v>
      </c>
      <c r="C4" s="118" t="s">
        <v>484</v>
      </c>
      <c r="D4" s="94">
        <v>6</v>
      </c>
      <c r="E4" s="94">
        <v>2</v>
      </c>
      <c r="F4" s="94"/>
      <c r="G4" s="233">
        <f>E4*6000+F4*6000</f>
        <v>12000</v>
      </c>
      <c r="H4" s="118"/>
      <c r="I4" s="132" t="s">
        <v>2079</v>
      </c>
      <c r="V4" s="100" t="s">
        <v>457</v>
      </c>
      <c r="W4" s="6" t="s">
        <v>189</v>
      </c>
      <c r="Y4" s="100" t="s">
        <v>457</v>
      </c>
      <c r="Z4" s="6" t="s">
        <v>649</v>
      </c>
      <c r="AB4" s="100" t="s">
        <v>457</v>
      </c>
      <c r="AC4" s="6" t="s">
        <v>1266</v>
      </c>
      <c r="AE4" s="100" t="s">
        <v>457</v>
      </c>
      <c r="AF4" s="6" t="s">
        <v>943</v>
      </c>
      <c r="AH4" s="100" t="s">
        <v>457</v>
      </c>
      <c r="AI4" s="6" t="s">
        <v>484</v>
      </c>
      <c r="AK4" s="100" t="s">
        <v>457</v>
      </c>
      <c r="AL4" s="6" t="s">
        <v>484</v>
      </c>
      <c r="AN4" s="100" t="s">
        <v>457</v>
      </c>
      <c r="AO4" s="6" t="s">
        <v>1266</v>
      </c>
    </row>
    <row r="5" spans="1:43" ht="22.5" customHeight="1" x14ac:dyDescent="0.35">
      <c r="A5" s="94">
        <f>A4+1</f>
        <v>2</v>
      </c>
      <c r="B5" s="93" t="s">
        <v>1262</v>
      </c>
      <c r="C5" s="118" t="s">
        <v>2096</v>
      </c>
      <c r="D5" s="94">
        <v>7</v>
      </c>
      <c r="E5" s="94">
        <v>2</v>
      </c>
      <c r="F5" s="94">
        <v>1</v>
      </c>
      <c r="G5" s="233">
        <f t="shared" ref="G5:G22" si="0">E5*6000+F5*6000</f>
        <v>18000</v>
      </c>
      <c r="H5" s="118"/>
      <c r="I5" s="132" t="s">
        <v>2080</v>
      </c>
      <c r="V5" s="100" t="s">
        <v>99</v>
      </c>
      <c r="W5" s="100">
        <v>8</v>
      </c>
      <c r="Y5" s="100" t="s">
        <v>99</v>
      </c>
      <c r="Z5" s="100">
        <v>5</v>
      </c>
      <c r="AB5" s="100" t="s">
        <v>99</v>
      </c>
      <c r="AC5" s="100">
        <v>2</v>
      </c>
      <c r="AE5" s="100" t="s">
        <v>99</v>
      </c>
      <c r="AF5" s="100">
        <v>5</v>
      </c>
      <c r="AH5" s="100" t="s">
        <v>99</v>
      </c>
      <c r="AI5" s="100">
        <v>6</v>
      </c>
      <c r="AK5" s="100" t="s">
        <v>99</v>
      </c>
      <c r="AL5" s="100">
        <v>6</v>
      </c>
      <c r="AN5" s="100" t="s">
        <v>99</v>
      </c>
      <c r="AO5" s="100">
        <v>2</v>
      </c>
    </row>
    <row r="6" spans="1:43" ht="22.5" customHeight="1" x14ac:dyDescent="0.35">
      <c r="A6" s="230">
        <f t="shared" ref="A6:A23" si="1">A5+1</f>
        <v>3</v>
      </c>
      <c r="B6" s="231" t="s">
        <v>2097</v>
      </c>
      <c r="C6" s="232" t="s">
        <v>104</v>
      </c>
      <c r="D6" s="230">
        <v>4</v>
      </c>
      <c r="E6" s="230">
        <v>2</v>
      </c>
      <c r="F6" s="230"/>
      <c r="G6" s="233">
        <f t="shared" si="0"/>
        <v>12000</v>
      </c>
      <c r="H6" s="232"/>
      <c r="I6" s="206" t="s">
        <v>2081</v>
      </c>
      <c r="V6" s="30" t="s">
        <v>70</v>
      </c>
      <c r="W6" s="2">
        <v>8</v>
      </c>
      <c r="Y6" s="30" t="s">
        <v>70</v>
      </c>
      <c r="Z6" s="2">
        <v>1</v>
      </c>
      <c r="AB6" s="30" t="s">
        <v>70</v>
      </c>
      <c r="AC6" s="2">
        <v>2</v>
      </c>
      <c r="AE6" s="30" t="s">
        <v>70</v>
      </c>
      <c r="AF6" s="2">
        <v>1</v>
      </c>
      <c r="AH6" s="30" t="s">
        <v>70</v>
      </c>
      <c r="AI6" s="2">
        <v>1</v>
      </c>
      <c r="AK6" s="30" t="s">
        <v>70</v>
      </c>
      <c r="AL6" s="2">
        <v>1</v>
      </c>
      <c r="AN6" s="30" t="s">
        <v>70</v>
      </c>
      <c r="AO6" s="2">
        <v>1</v>
      </c>
    </row>
    <row r="7" spans="1:43" ht="22.5" customHeight="1" x14ac:dyDescent="0.35">
      <c r="A7" s="230">
        <f t="shared" si="1"/>
        <v>4</v>
      </c>
      <c r="B7" s="481" t="s">
        <v>1143</v>
      </c>
      <c r="C7" s="232" t="s">
        <v>649</v>
      </c>
      <c r="D7" s="230">
        <v>5</v>
      </c>
      <c r="E7" s="482">
        <v>5</v>
      </c>
      <c r="F7" s="230">
        <v>2</v>
      </c>
      <c r="G7" s="233">
        <f t="shared" ref="G7" si="2">E7*6000+F7*6000</f>
        <v>42000</v>
      </c>
      <c r="H7" s="293"/>
      <c r="I7" s="206" t="s">
        <v>2082</v>
      </c>
      <c r="V7" s="30" t="s">
        <v>71</v>
      </c>
      <c r="W7" s="2"/>
      <c r="Y7" s="30" t="s">
        <v>71</v>
      </c>
      <c r="Z7" s="2">
        <v>1</v>
      </c>
      <c r="AB7" s="30" t="s">
        <v>71</v>
      </c>
      <c r="AC7" s="2"/>
      <c r="AE7" s="30" t="s">
        <v>71</v>
      </c>
      <c r="AF7" s="2"/>
      <c r="AH7" s="30" t="s">
        <v>71</v>
      </c>
      <c r="AI7" s="2"/>
      <c r="AK7" s="30" t="s">
        <v>71</v>
      </c>
      <c r="AL7" s="2"/>
      <c r="AN7" s="30" t="s">
        <v>2072</v>
      </c>
      <c r="AO7" s="2"/>
    </row>
    <row r="8" spans="1:43" ht="22.5" customHeight="1" x14ac:dyDescent="0.35">
      <c r="A8" s="230">
        <f t="shared" si="1"/>
        <v>5</v>
      </c>
      <c r="B8" s="231" t="s">
        <v>1068</v>
      </c>
      <c r="C8" s="232" t="s">
        <v>104</v>
      </c>
      <c r="D8" s="230">
        <v>4</v>
      </c>
      <c r="E8" s="230">
        <v>3</v>
      </c>
      <c r="F8" s="230">
        <v>2</v>
      </c>
      <c r="G8" s="233">
        <f t="shared" si="0"/>
        <v>30000</v>
      </c>
      <c r="H8" s="293"/>
      <c r="I8" s="206" t="s">
        <v>2083</v>
      </c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120" t="s">
        <v>0</v>
      </c>
      <c r="W8" s="79">
        <f>(W6+W7)*19000</f>
        <v>152000</v>
      </c>
      <c r="Y8" s="120" t="s">
        <v>0</v>
      </c>
      <c r="Z8" s="79">
        <f>(Z6+Z7)*19000</f>
        <v>38000</v>
      </c>
      <c r="AB8" s="120" t="s">
        <v>0</v>
      </c>
      <c r="AC8" s="79">
        <f>(AC6+AC7)*19000</f>
        <v>38000</v>
      </c>
      <c r="AE8" s="120" t="s">
        <v>0</v>
      </c>
      <c r="AF8" s="79">
        <f>(AF6+AF7)*19000</f>
        <v>19000</v>
      </c>
      <c r="AH8" s="120" t="s">
        <v>0</v>
      </c>
      <c r="AI8" s="79">
        <f>(AI6+AI7)*19000</f>
        <v>19000</v>
      </c>
      <c r="AK8" s="120" t="s">
        <v>0</v>
      </c>
      <c r="AL8" s="79">
        <f>(AL6+AL7)*19000</f>
        <v>19000</v>
      </c>
      <c r="AN8" s="120" t="s">
        <v>0</v>
      </c>
      <c r="AO8" s="79">
        <f>(AO6+AO7)*19000</f>
        <v>19000</v>
      </c>
    </row>
    <row r="9" spans="1:43" ht="22.5" customHeight="1" x14ac:dyDescent="0.35">
      <c r="A9" s="230">
        <f t="shared" si="1"/>
        <v>6</v>
      </c>
      <c r="B9" s="231" t="s">
        <v>1040</v>
      </c>
      <c r="C9" s="232" t="s">
        <v>148</v>
      </c>
      <c r="D9" s="230">
        <v>4</v>
      </c>
      <c r="E9" s="230">
        <v>2</v>
      </c>
      <c r="F9" s="230"/>
      <c r="G9" s="233">
        <f t="shared" si="0"/>
        <v>12000</v>
      </c>
      <c r="H9" s="293"/>
      <c r="I9" s="206" t="s">
        <v>2084</v>
      </c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AH9" s="360"/>
      <c r="AI9" s="361"/>
      <c r="AJ9" s="265"/>
      <c r="AK9" s="360"/>
      <c r="AL9" s="361"/>
      <c r="AM9" s="265"/>
      <c r="AN9" s="360"/>
      <c r="AO9" s="361"/>
      <c r="AP9" s="265"/>
      <c r="AQ9" s="265"/>
    </row>
    <row r="10" spans="1:43" ht="22.5" customHeight="1" x14ac:dyDescent="0.35">
      <c r="A10" s="230">
        <f t="shared" si="1"/>
        <v>7</v>
      </c>
      <c r="B10" s="231" t="s">
        <v>854</v>
      </c>
      <c r="C10" s="232" t="s">
        <v>148</v>
      </c>
      <c r="D10" s="230">
        <v>4</v>
      </c>
      <c r="E10" s="230">
        <v>1</v>
      </c>
      <c r="F10" s="230">
        <v>1</v>
      </c>
      <c r="G10" s="233">
        <f t="shared" si="0"/>
        <v>12000</v>
      </c>
      <c r="H10" s="293"/>
      <c r="I10" s="206" t="s">
        <v>2085</v>
      </c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00" t="s">
        <v>2</v>
      </c>
      <c r="W10" s="6" t="s">
        <v>1973</v>
      </c>
      <c r="Y10" s="100" t="s">
        <v>2</v>
      </c>
      <c r="Z10" s="6" t="s">
        <v>1264</v>
      </c>
      <c r="AB10" s="100" t="s">
        <v>2</v>
      </c>
      <c r="AC10" s="103" t="s">
        <v>2074</v>
      </c>
      <c r="AE10" s="100" t="s">
        <v>2</v>
      </c>
      <c r="AF10" s="103" t="s">
        <v>828</v>
      </c>
      <c r="AH10" s="100" t="s">
        <v>2</v>
      </c>
      <c r="AI10" s="6" t="s">
        <v>1291</v>
      </c>
      <c r="AJ10" s="265"/>
      <c r="AK10" s="100" t="s">
        <v>2</v>
      </c>
      <c r="AL10" s="6" t="s">
        <v>913</v>
      </c>
      <c r="AM10" s="265"/>
      <c r="AN10" s="100" t="s">
        <v>2</v>
      </c>
      <c r="AO10" s="6" t="s">
        <v>1974</v>
      </c>
      <c r="AP10" s="265"/>
      <c r="AQ10" s="265"/>
    </row>
    <row r="11" spans="1:43" ht="22.5" customHeight="1" x14ac:dyDescent="0.35">
      <c r="A11" s="230">
        <f t="shared" si="1"/>
        <v>8</v>
      </c>
      <c r="B11" s="231" t="s">
        <v>1050</v>
      </c>
      <c r="C11" s="232" t="s">
        <v>148</v>
      </c>
      <c r="D11" s="230">
        <v>4</v>
      </c>
      <c r="E11" s="230">
        <v>1</v>
      </c>
      <c r="F11" s="230">
        <v>1</v>
      </c>
      <c r="G11" s="233">
        <f t="shared" si="0"/>
        <v>12000</v>
      </c>
      <c r="H11" s="293"/>
      <c r="I11" s="206" t="s">
        <v>2086</v>
      </c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100" t="s">
        <v>457</v>
      </c>
      <c r="W11" s="6" t="s">
        <v>484</v>
      </c>
      <c r="Y11" s="100" t="s">
        <v>457</v>
      </c>
      <c r="Z11" s="6" t="s">
        <v>2073</v>
      </c>
      <c r="AB11" s="100" t="s">
        <v>457</v>
      </c>
      <c r="AC11" s="6" t="s">
        <v>484</v>
      </c>
      <c r="AE11" s="100" t="s">
        <v>457</v>
      </c>
      <c r="AF11" s="6" t="s">
        <v>104</v>
      </c>
      <c r="AH11" s="100" t="s">
        <v>457</v>
      </c>
      <c r="AI11" s="6" t="s">
        <v>847</v>
      </c>
      <c r="AK11" s="100" t="s">
        <v>457</v>
      </c>
      <c r="AL11" s="6" t="s">
        <v>1208</v>
      </c>
      <c r="AN11" s="100" t="s">
        <v>457</v>
      </c>
      <c r="AO11" s="6"/>
    </row>
    <row r="12" spans="1:43" ht="22.5" customHeight="1" x14ac:dyDescent="0.35">
      <c r="A12" s="230">
        <f t="shared" si="1"/>
        <v>9</v>
      </c>
      <c r="B12" s="231" t="s">
        <v>508</v>
      </c>
      <c r="C12" s="232" t="s">
        <v>148</v>
      </c>
      <c r="D12" s="230">
        <v>4</v>
      </c>
      <c r="E12" s="230">
        <v>1</v>
      </c>
      <c r="F12" s="230">
        <v>1</v>
      </c>
      <c r="G12" s="233">
        <f t="shared" si="0"/>
        <v>12000</v>
      </c>
      <c r="H12" s="293"/>
      <c r="I12" s="206" t="s">
        <v>2087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99</v>
      </c>
      <c r="W12" s="100">
        <v>6</v>
      </c>
      <c r="Y12" s="100" t="s">
        <v>99</v>
      </c>
      <c r="Z12" s="100">
        <v>5</v>
      </c>
      <c r="AB12" s="100" t="s">
        <v>99</v>
      </c>
      <c r="AC12" s="100">
        <v>6</v>
      </c>
      <c r="AE12" s="100" t="s">
        <v>99</v>
      </c>
      <c r="AF12" s="100">
        <v>4</v>
      </c>
      <c r="AH12" s="100" t="s">
        <v>99</v>
      </c>
      <c r="AI12" s="100">
        <v>7</v>
      </c>
      <c r="AK12" s="100" t="s">
        <v>99</v>
      </c>
      <c r="AL12" s="100">
        <v>7</v>
      </c>
      <c r="AN12" s="100" t="s">
        <v>99</v>
      </c>
      <c r="AO12" s="100">
        <v>2</v>
      </c>
    </row>
    <row r="13" spans="1:43" ht="22.5" customHeight="1" x14ac:dyDescent="0.35">
      <c r="A13" s="230">
        <f t="shared" si="1"/>
        <v>10</v>
      </c>
      <c r="B13" s="231" t="s">
        <v>2098</v>
      </c>
      <c r="C13" s="232" t="s">
        <v>148</v>
      </c>
      <c r="D13" s="230">
        <v>4</v>
      </c>
      <c r="E13" s="230">
        <v>1</v>
      </c>
      <c r="F13" s="230">
        <v>1</v>
      </c>
      <c r="G13" s="233">
        <f t="shared" si="0"/>
        <v>12000</v>
      </c>
      <c r="H13" s="293"/>
      <c r="I13" s="206" t="s">
        <v>2088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30" t="s">
        <v>70</v>
      </c>
      <c r="W13" s="2">
        <v>1</v>
      </c>
      <c r="Y13" s="30" t="s">
        <v>70</v>
      </c>
      <c r="Z13" s="2">
        <v>2</v>
      </c>
      <c r="AB13" s="30" t="s">
        <v>70</v>
      </c>
      <c r="AC13" s="2">
        <v>1</v>
      </c>
      <c r="AE13" s="30" t="s">
        <v>70</v>
      </c>
      <c r="AF13" s="2">
        <v>2</v>
      </c>
      <c r="AH13" s="30" t="s">
        <v>70</v>
      </c>
      <c r="AI13" s="2">
        <v>3</v>
      </c>
      <c r="AK13" s="30" t="s">
        <v>70</v>
      </c>
      <c r="AL13" s="2">
        <v>4</v>
      </c>
      <c r="AN13" s="30" t="s">
        <v>70</v>
      </c>
      <c r="AO13" s="2">
        <v>2</v>
      </c>
    </row>
    <row r="14" spans="1:43" ht="22.5" customHeight="1" x14ac:dyDescent="0.35">
      <c r="A14" s="230">
        <f t="shared" si="1"/>
        <v>11</v>
      </c>
      <c r="B14" s="231" t="s">
        <v>2099</v>
      </c>
      <c r="C14" s="232" t="s">
        <v>148</v>
      </c>
      <c r="D14" s="230">
        <v>4</v>
      </c>
      <c r="E14" s="230">
        <v>2</v>
      </c>
      <c r="F14" s="230">
        <v>1</v>
      </c>
      <c r="G14" s="233">
        <f t="shared" si="0"/>
        <v>18000</v>
      </c>
      <c r="H14" s="293"/>
      <c r="I14" s="206" t="s">
        <v>2089</v>
      </c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30" t="s">
        <v>71</v>
      </c>
      <c r="W14" s="281"/>
      <c r="Y14" s="30" t="s">
        <v>71</v>
      </c>
      <c r="Z14" s="2">
        <v>1</v>
      </c>
      <c r="AB14" s="30" t="s">
        <v>71</v>
      </c>
      <c r="AC14" s="2">
        <v>1</v>
      </c>
      <c r="AE14" s="30" t="s">
        <v>71</v>
      </c>
      <c r="AF14" s="2">
        <v>1</v>
      </c>
      <c r="AH14" s="30" t="s">
        <v>71</v>
      </c>
      <c r="AI14" s="2"/>
      <c r="AK14" s="30" t="s">
        <v>71</v>
      </c>
      <c r="AL14" s="2"/>
      <c r="AN14" s="30" t="s">
        <v>71</v>
      </c>
      <c r="AO14" s="2">
        <v>2</v>
      </c>
    </row>
    <row r="15" spans="1:43" ht="22.5" customHeight="1" x14ac:dyDescent="0.35">
      <c r="A15" s="230">
        <f t="shared" si="1"/>
        <v>12</v>
      </c>
      <c r="B15" s="231" t="s">
        <v>1330</v>
      </c>
      <c r="C15" s="232" t="s">
        <v>148</v>
      </c>
      <c r="D15" s="230">
        <v>4</v>
      </c>
      <c r="E15" s="230">
        <v>1</v>
      </c>
      <c r="F15" s="230">
        <v>1</v>
      </c>
      <c r="G15" s="233">
        <f t="shared" si="0"/>
        <v>12000</v>
      </c>
      <c r="H15" s="293"/>
      <c r="I15" s="246" t="s">
        <v>2090</v>
      </c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120" t="s">
        <v>0</v>
      </c>
      <c r="W15" s="79">
        <f>(W13+W14)*19000</f>
        <v>19000</v>
      </c>
      <c r="Y15" s="120" t="s">
        <v>0</v>
      </c>
      <c r="Z15" s="79">
        <f>(Z13+Z14)*19000</f>
        <v>57000</v>
      </c>
      <c r="AB15" s="120" t="s">
        <v>0</v>
      </c>
      <c r="AC15" s="79">
        <f>(AC13+AC14)*19000</f>
        <v>38000</v>
      </c>
      <c r="AE15" s="120" t="s">
        <v>0</v>
      </c>
      <c r="AF15" s="79">
        <f>(AF13+AF14)*19000</f>
        <v>57000</v>
      </c>
      <c r="AH15" s="120" t="s">
        <v>0</v>
      </c>
      <c r="AI15" s="79">
        <f>(AI13+AI14)*19000</f>
        <v>57000</v>
      </c>
      <c r="AK15" s="120" t="s">
        <v>0</v>
      </c>
      <c r="AL15" s="79">
        <f>(AL13+AL14)*19000</f>
        <v>76000</v>
      </c>
      <c r="AN15" s="120" t="s">
        <v>0</v>
      </c>
      <c r="AO15" s="79">
        <f>(AO13+AO14)*19000</f>
        <v>76000</v>
      </c>
    </row>
    <row r="16" spans="1:43" ht="22.5" customHeight="1" x14ac:dyDescent="0.35">
      <c r="A16" s="230">
        <f t="shared" si="1"/>
        <v>13</v>
      </c>
      <c r="B16" s="231" t="s">
        <v>2100</v>
      </c>
      <c r="C16" s="232" t="s">
        <v>148</v>
      </c>
      <c r="D16" s="230">
        <v>4</v>
      </c>
      <c r="E16" s="230">
        <v>1</v>
      </c>
      <c r="F16" s="230">
        <v>1</v>
      </c>
      <c r="G16" s="233">
        <f t="shared" si="0"/>
        <v>12000</v>
      </c>
      <c r="H16" s="293"/>
      <c r="I16" s="334" t="s">
        <v>2091</v>
      </c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AH16" s="362"/>
      <c r="AI16" s="265"/>
      <c r="AJ16" s="265"/>
      <c r="AK16" s="362"/>
      <c r="AL16" s="265"/>
      <c r="AM16" s="265"/>
      <c r="AN16" s="362"/>
      <c r="AO16" s="265"/>
    </row>
    <row r="17" spans="1:44" ht="22.5" customHeight="1" x14ac:dyDescent="0.35">
      <c r="A17" s="230">
        <f t="shared" si="1"/>
        <v>14</v>
      </c>
      <c r="B17" s="231" t="s">
        <v>650</v>
      </c>
      <c r="C17" s="232" t="s">
        <v>189</v>
      </c>
      <c r="D17" s="230">
        <v>8</v>
      </c>
      <c r="E17" s="230"/>
      <c r="F17" s="230">
        <v>2</v>
      </c>
      <c r="G17" s="233">
        <f t="shared" si="0"/>
        <v>12000</v>
      </c>
      <c r="H17" s="293"/>
      <c r="I17" s="206" t="s">
        <v>2092</v>
      </c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100" t="s">
        <v>2</v>
      </c>
      <c r="W17" s="6" t="s">
        <v>1285</v>
      </c>
      <c r="Y17" s="100" t="s">
        <v>2</v>
      </c>
      <c r="Z17" s="6" t="s">
        <v>1218</v>
      </c>
      <c r="AB17" s="100" t="s">
        <v>2</v>
      </c>
      <c r="AC17" s="103" t="s">
        <v>1260</v>
      </c>
      <c r="AE17" s="100" t="s">
        <v>2</v>
      </c>
      <c r="AF17" s="103" t="s">
        <v>1080</v>
      </c>
      <c r="AH17" s="100" t="s">
        <v>2</v>
      </c>
      <c r="AI17" s="6" t="s">
        <v>1182</v>
      </c>
      <c r="AJ17" s="265"/>
      <c r="AK17" s="100" t="s">
        <v>2</v>
      </c>
      <c r="AL17" s="6" t="s">
        <v>815</v>
      </c>
      <c r="AM17" s="265"/>
      <c r="AN17" s="100" t="s">
        <v>2</v>
      </c>
      <c r="AO17" s="6" t="s">
        <v>686</v>
      </c>
    </row>
    <row r="18" spans="1:44" ht="22.5" customHeight="1" x14ac:dyDescent="0.35">
      <c r="A18" s="230">
        <f t="shared" si="1"/>
        <v>15</v>
      </c>
      <c r="B18" s="231" t="s">
        <v>720</v>
      </c>
      <c r="C18" s="232" t="s">
        <v>487</v>
      </c>
      <c r="D18" s="230">
        <v>2</v>
      </c>
      <c r="E18" s="230">
        <v>2</v>
      </c>
      <c r="F18" s="230">
        <v>2</v>
      </c>
      <c r="G18" s="233">
        <f t="shared" si="0"/>
        <v>24000</v>
      </c>
      <c r="H18" s="293"/>
      <c r="I18" s="236" t="s">
        <v>2093</v>
      </c>
      <c r="J18" s="206"/>
      <c r="K18" s="206"/>
      <c r="L18" s="206"/>
      <c r="M18" s="206"/>
      <c r="N18" s="206"/>
      <c r="O18" s="206"/>
      <c r="P18" s="206"/>
      <c r="Q18" s="206"/>
      <c r="R18" s="206"/>
      <c r="S18" s="206"/>
      <c r="T18" s="206"/>
      <c r="U18" s="206"/>
      <c r="V18" s="100" t="s">
        <v>457</v>
      </c>
      <c r="W18" s="6" t="s">
        <v>422</v>
      </c>
      <c r="Y18" s="100" t="s">
        <v>457</v>
      </c>
      <c r="Z18" s="6" t="s">
        <v>387</v>
      </c>
      <c r="AB18" s="100" t="s">
        <v>457</v>
      </c>
      <c r="AC18" s="6" t="s">
        <v>1011</v>
      </c>
      <c r="AE18" s="100" t="s">
        <v>457</v>
      </c>
      <c r="AF18" s="6" t="s">
        <v>413</v>
      </c>
      <c r="AH18" s="100" t="s">
        <v>457</v>
      </c>
      <c r="AI18" s="6" t="s">
        <v>2075</v>
      </c>
      <c r="AK18" s="100" t="s">
        <v>457</v>
      </c>
      <c r="AL18" s="6" t="s">
        <v>816</v>
      </c>
      <c r="AN18" s="100" t="s">
        <v>457</v>
      </c>
      <c r="AO18" s="6" t="s">
        <v>1643</v>
      </c>
    </row>
    <row r="19" spans="1:44" ht="22.5" customHeight="1" x14ac:dyDescent="0.35">
      <c r="A19" s="230">
        <f t="shared" si="1"/>
        <v>16</v>
      </c>
      <c r="B19" s="231" t="s">
        <v>1995</v>
      </c>
      <c r="C19" s="232" t="s">
        <v>2102</v>
      </c>
      <c r="D19" s="230">
        <v>8</v>
      </c>
      <c r="E19" s="230">
        <v>2</v>
      </c>
      <c r="F19" s="230"/>
      <c r="G19" s="233">
        <f t="shared" si="0"/>
        <v>12000</v>
      </c>
      <c r="H19" s="293"/>
      <c r="I19" s="132" t="s">
        <v>2104</v>
      </c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100" t="s">
        <v>99</v>
      </c>
      <c r="W19" s="100">
        <v>4</v>
      </c>
      <c r="Y19" s="100" t="s">
        <v>99</v>
      </c>
      <c r="Z19" s="100">
        <v>7</v>
      </c>
      <c r="AB19" s="100" t="s">
        <v>99</v>
      </c>
      <c r="AC19" s="100">
        <v>7</v>
      </c>
      <c r="AE19" s="100" t="s">
        <v>99</v>
      </c>
      <c r="AF19" s="100">
        <v>3</v>
      </c>
      <c r="AH19" s="100" t="s">
        <v>99</v>
      </c>
      <c r="AI19" s="100">
        <v>4</v>
      </c>
      <c r="AK19" s="100" t="s">
        <v>99</v>
      </c>
      <c r="AL19" s="100">
        <v>3</v>
      </c>
      <c r="AN19" s="100" t="s">
        <v>99</v>
      </c>
      <c r="AO19" s="100">
        <v>4</v>
      </c>
    </row>
    <row r="20" spans="1:44" ht="22.5" customHeight="1" x14ac:dyDescent="0.35">
      <c r="A20" s="230">
        <f t="shared" si="1"/>
        <v>17</v>
      </c>
      <c r="B20" s="231" t="s">
        <v>2103</v>
      </c>
      <c r="C20" s="232" t="s">
        <v>825</v>
      </c>
      <c r="D20" s="230">
        <v>7</v>
      </c>
      <c r="E20" s="230">
        <v>2</v>
      </c>
      <c r="F20" s="230"/>
      <c r="G20" s="233">
        <f t="shared" si="0"/>
        <v>12000</v>
      </c>
      <c r="H20" s="293"/>
      <c r="I20" s="245" t="s">
        <v>2105</v>
      </c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30" t="s">
        <v>70</v>
      </c>
      <c r="W20" s="2">
        <v>1</v>
      </c>
      <c r="Y20" s="30" t="s">
        <v>70</v>
      </c>
      <c r="Z20" s="2">
        <v>2</v>
      </c>
      <c r="AB20" s="30" t="s">
        <v>70</v>
      </c>
      <c r="AC20" s="2">
        <v>2</v>
      </c>
      <c r="AE20" s="30" t="s">
        <v>70</v>
      </c>
      <c r="AF20" s="2">
        <v>2</v>
      </c>
      <c r="AH20" s="30" t="s">
        <v>70</v>
      </c>
      <c r="AI20" s="2">
        <v>2</v>
      </c>
      <c r="AK20" s="30" t="s">
        <v>70</v>
      </c>
      <c r="AL20" s="2">
        <v>1</v>
      </c>
      <c r="AN20" s="30" t="s">
        <v>70</v>
      </c>
      <c r="AO20" s="2">
        <v>2</v>
      </c>
    </row>
    <row r="21" spans="1:44" ht="22.5" customHeight="1" x14ac:dyDescent="0.35">
      <c r="A21" s="230">
        <f t="shared" si="1"/>
        <v>18</v>
      </c>
      <c r="B21" s="231" t="s">
        <v>1073</v>
      </c>
      <c r="C21" s="232" t="s">
        <v>387</v>
      </c>
      <c r="D21" s="230">
        <v>7</v>
      </c>
      <c r="E21" s="230">
        <v>1</v>
      </c>
      <c r="F21" s="230">
        <v>1</v>
      </c>
      <c r="G21" s="233">
        <f t="shared" si="0"/>
        <v>12000</v>
      </c>
      <c r="H21" s="293"/>
      <c r="I21" s="206" t="s">
        <v>2106</v>
      </c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30" t="s">
        <v>71</v>
      </c>
      <c r="W21" s="281">
        <v>2</v>
      </c>
      <c r="Y21" s="30" t="s">
        <v>71</v>
      </c>
      <c r="Z21" s="2"/>
      <c r="AB21" s="30" t="s">
        <v>71</v>
      </c>
      <c r="AC21" s="2"/>
      <c r="AE21" s="30" t="s">
        <v>71</v>
      </c>
      <c r="AF21" s="2">
        <v>1</v>
      </c>
      <c r="AH21" s="30" t="s">
        <v>71</v>
      </c>
      <c r="AI21" s="2"/>
      <c r="AK21" s="30" t="s">
        <v>71</v>
      </c>
      <c r="AL21" s="2"/>
      <c r="AN21" s="30" t="s">
        <v>71</v>
      </c>
      <c r="AO21" s="2"/>
    </row>
    <row r="22" spans="1:44" ht="22.5" customHeight="1" x14ac:dyDescent="0.35">
      <c r="A22" s="230">
        <f t="shared" si="1"/>
        <v>19</v>
      </c>
      <c r="B22" s="231" t="s">
        <v>1484</v>
      </c>
      <c r="C22" s="232" t="s">
        <v>1633</v>
      </c>
      <c r="D22" s="230">
        <v>8</v>
      </c>
      <c r="E22" s="230">
        <v>2</v>
      </c>
      <c r="F22" s="230">
        <v>3</v>
      </c>
      <c r="G22" s="233">
        <f t="shared" si="0"/>
        <v>30000</v>
      </c>
      <c r="H22" s="293"/>
      <c r="I22" s="206" t="s">
        <v>2107</v>
      </c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120" t="s">
        <v>0</v>
      </c>
      <c r="W22" s="79">
        <f>(W20+W21)*19000</f>
        <v>57000</v>
      </c>
      <c r="Y22" s="120" t="s">
        <v>0</v>
      </c>
      <c r="Z22" s="79">
        <f>(Z20+Z21)*19000</f>
        <v>38000</v>
      </c>
      <c r="AB22" s="120" t="s">
        <v>0</v>
      </c>
      <c r="AC22" s="79">
        <f>(AC20+AC21)*19000</f>
        <v>38000</v>
      </c>
      <c r="AE22" s="120" t="s">
        <v>0</v>
      </c>
      <c r="AF22" s="79">
        <f>(AF20+AF21)*19000</f>
        <v>57000</v>
      </c>
      <c r="AH22" s="120" t="s">
        <v>0</v>
      </c>
      <c r="AI22" s="79">
        <f>(AI20+AI21)*19000</f>
        <v>38000</v>
      </c>
      <c r="AK22" s="120" t="s">
        <v>0</v>
      </c>
      <c r="AL22" s="79">
        <f>(AL20+AL21)*19000</f>
        <v>19000</v>
      </c>
      <c r="AN22" s="120" t="s">
        <v>0</v>
      </c>
      <c r="AO22" s="79">
        <f>(AO20+AO21)*19000</f>
        <v>38000</v>
      </c>
    </row>
    <row r="23" spans="1:44" ht="22.5" customHeight="1" x14ac:dyDescent="0.35">
      <c r="A23" s="230">
        <f t="shared" si="1"/>
        <v>20</v>
      </c>
      <c r="B23" s="232"/>
      <c r="C23" s="232"/>
      <c r="D23" s="230"/>
      <c r="E23" s="230"/>
      <c r="F23" s="230"/>
      <c r="G23" s="233"/>
      <c r="H23" s="293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100" t="s">
        <v>2</v>
      </c>
      <c r="W23" s="6" t="s">
        <v>1242</v>
      </c>
      <c r="Y23" s="100" t="s">
        <v>2</v>
      </c>
      <c r="Z23" s="6" t="s">
        <v>1245</v>
      </c>
      <c r="AB23" s="100" t="s">
        <v>2</v>
      </c>
      <c r="AC23" s="103" t="s">
        <v>1068</v>
      </c>
      <c r="AE23" s="100" t="s">
        <v>2</v>
      </c>
      <c r="AF23" s="103" t="s">
        <v>1517</v>
      </c>
      <c r="AH23" s="100" t="s">
        <v>2</v>
      </c>
      <c r="AI23" s="6" t="s">
        <v>1521</v>
      </c>
      <c r="AJ23" s="265"/>
      <c r="AK23" s="100" t="s">
        <v>2</v>
      </c>
      <c r="AL23" s="6" t="s">
        <v>1565</v>
      </c>
      <c r="AM23" s="265"/>
      <c r="AN23" s="100" t="s">
        <v>2</v>
      </c>
      <c r="AO23" s="6" t="s">
        <v>1264</v>
      </c>
    </row>
    <row r="24" spans="1:44" x14ac:dyDescent="0.35">
      <c r="A24" s="660" t="s">
        <v>140</v>
      </c>
      <c r="B24" s="661"/>
      <c r="C24" s="438"/>
      <c r="D24" s="469"/>
      <c r="E24" s="469">
        <f>SUM(E4:E23)</f>
        <v>33</v>
      </c>
      <c r="F24" s="469">
        <f>SUM(F4:F23)</f>
        <v>20</v>
      </c>
      <c r="G24" s="45">
        <f>SUM(G4:G23)</f>
        <v>318000</v>
      </c>
      <c r="H24" s="100"/>
      <c r="I24" s="341"/>
      <c r="V24" s="96" t="s">
        <v>0</v>
      </c>
      <c r="W24" s="97"/>
      <c r="X24" s="75"/>
      <c r="Y24" s="96" t="s">
        <v>0</v>
      </c>
      <c r="Z24" s="97"/>
      <c r="AA24" s="75"/>
      <c r="AB24" s="96" t="s">
        <v>0</v>
      </c>
      <c r="AC24" s="97"/>
      <c r="AD24" s="75"/>
      <c r="AE24" s="96" t="s">
        <v>0</v>
      </c>
      <c r="AF24" s="97"/>
      <c r="AG24" s="75"/>
      <c r="AH24" s="96" t="s">
        <v>0</v>
      </c>
      <c r="AI24" s="97"/>
      <c r="AJ24" s="75"/>
      <c r="AK24" s="96" t="s">
        <v>0</v>
      </c>
      <c r="AL24" s="97"/>
      <c r="AM24" s="75"/>
      <c r="AN24" s="96" t="s">
        <v>0</v>
      </c>
      <c r="AO24" s="97"/>
    </row>
    <row r="25" spans="1:44" x14ac:dyDescent="0.35">
      <c r="I25" s="341"/>
      <c r="V25" s="120"/>
      <c r="W25" s="79"/>
      <c r="Y25" s="265"/>
      <c r="Z25" s="265"/>
      <c r="AB25" s="265"/>
      <c r="AC25" s="265"/>
      <c r="AE25" s="265"/>
      <c r="AF25" s="265"/>
      <c r="AH25" s="265"/>
      <c r="AI25" s="265"/>
      <c r="AK25" s="265"/>
      <c r="AL25" s="265"/>
      <c r="AN25" s="265"/>
      <c r="AO25" s="265"/>
    </row>
    <row r="26" spans="1:44" x14ac:dyDescent="0.35">
      <c r="B26" s="461"/>
      <c r="C26" s="173"/>
      <c r="D26" s="85"/>
      <c r="E26" s="85"/>
      <c r="F26" s="85"/>
      <c r="G26" s="87"/>
      <c r="H26" s="173"/>
      <c r="V26" s="100" t="s">
        <v>2</v>
      </c>
      <c r="W26" s="6"/>
      <c r="Y26" s="100" t="s">
        <v>2</v>
      </c>
      <c r="Z26" s="6"/>
      <c r="AB26" s="100" t="s">
        <v>2</v>
      </c>
      <c r="AC26" s="6"/>
      <c r="AE26" s="100" t="s">
        <v>2</v>
      </c>
      <c r="AF26" s="6"/>
      <c r="AH26" s="100" t="s">
        <v>2</v>
      </c>
      <c r="AI26" s="6"/>
      <c r="AK26" s="100" t="s">
        <v>2</v>
      </c>
      <c r="AL26" s="6"/>
      <c r="AN26" s="100" t="s">
        <v>2</v>
      </c>
      <c r="AO26" s="6"/>
    </row>
    <row r="27" spans="1:44" x14ac:dyDescent="0.35">
      <c r="B27" s="173"/>
      <c r="C27" s="85"/>
      <c r="D27" s="85"/>
      <c r="E27" s="85"/>
      <c r="F27" s="85"/>
      <c r="G27" s="87"/>
      <c r="H27" s="439"/>
      <c r="V27" s="100" t="s">
        <v>457</v>
      </c>
      <c r="W27" s="6"/>
      <c r="Y27" s="100" t="s">
        <v>457</v>
      </c>
      <c r="Z27" s="6"/>
      <c r="AB27" s="100" t="s">
        <v>457</v>
      </c>
      <c r="AC27" s="6"/>
      <c r="AE27" s="100" t="s">
        <v>457</v>
      </c>
      <c r="AF27" s="6"/>
      <c r="AH27" s="100" t="s">
        <v>457</v>
      </c>
      <c r="AI27" s="6"/>
      <c r="AK27" s="100" t="s">
        <v>457</v>
      </c>
      <c r="AL27" s="6"/>
      <c r="AN27" s="100" t="s">
        <v>457</v>
      </c>
      <c r="AO27" s="6"/>
    </row>
    <row r="28" spans="1:44" s="132" customFormat="1" x14ac:dyDescent="0.35">
      <c r="A28" s="467"/>
      <c r="E28" s="65"/>
      <c r="G28" s="87"/>
      <c r="H28" s="173"/>
      <c r="V28" s="100" t="s">
        <v>99</v>
      </c>
      <c r="W28" s="100"/>
      <c r="X28"/>
      <c r="Y28" s="100" t="s">
        <v>99</v>
      </c>
      <c r="Z28" s="100"/>
      <c r="AA28"/>
      <c r="AB28" s="100" t="s">
        <v>99</v>
      </c>
      <c r="AC28" s="100"/>
      <c r="AD28"/>
      <c r="AE28" s="100" t="s">
        <v>99</v>
      </c>
      <c r="AF28" s="100"/>
      <c r="AG28"/>
      <c r="AH28" s="100" t="s">
        <v>99</v>
      </c>
      <c r="AI28" s="100"/>
      <c r="AJ28"/>
      <c r="AK28" s="100" t="s">
        <v>99</v>
      </c>
      <c r="AL28" s="100"/>
      <c r="AM28"/>
      <c r="AN28" s="100" t="s">
        <v>99</v>
      </c>
      <c r="AO28" s="100"/>
      <c r="AP28"/>
      <c r="AQ28"/>
      <c r="AR28"/>
    </row>
    <row r="29" spans="1:44" s="132" customFormat="1" x14ac:dyDescent="0.35">
      <c r="A29" s="467"/>
      <c r="E29" s="65"/>
      <c r="G29" s="87"/>
      <c r="H29" s="173"/>
      <c r="V29" s="30" t="s">
        <v>70</v>
      </c>
      <c r="W29" s="2"/>
      <c r="X29"/>
      <c r="Y29" s="30" t="s">
        <v>70</v>
      </c>
      <c r="Z29" s="2"/>
      <c r="AA29"/>
      <c r="AB29" s="30" t="s">
        <v>70</v>
      </c>
      <c r="AC29" s="2"/>
      <c r="AD29"/>
      <c r="AE29" s="30" t="s">
        <v>70</v>
      </c>
      <c r="AF29" s="2"/>
      <c r="AG29"/>
      <c r="AH29" s="30" t="s">
        <v>70</v>
      </c>
      <c r="AI29" s="2"/>
      <c r="AJ29"/>
      <c r="AK29" s="30" t="s">
        <v>70</v>
      </c>
      <c r="AL29" s="2"/>
      <c r="AM29"/>
      <c r="AN29" s="30" t="s">
        <v>70</v>
      </c>
      <c r="AO29" s="2"/>
      <c r="AP29"/>
      <c r="AQ29"/>
      <c r="AR29"/>
    </row>
    <row r="30" spans="1:44" s="132" customFormat="1" x14ac:dyDescent="0.35">
      <c r="A30" s="467"/>
      <c r="G30" s="87"/>
      <c r="H30" s="173"/>
      <c r="V30" s="30" t="s">
        <v>71</v>
      </c>
      <c r="W30" s="2"/>
      <c r="X30"/>
      <c r="Y30" s="30" t="s">
        <v>71</v>
      </c>
      <c r="Z30" s="2"/>
      <c r="AA30"/>
      <c r="AB30" s="30" t="s">
        <v>71</v>
      </c>
      <c r="AC30" s="2"/>
      <c r="AD30"/>
      <c r="AE30" s="30" t="s">
        <v>71</v>
      </c>
      <c r="AF30" s="2"/>
      <c r="AG30"/>
      <c r="AH30" s="30" t="s">
        <v>71</v>
      </c>
      <c r="AI30" s="2"/>
      <c r="AJ30"/>
      <c r="AK30" s="30" t="s">
        <v>71</v>
      </c>
      <c r="AL30" s="2"/>
      <c r="AM30"/>
      <c r="AN30" s="30" t="s">
        <v>71</v>
      </c>
      <c r="AO30" s="2"/>
      <c r="AP30"/>
      <c r="AQ30"/>
      <c r="AR30"/>
    </row>
    <row r="31" spans="1:44" s="132" customFormat="1" x14ac:dyDescent="0.35">
      <c r="A31" s="467"/>
      <c r="G31" s="3"/>
      <c r="H31" s="29"/>
      <c r="V31" s="120" t="s">
        <v>0</v>
      </c>
      <c r="W31" s="79">
        <f>W30+W29*19000</f>
        <v>0</v>
      </c>
      <c r="X31"/>
      <c r="Y31" s="120" t="s">
        <v>0</v>
      </c>
      <c r="Z31" s="79">
        <f>Z30+Z29*19000</f>
        <v>0</v>
      </c>
      <c r="AA31"/>
      <c r="AB31" s="120" t="s">
        <v>0</v>
      </c>
      <c r="AC31" s="79"/>
      <c r="AD31"/>
      <c r="AE31" s="120" t="s">
        <v>0</v>
      </c>
      <c r="AF31" s="79"/>
      <c r="AG31"/>
      <c r="AH31" s="120" t="s">
        <v>0</v>
      </c>
      <c r="AI31" s="79"/>
      <c r="AJ31"/>
      <c r="AK31" s="120" t="s">
        <v>0</v>
      </c>
      <c r="AL31" s="79"/>
      <c r="AM31"/>
      <c r="AN31" s="120" t="s">
        <v>0</v>
      </c>
      <c r="AO31" s="79"/>
      <c r="AP31"/>
      <c r="AQ31"/>
      <c r="AR31"/>
    </row>
    <row r="32" spans="1:44" s="132" customFormat="1" x14ac:dyDescent="0.35">
      <c r="A32" s="467"/>
      <c r="G32" s="3"/>
      <c r="H32" s="29"/>
      <c r="V32" s="120"/>
      <c r="W32" s="79"/>
      <c r="X32"/>
      <c r="Y32" s="120"/>
      <c r="Z32" s="79"/>
      <c r="AA32"/>
      <c r="AB32" s="120"/>
      <c r="AC32" s="79"/>
      <c r="AD32"/>
      <c r="AE32" s="120"/>
      <c r="AF32" s="79"/>
      <c r="AG32"/>
      <c r="AH32" s="120"/>
      <c r="AI32" s="79"/>
      <c r="AJ32"/>
      <c r="AK32" s="120"/>
      <c r="AL32" s="79"/>
      <c r="AM32"/>
      <c r="AN32" s="120"/>
      <c r="AO32" s="79"/>
      <c r="AP32"/>
      <c r="AQ32"/>
      <c r="AR32"/>
    </row>
    <row r="33" spans="1:44" s="132" customFormat="1" x14ac:dyDescent="0.35">
      <c r="A33" s="467"/>
      <c r="G33" s="3"/>
      <c r="H33" s="169"/>
      <c r="V33" s="100" t="s">
        <v>2</v>
      </c>
      <c r="W33" s="6"/>
      <c r="X33"/>
      <c r="Y33" s="100" t="s">
        <v>2</v>
      </c>
      <c r="Z33" s="6"/>
      <c r="AA33"/>
      <c r="AB33" s="100" t="s">
        <v>2</v>
      </c>
      <c r="AC33" s="6"/>
      <c r="AD33"/>
      <c r="AE33" s="100" t="s">
        <v>2</v>
      </c>
      <c r="AF33" s="6"/>
      <c r="AG33"/>
      <c r="AH33" s="100" t="s">
        <v>2</v>
      </c>
      <c r="AI33" s="6"/>
      <c r="AJ33"/>
      <c r="AK33" s="100" t="s">
        <v>2</v>
      </c>
      <c r="AL33" s="6"/>
      <c r="AM33"/>
      <c r="AN33" s="100" t="s">
        <v>2</v>
      </c>
      <c r="AO33" s="6"/>
      <c r="AP33"/>
      <c r="AQ33"/>
      <c r="AR33"/>
    </row>
    <row r="34" spans="1:44" s="132" customFormat="1" x14ac:dyDescent="0.35">
      <c r="A34" s="467"/>
      <c r="G34" s="87"/>
      <c r="H34" s="29"/>
      <c r="V34" s="100" t="s">
        <v>457</v>
      </c>
      <c r="W34" s="6"/>
      <c r="X34"/>
      <c r="Y34" s="100" t="s">
        <v>457</v>
      </c>
      <c r="Z34" s="6"/>
      <c r="AA34"/>
      <c r="AB34" s="100" t="s">
        <v>457</v>
      </c>
      <c r="AC34" s="6"/>
      <c r="AD34"/>
      <c r="AE34" s="100" t="s">
        <v>457</v>
      </c>
      <c r="AF34" s="6"/>
      <c r="AG34"/>
      <c r="AH34" s="100" t="s">
        <v>457</v>
      </c>
      <c r="AI34" s="6"/>
      <c r="AJ34"/>
      <c r="AK34" s="100" t="s">
        <v>457</v>
      </c>
      <c r="AL34" s="6"/>
      <c r="AM34"/>
      <c r="AN34" s="100" t="s">
        <v>457</v>
      </c>
      <c r="AO34" s="6"/>
      <c r="AP34"/>
      <c r="AQ34"/>
      <c r="AR34"/>
    </row>
    <row r="35" spans="1:44" x14ac:dyDescent="0.35">
      <c r="B35" s="483"/>
      <c r="C35" s="85"/>
      <c r="D35" s="85"/>
      <c r="E35" s="86"/>
      <c r="F35" s="85"/>
      <c r="G35" s="336"/>
      <c r="H35" s="439"/>
      <c r="V35" s="100" t="s">
        <v>99</v>
      </c>
      <c r="W35" s="100"/>
      <c r="Y35" s="100" t="s">
        <v>99</v>
      </c>
      <c r="Z35" s="100"/>
      <c r="AB35" s="100" t="s">
        <v>99</v>
      </c>
      <c r="AC35" s="100"/>
      <c r="AE35" s="100" t="s">
        <v>99</v>
      </c>
      <c r="AF35" s="100"/>
      <c r="AH35" s="100" t="s">
        <v>99</v>
      </c>
      <c r="AI35" s="100"/>
      <c r="AK35" s="100" t="s">
        <v>99</v>
      </c>
      <c r="AL35" s="100"/>
      <c r="AN35" s="100" t="s">
        <v>99</v>
      </c>
      <c r="AO35" s="100"/>
    </row>
    <row r="36" spans="1:44" x14ac:dyDescent="0.35">
      <c r="B36" s="483"/>
      <c r="C36" s="85"/>
      <c r="D36" s="85"/>
      <c r="E36" s="86"/>
      <c r="F36" s="85"/>
      <c r="G36" s="87"/>
      <c r="H36" s="294"/>
      <c r="V36" s="30" t="s">
        <v>70</v>
      </c>
      <c r="W36" s="2"/>
      <c r="Y36" s="30" t="s">
        <v>70</v>
      </c>
      <c r="Z36" s="2"/>
      <c r="AB36" s="30" t="s">
        <v>70</v>
      </c>
      <c r="AC36" s="2"/>
      <c r="AE36" s="30" t="s">
        <v>70</v>
      </c>
      <c r="AF36" s="2"/>
      <c r="AH36" s="30" t="s">
        <v>70</v>
      </c>
      <c r="AI36" s="2"/>
      <c r="AK36" s="30" t="s">
        <v>70</v>
      </c>
      <c r="AL36" s="2"/>
      <c r="AN36" s="30" t="s">
        <v>70</v>
      </c>
      <c r="AO36" s="2"/>
    </row>
    <row r="37" spans="1:44" x14ac:dyDescent="0.35">
      <c r="B37" s="483"/>
      <c r="C37" s="85"/>
      <c r="D37" s="85"/>
      <c r="E37" s="86"/>
      <c r="F37" s="85"/>
      <c r="G37" s="87"/>
      <c r="V37" s="30" t="s">
        <v>71</v>
      </c>
      <c r="W37" s="2"/>
      <c r="Y37" s="30" t="s">
        <v>71</v>
      </c>
      <c r="Z37" s="2"/>
      <c r="AB37" s="30" t="s">
        <v>71</v>
      </c>
      <c r="AC37" s="2"/>
      <c r="AE37" s="30" t="s">
        <v>71</v>
      </c>
      <c r="AF37" s="2"/>
      <c r="AH37" s="30" t="s">
        <v>71</v>
      </c>
      <c r="AI37" s="2"/>
      <c r="AK37" s="30" t="s">
        <v>71</v>
      </c>
      <c r="AL37" s="2"/>
      <c r="AN37" s="30" t="s">
        <v>71</v>
      </c>
      <c r="AO37" s="2"/>
    </row>
    <row r="38" spans="1:44" x14ac:dyDescent="0.35">
      <c r="B38" s="75"/>
      <c r="C38" s="85"/>
      <c r="D38" s="85"/>
      <c r="E38" s="86"/>
      <c r="F38" s="85"/>
      <c r="G38" s="87"/>
      <c r="V38" s="120" t="s">
        <v>0</v>
      </c>
      <c r="W38" s="79"/>
      <c r="Y38" s="120" t="s">
        <v>0</v>
      </c>
      <c r="Z38" s="79"/>
      <c r="AB38" s="120" t="s">
        <v>0</v>
      </c>
      <c r="AC38" s="79"/>
      <c r="AE38" s="120" t="s">
        <v>0</v>
      </c>
      <c r="AF38" s="79"/>
      <c r="AH38" s="120" t="s">
        <v>0</v>
      </c>
      <c r="AI38" s="79"/>
      <c r="AK38" s="120" t="s">
        <v>0</v>
      </c>
      <c r="AL38" s="79"/>
      <c r="AN38" s="120" t="s">
        <v>0</v>
      </c>
      <c r="AO38" s="79"/>
    </row>
    <row r="39" spans="1:44" x14ac:dyDescent="0.35">
      <c r="B39" s="75"/>
      <c r="C39" s="85"/>
      <c r="D39" s="85"/>
      <c r="E39" s="86"/>
      <c r="F39" s="85"/>
      <c r="G39" s="87"/>
      <c r="V39" s="100" t="s">
        <v>99</v>
      </c>
      <c r="W39" s="100"/>
      <c r="Y39" s="100" t="s">
        <v>99</v>
      </c>
      <c r="Z39" s="100"/>
      <c r="AB39" s="100" t="s">
        <v>99</v>
      </c>
      <c r="AC39" s="100"/>
      <c r="AE39" s="100" t="s">
        <v>99</v>
      </c>
      <c r="AF39" s="100"/>
      <c r="AH39" s="100" t="s">
        <v>99</v>
      </c>
      <c r="AI39" s="100"/>
      <c r="AK39" s="100" t="s">
        <v>99</v>
      </c>
      <c r="AL39" s="100"/>
      <c r="AN39" s="100" t="s">
        <v>99</v>
      </c>
      <c r="AO39" s="100"/>
    </row>
    <row r="40" spans="1:44" x14ac:dyDescent="0.35">
      <c r="B40" s="75"/>
      <c r="C40" s="85"/>
      <c r="D40" s="86"/>
      <c r="E40" s="86"/>
      <c r="F40" s="108"/>
      <c r="G40" s="87"/>
      <c r="V40" s="30" t="s">
        <v>70</v>
      </c>
      <c r="W40" s="2"/>
      <c r="Y40" s="30" t="s">
        <v>70</v>
      </c>
      <c r="Z40" s="2"/>
      <c r="AB40" s="30" t="s">
        <v>70</v>
      </c>
      <c r="AC40" s="2"/>
      <c r="AE40" s="30" t="s">
        <v>70</v>
      </c>
      <c r="AF40" s="2"/>
      <c r="AH40" s="30" t="s">
        <v>70</v>
      </c>
      <c r="AI40" s="2"/>
      <c r="AK40" s="30" t="s">
        <v>70</v>
      </c>
      <c r="AL40" s="2"/>
      <c r="AN40" s="30" t="s">
        <v>70</v>
      </c>
      <c r="AO40" s="2"/>
    </row>
    <row r="41" spans="1:44" x14ac:dyDescent="0.35">
      <c r="B41" s="75"/>
      <c r="C41" s="85"/>
      <c r="D41" s="86"/>
      <c r="E41" s="108"/>
      <c r="F41" s="86"/>
      <c r="G41" s="87"/>
      <c r="H41" s="439"/>
      <c r="V41" s="30" t="s">
        <v>71</v>
      </c>
      <c r="W41" s="2"/>
      <c r="Y41" s="30" t="s">
        <v>71</v>
      </c>
      <c r="Z41" s="2"/>
      <c r="AB41" s="30" t="s">
        <v>71</v>
      </c>
      <c r="AC41" s="2"/>
      <c r="AE41" s="30" t="s">
        <v>71</v>
      </c>
      <c r="AF41" s="2"/>
      <c r="AH41" s="30" t="s">
        <v>71</v>
      </c>
      <c r="AI41" s="2"/>
      <c r="AK41" s="30" t="s">
        <v>71</v>
      </c>
      <c r="AL41" s="2"/>
      <c r="AN41" s="30" t="s">
        <v>71</v>
      </c>
      <c r="AO41" s="2"/>
    </row>
    <row r="42" spans="1:44" x14ac:dyDescent="0.35">
      <c r="B42" s="75"/>
      <c r="C42" s="85"/>
      <c r="D42" s="86"/>
      <c r="E42" s="86"/>
      <c r="F42" s="108"/>
      <c r="G42" s="87"/>
      <c r="H42" s="465"/>
      <c r="V42" s="120" t="s">
        <v>0</v>
      </c>
      <c r="W42" s="79">
        <f>(W40+W41)*19000</f>
        <v>0</v>
      </c>
      <c r="Y42" s="120" t="s">
        <v>0</v>
      </c>
      <c r="Z42" s="79">
        <f>(Z40+Z41)*19000</f>
        <v>0</v>
      </c>
      <c r="AB42" s="120" t="s">
        <v>0</v>
      </c>
      <c r="AC42" s="79">
        <f>(AC40+AC41)*19000</f>
        <v>0</v>
      </c>
      <c r="AE42" s="120" t="s">
        <v>0</v>
      </c>
      <c r="AF42" s="79">
        <f>(AF40+AF41)*19000</f>
        <v>0</v>
      </c>
      <c r="AH42" s="120" t="s">
        <v>0</v>
      </c>
      <c r="AI42" s="79">
        <f>(AI40+AI41)*19000</f>
        <v>0</v>
      </c>
      <c r="AK42" s="120" t="s">
        <v>0</v>
      </c>
      <c r="AL42" s="79">
        <f>(AL40+AL41)*19000</f>
        <v>0</v>
      </c>
      <c r="AN42" s="120" t="s">
        <v>0</v>
      </c>
      <c r="AO42" s="79">
        <f>(AO40+AO41)*19000</f>
        <v>0</v>
      </c>
    </row>
    <row r="43" spans="1:44" x14ac:dyDescent="0.35">
      <c r="B43" s="75"/>
      <c r="C43" s="173"/>
      <c r="D43" s="86"/>
      <c r="E43" s="86"/>
      <c r="F43" s="86"/>
      <c r="G43" s="87"/>
      <c r="H43" s="439"/>
    </row>
    <row r="44" spans="1:44" x14ac:dyDescent="0.35">
      <c r="B44" s="75"/>
      <c r="C44" s="85"/>
      <c r="D44" s="85"/>
      <c r="E44" s="85"/>
      <c r="F44" s="668"/>
      <c r="G44" s="669"/>
    </row>
    <row r="45" spans="1:44" x14ac:dyDescent="0.35">
      <c r="B45" s="465"/>
      <c r="C45" s="85"/>
      <c r="D45" s="85"/>
      <c r="E45" s="85"/>
      <c r="F45" s="86"/>
      <c r="G45" s="439"/>
      <c r="H45" s="294"/>
    </row>
    <row r="46" spans="1:44" x14ac:dyDescent="0.35">
      <c r="B46" s="75"/>
      <c r="C46" s="173"/>
      <c r="D46" s="85"/>
      <c r="E46" s="85"/>
      <c r="F46" s="86"/>
      <c r="G46" s="465"/>
      <c r="H46" s="169"/>
    </row>
    <row r="47" spans="1:44" x14ac:dyDescent="0.35">
      <c r="B47" s="75"/>
      <c r="C47" s="173"/>
      <c r="D47" s="85"/>
      <c r="E47" s="85"/>
      <c r="F47" s="86"/>
      <c r="G47" s="465"/>
      <c r="H47" s="169"/>
    </row>
    <row r="48" spans="1:44" x14ac:dyDescent="0.35">
      <c r="F48" s="69"/>
      <c r="G48" s="294"/>
      <c r="H48" s="294"/>
    </row>
    <row r="49" spans="6:7" x14ac:dyDescent="0.35">
      <c r="F49" s="69"/>
      <c r="G49" s="29"/>
    </row>
    <row r="50" spans="6:7" x14ac:dyDescent="0.35">
      <c r="F50" s="69"/>
      <c r="G50" s="29"/>
    </row>
    <row r="51" spans="6:7" x14ac:dyDescent="0.35">
      <c r="F51" s="69"/>
      <c r="G51" s="29"/>
    </row>
  </sheetData>
  <mergeCells count="2">
    <mergeCell ref="A24:B24"/>
    <mergeCell ref="F44:G44"/>
  </mergeCells>
  <pageMargins left="0.31496062992125984" right="0.31496062992125984" top="0.15748031496062992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2"/>
  <sheetViews>
    <sheetView topLeftCell="A116" workbookViewId="0">
      <selection activeCell="F140" sqref="F140"/>
    </sheetView>
  </sheetViews>
  <sheetFormatPr defaultRowHeight="14.5" x14ac:dyDescent="0.35"/>
  <cols>
    <col min="1" max="1" width="5.26953125" style="457" customWidth="1"/>
    <col min="2" max="2" width="19.26953125" customWidth="1"/>
    <col min="3" max="3" width="21.54296875" style="29" customWidth="1"/>
    <col min="4" max="5" width="12.54296875" style="457" customWidth="1"/>
    <col min="6" max="6" width="10.7265625" style="457" customWidth="1"/>
    <col min="7" max="7" width="12.54296875" style="3" customWidth="1"/>
    <col min="8" max="8" width="16.54296875" style="29" customWidth="1"/>
    <col min="9" max="9" width="32.7265625" style="132" customWidth="1"/>
    <col min="10" max="16" width="3.26953125" style="132" hidden="1" customWidth="1"/>
    <col min="17" max="17" width="43.453125" style="132" hidden="1" customWidth="1"/>
    <col min="18" max="21" width="3.26953125" style="132" hidden="1" customWidth="1"/>
    <col min="22" max="22" width="11.26953125" customWidth="1"/>
    <col min="23" max="23" width="10.54296875" customWidth="1"/>
    <col min="24" max="24" width="1.54296875" customWidth="1"/>
    <col min="25" max="25" width="10" customWidth="1"/>
    <col min="26" max="26" width="9.54296875" customWidth="1"/>
    <col min="27" max="27" width="2" customWidth="1"/>
    <col min="28" max="28" width="10.453125" customWidth="1"/>
    <col min="29" max="29" width="13.81640625" customWidth="1"/>
    <col min="30" max="30" width="1.7265625" customWidth="1"/>
    <col min="31" max="31" width="12.2695312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0.54296875" customWidth="1"/>
    <col min="38" max="38" width="12.453125" customWidth="1"/>
    <col min="39" max="39" width="2.453125" customWidth="1"/>
    <col min="40" max="40" width="13.453125" customWidth="1"/>
    <col min="41" max="41" width="11.54296875" customWidth="1"/>
  </cols>
  <sheetData>
    <row r="1" spans="1:43" ht="18.5" x14ac:dyDescent="0.45">
      <c r="A1" s="28" t="s">
        <v>1950</v>
      </c>
      <c r="B1" s="452"/>
      <c r="C1" s="452"/>
      <c r="D1" s="62"/>
    </row>
    <row r="2" spans="1:43" ht="21" x14ac:dyDescent="0.5">
      <c r="A2" s="11" t="s">
        <v>1640</v>
      </c>
      <c r="B2" s="452"/>
      <c r="C2" s="452"/>
      <c r="D2" s="62"/>
    </row>
    <row r="3" spans="1:43" ht="21" x14ac:dyDescent="0.5">
      <c r="A3" s="11" t="s">
        <v>1641</v>
      </c>
    </row>
    <row r="4" spans="1:43" ht="21" x14ac:dyDescent="0.5">
      <c r="A4" s="76"/>
    </row>
    <row r="5" spans="1:43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 t="s">
        <v>733</v>
      </c>
      <c r="Y5" s="100" t="s">
        <v>2</v>
      </c>
      <c r="Z5" s="6" t="s">
        <v>1970</v>
      </c>
      <c r="AB5" s="100" t="s">
        <v>2</v>
      </c>
      <c r="AC5" s="6" t="s">
        <v>1265</v>
      </c>
      <c r="AE5" s="100" t="s">
        <v>2</v>
      </c>
      <c r="AF5" s="6" t="s">
        <v>1227</v>
      </c>
      <c r="AH5" s="100" t="s">
        <v>2</v>
      </c>
      <c r="AI5" s="6" t="s">
        <v>1971</v>
      </c>
      <c r="AK5" s="100" t="s">
        <v>2</v>
      </c>
      <c r="AL5" s="6" t="s">
        <v>1906</v>
      </c>
      <c r="AN5" s="100" t="s">
        <v>2</v>
      </c>
      <c r="AO5" s="6" t="s">
        <v>1972</v>
      </c>
    </row>
    <row r="6" spans="1:43" ht="22.5" customHeight="1" x14ac:dyDescent="0.35">
      <c r="A6" s="94">
        <v>1</v>
      </c>
      <c r="B6" s="470" t="s">
        <v>733</v>
      </c>
      <c r="C6" s="471" t="s">
        <v>189</v>
      </c>
      <c r="D6" s="448">
        <v>8</v>
      </c>
      <c r="E6" s="448">
        <v>8</v>
      </c>
      <c r="F6" s="448"/>
      <c r="G6" s="472">
        <f>E6*19000</f>
        <v>152000</v>
      </c>
      <c r="H6" s="471" t="s">
        <v>440</v>
      </c>
      <c r="I6" s="132" t="s">
        <v>2002</v>
      </c>
      <c r="V6" s="100" t="s">
        <v>457</v>
      </c>
      <c r="W6" s="6" t="s">
        <v>189</v>
      </c>
      <c r="Y6" s="100" t="s">
        <v>457</v>
      </c>
      <c r="Z6" s="6" t="s">
        <v>649</v>
      </c>
      <c r="AB6" s="100" t="s">
        <v>457</v>
      </c>
      <c r="AC6" s="6" t="s">
        <v>1266</v>
      </c>
      <c r="AE6" s="100" t="s">
        <v>457</v>
      </c>
      <c r="AF6" s="6" t="s">
        <v>943</v>
      </c>
      <c r="AH6" s="100" t="s">
        <v>457</v>
      </c>
      <c r="AI6" s="6" t="s">
        <v>484</v>
      </c>
      <c r="AK6" s="100" t="s">
        <v>457</v>
      </c>
      <c r="AL6" s="6" t="s">
        <v>484</v>
      </c>
      <c r="AN6" s="100" t="s">
        <v>457</v>
      </c>
      <c r="AO6" s="6" t="s">
        <v>1266</v>
      </c>
    </row>
    <row r="7" spans="1:43" ht="22.5" customHeight="1" x14ac:dyDescent="0.35">
      <c r="A7" s="94">
        <f>A6+1</f>
        <v>2</v>
      </c>
      <c r="B7" s="470" t="s">
        <v>1970</v>
      </c>
      <c r="C7" s="471" t="s">
        <v>649</v>
      </c>
      <c r="D7" s="448">
        <v>5</v>
      </c>
      <c r="E7" s="448">
        <v>1</v>
      </c>
      <c r="F7" s="448">
        <v>1</v>
      </c>
      <c r="G7" s="472">
        <f>(E7+F7)*19000</f>
        <v>38000</v>
      </c>
      <c r="H7" s="471" t="s">
        <v>440</v>
      </c>
      <c r="I7" s="132" t="s">
        <v>1951</v>
      </c>
      <c r="V7" s="100" t="s">
        <v>99</v>
      </c>
      <c r="W7" s="100">
        <v>8</v>
      </c>
      <c r="Y7" s="100" t="s">
        <v>99</v>
      </c>
      <c r="Z7" s="100">
        <v>5</v>
      </c>
      <c r="AB7" s="100" t="s">
        <v>99</v>
      </c>
      <c r="AC7" s="100">
        <v>2</v>
      </c>
      <c r="AE7" s="100" t="s">
        <v>99</v>
      </c>
      <c r="AF7" s="100">
        <v>5</v>
      </c>
      <c r="AH7" s="100" t="s">
        <v>99</v>
      </c>
      <c r="AI7" s="100">
        <v>6</v>
      </c>
      <c r="AK7" s="100" t="s">
        <v>99</v>
      </c>
      <c r="AL7" s="100">
        <v>6</v>
      </c>
      <c r="AN7" s="100" t="s">
        <v>99</v>
      </c>
      <c r="AO7" s="100">
        <v>2</v>
      </c>
    </row>
    <row r="8" spans="1:43" ht="22.5" customHeight="1" x14ac:dyDescent="0.35">
      <c r="A8" s="230">
        <f t="shared" ref="A8:A71" si="0">A7+1</f>
        <v>3</v>
      </c>
      <c r="B8" s="479" t="s">
        <v>1265</v>
      </c>
      <c r="C8" s="474" t="s">
        <v>1266</v>
      </c>
      <c r="D8" s="449">
        <v>2</v>
      </c>
      <c r="E8" s="480">
        <v>2</v>
      </c>
      <c r="F8" s="449"/>
      <c r="G8" s="472">
        <f t="shared" ref="G8:G71" si="1">(E8+F8)*19000</f>
        <v>38000</v>
      </c>
      <c r="H8" s="474" t="s">
        <v>440</v>
      </c>
      <c r="I8" s="206" t="s">
        <v>1952</v>
      </c>
      <c r="V8" s="30" t="s">
        <v>70</v>
      </c>
      <c r="W8" s="2">
        <v>8</v>
      </c>
      <c r="Y8" s="30" t="s">
        <v>70</v>
      </c>
      <c r="Z8" s="2">
        <v>1</v>
      </c>
      <c r="AB8" s="30" t="s">
        <v>70</v>
      </c>
      <c r="AC8" s="2">
        <v>2</v>
      </c>
      <c r="AE8" s="30" t="s">
        <v>70</v>
      </c>
      <c r="AF8" s="2">
        <v>1</v>
      </c>
      <c r="AH8" s="30" t="s">
        <v>70</v>
      </c>
      <c r="AI8" s="2">
        <v>1</v>
      </c>
      <c r="AK8" s="30" t="s">
        <v>70</v>
      </c>
      <c r="AL8" s="2">
        <v>1</v>
      </c>
      <c r="AN8" s="30" t="s">
        <v>70</v>
      </c>
      <c r="AO8" s="2">
        <v>1</v>
      </c>
    </row>
    <row r="9" spans="1:43" ht="22.5" customHeight="1" x14ac:dyDescent="0.35">
      <c r="A9" s="230">
        <f t="shared" si="0"/>
        <v>4</v>
      </c>
      <c r="B9" s="473" t="s">
        <v>1227</v>
      </c>
      <c r="C9" s="474" t="s">
        <v>649</v>
      </c>
      <c r="D9" s="449">
        <v>5</v>
      </c>
      <c r="E9" s="449">
        <v>1</v>
      </c>
      <c r="F9" s="449"/>
      <c r="G9" s="472">
        <f t="shared" si="1"/>
        <v>19000</v>
      </c>
      <c r="H9" s="475" t="s">
        <v>440</v>
      </c>
      <c r="I9" s="206" t="s">
        <v>1953</v>
      </c>
      <c r="V9" s="30" t="s">
        <v>71</v>
      </c>
      <c r="W9" s="2"/>
      <c r="Y9" s="30" t="s">
        <v>71</v>
      </c>
      <c r="Z9" s="2">
        <v>1</v>
      </c>
      <c r="AB9" s="30" t="s">
        <v>71</v>
      </c>
      <c r="AC9" s="2"/>
      <c r="AE9" s="30" t="s">
        <v>71</v>
      </c>
      <c r="AF9" s="2"/>
      <c r="AH9" s="30" t="s">
        <v>71</v>
      </c>
      <c r="AI9" s="2"/>
      <c r="AK9" s="30" t="s">
        <v>71</v>
      </c>
      <c r="AL9" s="2"/>
      <c r="AN9" s="30" t="s">
        <v>2072</v>
      </c>
      <c r="AO9" s="2"/>
    </row>
    <row r="10" spans="1:43" ht="22.5" customHeight="1" x14ac:dyDescent="0.35">
      <c r="A10" s="230">
        <f t="shared" si="0"/>
        <v>5</v>
      </c>
      <c r="B10" s="473" t="s">
        <v>1971</v>
      </c>
      <c r="C10" s="474" t="s">
        <v>484</v>
      </c>
      <c r="D10" s="449">
        <v>6</v>
      </c>
      <c r="E10" s="449">
        <v>1</v>
      </c>
      <c r="F10" s="449"/>
      <c r="G10" s="472">
        <f t="shared" si="1"/>
        <v>19000</v>
      </c>
      <c r="H10" s="475" t="s">
        <v>440</v>
      </c>
      <c r="I10" s="206" t="s">
        <v>1954</v>
      </c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(W8+W9)*19000</f>
        <v>152000</v>
      </c>
      <c r="Y10" s="120" t="s">
        <v>0</v>
      </c>
      <c r="Z10" s="79">
        <f>(Z8+Z9)*19000</f>
        <v>38000</v>
      </c>
      <c r="AB10" s="120" t="s">
        <v>0</v>
      </c>
      <c r="AC10" s="79">
        <f>(AC8+AC9)*19000</f>
        <v>38000</v>
      </c>
      <c r="AE10" s="120" t="s">
        <v>0</v>
      </c>
      <c r="AF10" s="79">
        <f>(AF8+AF9)*19000</f>
        <v>19000</v>
      </c>
      <c r="AH10" s="120" t="s">
        <v>0</v>
      </c>
      <c r="AI10" s="79">
        <f>(AI8+AI9)*19000</f>
        <v>19000</v>
      </c>
      <c r="AK10" s="120" t="s">
        <v>0</v>
      </c>
      <c r="AL10" s="79">
        <f>(AL8+AL9)*19000</f>
        <v>19000</v>
      </c>
      <c r="AN10" s="120" t="s">
        <v>0</v>
      </c>
      <c r="AO10" s="79">
        <f>(AO8+AO9)*19000</f>
        <v>19000</v>
      </c>
    </row>
    <row r="11" spans="1:43" ht="22.5" customHeight="1" x14ac:dyDescent="0.35">
      <c r="A11" s="230">
        <f t="shared" si="0"/>
        <v>6</v>
      </c>
      <c r="B11" s="473" t="s">
        <v>1906</v>
      </c>
      <c r="C11" s="474" t="s">
        <v>484</v>
      </c>
      <c r="D11" s="449">
        <v>6</v>
      </c>
      <c r="E11" s="449">
        <v>1</v>
      </c>
      <c r="F11" s="449"/>
      <c r="G11" s="472">
        <f t="shared" si="1"/>
        <v>19000</v>
      </c>
      <c r="H11" s="475" t="s">
        <v>440</v>
      </c>
      <c r="I11" s="206" t="s">
        <v>1955</v>
      </c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360"/>
      <c r="AI11" s="361"/>
      <c r="AJ11" s="265"/>
      <c r="AK11" s="360"/>
      <c r="AL11" s="361"/>
      <c r="AM11" s="265"/>
      <c r="AN11" s="360"/>
      <c r="AO11" s="361"/>
      <c r="AP11" s="265"/>
      <c r="AQ11" s="265"/>
    </row>
    <row r="12" spans="1:43" ht="22.5" customHeight="1" x14ac:dyDescent="0.35">
      <c r="A12" s="230">
        <f t="shared" si="0"/>
        <v>7</v>
      </c>
      <c r="B12" s="473" t="s">
        <v>1972</v>
      </c>
      <c r="C12" s="474" t="s">
        <v>1266</v>
      </c>
      <c r="D12" s="449">
        <v>2</v>
      </c>
      <c r="E12" s="449">
        <v>1</v>
      </c>
      <c r="F12" s="449"/>
      <c r="G12" s="472">
        <f t="shared" si="1"/>
        <v>19000</v>
      </c>
      <c r="H12" s="475" t="s">
        <v>440</v>
      </c>
      <c r="I12" s="206" t="s">
        <v>1956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 t="s">
        <v>1973</v>
      </c>
      <c r="Y12" s="100" t="s">
        <v>2</v>
      </c>
      <c r="Z12" s="6" t="s">
        <v>1264</v>
      </c>
      <c r="AB12" s="100" t="s">
        <v>2</v>
      </c>
      <c r="AC12" s="103" t="s">
        <v>2074</v>
      </c>
      <c r="AE12" s="100" t="s">
        <v>2</v>
      </c>
      <c r="AF12" s="103" t="s">
        <v>828</v>
      </c>
      <c r="AH12" s="100" t="s">
        <v>2</v>
      </c>
      <c r="AI12" s="6" t="s">
        <v>1291</v>
      </c>
      <c r="AJ12" s="265"/>
      <c r="AK12" s="100" t="s">
        <v>2</v>
      </c>
      <c r="AL12" s="6" t="s">
        <v>913</v>
      </c>
      <c r="AM12" s="265"/>
      <c r="AN12" s="100" t="s">
        <v>2</v>
      </c>
      <c r="AO12" s="6" t="s">
        <v>1974</v>
      </c>
      <c r="AP12" s="265"/>
      <c r="AQ12" s="265"/>
    </row>
    <row r="13" spans="1:43" ht="22.5" customHeight="1" x14ac:dyDescent="0.35">
      <c r="A13" s="230">
        <f t="shared" si="0"/>
        <v>8</v>
      </c>
      <c r="B13" s="473" t="s">
        <v>1973</v>
      </c>
      <c r="C13" s="474" t="s">
        <v>484</v>
      </c>
      <c r="D13" s="449">
        <v>6</v>
      </c>
      <c r="E13" s="449">
        <v>1</v>
      </c>
      <c r="F13" s="449"/>
      <c r="G13" s="472">
        <f t="shared" si="1"/>
        <v>19000</v>
      </c>
      <c r="H13" s="475" t="s">
        <v>440</v>
      </c>
      <c r="I13" s="206" t="s">
        <v>1957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 t="s">
        <v>484</v>
      </c>
      <c r="Y13" s="100" t="s">
        <v>457</v>
      </c>
      <c r="Z13" s="6" t="s">
        <v>2073</v>
      </c>
      <c r="AB13" s="100" t="s">
        <v>457</v>
      </c>
      <c r="AC13" s="6" t="s">
        <v>484</v>
      </c>
      <c r="AE13" s="100" t="s">
        <v>457</v>
      </c>
      <c r="AF13" s="6" t="s">
        <v>104</v>
      </c>
      <c r="AH13" s="100" t="s">
        <v>457</v>
      </c>
      <c r="AI13" s="6" t="s">
        <v>847</v>
      </c>
      <c r="AK13" s="100" t="s">
        <v>457</v>
      </c>
      <c r="AL13" s="6" t="s">
        <v>1208</v>
      </c>
      <c r="AN13" s="100" t="s">
        <v>457</v>
      </c>
      <c r="AO13" s="6"/>
    </row>
    <row r="14" spans="1:43" ht="22.5" customHeight="1" x14ac:dyDescent="0.35">
      <c r="A14" s="449">
        <f t="shared" si="0"/>
        <v>9</v>
      </c>
      <c r="B14" s="473" t="s">
        <v>1264</v>
      </c>
      <c r="C14" s="474" t="s">
        <v>649</v>
      </c>
      <c r="D14" s="449">
        <v>5</v>
      </c>
      <c r="E14" s="449">
        <v>2</v>
      </c>
      <c r="F14" s="449">
        <v>1</v>
      </c>
      <c r="G14" s="472">
        <f t="shared" si="1"/>
        <v>57000</v>
      </c>
      <c r="H14" s="475" t="s">
        <v>440</v>
      </c>
      <c r="I14" s="206" t="s">
        <v>1958</v>
      </c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>
        <v>6</v>
      </c>
      <c r="Y14" s="100" t="s">
        <v>99</v>
      </c>
      <c r="Z14" s="100">
        <v>5</v>
      </c>
      <c r="AB14" s="100" t="s">
        <v>99</v>
      </c>
      <c r="AC14" s="100">
        <v>6</v>
      </c>
      <c r="AE14" s="100" t="s">
        <v>99</v>
      </c>
      <c r="AF14" s="100">
        <v>4</v>
      </c>
      <c r="AH14" s="100" t="s">
        <v>99</v>
      </c>
      <c r="AI14" s="100">
        <v>7</v>
      </c>
      <c r="AK14" s="100" t="s">
        <v>99</v>
      </c>
      <c r="AL14" s="100">
        <v>7</v>
      </c>
      <c r="AN14" s="100" t="s">
        <v>99</v>
      </c>
      <c r="AO14" s="100">
        <v>2</v>
      </c>
    </row>
    <row r="15" spans="1:43" ht="22.5" customHeight="1" x14ac:dyDescent="0.35">
      <c r="A15" s="230">
        <f t="shared" si="0"/>
        <v>10</v>
      </c>
      <c r="B15" s="473" t="s">
        <v>1485</v>
      </c>
      <c r="C15" s="474" t="s">
        <v>484</v>
      </c>
      <c r="D15" s="449">
        <v>6</v>
      </c>
      <c r="E15" s="449">
        <v>1</v>
      </c>
      <c r="F15" s="449">
        <v>1</v>
      </c>
      <c r="G15" s="472">
        <f t="shared" si="1"/>
        <v>38000</v>
      </c>
      <c r="H15" s="475" t="s">
        <v>440</v>
      </c>
      <c r="I15" s="206" t="s">
        <v>1959</v>
      </c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>
        <v>1</v>
      </c>
      <c r="Y15" s="30" t="s">
        <v>70</v>
      </c>
      <c r="Z15" s="2">
        <v>2</v>
      </c>
      <c r="AB15" s="30" t="s">
        <v>70</v>
      </c>
      <c r="AC15" s="2">
        <v>1</v>
      </c>
      <c r="AE15" s="30" t="s">
        <v>70</v>
      </c>
      <c r="AF15" s="2">
        <v>2</v>
      </c>
      <c r="AH15" s="30" t="s">
        <v>70</v>
      </c>
      <c r="AI15" s="2">
        <v>3</v>
      </c>
      <c r="AK15" s="30" t="s">
        <v>70</v>
      </c>
      <c r="AL15" s="2">
        <v>4</v>
      </c>
      <c r="AN15" s="30" t="s">
        <v>70</v>
      </c>
      <c r="AO15" s="2">
        <v>2</v>
      </c>
    </row>
    <row r="16" spans="1:43" ht="22.5" customHeight="1" x14ac:dyDescent="0.35">
      <c r="A16" s="230">
        <f t="shared" si="0"/>
        <v>11</v>
      </c>
      <c r="B16" s="473" t="s">
        <v>828</v>
      </c>
      <c r="C16" s="474" t="s">
        <v>104</v>
      </c>
      <c r="D16" s="449">
        <v>4</v>
      </c>
      <c r="E16" s="449">
        <v>2</v>
      </c>
      <c r="F16" s="449">
        <v>1</v>
      </c>
      <c r="G16" s="472">
        <f t="shared" si="1"/>
        <v>57000</v>
      </c>
      <c r="H16" s="475" t="s">
        <v>440</v>
      </c>
      <c r="I16" s="206" t="s">
        <v>1960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/>
      <c r="Y16" s="30" t="s">
        <v>71</v>
      </c>
      <c r="Z16" s="2">
        <v>1</v>
      </c>
      <c r="AB16" s="30" t="s">
        <v>71</v>
      </c>
      <c r="AC16" s="2">
        <v>1</v>
      </c>
      <c r="AE16" s="30" t="s">
        <v>71</v>
      </c>
      <c r="AF16" s="2">
        <v>1</v>
      </c>
      <c r="AH16" s="30" t="s">
        <v>71</v>
      </c>
      <c r="AI16" s="2"/>
      <c r="AK16" s="30" t="s">
        <v>71</v>
      </c>
      <c r="AL16" s="2"/>
      <c r="AN16" s="30" t="s">
        <v>71</v>
      </c>
      <c r="AO16" s="2">
        <v>2</v>
      </c>
    </row>
    <row r="17" spans="1:42" ht="22.5" customHeight="1" x14ac:dyDescent="0.35">
      <c r="A17" s="230">
        <f t="shared" si="0"/>
        <v>12</v>
      </c>
      <c r="B17" s="473" t="s">
        <v>1291</v>
      </c>
      <c r="C17" s="474" t="s">
        <v>847</v>
      </c>
      <c r="D17" s="449">
        <v>7</v>
      </c>
      <c r="E17" s="449">
        <v>3</v>
      </c>
      <c r="F17" s="449"/>
      <c r="G17" s="472">
        <f t="shared" si="1"/>
        <v>57000</v>
      </c>
      <c r="H17" s="475" t="s">
        <v>440</v>
      </c>
      <c r="I17" s="246" t="s">
        <v>1961</v>
      </c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(W15+W16)*19000</f>
        <v>19000</v>
      </c>
      <c r="Y17" s="120" t="s">
        <v>0</v>
      </c>
      <c r="Z17" s="79">
        <f>(Z15+Z16)*19000</f>
        <v>57000</v>
      </c>
      <c r="AB17" s="120" t="s">
        <v>0</v>
      </c>
      <c r="AC17" s="79">
        <f>(AC15+AC16)*19000</f>
        <v>38000</v>
      </c>
      <c r="AE17" s="120" t="s">
        <v>0</v>
      </c>
      <c r="AF17" s="79">
        <f>(AF15+AF16)*19000</f>
        <v>57000</v>
      </c>
      <c r="AH17" s="120" t="s">
        <v>0</v>
      </c>
      <c r="AI17" s="79">
        <f>(AI15+AI16)*19000</f>
        <v>57000</v>
      </c>
      <c r="AK17" s="120" t="s">
        <v>0</v>
      </c>
      <c r="AL17" s="79">
        <f>(AL15+AL16)*19000</f>
        <v>76000</v>
      </c>
      <c r="AN17" s="120" t="s">
        <v>0</v>
      </c>
      <c r="AO17" s="79">
        <f>(AO15+AO16)*19000</f>
        <v>76000</v>
      </c>
    </row>
    <row r="18" spans="1:42" ht="22.5" customHeight="1" x14ac:dyDescent="0.35">
      <c r="A18" s="230">
        <f t="shared" si="0"/>
        <v>13</v>
      </c>
      <c r="B18" s="473" t="s">
        <v>913</v>
      </c>
      <c r="C18" s="474" t="s">
        <v>642</v>
      </c>
      <c r="D18" s="449">
        <v>7</v>
      </c>
      <c r="E18" s="449">
        <v>4</v>
      </c>
      <c r="F18" s="449"/>
      <c r="G18" s="472">
        <f t="shared" si="1"/>
        <v>76000</v>
      </c>
      <c r="H18" s="475" t="s">
        <v>440</v>
      </c>
      <c r="I18" s="334" t="s">
        <v>1962</v>
      </c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62"/>
      <c r="AI18" s="265"/>
      <c r="AJ18" s="265"/>
      <c r="AK18" s="362"/>
      <c r="AL18" s="265"/>
      <c r="AM18" s="265"/>
      <c r="AN18" s="362"/>
      <c r="AO18" s="265"/>
    </row>
    <row r="19" spans="1:42" ht="22.5" customHeight="1" x14ac:dyDescent="0.35">
      <c r="A19" s="230">
        <f t="shared" si="0"/>
        <v>14</v>
      </c>
      <c r="B19" s="473" t="s">
        <v>1974</v>
      </c>
      <c r="C19" s="474" t="s">
        <v>1266</v>
      </c>
      <c r="D19" s="449">
        <v>2</v>
      </c>
      <c r="E19" s="449">
        <v>2</v>
      </c>
      <c r="F19" s="449">
        <v>2</v>
      </c>
      <c r="G19" s="472">
        <f t="shared" si="1"/>
        <v>76000</v>
      </c>
      <c r="H19" s="475" t="s">
        <v>440</v>
      </c>
      <c r="I19" s="206" t="s">
        <v>1963</v>
      </c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 t="s">
        <v>1285</v>
      </c>
      <c r="Y19" s="100" t="s">
        <v>2</v>
      </c>
      <c r="Z19" s="6" t="s">
        <v>1218</v>
      </c>
      <c r="AB19" s="100" t="s">
        <v>2</v>
      </c>
      <c r="AC19" s="103" t="s">
        <v>1260</v>
      </c>
      <c r="AE19" s="100" t="s">
        <v>2</v>
      </c>
      <c r="AF19" s="103" t="s">
        <v>1080</v>
      </c>
      <c r="AH19" s="100" t="s">
        <v>2</v>
      </c>
      <c r="AI19" s="6" t="s">
        <v>1182</v>
      </c>
      <c r="AJ19" s="265"/>
      <c r="AK19" s="100" t="s">
        <v>2</v>
      </c>
      <c r="AL19" s="6" t="s">
        <v>815</v>
      </c>
      <c r="AM19" s="265"/>
      <c r="AN19" s="100" t="s">
        <v>2</v>
      </c>
      <c r="AO19" s="6" t="s">
        <v>686</v>
      </c>
    </row>
    <row r="20" spans="1:42" ht="22.5" customHeight="1" x14ac:dyDescent="0.35">
      <c r="A20" s="230">
        <f t="shared" si="0"/>
        <v>15</v>
      </c>
      <c r="B20" s="473" t="s">
        <v>1285</v>
      </c>
      <c r="C20" s="474" t="s">
        <v>422</v>
      </c>
      <c r="D20" s="449">
        <v>4</v>
      </c>
      <c r="E20" s="449">
        <v>1</v>
      </c>
      <c r="F20" s="449">
        <v>2</v>
      </c>
      <c r="G20" s="472">
        <f t="shared" si="1"/>
        <v>57000</v>
      </c>
      <c r="H20" s="475" t="s">
        <v>440</v>
      </c>
      <c r="I20" s="236" t="s">
        <v>1964</v>
      </c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 t="s">
        <v>422</v>
      </c>
      <c r="Y20" s="100" t="s">
        <v>457</v>
      </c>
      <c r="Z20" s="6" t="s">
        <v>387</v>
      </c>
      <c r="AB20" s="100" t="s">
        <v>457</v>
      </c>
      <c r="AC20" s="6" t="s">
        <v>1011</v>
      </c>
      <c r="AE20" s="100" t="s">
        <v>457</v>
      </c>
      <c r="AF20" s="6" t="s">
        <v>413</v>
      </c>
      <c r="AH20" s="100" t="s">
        <v>457</v>
      </c>
      <c r="AI20" s="6" t="s">
        <v>2075</v>
      </c>
      <c r="AK20" s="100" t="s">
        <v>457</v>
      </c>
      <c r="AL20" s="6" t="s">
        <v>816</v>
      </c>
      <c r="AN20" s="100" t="s">
        <v>457</v>
      </c>
      <c r="AO20" s="6" t="s">
        <v>1643</v>
      </c>
    </row>
    <row r="21" spans="1:42" ht="22.5" customHeight="1" x14ac:dyDescent="0.35">
      <c r="A21" s="230">
        <f t="shared" si="0"/>
        <v>16</v>
      </c>
      <c r="B21" s="473" t="s">
        <v>1218</v>
      </c>
      <c r="C21" s="474" t="s">
        <v>1007</v>
      </c>
      <c r="D21" s="449">
        <v>7</v>
      </c>
      <c r="E21" s="449">
        <v>2</v>
      </c>
      <c r="F21" s="449"/>
      <c r="G21" s="472">
        <f t="shared" si="1"/>
        <v>38000</v>
      </c>
      <c r="H21" s="475" t="s">
        <v>440</v>
      </c>
      <c r="I21" s="132" t="s">
        <v>1965</v>
      </c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>
        <v>4</v>
      </c>
      <c r="Y21" s="100" t="s">
        <v>99</v>
      </c>
      <c r="Z21" s="100">
        <v>7</v>
      </c>
      <c r="AB21" s="100" t="s">
        <v>99</v>
      </c>
      <c r="AC21" s="100">
        <v>7</v>
      </c>
      <c r="AE21" s="100" t="s">
        <v>99</v>
      </c>
      <c r="AF21" s="100">
        <v>3</v>
      </c>
      <c r="AH21" s="100" t="s">
        <v>99</v>
      </c>
      <c r="AI21" s="100">
        <v>4</v>
      </c>
      <c r="AK21" s="100" t="s">
        <v>99</v>
      </c>
      <c r="AL21" s="100">
        <v>3</v>
      </c>
      <c r="AN21" s="100" t="s">
        <v>99</v>
      </c>
      <c r="AO21" s="100">
        <v>4</v>
      </c>
    </row>
    <row r="22" spans="1:42" ht="22.5" customHeight="1" x14ac:dyDescent="0.35">
      <c r="A22" s="230">
        <f t="shared" si="0"/>
        <v>17</v>
      </c>
      <c r="B22" s="473" t="s">
        <v>1260</v>
      </c>
      <c r="C22" s="474" t="s">
        <v>1011</v>
      </c>
      <c r="D22" s="449">
        <v>7</v>
      </c>
      <c r="E22" s="449">
        <v>2</v>
      </c>
      <c r="F22" s="449"/>
      <c r="G22" s="472">
        <f t="shared" si="1"/>
        <v>38000</v>
      </c>
      <c r="H22" s="475" t="s">
        <v>440</v>
      </c>
      <c r="I22" s="245" t="s">
        <v>1966</v>
      </c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>
        <v>1</v>
      </c>
      <c r="Y22" s="30" t="s">
        <v>70</v>
      </c>
      <c r="Z22" s="2">
        <v>2</v>
      </c>
      <c r="AB22" s="30" t="s">
        <v>70</v>
      </c>
      <c r="AC22" s="2">
        <v>2</v>
      </c>
      <c r="AE22" s="30" t="s">
        <v>70</v>
      </c>
      <c r="AF22" s="2">
        <v>2</v>
      </c>
      <c r="AH22" s="30" t="s">
        <v>70</v>
      </c>
      <c r="AI22" s="2">
        <v>2</v>
      </c>
      <c r="AK22" s="30" t="s">
        <v>70</v>
      </c>
      <c r="AL22" s="2">
        <v>1</v>
      </c>
      <c r="AN22" s="30" t="s">
        <v>70</v>
      </c>
      <c r="AO22" s="2">
        <v>2</v>
      </c>
    </row>
    <row r="23" spans="1:42" ht="22.5" customHeight="1" x14ac:dyDescent="0.35">
      <c r="A23" s="449">
        <f t="shared" si="0"/>
        <v>18</v>
      </c>
      <c r="B23" s="473" t="s">
        <v>1975</v>
      </c>
      <c r="C23" s="474" t="s">
        <v>413</v>
      </c>
      <c r="D23" s="449">
        <v>3</v>
      </c>
      <c r="E23" s="449">
        <v>2</v>
      </c>
      <c r="F23" s="449">
        <v>1</v>
      </c>
      <c r="G23" s="472">
        <f t="shared" si="1"/>
        <v>57000</v>
      </c>
      <c r="H23" s="475" t="s">
        <v>440</v>
      </c>
      <c r="I23" s="206" t="s">
        <v>1967</v>
      </c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81">
        <v>2</v>
      </c>
      <c r="Y23" s="30" t="s">
        <v>71</v>
      </c>
      <c r="Z23" s="2"/>
      <c r="AB23" s="30" t="s">
        <v>71</v>
      </c>
      <c r="AC23" s="2"/>
      <c r="AE23" s="30" t="s">
        <v>71</v>
      </c>
      <c r="AF23" s="2">
        <v>1</v>
      </c>
      <c r="AH23" s="30" t="s">
        <v>71</v>
      </c>
      <c r="AI23" s="2"/>
      <c r="AK23" s="30" t="s">
        <v>71</v>
      </c>
      <c r="AL23" s="2"/>
      <c r="AN23" s="30" t="s">
        <v>71</v>
      </c>
      <c r="AO23" s="2"/>
    </row>
    <row r="24" spans="1:42" ht="22.5" customHeight="1" x14ac:dyDescent="0.35">
      <c r="A24" s="230">
        <f t="shared" si="0"/>
        <v>19</v>
      </c>
      <c r="B24" s="473" t="s">
        <v>1182</v>
      </c>
      <c r="C24" s="474" t="s">
        <v>422</v>
      </c>
      <c r="D24" s="449">
        <v>4</v>
      </c>
      <c r="E24" s="449">
        <v>2</v>
      </c>
      <c r="F24" s="449"/>
      <c r="G24" s="472">
        <f t="shared" si="1"/>
        <v>38000</v>
      </c>
      <c r="H24" s="475" t="s">
        <v>440</v>
      </c>
      <c r="I24" s="206" t="s">
        <v>1968</v>
      </c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>
        <f>(W22+W23)*19000</f>
        <v>57000</v>
      </c>
      <c r="Y24" s="120" t="s">
        <v>0</v>
      </c>
      <c r="Z24" s="79">
        <f>(Z22+Z23)*19000</f>
        <v>38000</v>
      </c>
      <c r="AB24" s="120" t="s">
        <v>0</v>
      </c>
      <c r="AC24" s="79">
        <f>(AC22+AC23)*19000</f>
        <v>38000</v>
      </c>
      <c r="AE24" s="120" t="s">
        <v>0</v>
      </c>
      <c r="AF24" s="79">
        <f>(AF22+AF23)*19000</f>
        <v>57000</v>
      </c>
      <c r="AH24" s="120" t="s">
        <v>0</v>
      </c>
      <c r="AI24" s="79">
        <f>(AI22+AI23)*19000</f>
        <v>38000</v>
      </c>
      <c r="AK24" s="120" t="s">
        <v>0</v>
      </c>
      <c r="AL24" s="79">
        <f>(AL22+AL23)*19000</f>
        <v>19000</v>
      </c>
      <c r="AN24" s="120" t="s">
        <v>0</v>
      </c>
      <c r="AO24" s="79">
        <f>(AO22+AO23)*19000</f>
        <v>38000</v>
      </c>
    </row>
    <row r="25" spans="1:42" ht="22.5" customHeight="1" x14ac:dyDescent="0.35">
      <c r="A25" s="230">
        <f t="shared" si="0"/>
        <v>20</v>
      </c>
      <c r="B25" s="474" t="s">
        <v>815</v>
      </c>
      <c r="C25" s="474" t="s">
        <v>816</v>
      </c>
      <c r="D25" s="449">
        <v>3</v>
      </c>
      <c r="E25" s="449">
        <v>1</v>
      </c>
      <c r="F25" s="449"/>
      <c r="G25" s="472">
        <f t="shared" si="1"/>
        <v>19000</v>
      </c>
      <c r="H25" s="475" t="s">
        <v>440</v>
      </c>
      <c r="I25" s="236" t="s">
        <v>1969</v>
      </c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 t="s">
        <v>1242</v>
      </c>
      <c r="Y25" s="100" t="s">
        <v>2</v>
      </c>
      <c r="Z25" s="6" t="s">
        <v>1245</v>
      </c>
      <c r="AB25" s="100" t="s">
        <v>2</v>
      </c>
      <c r="AC25" s="103" t="s">
        <v>1068</v>
      </c>
      <c r="AE25" s="100" t="s">
        <v>2</v>
      </c>
      <c r="AF25" s="103" t="s">
        <v>1517</v>
      </c>
      <c r="AH25" s="100" t="s">
        <v>2</v>
      </c>
      <c r="AI25" s="6" t="s">
        <v>1521</v>
      </c>
      <c r="AJ25" s="265"/>
      <c r="AK25" s="100" t="s">
        <v>2</v>
      </c>
      <c r="AL25" s="6" t="s">
        <v>1565</v>
      </c>
      <c r="AM25" s="265"/>
      <c r="AN25" s="100" t="s">
        <v>2</v>
      </c>
      <c r="AO25" s="6" t="s">
        <v>1264</v>
      </c>
    </row>
    <row r="26" spans="1:42" ht="22.5" customHeight="1" x14ac:dyDescent="0.35">
      <c r="A26" s="230">
        <f t="shared" si="0"/>
        <v>21</v>
      </c>
      <c r="B26" s="474" t="s">
        <v>686</v>
      </c>
      <c r="C26" s="474" t="s">
        <v>422</v>
      </c>
      <c r="D26" s="449">
        <v>4</v>
      </c>
      <c r="E26" s="449">
        <v>2</v>
      </c>
      <c r="F26" s="449"/>
      <c r="G26" s="472">
        <f t="shared" si="1"/>
        <v>38000</v>
      </c>
      <c r="H26" s="475" t="s">
        <v>440</v>
      </c>
      <c r="I26" s="206" t="s">
        <v>1976</v>
      </c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 t="s">
        <v>104</v>
      </c>
      <c r="Y26" s="100" t="s">
        <v>457</v>
      </c>
      <c r="Z26" s="6" t="s">
        <v>104</v>
      </c>
      <c r="AB26" s="100" t="s">
        <v>457</v>
      </c>
      <c r="AC26" s="6" t="s">
        <v>104</v>
      </c>
      <c r="AE26" s="100" t="s">
        <v>457</v>
      </c>
      <c r="AF26" s="6" t="s">
        <v>649</v>
      </c>
      <c r="AH26" s="100" t="s">
        <v>457</v>
      </c>
      <c r="AI26" s="6" t="s">
        <v>649</v>
      </c>
      <c r="AK26" s="100" t="s">
        <v>457</v>
      </c>
      <c r="AL26" s="6" t="s">
        <v>1266</v>
      </c>
      <c r="AN26" s="100" t="s">
        <v>457</v>
      </c>
      <c r="AO26" s="6"/>
      <c r="AP26" s="265"/>
    </row>
    <row r="27" spans="1:42" ht="22.5" customHeight="1" x14ac:dyDescent="0.35">
      <c r="A27" s="230">
        <f t="shared" si="0"/>
        <v>22</v>
      </c>
      <c r="B27" s="474" t="s">
        <v>1242</v>
      </c>
      <c r="C27" s="474" t="s">
        <v>104</v>
      </c>
      <c r="D27" s="449">
        <v>4</v>
      </c>
      <c r="E27" s="449">
        <v>2</v>
      </c>
      <c r="F27" s="449"/>
      <c r="G27" s="472">
        <f t="shared" si="1"/>
        <v>38000</v>
      </c>
      <c r="H27" s="475" t="s">
        <v>440</v>
      </c>
      <c r="I27" s="206" t="s">
        <v>1977</v>
      </c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>
        <v>4</v>
      </c>
      <c r="Y27" s="100" t="s">
        <v>99</v>
      </c>
      <c r="Z27" s="100">
        <v>4</v>
      </c>
      <c r="AB27" s="100" t="s">
        <v>99</v>
      </c>
      <c r="AC27" s="100">
        <v>4</v>
      </c>
      <c r="AE27" s="100" t="s">
        <v>99</v>
      </c>
      <c r="AF27" s="100">
        <v>5</v>
      </c>
      <c r="AH27" s="100" t="s">
        <v>99</v>
      </c>
      <c r="AI27" s="100">
        <v>5</v>
      </c>
      <c r="AK27" s="100" t="s">
        <v>99</v>
      </c>
      <c r="AL27" s="100">
        <v>2</v>
      </c>
      <c r="AN27" s="100" t="s">
        <v>99</v>
      </c>
      <c r="AO27" s="100">
        <v>8</v>
      </c>
      <c r="AP27" s="265"/>
    </row>
    <row r="28" spans="1:42" ht="22.5" customHeight="1" x14ac:dyDescent="0.35">
      <c r="A28" s="230">
        <f t="shared" si="0"/>
        <v>23</v>
      </c>
      <c r="B28" s="474" t="s">
        <v>1245</v>
      </c>
      <c r="C28" s="474" t="s">
        <v>104</v>
      </c>
      <c r="D28" s="449">
        <v>4</v>
      </c>
      <c r="E28" s="449">
        <v>1</v>
      </c>
      <c r="F28" s="449"/>
      <c r="G28" s="472">
        <f t="shared" si="1"/>
        <v>19000</v>
      </c>
      <c r="H28" s="475" t="s">
        <v>440</v>
      </c>
      <c r="I28" s="206" t="s">
        <v>1978</v>
      </c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>
        <v>2</v>
      </c>
      <c r="Y28" s="30" t="s">
        <v>70</v>
      </c>
      <c r="Z28" s="2">
        <v>1</v>
      </c>
      <c r="AB28" s="30" t="s">
        <v>70</v>
      </c>
      <c r="AC28" s="2">
        <v>1</v>
      </c>
      <c r="AE28" s="30" t="s">
        <v>70</v>
      </c>
      <c r="AF28" s="2">
        <v>1</v>
      </c>
      <c r="AH28" s="30" t="s">
        <v>70</v>
      </c>
      <c r="AI28" s="2">
        <v>2</v>
      </c>
      <c r="AK28" s="30" t="s">
        <v>70</v>
      </c>
      <c r="AL28" s="2">
        <v>1</v>
      </c>
      <c r="AN28" s="30" t="s">
        <v>70</v>
      </c>
      <c r="AO28" s="2">
        <v>5</v>
      </c>
    </row>
    <row r="29" spans="1:42" ht="22.5" customHeight="1" x14ac:dyDescent="0.35">
      <c r="A29" s="230">
        <f t="shared" si="0"/>
        <v>24</v>
      </c>
      <c r="B29" s="473" t="s">
        <v>1068</v>
      </c>
      <c r="C29" s="474" t="s">
        <v>104</v>
      </c>
      <c r="D29" s="449">
        <v>4</v>
      </c>
      <c r="E29" s="449">
        <v>1</v>
      </c>
      <c r="F29" s="449"/>
      <c r="G29" s="472">
        <f t="shared" si="1"/>
        <v>19000</v>
      </c>
      <c r="H29" s="475" t="s">
        <v>440</v>
      </c>
      <c r="I29" s="206" t="s">
        <v>1979</v>
      </c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71</v>
      </c>
      <c r="W29" s="281"/>
      <c r="Y29" s="30" t="s">
        <v>1997</v>
      </c>
      <c r="Z29" s="2"/>
      <c r="AB29" s="30" t="s">
        <v>71</v>
      </c>
      <c r="AC29" s="2"/>
      <c r="AE29" s="30" t="s">
        <v>71</v>
      </c>
      <c r="AF29" s="2">
        <v>4</v>
      </c>
      <c r="AH29" s="30" t="s">
        <v>71</v>
      </c>
      <c r="AI29" s="2"/>
      <c r="AK29" s="30" t="s">
        <v>71</v>
      </c>
      <c r="AL29" s="2">
        <v>1</v>
      </c>
      <c r="AN29" s="30" t="s">
        <v>71</v>
      </c>
      <c r="AO29" s="2"/>
    </row>
    <row r="30" spans="1:42" ht="22.5" customHeight="1" x14ac:dyDescent="0.35">
      <c r="A30" s="230">
        <f t="shared" si="0"/>
        <v>25</v>
      </c>
      <c r="B30" s="473" t="s">
        <v>1517</v>
      </c>
      <c r="C30" s="474" t="s">
        <v>649</v>
      </c>
      <c r="D30" s="449">
        <v>5</v>
      </c>
      <c r="E30" s="449"/>
      <c r="F30" s="449">
        <v>4</v>
      </c>
      <c r="G30" s="472">
        <f t="shared" si="1"/>
        <v>76000</v>
      </c>
      <c r="H30" s="475" t="s">
        <v>440</v>
      </c>
      <c r="I30" s="206" t="s">
        <v>2000</v>
      </c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(W28+W29)*19000</f>
        <v>38000</v>
      </c>
      <c r="Y30" s="120" t="s">
        <v>0</v>
      </c>
      <c r="Z30" s="79">
        <f>(Z28+Z29)*19000</f>
        <v>19000</v>
      </c>
      <c r="AB30" s="120" t="s">
        <v>0</v>
      </c>
      <c r="AC30" s="79">
        <f>(AC28+AC29)*19000</f>
        <v>19000</v>
      </c>
      <c r="AE30" s="120" t="s">
        <v>0</v>
      </c>
      <c r="AF30" s="79">
        <f>(AF28+AF29)*19000</f>
        <v>95000</v>
      </c>
      <c r="AH30" s="120" t="s">
        <v>0</v>
      </c>
      <c r="AI30" s="79">
        <f>(AI28+AI29)*19000</f>
        <v>38000</v>
      </c>
      <c r="AK30" s="120" t="s">
        <v>0</v>
      </c>
      <c r="AL30" s="79">
        <f>(AL28+AL29)*19000</f>
        <v>38000</v>
      </c>
      <c r="AN30" s="120" t="s">
        <v>0</v>
      </c>
      <c r="AO30" s="79">
        <f>(AO28+AO29)*19000</f>
        <v>95000</v>
      </c>
    </row>
    <row r="31" spans="1:42" ht="22.5" customHeight="1" x14ac:dyDescent="0.35">
      <c r="A31" s="230">
        <f t="shared" si="0"/>
        <v>26</v>
      </c>
      <c r="B31" s="473" t="s">
        <v>1521</v>
      </c>
      <c r="C31" s="474" t="s">
        <v>649</v>
      </c>
      <c r="D31" s="449">
        <v>5</v>
      </c>
      <c r="E31" s="449">
        <v>2</v>
      </c>
      <c r="F31" s="449"/>
      <c r="G31" s="472">
        <f t="shared" si="1"/>
        <v>38000</v>
      </c>
      <c r="H31" s="475" t="s">
        <v>440</v>
      </c>
      <c r="I31" s="206" t="s">
        <v>1980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</row>
    <row r="32" spans="1:42" ht="22.5" customHeight="1" x14ac:dyDescent="0.35">
      <c r="A32" s="230">
        <f t="shared" si="0"/>
        <v>27</v>
      </c>
      <c r="B32" s="473" t="s">
        <v>1565</v>
      </c>
      <c r="C32" s="474" t="s">
        <v>1266</v>
      </c>
      <c r="D32" s="449">
        <v>2</v>
      </c>
      <c r="E32" s="449">
        <v>1</v>
      </c>
      <c r="F32" s="449">
        <v>1</v>
      </c>
      <c r="G32" s="472">
        <f t="shared" si="1"/>
        <v>38000</v>
      </c>
      <c r="H32" s="475" t="s">
        <v>440</v>
      </c>
      <c r="I32" s="206" t="s">
        <v>1981</v>
      </c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 t="s">
        <v>1709</v>
      </c>
      <c r="Y32" s="100" t="s">
        <v>2</v>
      </c>
      <c r="Z32" s="6" t="s">
        <v>1994</v>
      </c>
      <c r="AB32" s="100" t="s">
        <v>2</v>
      </c>
      <c r="AC32" s="103" t="s">
        <v>743</v>
      </c>
      <c r="AE32" s="100" t="s">
        <v>2</v>
      </c>
      <c r="AF32" s="103" t="s">
        <v>1995</v>
      </c>
      <c r="AH32" s="100" t="s">
        <v>2</v>
      </c>
      <c r="AI32" s="6" t="s">
        <v>1057</v>
      </c>
      <c r="AJ32" s="265"/>
      <c r="AK32" s="100" t="s">
        <v>2</v>
      </c>
      <c r="AL32" s="6" t="s">
        <v>1049</v>
      </c>
      <c r="AM32" s="265"/>
      <c r="AN32" s="100" t="s">
        <v>2</v>
      </c>
      <c r="AO32" s="6" t="s">
        <v>1996</v>
      </c>
    </row>
    <row r="33" spans="1:41" ht="22.5" customHeight="1" x14ac:dyDescent="0.35">
      <c r="A33" s="230">
        <f t="shared" si="0"/>
        <v>28</v>
      </c>
      <c r="B33" s="473" t="s">
        <v>1602</v>
      </c>
      <c r="C33" s="474" t="s">
        <v>649</v>
      </c>
      <c r="D33" s="449">
        <v>5</v>
      </c>
      <c r="E33" s="449">
        <v>4</v>
      </c>
      <c r="F33" s="449"/>
      <c r="G33" s="472">
        <f t="shared" si="1"/>
        <v>76000</v>
      </c>
      <c r="H33" s="475" t="s">
        <v>440</v>
      </c>
      <c r="I33" s="206" t="s">
        <v>1982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 t="s">
        <v>104</v>
      </c>
      <c r="Y33" s="100" t="s">
        <v>457</v>
      </c>
      <c r="Z33" s="6" t="s">
        <v>187</v>
      </c>
      <c r="AB33" s="100" t="s">
        <v>457</v>
      </c>
      <c r="AC33" s="6" t="s">
        <v>413</v>
      </c>
      <c r="AE33" s="100" t="s">
        <v>457</v>
      </c>
      <c r="AF33" s="6" t="s">
        <v>109</v>
      </c>
      <c r="AH33" s="100" t="s">
        <v>457</v>
      </c>
      <c r="AI33" s="6" t="s">
        <v>1850</v>
      </c>
      <c r="AK33" s="100" t="s">
        <v>457</v>
      </c>
      <c r="AL33" s="6" t="s">
        <v>649</v>
      </c>
      <c r="AN33" s="100" t="s">
        <v>457</v>
      </c>
      <c r="AO33" s="6" t="s">
        <v>422</v>
      </c>
    </row>
    <row r="34" spans="1:41" ht="22.5" customHeight="1" x14ac:dyDescent="0.35">
      <c r="A34" s="449">
        <f t="shared" si="0"/>
        <v>29</v>
      </c>
      <c r="B34" s="473" t="s">
        <v>1709</v>
      </c>
      <c r="C34" s="474" t="s">
        <v>104</v>
      </c>
      <c r="D34" s="449">
        <v>4</v>
      </c>
      <c r="E34" s="449">
        <v>2</v>
      </c>
      <c r="F34" s="449"/>
      <c r="G34" s="472">
        <f t="shared" si="1"/>
        <v>38000</v>
      </c>
      <c r="H34" s="475"/>
      <c r="I34" s="206" t="s">
        <v>1983</v>
      </c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>
        <v>4</v>
      </c>
      <c r="Y34" s="100" t="s">
        <v>99</v>
      </c>
      <c r="Z34" s="100">
        <v>1</v>
      </c>
      <c r="AB34" s="100" t="s">
        <v>99</v>
      </c>
      <c r="AC34" s="100">
        <v>3</v>
      </c>
      <c r="AE34" s="100" t="s">
        <v>99</v>
      </c>
      <c r="AF34" s="100">
        <v>8</v>
      </c>
      <c r="AH34" s="100" t="s">
        <v>99</v>
      </c>
      <c r="AI34" s="100"/>
      <c r="AK34" s="100" t="s">
        <v>99</v>
      </c>
      <c r="AL34" s="100">
        <v>5</v>
      </c>
      <c r="AN34" s="100" t="s">
        <v>99</v>
      </c>
      <c r="AO34" s="100">
        <v>4</v>
      </c>
    </row>
    <row r="35" spans="1:41" ht="22.5" customHeight="1" x14ac:dyDescent="0.35">
      <c r="A35" s="230">
        <f t="shared" si="0"/>
        <v>30</v>
      </c>
      <c r="B35" s="473" t="s">
        <v>1994</v>
      </c>
      <c r="C35" s="474" t="s">
        <v>187</v>
      </c>
      <c r="D35" s="449">
        <v>1</v>
      </c>
      <c r="E35" s="449">
        <v>1</v>
      </c>
      <c r="F35" s="449">
        <v>1</v>
      </c>
      <c r="G35" s="472">
        <f t="shared" si="1"/>
        <v>38000</v>
      </c>
      <c r="H35" s="475" t="s">
        <v>440</v>
      </c>
      <c r="I35" s="206" t="s">
        <v>1984</v>
      </c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>
        <v>2</v>
      </c>
      <c r="Y35" s="30" t="s">
        <v>70</v>
      </c>
      <c r="Z35" s="2">
        <v>1</v>
      </c>
      <c r="AB35" s="30" t="s">
        <v>70</v>
      </c>
      <c r="AC35" s="2">
        <v>2</v>
      </c>
      <c r="AE35" s="30" t="s">
        <v>70</v>
      </c>
      <c r="AF35" s="2">
        <v>1</v>
      </c>
      <c r="AH35" s="30" t="s">
        <v>70</v>
      </c>
      <c r="AI35" s="2">
        <v>2</v>
      </c>
      <c r="AK35" s="30" t="s">
        <v>70</v>
      </c>
      <c r="AL35" s="2">
        <v>2</v>
      </c>
      <c r="AN35" s="30" t="s">
        <v>70</v>
      </c>
      <c r="AO35" s="2">
        <v>2</v>
      </c>
    </row>
    <row r="36" spans="1:41" ht="22.5" customHeight="1" x14ac:dyDescent="0.35">
      <c r="A36" s="449">
        <f t="shared" si="0"/>
        <v>31</v>
      </c>
      <c r="B36" s="473" t="s">
        <v>743</v>
      </c>
      <c r="C36" s="474" t="s">
        <v>413</v>
      </c>
      <c r="D36" s="449">
        <v>3</v>
      </c>
      <c r="E36" s="449">
        <v>2</v>
      </c>
      <c r="F36" s="449">
        <v>1</v>
      </c>
      <c r="G36" s="472">
        <f t="shared" si="1"/>
        <v>57000</v>
      </c>
      <c r="H36" s="475" t="s">
        <v>440</v>
      </c>
      <c r="I36" s="236" t="s">
        <v>1985</v>
      </c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81"/>
      <c r="Y36" s="30" t="s">
        <v>71</v>
      </c>
      <c r="Z36" s="2">
        <v>1</v>
      </c>
      <c r="AB36" s="30" t="s">
        <v>381</v>
      </c>
      <c r="AC36" s="2">
        <v>1</v>
      </c>
      <c r="AE36" s="30" t="s">
        <v>71</v>
      </c>
      <c r="AF36" s="2">
        <v>1</v>
      </c>
      <c r="AH36" s="30" t="s">
        <v>71</v>
      </c>
      <c r="AI36" s="2">
        <v>3</v>
      </c>
      <c r="AK36" s="30" t="s">
        <v>71</v>
      </c>
      <c r="AL36" s="2"/>
      <c r="AN36" s="30" t="s">
        <v>380</v>
      </c>
      <c r="AO36" s="2"/>
    </row>
    <row r="37" spans="1:41" ht="22.5" customHeight="1" x14ac:dyDescent="0.35">
      <c r="A37" s="230">
        <f t="shared" si="0"/>
        <v>32</v>
      </c>
      <c r="B37" s="473" t="s">
        <v>1995</v>
      </c>
      <c r="C37" s="474" t="s">
        <v>109</v>
      </c>
      <c r="D37" s="449">
        <v>8</v>
      </c>
      <c r="E37" s="449">
        <v>1</v>
      </c>
      <c r="F37" s="449">
        <v>1</v>
      </c>
      <c r="G37" s="472">
        <f t="shared" si="1"/>
        <v>38000</v>
      </c>
      <c r="H37" s="475" t="s">
        <v>440</v>
      </c>
      <c r="I37" s="246" t="s">
        <v>1986</v>
      </c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(W35+W36)*19000</f>
        <v>38000</v>
      </c>
      <c r="Y37" s="120" t="s">
        <v>0</v>
      </c>
      <c r="Z37" s="79">
        <f>(Z35+Z36)*19000</f>
        <v>38000</v>
      </c>
      <c r="AB37" s="120" t="s">
        <v>0</v>
      </c>
      <c r="AC37" s="79">
        <f>(AC35+AC36)*19000</f>
        <v>57000</v>
      </c>
      <c r="AE37" s="120" t="s">
        <v>0</v>
      </c>
      <c r="AF37" s="79">
        <f>(AF35+AF36)*19000</f>
        <v>38000</v>
      </c>
      <c r="AH37" s="120" t="s">
        <v>0</v>
      </c>
      <c r="AI37" s="79">
        <f>(AI35+AI36)*19000</f>
        <v>95000</v>
      </c>
      <c r="AK37" s="120" t="s">
        <v>0</v>
      </c>
      <c r="AL37" s="79">
        <f>(AL35+AL36)*19000</f>
        <v>38000</v>
      </c>
      <c r="AN37" s="120" t="s">
        <v>0</v>
      </c>
      <c r="AO37" s="79">
        <f>(AO35+AO36)*19000</f>
        <v>38000</v>
      </c>
    </row>
    <row r="38" spans="1:41" ht="22.5" customHeight="1" x14ac:dyDescent="0.35">
      <c r="A38" s="449">
        <f t="shared" si="0"/>
        <v>33</v>
      </c>
      <c r="B38" s="473" t="s">
        <v>1264</v>
      </c>
      <c r="C38" s="474" t="s">
        <v>1179</v>
      </c>
      <c r="D38" s="449">
        <v>8</v>
      </c>
      <c r="E38" s="449">
        <v>5</v>
      </c>
      <c r="F38" s="449"/>
      <c r="G38" s="472">
        <f t="shared" si="1"/>
        <v>95000</v>
      </c>
      <c r="H38" s="475" t="s">
        <v>440</v>
      </c>
      <c r="I38" s="206" t="s">
        <v>1987</v>
      </c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</row>
    <row r="39" spans="1:41" ht="22.5" customHeight="1" x14ac:dyDescent="0.35">
      <c r="A39" s="230">
        <f t="shared" si="0"/>
        <v>34</v>
      </c>
      <c r="B39" s="231" t="s">
        <v>1057</v>
      </c>
      <c r="C39" s="232" t="s">
        <v>1850</v>
      </c>
      <c r="D39" s="230"/>
      <c r="E39" s="230">
        <v>2</v>
      </c>
      <c r="F39" s="230">
        <v>3</v>
      </c>
      <c r="G39" s="233">
        <f t="shared" si="1"/>
        <v>95000</v>
      </c>
      <c r="H39" s="293"/>
      <c r="I39" s="206" t="s">
        <v>1988</v>
      </c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 t="s">
        <v>1045</v>
      </c>
      <c r="Y39" s="100" t="s">
        <v>2</v>
      </c>
      <c r="Z39" s="6" t="s">
        <v>412</v>
      </c>
      <c r="AB39" s="100" t="s">
        <v>2</v>
      </c>
      <c r="AC39" s="103" t="s">
        <v>469</v>
      </c>
      <c r="AE39" s="100" t="s">
        <v>2</v>
      </c>
      <c r="AF39" s="103" t="s">
        <v>910</v>
      </c>
      <c r="AH39" s="100" t="s">
        <v>2</v>
      </c>
      <c r="AI39" s="6" t="s">
        <v>1879</v>
      </c>
      <c r="AJ39" s="265"/>
      <c r="AK39" s="100" t="s">
        <v>2</v>
      </c>
      <c r="AL39" s="6" t="s">
        <v>1516</v>
      </c>
      <c r="AM39" s="265"/>
      <c r="AN39" s="100" t="s">
        <v>2</v>
      </c>
      <c r="AO39" s="6" t="s">
        <v>1052</v>
      </c>
    </row>
    <row r="40" spans="1:41" ht="22.5" customHeight="1" x14ac:dyDescent="0.35">
      <c r="A40" s="230">
        <f t="shared" si="0"/>
        <v>35</v>
      </c>
      <c r="B40" s="473" t="s">
        <v>1049</v>
      </c>
      <c r="C40" s="474" t="s">
        <v>649</v>
      </c>
      <c r="D40" s="449">
        <v>5</v>
      </c>
      <c r="E40" s="449">
        <v>2</v>
      </c>
      <c r="F40" s="449"/>
      <c r="G40" s="472">
        <f t="shared" si="1"/>
        <v>38000</v>
      </c>
      <c r="H40" s="475" t="s">
        <v>440</v>
      </c>
      <c r="I40" s="206" t="s">
        <v>1989</v>
      </c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 t="s">
        <v>813</v>
      </c>
      <c r="Y40" s="100" t="s">
        <v>457</v>
      </c>
      <c r="Z40" s="6" t="s">
        <v>104</v>
      </c>
      <c r="AB40" s="100" t="s">
        <v>457</v>
      </c>
      <c r="AC40" s="6" t="s">
        <v>104</v>
      </c>
      <c r="AE40" s="100" t="s">
        <v>457</v>
      </c>
      <c r="AF40" s="6" t="s">
        <v>649</v>
      </c>
      <c r="AH40" s="100" t="s">
        <v>457</v>
      </c>
      <c r="AI40" s="6" t="s">
        <v>187</v>
      </c>
      <c r="AK40" s="100" t="s">
        <v>457</v>
      </c>
      <c r="AL40" s="6" t="s">
        <v>649</v>
      </c>
      <c r="AN40" s="100" t="s">
        <v>457</v>
      </c>
      <c r="AO40" s="6" t="s">
        <v>649</v>
      </c>
    </row>
    <row r="41" spans="1:41" ht="22.5" customHeight="1" x14ac:dyDescent="0.35">
      <c r="A41" s="230">
        <f t="shared" si="0"/>
        <v>36</v>
      </c>
      <c r="B41" s="473" t="s">
        <v>1996</v>
      </c>
      <c r="C41" s="474" t="s">
        <v>422</v>
      </c>
      <c r="D41" s="449">
        <v>4</v>
      </c>
      <c r="E41" s="449">
        <v>2</v>
      </c>
      <c r="F41" s="449"/>
      <c r="G41" s="472">
        <f t="shared" si="1"/>
        <v>38000</v>
      </c>
      <c r="H41" s="475" t="s">
        <v>440</v>
      </c>
      <c r="I41" s="206" t="s">
        <v>1990</v>
      </c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>
        <v>4</v>
      </c>
      <c r="Y41" s="100" t="s">
        <v>99</v>
      </c>
      <c r="Z41" s="100">
        <v>4</v>
      </c>
      <c r="AB41" s="100" t="s">
        <v>99</v>
      </c>
      <c r="AC41" s="100">
        <v>4</v>
      </c>
      <c r="AE41" s="100" t="s">
        <v>99</v>
      </c>
      <c r="AF41" s="100">
        <v>5</v>
      </c>
      <c r="AH41" s="100" t="s">
        <v>99</v>
      </c>
      <c r="AI41" s="100">
        <v>1</v>
      </c>
      <c r="AK41" s="100" t="s">
        <v>99</v>
      </c>
      <c r="AL41" s="100">
        <v>5</v>
      </c>
      <c r="AN41" s="100" t="s">
        <v>99</v>
      </c>
      <c r="AO41" s="100">
        <v>5</v>
      </c>
    </row>
    <row r="42" spans="1:41" ht="22.5" customHeight="1" x14ac:dyDescent="0.35">
      <c r="A42" s="230">
        <f t="shared" si="0"/>
        <v>37</v>
      </c>
      <c r="B42" s="473" t="s">
        <v>1045</v>
      </c>
      <c r="C42" s="474" t="s">
        <v>813</v>
      </c>
      <c r="D42" s="449">
        <v>4</v>
      </c>
      <c r="E42" s="449">
        <v>1</v>
      </c>
      <c r="F42" s="449"/>
      <c r="G42" s="472">
        <f t="shared" si="1"/>
        <v>19000</v>
      </c>
      <c r="H42" s="475" t="s">
        <v>440</v>
      </c>
      <c r="I42" s="206" t="s">
        <v>1991</v>
      </c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>
        <v>1</v>
      </c>
      <c r="Y42" s="30" t="s">
        <v>70</v>
      </c>
      <c r="Z42" s="2">
        <v>2</v>
      </c>
      <c r="AB42" s="30" t="s">
        <v>70</v>
      </c>
      <c r="AC42" s="2">
        <v>2</v>
      </c>
      <c r="AE42" s="30" t="s">
        <v>70</v>
      </c>
      <c r="AF42" s="2">
        <v>1</v>
      </c>
      <c r="AH42" s="30" t="s">
        <v>70</v>
      </c>
      <c r="AI42" s="2">
        <v>1</v>
      </c>
      <c r="AK42" s="30" t="s">
        <v>70</v>
      </c>
      <c r="AL42" s="2">
        <v>2</v>
      </c>
      <c r="AN42" s="30" t="s">
        <v>70</v>
      </c>
      <c r="AO42" s="2">
        <v>2</v>
      </c>
    </row>
    <row r="43" spans="1:41" ht="22.5" customHeight="1" x14ac:dyDescent="0.35">
      <c r="A43" s="230">
        <f t="shared" si="0"/>
        <v>38</v>
      </c>
      <c r="B43" s="473" t="s">
        <v>412</v>
      </c>
      <c r="C43" s="474" t="s">
        <v>104</v>
      </c>
      <c r="D43" s="449">
        <v>4</v>
      </c>
      <c r="E43" s="449">
        <v>2</v>
      </c>
      <c r="F43" s="449"/>
      <c r="G43" s="472">
        <f t="shared" si="1"/>
        <v>38000</v>
      </c>
      <c r="H43" s="475" t="s">
        <v>440</v>
      </c>
      <c r="I43" s="206" t="s">
        <v>1992</v>
      </c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381</v>
      </c>
      <c r="W43" s="281"/>
      <c r="Y43" s="30" t="s">
        <v>71</v>
      </c>
      <c r="Z43" s="2"/>
      <c r="AB43" s="30" t="s">
        <v>1997</v>
      </c>
      <c r="AC43" s="2"/>
      <c r="AE43" s="30" t="s">
        <v>71</v>
      </c>
      <c r="AF43" s="2"/>
      <c r="AH43" s="30" t="s">
        <v>71</v>
      </c>
      <c r="AI43" s="2">
        <v>1</v>
      </c>
      <c r="AK43" s="30" t="s">
        <v>71</v>
      </c>
      <c r="AL43" s="2">
        <v>6</v>
      </c>
      <c r="AN43" s="30" t="s">
        <v>71</v>
      </c>
      <c r="AO43" s="2"/>
    </row>
    <row r="44" spans="1:41" s="10" customFormat="1" ht="22.5" customHeight="1" x14ac:dyDescent="0.35">
      <c r="A44" s="230">
        <f t="shared" si="0"/>
        <v>39</v>
      </c>
      <c r="B44" s="473" t="s">
        <v>469</v>
      </c>
      <c r="C44" s="474" t="s">
        <v>104</v>
      </c>
      <c r="D44" s="449">
        <v>4</v>
      </c>
      <c r="E44" s="449">
        <v>2</v>
      </c>
      <c r="F44" s="449"/>
      <c r="G44" s="472">
        <f t="shared" si="1"/>
        <v>38000</v>
      </c>
      <c r="H44" s="475" t="s">
        <v>440</v>
      </c>
      <c r="I44" s="206" t="s">
        <v>1993</v>
      </c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(W42+W43)*19000</f>
        <v>19000</v>
      </c>
      <c r="X44"/>
      <c r="Y44" s="120" t="s">
        <v>0</v>
      </c>
      <c r="Z44" s="79">
        <f>(Z42+Z43)*19000</f>
        <v>38000</v>
      </c>
      <c r="AA44"/>
      <c r="AB44" s="120" t="s">
        <v>0</v>
      </c>
      <c r="AC44" s="79">
        <f>(AC42+AC43)*19000</f>
        <v>38000</v>
      </c>
      <c r="AD44"/>
      <c r="AE44" s="120" t="s">
        <v>0</v>
      </c>
      <c r="AF44" s="79">
        <f>(AF42+AF43)*19000</f>
        <v>19000</v>
      </c>
      <c r="AG44"/>
      <c r="AH44" s="120" t="s">
        <v>0</v>
      </c>
      <c r="AI44" s="79">
        <f>(AI42+AI43)*19000</f>
        <v>38000</v>
      </c>
      <c r="AJ44"/>
      <c r="AK44" s="120" t="s">
        <v>0</v>
      </c>
      <c r="AL44" s="79">
        <f>(AL42+AL43)*19000</f>
        <v>152000</v>
      </c>
      <c r="AM44"/>
      <c r="AN44" s="120" t="s">
        <v>0</v>
      </c>
      <c r="AO44" s="79">
        <f>(AO42+AO43)*19000</f>
        <v>38000</v>
      </c>
    </row>
    <row r="45" spans="1:41" ht="22.5" customHeight="1" x14ac:dyDescent="0.35">
      <c r="A45" s="230">
        <f t="shared" si="0"/>
        <v>40</v>
      </c>
      <c r="B45" s="231" t="s">
        <v>1233</v>
      </c>
      <c r="C45" s="232" t="s">
        <v>189</v>
      </c>
      <c r="D45" s="230">
        <v>8</v>
      </c>
      <c r="E45" s="230"/>
      <c r="F45" s="230"/>
      <c r="G45" s="233">
        <f t="shared" si="1"/>
        <v>0</v>
      </c>
      <c r="H45" s="293"/>
      <c r="I45" s="236" t="s">
        <v>1999</v>
      </c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</row>
    <row r="46" spans="1:41" ht="22.5" customHeight="1" x14ac:dyDescent="0.35">
      <c r="A46" s="449">
        <v>41</v>
      </c>
      <c r="B46" s="473" t="s">
        <v>910</v>
      </c>
      <c r="C46" s="474" t="s">
        <v>649</v>
      </c>
      <c r="D46" s="449">
        <v>5</v>
      </c>
      <c r="E46" s="449">
        <v>1</v>
      </c>
      <c r="F46" s="449"/>
      <c r="G46" s="472">
        <f t="shared" si="1"/>
        <v>19000</v>
      </c>
      <c r="H46" s="475" t="s">
        <v>440</v>
      </c>
      <c r="I46" s="206" t="s">
        <v>2001</v>
      </c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 t="s">
        <v>2009</v>
      </c>
      <c r="Y46" s="100" t="s">
        <v>2</v>
      </c>
      <c r="Z46" s="6" t="s">
        <v>2076</v>
      </c>
      <c r="AB46" s="100" t="s">
        <v>2</v>
      </c>
      <c r="AC46" s="103" t="s">
        <v>1899</v>
      </c>
      <c r="AE46" s="100" t="s">
        <v>2</v>
      </c>
      <c r="AF46" s="103" t="s">
        <v>1079</v>
      </c>
      <c r="AH46" s="100" t="s">
        <v>2</v>
      </c>
      <c r="AI46" s="6" t="s">
        <v>1273</v>
      </c>
      <c r="AJ46" s="265"/>
      <c r="AK46" s="100" t="s">
        <v>2</v>
      </c>
      <c r="AL46" s="6" t="s">
        <v>358</v>
      </c>
      <c r="AM46" s="265"/>
      <c r="AN46" s="100" t="s">
        <v>2</v>
      </c>
      <c r="AO46" s="6" t="s">
        <v>2024</v>
      </c>
    </row>
    <row r="47" spans="1:41" ht="22.5" customHeight="1" x14ac:dyDescent="0.35">
      <c r="A47" s="230">
        <f t="shared" si="0"/>
        <v>42</v>
      </c>
      <c r="B47" s="231" t="s">
        <v>1879</v>
      </c>
      <c r="C47" s="232" t="s">
        <v>187</v>
      </c>
      <c r="D47" s="230">
        <v>1</v>
      </c>
      <c r="E47" s="230">
        <v>1</v>
      </c>
      <c r="F47" s="230">
        <v>1</v>
      </c>
      <c r="G47" s="233">
        <f t="shared" si="1"/>
        <v>38000</v>
      </c>
      <c r="H47" s="293"/>
      <c r="I47" s="206" t="s">
        <v>2003</v>
      </c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 t="s">
        <v>457</v>
      </c>
      <c r="W47" s="6" t="s">
        <v>484</v>
      </c>
      <c r="Y47" s="100" t="s">
        <v>457</v>
      </c>
      <c r="Z47" s="6" t="s">
        <v>484</v>
      </c>
      <c r="AB47" s="100" t="s">
        <v>457</v>
      </c>
      <c r="AC47" s="6" t="s">
        <v>816</v>
      </c>
      <c r="AE47" s="100" t="s">
        <v>457</v>
      </c>
      <c r="AF47" s="6" t="s">
        <v>1081</v>
      </c>
      <c r="AH47" s="100" t="s">
        <v>457</v>
      </c>
      <c r="AI47" s="6" t="s">
        <v>721</v>
      </c>
      <c r="AK47" s="100" t="s">
        <v>457</v>
      </c>
      <c r="AL47" s="6" t="s">
        <v>475</v>
      </c>
      <c r="AN47" s="100" t="s">
        <v>457</v>
      </c>
      <c r="AO47" s="6" t="s">
        <v>649</v>
      </c>
    </row>
    <row r="48" spans="1:41" ht="22.5" customHeight="1" x14ac:dyDescent="0.35">
      <c r="A48" s="230">
        <f t="shared" si="0"/>
        <v>43</v>
      </c>
      <c r="B48" s="473" t="s">
        <v>1537</v>
      </c>
      <c r="C48" s="474" t="s">
        <v>649</v>
      </c>
      <c r="D48" s="449">
        <v>5</v>
      </c>
      <c r="E48" s="449">
        <v>2</v>
      </c>
      <c r="F48" s="449">
        <v>6</v>
      </c>
      <c r="G48" s="472">
        <f t="shared" si="1"/>
        <v>152000</v>
      </c>
      <c r="H48" s="475" t="s">
        <v>440</v>
      </c>
      <c r="I48" s="206" t="s">
        <v>2004</v>
      </c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 t="s">
        <v>99</v>
      </c>
      <c r="W48" s="100">
        <v>6</v>
      </c>
      <c r="Y48" s="100" t="s">
        <v>99</v>
      </c>
      <c r="Z48" s="100">
        <v>6</v>
      </c>
      <c r="AB48" s="100" t="s">
        <v>99</v>
      </c>
      <c r="AC48" s="100">
        <v>3</v>
      </c>
      <c r="AE48" s="100" t="s">
        <v>99</v>
      </c>
      <c r="AF48" s="100">
        <v>7</v>
      </c>
      <c r="AH48" s="100" t="s">
        <v>99</v>
      </c>
      <c r="AI48" s="100">
        <v>1</v>
      </c>
      <c r="AK48" s="100" t="s">
        <v>99</v>
      </c>
      <c r="AL48" s="100">
        <v>4</v>
      </c>
      <c r="AN48" s="100" t="s">
        <v>99</v>
      </c>
      <c r="AO48" s="100">
        <v>5</v>
      </c>
    </row>
    <row r="49" spans="1:41" ht="22.5" customHeight="1" x14ac:dyDescent="0.35">
      <c r="A49" s="230">
        <f t="shared" si="0"/>
        <v>44</v>
      </c>
      <c r="B49" s="473" t="s">
        <v>1610</v>
      </c>
      <c r="C49" s="474" t="s">
        <v>649</v>
      </c>
      <c r="D49" s="449">
        <v>5</v>
      </c>
      <c r="E49" s="449">
        <v>2</v>
      </c>
      <c r="F49" s="449"/>
      <c r="G49" s="472">
        <f t="shared" si="1"/>
        <v>38000</v>
      </c>
      <c r="H49" s="475" t="s">
        <v>440</v>
      </c>
      <c r="I49" s="206" t="s">
        <v>2005</v>
      </c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30" t="s">
        <v>70</v>
      </c>
      <c r="W49" s="2"/>
      <c r="Y49" s="30" t="s">
        <v>70</v>
      </c>
      <c r="Z49" s="2">
        <v>3</v>
      </c>
      <c r="AB49" s="30" t="s">
        <v>70</v>
      </c>
      <c r="AC49" s="2">
        <v>10</v>
      </c>
      <c r="AE49" s="30" t="s">
        <v>70</v>
      </c>
      <c r="AF49" s="2">
        <v>1</v>
      </c>
      <c r="AH49" s="30" t="s">
        <v>70</v>
      </c>
      <c r="AI49" s="2">
        <v>1</v>
      </c>
      <c r="AK49" s="30" t="s">
        <v>70</v>
      </c>
      <c r="AL49" s="2">
        <v>6</v>
      </c>
      <c r="AN49" s="30" t="s">
        <v>70</v>
      </c>
      <c r="AO49" s="2">
        <v>3</v>
      </c>
    </row>
    <row r="50" spans="1:41" ht="22.5" customHeight="1" x14ac:dyDescent="0.35">
      <c r="A50" s="230">
        <f t="shared" si="0"/>
        <v>45</v>
      </c>
      <c r="B50" s="473" t="s">
        <v>2009</v>
      </c>
      <c r="C50" s="474" t="s">
        <v>484</v>
      </c>
      <c r="D50" s="449">
        <v>6</v>
      </c>
      <c r="E50" s="449"/>
      <c r="F50" s="449">
        <v>1</v>
      </c>
      <c r="G50" s="472">
        <f t="shared" si="1"/>
        <v>19000</v>
      </c>
      <c r="H50" s="475" t="s">
        <v>440</v>
      </c>
      <c r="I50" s="206" t="s">
        <v>2006</v>
      </c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30" t="s">
        <v>71</v>
      </c>
      <c r="W50" s="281">
        <v>1</v>
      </c>
      <c r="Y50" s="30" t="s">
        <v>71</v>
      </c>
      <c r="Z50" s="2">
        <v>2</v>
      </c>
      <c r="AB50" s="30" t="s">
        <v>71</v>
      </c>
      <c r="AC50" s="2"/>
      <c r="AE50" s="30" t="s">
        <v>71</v>
      </c>
      <c r="AF50" s="2"/>
      <c r="AH50" s="30" t="s">
        <v>71</v>
      </c>
      <c r="AI50" s="2"/>
      <c r="AK50" s="30" t="s">
        <v>71</v>
      </c>
      <c r="AL50" s="2"/>
      <c r="AN50" s="30" t="s">
        <v>71</v>
      </c>
      <c r="AO50" s="2"/>
    </row>
    <row r="51" spans="1:41" ht="22.5" customHeight="1" x14ac:dyDescent="0.35">
      <c r="A51" s="230">
        <f t="shared" si="0"/>
        <v>46</v>
      </c>
      <c r="B51" s="470" t="s">
        <v>2010</v>
      </c>
      <c r="C51" s="474" t="s">
        <v>484</v>
      </c>
      <c r="D51" s="449">
        <v>6</v>
      </c>
      <c r="E51" s="448">
        <v>3</v>
      </c>
      <c r="F51" s="448">
        <v>2</v>
      </c>
      <c r="G51" s="472">
        <f t="shared" si="1"/>
        <v>95000</v>
      </c>
      <c r="H51" s="476" t="s">
        <v>440</v>
      </c>
      <c r="I51" s="206" t="s">
        <v>2007</v>
      </c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120" t="s">
        <v>0</v>
      </c>
      <c r="W51" s="79">
        <f>(W49+W50)*19000</f>
        <v>19000</v>
      </c>
      <c r="Y51" s="120" t="s">
        <v>0</v>
      </c>
      <c r="Z51" s="79">
        <f>(Z49+Z50)*19000</f>
        <v>95000</v>
      </c>
      <c r="AB51" s="120" t="s">
        <v>0</v>
      </c>
      <c r="AC51" s="79">
        <f>(AC49+AC50)*19000</f>
        <v>190000</v>
      </c>
      <c r="AE51" s="120" t="s">
        <v>0</v>
      </c>
      <c r="AF51" s="79">
        <f>(AF49+AF50)*19000</f>
        <v>19000</v>
      </c>
      <c r="AH51" s="120" t="s">
        <v>0</v>
      </c>
      <c r="AI51" s="79">
        <f>(AI49+AI50)*19000</f>
        <v>19000</v>
      </c>
      <c r="AK51" s="120" t="s">
        <v>0</v>
      </c>
      <c r="AL51" s="79">
        <f>(AL49+AL50)*19000</f>
        <v>114000</v>
      </c>
      <c r="AN51" s="120" t="s">
        <v>0</v>
      </c>
      <c r="AO51" s="79">
        <f>(AO49+AO50)*19000</f>
        <v>57000</v>
      </c>
    </row>
    <row r="52" spans="1:41" ht="22.5" customHeight="1" x14ac:dyDescent="0.35">
      <c r="A52" s="230">
        <f t="shared" si="0"/>
        <v>47</v>
      </c>
      <c r="B52" s="470" t="s">
        <v>1899</v>
      </c>
      <c r="C52" s="471" t="s">
        <v>816</v>
      </c>
      <c r="D52" s="448">
        <v>3</v>
      </c>
      <c r="E52" s="448">
        <v>10</v>
      </c>
      <c r="F52" s="448"/>
      <c r="G52" s="472">
        <f t="shared" si="1"/>
        <v>190000</v>
      </c>
      <c r="H52" s="476" t="s">
        <v>440</v>
      </c>
      <c r="I52" s="206" t="s">
        <v>2008</v>
      </c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436"/>
      <c r="W52" s="341"/>
      <c r="X52" s="132"/>
      <c r="Y52" s="436"/>
      <c r="Z52" s="132"/>
      <c r="AA52" s="132"/>
      <c r="AB52" s="436"/>
      <c r="AC52" s="132"/>
      <c r="AD52" s="132"/>
      <c r="AE52" s="436"/>
      <c r="AF52" s="132"/>
      <c r="AG52" s="132"/>
      <c r="AH52" s="436"/>
      <c r="AI52" s="132"/>
      <c r="AJ52" s="132"/>
      <c r="AK52" s="436"/>
      <c r="AL52" s="132"/>
      <c r="AM52" s="132"/>
      <c r="AN52" s="436"/>
      <c r="AO52" s="132"/>
    </row>
    <row r="53" spans="1:41" ht="22.5" customHeight="1" x14ac:dyDescent="0.35">
      <c r="A53" s="230">
        <f t="shared" si="0"/>
        <v>48</v>
      </c>
      <c r="B53" s="470" t="s">
        <v>524</v>
      </c>
      <c r="C53" s="471" t="s">
        <v>148</v>
      </c>
      <c r="D53" s="448"/>
      <c r="E53" s="448">
        <v>1</v>
      </c>
      <c r="F53" s="448"/>
      <c r="G53" s="472">
        <f t="shared" si="1"/>
        <v>19000</v>
      </c>
      <c r="H53" s="476" t="s">
        <v>440</v>
      </c>
      <c r="I53" s="206" t="s">
        <v>2011</v>
      </c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00" t="s">
        <v>2</v>
      </c>
      <c r="W53" s="6" t="s">
        <v>393</v>
      </c>
      <c r="Y53" s="100" t="s">
        <v>2</v>
      </c>
      <c r="Z53" s="6" t="s">
        <v>1831</v>
      </c>
      <c r="AB53" s="100" t="s">
        <v>2</v>
      </c>
      <c r="AC53" s="103" t="s">
        <v>356</v>
      </c>
      <c r="AE53" s="100" t="s">
        <v>2</v>
      </c>
      <c r="AF53" s="103" t="s">
        <v>1059</v>
      </c>
      <c r="AH53" s="100" t="s">
        <v>2</v>
      </c>
      <c r="AI53" s="6" t="s">
        <v>1273</v>
      </c>
      <c r="AJ53" s="265"/>
      <c r="AK53" s="100" t="s">
        <v>2</v>
      </c>
      <c r="AL53" s="6" t="s">
        <v>1747</v>
      </c>
      <c r="AM53" s="265"/>
      <c r="AN53" s="100" t="s">
        <v>2</v>
      </c>
      <c r="AO53" s="6" t="s">
        <v>524</v>
      </c>
    </row>
    <row r="54" spans="1:41" x14ac:dyDescent="0.35">
      <c r="A54" s="230">
        <f t="shared" si="0"/>
        <v>49</v>
      </c>
      <c r="B54" s="477" t="s">
        <v>495</v>
      </c>
      <c r="C54" s="471" t="s">
        <v>148</v>
      </c>
      <c r="D54" s="448"/>
      <c r="E54" s="448">
        <v>2</v>
      </c>
      <c r="F54" s="448"/>
      <c r="G54" s="472">
        <f t="shared" si="1"/>
        <v>38000</v>
      </c>
      <c r="H54" s="476" t="s">
        <v>440</v>
      </c>
      <c r="I54" s="93" t="s">
        <v>2012</v>
      </c>
      <c r="V54" s="100" t="s">
        <v>457</v>
      </c>
      <c r="W54" s="6" t="s">
        <v>1208</v>
      </c>
      <c r="Y54" s="100" t="s">
        <v>457</v>
      </c>
      <c r="Z54" s="6" t="s">
        <v>484</v>
      </c>
      <c r="AB54" s="100" t="s">
        <v>457</v>
      </c>
      <c r="AC54" s="6" t="s">
        <v>847</v>
      </c>
      <c r="AE54" s="100" t="s">
        <v>457</v>
      </c>
      <c r="AF54" s="6" t="s">
        <v>649</v>
      </c>
      <c r="AH54" s="100" t="s">
        <v>457</v>
      </c>
      <c r="AI54" s="6" t="s">
        <v>1266</v>
      </c>
      <c r="AK54" s="100" t="s">
        <v>457</v>
      </c>
      <c r="AL54" s="6" t="s">
        <v>2077</v>
      </c>
      <c r="AN54" s="100" t="s">
        <v>457</v>
      </c>
      <c r="AO54" s="6" t="s">
        <v>1028</v>
      </c>
    </row>
    <row r="55" spans="1:41" ht="15" customHeight="1" x14ac:dyDescent="0.35">
      <c r="A55" s="230">
        <f t="shared" si="0"/>
        <v>50</v>
      </c>
      <c r="B55" s="470" t="s">
        <v>489</v>
      </c>
      <c r="C55" s="471" t="s">
        <v>148</v>
      </c>
      <c r="D55" s="448"/>
      <c r="E55" s="448">
        <v>1</v>
      </c>
      <c r="F55" s="448"/>
      <c r="G55" s="472">
        <f t="shared" si="1"/>
        <v>19000</v>
      </c>
      <c r="H55" s="476" t="s">
        <v>440</v>
      </c>
      <c r="I55" s="132" t="s">
        <v>2013</v>
      </c>
      <c r="V55" s="100" t="s">
        <v>99</v>
      </c>
      <c r="W55" s="100">
        <v>7</v>
      </c>
      <c r="Y55" s="100" t="s">
        <v>99</v>
      </c>
      <c r="Z55" s="100">
        <v>6</v>
      </c>
      <c r="AB55" s="100" t="s">
        <v>99</v>
      </c>
      <c r="AC55" s="100">
        <v>7</v>
      </c>
      <c r="AE55" s="100" t="s">
        <v>99</v>
      </c>
      <c r="AF55" s="100">
        <v>5</v>
      </c>
      <c r="AH55" s="100" t="s">
        <v>99</v>
      </c>
      <c r="AI55" s="100">
        <v>2</v>
      </c>
      <c r="AK55" s="100" t="s">
        <v>99</v>
      </c>
      <c r="AL55" s="100">
        <v>5</v>
      </c>
      <c r="AN55" s="100" t="s">
        <v>99</v>
      </c>
      <c r="AO55" s="100"/>
    </row>
    <row r="56" spans="1:41" ht="15" customHeight="1" x14ac:dyDescent="0.35">
      <c r="A56" s="230">
        <f t="shared" si="0"/>
        <v>51</v>
      </c>
      <c r="B56" s="470" t="s">
        <v>492</v>
      </c>
      <c r="C56" s="471" t="s">
        <v>148</v>
      </c>
      <c r="D56" s="448"/>
      <c r="E56" s="448">
        <v>1</v>
      </c>
      <c r="F56" s="448"/>
      <c r="G56" s="472">
        <f t="shared" si="1"/>
        <v>19000</v>
      </c>
      <c r="H56" s="476" t="s">
        <v>440</v>
      </c>
      <c r="I56" s="132" t="s">
        <v>2014</v>
      </c>
      <c r="V56" s="30" t="s">
        <v>70</v>
      </c>
      <c r="W56" s="2">
        <v>2</v>
      </c>
      <c r="Y56" s="30" t="s">
        <v>70</v>
      </c>
      <c r="Z56" s="2">
        <v>1</v>
      </c>
      <c r="AB56" s="30" t="s">
        <v>70</v>
      </c>
      <c r="AC56" s="2">
        <v>1</v>
      </c>
      <c r="AE56" s="30" t="s">
        <v>70</v>
      </c>
      <c r="AF56" s="2">
        <v>3</v>
      </c>
      <c r="AH56" s="30" t="s">
        <v>70</v>
      </c>
      <c r="AI56" s="2">
        <v>2</v>
      </c>
      <c r="AK56" s="30" t="s">
        <v>70</v>
      </c>
      <c r="AL56" s="2">
        <v>1</v>
      </c>
      <c r="AN56" s="30" t="s">
        <v>70</v>
      </c>
      <c r="AO56" s="2">
        <v>1</v>
      </c>
    </row>
    <row r="57" spans="1:41" ht="15" customHeight="1" x14ac:dyDescent="0.35">
      <c r="A57" s="230">
        <f t="shared" si="0"/>
        <v>52</v>
      </c>
      <c r="B57" s="470" t="s">
        <v>491</v>
      </c>
      <c r="C57" s="471" t="s">
        <v>148</v>
      </c>
      <c r="D57" s="448"/>
      <c r="E57" s="448">
        <v>2</v>
      </c>
      <c r="F57" s="448"/>
      <c r="G57" s="472">
        <f t="shared" si="1"/>
        <v>38000</v>
      </c>
      <c r="H57" s="476" t="s">
        <v>440</v>
      </c>
      <c r="I57" s="132" t="s">
        <v>2015</v>
      </c>
      <c r="V57" s="30" t="s">
        <v>71</v>
      </c>
      <c r="W57" s="281"/>
      <c r="Y57" s="30" t="s">
        <v>71</v>
      </c>
      <c r="Z57" s="2"/>
      <c r="AB57" s="30" t="s">
        <v>71</v>
      </c>
      <c r="AC57" s="2"/>
      <c r="AE57" s="30" t="s">
        <v>71</v>
      </c>
      <c r="AF57" s="2"/>
      <c r="AH57" s="30" t="s">
        <v>71</v>
      </c>
      <c r="AI57" s="2"/>
      <c r="AK57" s="30" t="s">
        <v>71</v>
      </c>
      <c r="AL57" s="2">
        <v>3</v>
      </c>
      <c r="AN57" s="30" t="s">
        <v>71</v>
      </c>
      <c r="AO57" s="2"/>
    </row>
    <row r="58" spans="1:41" ht="15" customHeight="1" x14ac:dyDescent="0.35">
      <c r="A58" s="230">
        <f t="shared" si="0"/>
        <v>53</v>
      </c>
      <c r="B58" s="470" t="s">
        <v>656</v>
      </c>
      <c r="C58" s="471" t="s">
        <v>148</v>
      </c>
      <c r="D58" s="448"/>
      <c r="E58" s="448">
        <v>1</v>
      </c>
      <c r="F58" s="448"/>
      <c r="G58" s="472">
        <f t="shared" si="1"/>
        <v>19000</v>
      </c>
      <c r="H58" s="476" t="s">
        <v>440</v>
      </c>
      <c r="I58" s="132" t="s">
        <v>2016</v>
      </c>
      <c r="V58" s="120" t="s">
        <v>0</v>
      </c>
      <c r="W58" s="79"/>
      <c r="Y58" s="120" t="s">
        <v>0</v>
      </c>
      <c r="Z58" s="79"/>
      <c r="AB58" s="120" t="s">
        <v>0</v>
      </c>
      <c r="AC58" s="79"/>
      <c r="AE58" s="120" t="s">
        <v>0</v>
      </c>
      <c r="AF58" s="79"/>
      <c r="AH58" s="120" t="s">
        <v>0</v>
      </c>
      <c r="AI58" s="79"/>
      <c r="AK58" s="120" t="s">
        <v>0</v>
      </c>
      <c r="AL58" s="79">
        <v>4</v>
      </c>
      <c r="AN58" s="120" t="s">
        <v>0</v>
      </c>
      <c r="AO58" s="79"/>
    </row>
    <row r="59" spans="1:41" ht="15" customHeight="1" x14ac:dyDescent="0.35">
      <c r="A59" s="230">
        <f t="shared" si="0"/>
        <v>54</v>
      </c>
      <c r="B59" s="470" t="s">
        <v>509</v>
      </c>
      <c r="C59" s="471" t="s">
        <v>148</v>
      </c>
      <c r="D59" s="448"/>
      <c r="E59" s="448">
        <v>2</v>
      </c>
      <c r="F59" s="448"/>
      <c r="G59" s="472">
        <f t="shared" si="1"/>
        <v>38000</v>
      </c>
      <c r="H59" s="476" t="s">
        <v>440</v>
      </c>
      <c r="I59" s="132" t="s">
        <v>2017</v>
      </c>
      <c r="V59" s="120" t="s">
        <v>0</v>
      </c>
      <c r="W59" s="79">
        <f>W56*19000</f>
        <v>38000</v>
      </c>
      <c r="Y59" s="120" t="s">
        <v>0</v>
      </c>
      <c r="Z59" s="79">
        <f>Z56*19000</f>
        <v>19000</v>
      </c>
      <c r="AB59" s="120" t="s">
        <v>0</v>
      </c>
      <c r="AC59" s="79">
        <f>AC56*19000</f>
        <v>19000</v>
      </c>
      <c r="AE59" s="120" t="s">
        <v>0</v>
      </c>
      <c r="AF59" s="79">
        <f>AF56*19000</f>
        <v>57000</v>
      </c>
      <c r="AH59" s="120" t="s">
        <v>0</v>
      </c>
      <c r="AI59" s="79">
        <f>AI56*19000</f>
        <v>38000</v>
      </c>
      <c r="AK59" s="120" t="s">
        <v>0</v>
      </c>
      <c r="AL59" s="79">
        <f>AL58*19000</f>
        <v>76000</v>
      </c>
      <c r="AN59" s="120" t="s">
        <v>0</v>
      </c>
      <c r="AO59" s="79">
        <f>AO56*19000</f>
        <v>19000</v>
      </c>
    </row>
    <row r="60" spans="1:41" ht="15" customHeight="1" x14ac:dyDescent="0.35">
      <c r="A60" s="230">
        <f t="shared" si="0"/>
        <v>55</v>
      </c>
      <c r="B60" s="477" t="s">
        <v>1249</v>
      </c>
      <c r="C60" s="471" t="s">
        <v>148</v>
      </c>
      <c r="D60" s="448"/>
      <c r="E60" s="448">
        <v>1</v>
      </c>
      <c r="F60" s="448"/>
      <c r="G60" s="472">
        <f t="shared" si="1"/>
        <v>19000</v>
      </c>
      <c r="H60" s="476" t="s">
        <v>440</v>
      </c>
      <c r="I60" s="132" t="s">
        <v>2018</v>
      </c>
      <c r="V60" s="362"/>
      <c r="W60" s="265"/>
      <c r="X60" s="265"/>
      <c r="Y60" s="362"/>
      <c r="Z60" s="265"/>
      <c r="AA60" s="265"/>
      <c r="AB60" s="362"/>
      <c r="AC60" s="265"/>
      <c r="AD60" s="265"/>
      <c r="AE60" s="362"/>
      <c r="AF60" s="265"/>
      <c r="AG60" s="265"/>
      <c r="AH60" s="362"/>
      <c r="AI60" s="265"/>
      <c r="AJ60" s="265"/>
      <c r="AK60" s="362"/>
      <c r="AL60" s="265"/>
    </row>
    <row r="61" spans="1:41" x14ac:dyDescent="0.35">
      <c r="A61" s="230">
        <f t="shared" si="0"/>
        <v>56</v>
      </c>
      <c r="B61" s="477" t="s">
        <v>2019</v>
      </c>
      <c r="C61" s="471" t="s">
        <v>148</v>
      </c>
      <c r="D61" s="448"/>
      <c r="E61" s="448">
        <v>1</v>
      </c>
      <c r="F61" s="448"/>
      <c r="G61" s="472">
        <f t="shared" si="1"/>
        <v>19000</v>
      </c>
      <c r="H61" s="476" t="s">
        <v>440</v>
      </c>
      <c r="I61" s="132" t="s">
        <v>2020</v>
      </c>
      <c r="V61" s="100" t="s">
        <v>2</v>
      </c>
      <c r="W61" s="6" t="s">
        <v>495</v>
      </c>
      <c r="Y61" s="100" t="s">
        <v>2</v>
      </c>
      <c r="Z61" s="6" t="s">
        <v>489</v>
      </c>
      <c r="AB61" s="100" t="s">
        <v>2</v>
      </c>
      <c r="AC61" s="6" t="s">
        <v>492</v>
      </c>
      <c r="AE61" s="100" t="s">
        <v>2</v>
      </c>
      <c r="AF61" s="6" t="s">
        <v>491</v>
      </c>
      <c r="AH61" s="100" t="s">
        <v>2</v>
      </c>
      <c r="AI61" s="6" t="s">
        <v>656</v>
      </c>
      <c r="AJ61" s="265"/>
      <c r="AK61" s="100" t="s">
        <v>2</v>
      </c>
      <c r="AL61" s="6" t="s">
        <v>509</v>
      </c>
      <c r="AM61" s="265"/>
      <c r="AN61" s="100" t="s">
        <v>2</v>
      </c>
      <c r="AO61" s="6" t="s">
        <v>1249</v>
      </c>
    </row>
    <row r="62" spans="1:41" x14ac:dyDescent="0.35">
      <c r="A62" s="230">
        <f t="shared" si="0"/>
        <v>57</v>
      </c>
      <c r="B62" s="470" t="s">
        <v>1079</v>
      </c>
      <c r="C62" s="471" t="s">
        <v>1081</v>
      </c>
      <c r="D62" s="448">
        <v>7</v>
      </c>
      <c r="E62" s="448">
        <v>1</v>
      </c>
      <c r="F62" s="448"/>
      <c r="G62" s="472">
        <f t="shared" si="1"/>
        <v>19000</v>
      </c>
      <c r="H62" s="476" t="s">
        <v>440</v>
      </c>
      <c r="I62" s="132" t="s">
        <v>2021</v>
      </c>
      <c r="V62" s="100" t="s">
        <v>457</v>
      </c>
      <c r="W62" s="6" t="s">
        <v>148</v>
      </c>
      <c r="Y62" s="100" t="s">
        <v>457</v>
      </c>
      <c r="Z62" s="6" t="s">
        <v>148</v>
      </c>
      <c r="AB62" s="100" t="s">
        <v>457</v>
      </c>
      <c r="AC62" s="6" t="s">
        <v>148</v>
      </c>
      <c r="AE62" s="100" t="s">
        <v>457</v>
      </c>
      <c r="AF62" s="6" t="s">
        <v>148</v>
      </c>
      <c r="AH62" s="100" t="s">
        <v>457</v>
      </c>
      <c r="AI62" s="6" t="s">
        <v>148</v>
      </c>
      <c r="AK62" s="100" t="s">
        <v>457</v>
      </c>
      <c r="AL62" s="6" t="s">
        <v>148</v>
      </c>
      <c r="AN62" s="100" t="s">
        <v>457</v>
      </c>
      <c r="AO62" s="6" t="s">
        <v>148</v>
      </c>
    </row>
    <row r="63" spans="1:41" x14ac:dyDescent="0.35">
      <c r="A63" s="230">
        <f t="shared" si="0"/>
        <v>58</v>
      </c>
      <c r="B63" s="470" t="s">
        <v>1273</v>
      </c>
      <c r="C63" s="471" t="s">
        <v>721</v>
      </c>
      <c r="D63" s="448">
        <v>1</v>
      </c>
      <c r="E63" s="448">
        <v>1</v>
      </c>
      <c r="F63" s="448"/>
      <c r="G63" s="472">
        <f t="shared" si="1"/>
        <v>19000</v>
      </c>
      <c r="H63" s="476" t="s">
        <v>440</v>
      </c>
      <c r="I63" s="132" t="s">
        <v>2022</v>
      </c>
      <c r="V63" s="100" t="s">
        <v>99</v>
      </c>
      <c r="W63" s="100"/>
      <c r="Y63" s="100" t="s">
        <v>99</v>
      </c>
      <c r="Z63" s="100"/>
      <c r="AB63" s="100" t="s">
        <v>99</v>
      </c>
      <c r="AC63" s="100"/>
      <c r="AE63" s="100" t="s">
        <v>99</v>
      </c>
      <c r="AF63" s="100"/>
      <c r="AH63" s="100" t="s">
        <v>99</v>
      </c>
      <c r="AI63" s="100"/>
      <c r="AK63" s="100" t="s">
        <v>99</v>
      </c>
      <c r="AL63" s="100"/>
      <c r="AN63" s="100" t="s">
        <v>99</v>
      </c>
      <c r="AO63" s="100"/>
    </row>
    <row r="64" spans="1:41" x14ac:dyDescent="0.35">
      <c r="A64" s="230">
        <f t="shared" si="0"/>
        <v>59</v>
      </c>
      <c r="B64" s="470" t="s">
        <v>728</v>
      </c>
      <c r="C64" s="471" t="s">
        <v>422</v>
      </c>
      <c r="D64" s="448">
        <v>4</v>
      </c>
      <c r="E64" s="448"/>
      <c r="F64" s="448">
        <v>1</v>
      </c>
      <c r="G64" s="472">
        <f t="shared" si="1"/>
        <v>19000</v>
      </c>
      <c r="H64" s="476" t="s">
        <v>440</v>
      </c>
      <c r="I64" s="341" t="s">
        <v>2023</v>
      </c>
      <c r="V64" s="30" t="s">
        <v>70</v>
      </c>
      <c r="W64" s="2">
        <v>2</v>
      </c>
      <c r="Y64" s="30" t="s">
        <v>70</v>
      </c>
      <c r="Z64" s="2">
        <v>1</v>
      </c>
      <c r="AB64" s="30" t="s">
        <v>70</v>
      </c>
      <c r="AC64" s="2">
        <v>1</v>
      </c>
      <c r="AE64" s="30" t="s">
        <v>70</v>
      </c>
      <c r="AF64" s="2">
        <v>2</v>
      </c>
      <c r="AH64" s="30" t="s">
        <v>70</v>
      </c>
      <c r="AI64" s="2">
        <v>1</v>
      </c>
      <c r="AK64" s="30" t="s">
        <v>70</v>
      </c>
      <c r="AL64" s="2">
        <v>2</v>
      </c>
      <c r="AN64" s="30" t="s">
        <v>70</v>
      </c>
      <c r="AO64" s="2">
        <v>1</v>
      </c>
    </row>
    <row r="65" spans="1:41" x14ac:dyDescent="0.35">
      <c r="A65" s="139">
        <f t="shared" si="0"/>
        <v>60</v>
      </c>
      <c r="B65" s="470" t="s">
        <v>2024</v>
      </c>
      <c r="C65" s="471" t="s">
        <v>649</v>
      </c>
      <c r="D65" s="448">
        <v>5</v>
      </c>
      <c r="E65" s="448">
        <v>2</v>
      </c>
      <c r="F65" s="448">
        <v>1</v>
      </c>
      <c r="G65" s="472">
        <f t="shared" si="1"/>
        <v>57000</v>
      </c>
      <c r="H65" s="476" t="s">
        <v>440</v>
      </c>
      <c r="I65" s="132" t="s">
        <v>2025</v>
      </c>
      <c r="V65" s="30" t="s">
        <v>71</v>
      </c>
      <c r="W65" s="2"/>
      <c r="Y65" s="30" t="s">
        <v>71</v>
      </c>
      <c r="Z65" s="2"/>
      <c r="AB65" s="30" t="s">
        <v>71</v>
      </c>
      <c r="AC65" s="2"/>
      <c r="AE65" s="30" t="s">
        <v>71</v>
      </c>
      <c r="AF65" s="2"/>
      <c r="AH65" s="30" t="s">
        <v>71</v>
      </c>
      <c r="AI65" s="2"/>
      <c r="AK65" s="30" t="s">
        <v>71</v>
      </c>
      <c r="AL65" s="2"/>
      <c r="AN65" s="30" t="s">
        <v>71</v>
      </c>
      <c r="AO65" s="2"/>
    </row>
    <row r="66" spans="1:41" x14ac:dyDescent="0.35">
      <c r="A66" s="230">
        <f t="shared" si="0"/>
        <v>61</v>
      </c>
      <c r="B66" s="470" t="s">
        <v>126</v>
      </c>
      <c r="C66" s="471" t="s">
        <v>475</v>
      </c>
      <c r="D66" s="448">
        <v>4</v>
      </c>
      <c r="E66" s="448">
        <v>6</v>
      </c>
      <c r="F66" s="448"/>
      <c r="G66" s="472">
        <f t="shared" si="1"/>
        <v>114000</v>
      </c>
      <c r="H66" s="476" t="s">
        <v>440</v>
      </c>
      <c r="I66" s="132" t="s">
        <v>2026</v>
      </c>
      <c r="V66" s="120" t="s">
        <v>0</v>
      </c>
      <c r="W66" s="79">
        <f>W64*19000</f>
        <v>38000</v>
      </c>
      <c r="Y66" s="120" t="s">
        <v>0</v>
      </c>
      <c r="Z66" s="79">
        <f>Z64*19000</f>
        <v>19000</v>
      </c>
      <c r="AB66" s="120" t="s">
        <v>0</v>
      </c>
      <c r="AC66" s="79">
        <f>AC64*19000</f>
        <v>19000</v>
      </c>
      <c r="AE66" s="120" t="s">
        <v>0</v>
      </c>
      <c r="AF66" s="79">
        <f>AF64*19000</f>
        <v>38000</v>
      </c>
      <c r="AH66" s="120" t="s">
        <v>0</v>
      </c>
      <c r="AI66" s="79">
        <f>AI64*19000</f>
        <v>19000</v>
      </c>
      <c r="AK66" s="120" t="s">
        <v>0</v>
      </c>
      <c r="AL66" s="79">
        <f>AL64*19000</f>
        <v>38000</v>
      </c>
      <c r="AN66" s="120" t="s">
        <v>0</v>
      </c>
      <c r="AO66" s="79">
        <f>AO64*19000</f>
        <v>19000</v>
      </c>
    </row>
    <row r="67" spans="1:41" x14ac:dyDescent="0.35">
      <c r="A67" s="230">
        <f t="shared" si="0"/>
        <v>62</v>
      </c>
      <c r="B67" s="470" t="s">
        <v>393</v>
      </c>
      <c r="C67" s="471" t="s">
        <v>642</v>
      </c>
      <c r="D67" s="448">
        <v>7</v>
      </c>
      <c r="E67" s="448">
        <v>2</v>
      </c>
      <c r="F67" s="448"/>
      <c r="G67" s="472">
        <f t="shared" si="1"/>
        <v>38000</v>
      </c>
      <c r="H67" s="476" t="s">
        <v>440</v>
      </c>
      <c r="I67" s="132" t="s">
        <v>2028</v>
      </c>
      <c r="V67" s="362"/>
      <c r="W67" s="265"/>
      <c r="X67" s="265"/>
      <c r="Y67" s="362"/>
      <c r="Z67" s="265"/>
      <c r="AA67" s="265"/>
      <c r="AB67" s="362"/>
      <c r="AC67" s="265"/>
      <c r="AD67" s="265"/>
      <c r="AE67" s="362"/>
      <c r="AF67" s="265"/>
      <c r="AG67" s="265"/>
      <c r="AH67" s="362"/>
      <c r="AI67" s="265"/>
      <c r="AJ67" s="265"/>
      <c r="AK67" s="362"/>
      <c r="AL67" s="265"/>
    </row>
    <row r="68" spans="1:41" x14ac:dyDescent="0.35">
      <c r="A68" s="230">
        <f t="shared" si="0"/>
        <v>63</v>
      </c>
      <c r="B68" s="470" t="s">
        <v>1831</v>
      </c>
      <c r="C68" s="471" t="s">
        <v>484</v>
      </c>
      <c r="D68" s="448">
        <v>6</v>
      </c>
      <c r="E68" s="448">
        <v>1</v>
      </c>
      <c r="F68" s="448"/>
      <c r="G68" s="472">
        <f t="shared" si="1"/>
        <v>19000</v>
      </c>
      <c r="H68" s="476" t="s">
        <v>440</v>
      </c>
      <c r="I68" s="132" t="s">
        <v>2030</v>
      </c>
      <c r="V68" s="100" t="s">
        <v>2</v>
      </c>
      <c r="W68" s="6" t="s">
        <v>2019</v>
      </c>
      <c r="Y68" s="100" t="s">
        <v>2</v>
      </c>
      <c r="Z68" s="6" t="s">
        <v>508</v>
      </c>
      <c r="AB68" s="100" t="s">
        <v>2</v>
      </c>
      <c r="AC68" s="6" t="s">
        <v>1330</v>
      </c>
      <c r="AE68" s="100" t="s">
        <v>2</v>
      </c>
      <c r="AF68" s="6" t="s">
        <v>483</v>
      </c>
      <c r="AH68" s="100" t="s">
        <v>2</v>
      </c>
      <c r="AI68" s="6"/>
      <c r="AJ68" s="265"/>
      <c r="AK68" s="100" t="s">
        <v>2</v>
      </c>
      <c r="AL68" s="6"/>
      <c r="AM68" s="265"/>
      <c r="AN68" s="100" t="s">
        <v>2</v>
      </c>
      <c r="AO68" s="6"/>
    </row>
    <row r="69" spans="1:41" x14ac:dyDescent="0.35">
      <c r="A69" s="449">
        <f t="shared" si="0"/>
        <v>64</v>
      </c>
      <c r="B69" s="470" t="s">
        <v>356</v>
      </c>
      <c r="C69" s="471" t="s">
        <v>847</v>
      </c>
      <c r="D69" s="448">
        <v>7</v>
      </c>
      <c r="E69" s="448">
        <v>1</v>
      </c>
      <c r="F69" s="448"/>
      <c r="G69" s="472">
        <f t="shared" si="1"/>
        <v>19000</v>
      </c>
      <c r="H69" s="476" t="s">
        <v>440</v>
      </c>
      <c r="I69" s="132" t="s">
        <v>2031</v>
      </c>
      <c r="V69" s="100" t="s">
        <v>457</v>
      </c>
      <c r="W69" s="6" t="s">
        <v>148</v>
      </c>
      <c r="Y69" s="100" t="s">
        <v>457</v>
      </c>
      <c r="Z69" s="6" t="s">
        <v>148</v>
      </c>
      <c r="AB69" s="100" t="s">
        <v>457</v>
      </c>
      <c r="AC69" s="6" t="s">
        <v>148</v>
      </c>
      <c r="AE69" s="100" t="s">
        <v>457</v>
      </c>
      <c r="AF69" s="6" t="s">
        <v>484</v>
      </c>
      <c r="AH69" s="100" t="s">
        <v>457</v>
      </c>
      <c r="AI69" s="6"/>
      <c r="AK69" s="100" t="s">
        <v>457</v>
      </c>
      <c r="AL69" s="6"/>
      <c r="AN69" s="100" t="s">
        <v>457</v>
      </c>
      <c r="AO69" s="6"/>
    </row>
    <row r="70" spans="1:41" x14ac:dyDescent="0.35">
      <c r="A70" s="230">
        <f t="shared" si="0"/>
        <v>65</v>
      </c>
      <c r="B70" s="470" t="s">
        <v>1059</v>
      </c>
      <c r="C70" s="471" t="s">
        <v>649</v>
      </c>
      <c r="D70" s="448">
        <v>5</v>
      </c>
      <c r="E70" s="448">
        <v>3</v>
      </c>
      <c r="F70" s="448"/>
      <c r="G70" s="472">
        <f t="shared" si="1"/>
        <v>57000</v>
      </c>
      <c r="H70" s="476" t="s">
        <v>440</v>
      </c>
      <c r="I70" s="132" t="s">
        <v>2032</v>
      </c>
      <c r="V70" s="100" t="s">
        <v>99</v>
      </c>
      <c r="W70" s="100"/>
      <c r="Y70" s="100" t="s">
        <v>99</v>
      </c>
      <c r="Z70" s="100"/>
      <c r="AB70" s="100" t="s">
        <v>99</v>
      </c>
      <c r="AC70" s="100"/>
      <c r="AE70" s="100" t="s">
        <v>99</v>
      </c>
      <c r="AF70" s="100">
        <v>6</v>
      </c>
      <c r="AH70" s="100" t="s">
        <v>99</v>
      </c>
      <c r="AI70" s="100"/>
      <c r="AK70" s="100" t="s">
        <v>99</v>
      </c>
      <c r="AL70" s="100"/>
      <c r="AN70" s="100" t="s">
        <v>99</v>
      </c>
      <c r="AO70" s="100"/>
    </row>
    <row r="71" spans="1:41" x14ac:dyDescent="0.35">
      <c r="A71" s="230">
        <f t="shared" si="0"/>
        <v>66</v>
      </c>
      <c r="B71" s="470" t="s">
        <v>1273</v>
      </c>
      <c r="C71" s="471" t="s">
        <v>1266</v>
      </c>
      <c r="D71" s="448">
        <v>2</v>
      </c>
      <c r="E71" s="448">
        <v>2</v>
      </c>
      <c r="F71" s="448"/>
      <c r="G71" s="472">
        <f t="shared" si="1"/>
        <v>38000</v>
      </c>
      <c r="H71" s="476" t="s">
        <v>440</v>
      </c>
      <c r="I71" s="132" t="s">
        <v>2033</v>
      </c>
      <c r="V71" s="30" t="s">
        <v>70</v>
      </c>
      <c r="W71" s="2">
        <v>1</v>
      </c>
      <c r="Y71" s="30" t="s">
        <v>70</v>
      </c>
      <c r="Z71" s="2">
        <v>1</v>
      </c>
      <c r="AB71" s="30" t="s">
        <v>70</v>
      </c>
      <c r="AC71" s="2">
        <v>3</v>
      </c>
      <c r="AE71" s="30" t="s">
        <v>70</v>
      </c>
      <c r="AF71" s="2">
        <v>2</v>
      </c>
      <c r="AH71" s="30" t="s">
        <v>70</v>
      </c>
      <c r="AI71" s="2"/>
      <c r="AK71" s="30" t="s">
        <v>70</v>
      </c>
      <c r="AL71" s="2"/>
      <c r="AN71" s="30" t="s">
        <v>70</v>
      </c>
      <c r="AO71" s="2"/>
    </row>
    <row r="72" spans="1:41" x14ac:dyDescent="0.35">
      <c r="A72" s="230">
        <f t="shared" ref="A72:A110" si="2">A71+1</f>
        <v>67</v>
      </c>
      <c r="B72" s="470" t="s">
        <v>1747</v>
      </c>
      <c r="C72" s="471" t="s">
        <v>808</v>
      </c>
      <c r="D72" s="448">
        <v>5</v>
      </c>
      <c r="E72" s="448">
        <v>1</v>
      </c>
      <c r="F72" s="448">
        <v>3</v>
      </c>
      <c r="G72" s="472">
        <f t="shared" ref="G72:G74" si="3">(E72+F72)*19000</f>
        <v>76000</v>
      </c>
      <c r="H72" s="476" t="s">
        <v>440</v>
      </c>
      <c r="I72" s="132" t="s">
        <v>2035</v>
      </c>
      <c r="V72" s="30" t="s">
        <v>71</v>
      </c>
      <c r="W72" s="2"/>
      <c r="Y72" s="30" t="s">
        <v>71</v>
      </c>
      <c r="Z72" s="2"/>
      <c r="AB72" s="30" t="s">
        <v>71</v>
      </c>
      <c r="AC72" s="2"/>
      <c r="AE72" s="30" t="s">
        <v>71</v>
      </c>
      <c r="AF72" s="2"/>
      <c r="AH72" s="30" t="s">
        <v>71</v>
      </c>
      <c r="AI72" s="2"/>
      <c r="AK72" s="30" t="s">
        <v>71</v>
      </c>
      <c r="AL72" s="2"/>
      <c r="AN72" s="30" t="s">
        <v>71</v>
      </c>
      <c r="AO72" s="2"/>
    </row>
    <row r="73" spans="1:41" x14ac:dyDescent="0.35">
      <c r="A73" s="230">
        <f t="shared" si="2"/>
        <v>68</v>
      </c>
      <c r="B73" s="470" t="s">
        <v>1330</v>
      </c>
      <c r="C73" s="471" t="s">
        <v>148</v>
      </c>
      <c r="D73" s="448"/>
      <c r="E73" s="448">
        <v>3</v>
      </c>
      <c r="F73" s="448"/>
      <c r="G73" s="472">
        <f t="shared" si="3"/>
        <v>57000</v>
      </c>
      <c r="H73" s="476" t="s">
        <v>440</v>
      </c>
      <c r="V73" s="120" t="s">
        <v>0</v>
      </c>
      <c r="W73" s="79">
        <f>W71*19000</f>
        <v>19000</v>
      </c>
      <c r="Y73" s="120" t="s">
        <v>0</v>
      </c>
      <c r="Z73" s="79">
        <f>Z71*19000</f>
        <v>19000</v>
      </c>
      <c r="AB73" s="120" t="s">
        <v>0</v>
      </c>
      <c r="AC73" s="79">
        <f>AC71*19000</f>
        <v>57000</v>
      </c>
      <c r="AE73" s="120" t="s">
        <v>0</v>
      </c>
      <c r="AF73" s="79">
        <f>AF71*19000</f>
        <v>38000</v>
      </c>
      <c r="AH73" s="120" t="s">
        <v>0</v>
      </c>
      <c r="AI73" s="79"/>
      <c r="AK73" s="120" t="s">
        <v>0</v>
      </c>
      <c r="AL73" s="79"/>
      <c r="AN73" s="120" t="s">
        <v>0</v>
      </c>
      <c r="AO73" s="79"/>
    </row>
    <row r="74" spans="1:41" x14ac:dyDescent="0.35">
      <c r="A74" s="230">
        <f t="shared" si="2"/>
        <v>69</v>
      </c>
      <c r="B74" s="470" t="s">
        <v>508</v>
      </c>
      <c r="C74" s="471" t="s">
        <v>148</v>
      </c>
      <c r="D74" s="448"/>
      <c r="E74" s="448">
        <v>1</v>
      </c>
      <c r="F74" s="448"/>
      <c r="G74" s="472">
        <f t="shared" si="3"/>
        <v>19000</v>
      </c>
      <c r="H74" s="476" t="s">
        <v>440</v>
      </c>
      <c r="V74" s="265"/>
      <c r="W74" s="265"/>
      <c r="X74" s="265"/>
      <c r="Y74" s="265"/>
      <c r="Z74" s="265"/>
      <c r="AA74" s="265"/>
      <c r="AB74" s="265"/>
      <c r="AC74" s="265"/>
      <c r="AD74" s="265"/>
      <c r="AE74" s="265"/>
      <c r="AF74" s="265"/>
      <c r="AG74" s="265"/>
      <c r="AH74" s="265"/>
      <c r="AI74" s="265"/>
      <c r="AJ74" s="265"/>
      <c r="AK74" s="265"/>
      <c r="AL74" s="265"/>
    </row>
    <row r="75" spans="1:41" x14ac:dyDescent="0.35">
      <c r="A75" s="449"/>
      <c r="B75" s="470" t="s">
        <v>483</v>
      </c>
      <c r="C75" s="471" t="s">
        <v>484</v>
      </c>
      <c r="D75" s="448">
        <v>6</v>
      </c>
      <c r="E75" s="448">
        <v>2</v>
      </c>
      <c r="F75" s="448"/>
      <c r="G75" s="472">
        <f t="shared" ref="G75:G101" si="4">(E75+F75)*19000</f>
        <v>38000</v>
      </c>
      <c r="H75" s="476" t="s">
        <v>440</v>
      </c>
      <c r="V75" s="100" t="s">
        <v>2</v>
      </c>
      <c r="W75" s="6"/>
      <c r="Y75" s="100" t="s">
        <v>2</v>
      </c>
      <c r="Z75" s="6"/>
      <c r="AB75" s="100" t="s">
        <v>2</v>
      </c>
      <c r="AC75" s="6"/>
      <c r="AE75" s="100" t="s">
        <v>2</v>
      </c>
      <c r="AF75" s="6"/>
      <c r="AH75" s="100" t="s">
        <v>2</v>
      </c>
      <c r="AI75" s="6"/>
      <c r="AJ75" s="265"/>
      <c r="AK75" s="100" t="s">
        <v>2</v>
      </c>
      <c r="AL75" s="6"/>
      <c r="AM75" s="265"/>
      <c r="AN75" s="100" t="s">
        <v>2</v>
      </c>
      <c r="AO75" s="6"/>
    </row>
    <row r="76" spans="1:41" x14ac:dyDescent="0.35">
      <c r="A76" s="230">
        <f t="shared" si="2"/>
        <v>1</v>
      </c>
      <c r="B76" s="470" t="s">
        <v>1936</v>
      </c>
      <c r="C76" s="471" t="s">
        <v>484</v>
      </c>
      <c r="D76" s="448">
        <v>6</v>
      </c>
      <c r="E76" s="448">
        <v>1</v>
      </c>
      <c r="F76" s="448">
        <v>1</v>
      </c>
      <c r="G76" s="472">
        <f t="shared" si="4"/>
        <v>38000</v>
      </c>
      <c r="H76" s="476" t="s">
        <v>440</v>
      </c>
      <c r="V76" s="100" t="s">
        <v>457</v>
      </c>
      <c r="W76" s="6"/>
      <c r="Y76" s="100" t="s">
        <v>457</v>
      </c>
      <c r="Z76" s="6"/>
      <c r="AB76" s="100" t="s">
        <v>457</v>
      </c>
      <c r="AC76" s="6"/>
      <c r="AE76" s="100" t="s">
        <v>457</v>
      </c>
      <c r="AF76" s="6"/>
      <c r="AH76" s="100" t="s">
        <v>457</v>
      </c>
      <c r="AI76" s="6"/>
      <c r="AK76" s="100" t="s">
        <v>457</v>
      </c>
      <c r="AL76" s="6"/>
      <c r="AN76" s="100" t="s">
        <v>457</v>
      </c>
      <c r="AO76" s="6"/>
    </row>
    <row r="77" spans="1:41" x14ac:dyDescent="0.35">
      <c r="A77" s="230">
        <f t="shared" si="2"/>
        <v>2</v>
      </c>
      <c r="B77" s="470" t="s">
        <v>1143</v>
      </c>
      <c r="C77" s="471" t="s">
        <v>649</v>
      </c>
      <c r="D77" s="448">
        <v>5</v>
      </c>
      <c r="E77" s="448">
        <v>1</v>
      </c>
      <c r="F77" s="448"/>
      <c r="G77" s="472">
        <f t="shared" si="4"/>
        <v>19000</v>
      </c>
      <c r="H77" s="476" t="s">
        <v>440</v>
      </c>
      <c r="V77" s="100" t="s">
        <v>99</v>
      </c>
      <c r="W77" s="100"/>
      <c r="Y77" s="100" t="s">
        <v>99</v>
      </c>
      <c r="Z77" s="100"/>
      <c r="AB77" s="100" t="s">
        <v>99</v>
      </c>
      <c r="AC77" s="100"/>
      <c r="AE77" s="100" t="s">
        <v>99</v>
      </c>
      <c r="AF77" s="100"/>
      <c r="AH77" s="100" t="s">
        <v>99</v>
      </c>
      <c r="AI77" s="100"/>
      <c r="AK77" s="100" t="s">
        <v>99</v>
      </c>
      <c r="AL77" s="100"/>
      <c r="AN77" s="100" t="s">
        <v>99</v>
      </c>
      <c r="AO77" s="100"/>
    </row>
    <row r="78" spans="1:41" x14ac:dyDescent="0.35">
      <c r="A78" s="230">
        <f t="shared" si="2"/>
        <v>3</v>
      </c>
      <c r="B78" s="470" t="s">
        <v>347</v>
      </c>
      <c r="C78" s="471" t="s">
        <v>189</v>
      </c>
      <c r="D78" s="448">
        <v>8</v>
      </c>
      <c r="E78" s="448">
        <v>1</v>
      </c>
      <c r="F78" s="448"/>
      <c r="G78" s="472">
        <f t="shared" si="4"/>
        <v>19000</v>
      </c>
      <c r="H78" s="476" t="s">
        <v>440</v>
      </c>
      <c r="V78" s="30" t="s">
        <v>70</v>
      </c>
      <c r="W78" s="2"/>
      <c r="Y78" s="30" t="s">
        <v>70</v>
      </c>
      <c r="Z78" s="2"/>
      <c r="AB78" s="30" t="s">
        <v>70</v>
      </c>
      <c r="AC78" s="2"/>
      <c r="AE78" s="30" t="s">
        <v>70</v>
      </c>
      <c r="AF78" s="2"/>
      <c r="AH78" s="30" t="s">
        <v>70</v>
      </c>
      <c r="AI78" s="2"/>
      <c r="AK78" s="30" t="s">
        <v>70</v>
      </c>
      <c r="AL78" s="2"/>
      <c r="AN78" s="30" t="s">
        <v>70</v>
      </c>
      <c r="AO78" s="2"/>
    </row>
    <row r="79" spans="1:41" x14ac:dyDescent="0.35">
      <c r="A79" s="230">
        <f t="shared" si="2"/>
        <v>4</v>
      </c>
      <c r="B79" s="470" t="s">
        <v>2078</v>
      </c>
      <c r="C79" s="471" t="s">
        <v>816</v>
      </c>
      <c r="D79" s="448">
        <v>3</v>
      </c>
      <c r="E79" s="448">
        <v>1</v>
      </c>
      <c r="F79" s="448"/>
      <c r="G79" s="472">
        <f t="shared" si="4"/>
        <v>19000</v>
      </c>
      <c r="H79" s="476" t="s">
        <v>440</v>
      </c>
      <c r="V79" s="30" t="s">
        <v>71</v>
      </c>
      <c r="W79" s="2"/>
      <c r="Y79" s="30" t="s">
        <v>71</v>
      </c>
      <c r="Z79" s="2"/>
      <c r="AB79" s="30" t="s">
        <v>71</v>
      </c>
      <c r="AC79" s="2"/>
      <c r="AE79" s="30" t="s">
        <v>71</v>
      </c>
      <c r="AF79" s="2"/>
      <c r="AH79" s="30" t="s">
        <v>71</v>
      </c>
      <c r="AI79" s="2"/>
      <c r="AK79" s="30" t="s">
        <v>71</v>
      </c>
      <c r="AL79" s="2"/>
      <c r="AN79" s="30" t="s">
        <v>71</v>
      </c>
      <c r="AO79" s="2"/>
    </row>
    <row r="80" spans="1:41" x14ac:dyDescent="0.35">
      <c r="A80" s="230">
        <f t="shared" si="2"/>
        <v>5</v>
      </c>
      <c r="B80" s="93"/>
      <c r="C80" s="118"/>
      <c r="D80" s="94"/>
      <c r="E80" s="94"/>
      <c r="F80" s="94"/>
      <c r="G80" s="233">
        <f t="shared" si="4"/>
        <v>0</v>
      </c>
      <c r="H80" s="285"/>
      <c r="V80" s="120" t="s">
        <v>0</v>
      </c>
      <c r="W80" s="79"/>
      <c r="Y80" s="120" t="s">
        <v>0</v>
      </c>
      <c r="Z80" s="79"/>
      <c r="AB80" s="120" t="s">
        <v>0</v>
      </c>
      <c r="AC80" s="79"/>
      <c r="AE80" s="120" t="s">
        <v>0</v>
      </c>
      <c r="AF80" s="79"/>
      <c r="AH80" s="120" t="s">
        <v>0</v>
      </c>
      <c r="AI80" s="79"/>
      <c r="AK80" s="120" t="s">
        <v>0</v>
      </c>
      <c r="AL80" s="79"/>
      <c r="AN80" s="120" t="s">
        <v>0</v>
      </c>
      <c r="AO80" s="79"/>
    </row>
    <row r="81" spans="1:44" x14ac:dyDescent="0.35">
      <c r="A81" s="230">
        <f t="shared" si="2"/>
        <v>6</v>
      </c>
      <c r="B81" s="93"/>
      <c r="C81" s="118"/>
      <c r="D81" s="94"/>
      <c r="E81" s="94"/>
      <c r="F81" s="94"/>
      <c r="G81" s="233">
        <f t="shared" si="4"/>
        <v>0</v>
      </c>
      <c r="H81" s="285"/>
      <c r="V81" s="120"/>
      <c r="W81" s="79"/>
      <c r="Y81" s="120"/>
      <c r="Z81" s="79"/>
      <c r="AA81" s="265"/>
      <c r="AB81" s="120"/>
      <c r="AC81" s="79"/>
      <c r="AE81" s="360"/>
      <c r="AF81" s="361"/>
      <c r="AG81" s="265"/>
      <c r="AH81" s="360"/>
      <c r="AI81" s="361"/>
      <c r="AK81" s="360"/>
      <c r="AL81" s="361"/>
      <c r="AN81" s="360"/>
      <c r="AO81" s="361"/>
      <c r="AQ81" s="364"/>
      <c r="AR81" s="365"/>
    </row>
    <row r="82" spans="1:44" x14ac:dyDescent="0.35">
      <c r="A82" s="230">
        <f t="shared" si="2"/>
        <v>7</v>
      </c>
      <c r="B82" s="93"/>
      <c r="C82" s="118"/>
      <c r="D82" s="94"/>
      <c r="E82" s="94"/>
      <c r="F82" s="94"/>
      <c r="G82" s="233">
        <f t="shared" si="4"/>
        <v>0</v>
      </c>
      <c r="H82" s="285"/>
      <c r="V82" s="100" t="s">
        <v>2</v>
      </c>
      <c r="W82" s="6"/>
      <c r="Y82" s="100" t="s">
        <v>2</v>
      </c>
      <c r="Z82" s="6"/>
      <c r="AB82" s="100" t="s">
        <v>2</v>
      </c>
      <c r="AC82" s="6"/>
      <c r="AE82" s="100" t="s">
        <v>2</v>
      </c>
      <c r="AF82" s="6"/>
      <c r="AH82" s="100" t="s">
        <v>2</v>
      </c>
      <c r="AI82" s="6"/>
      <c r="AJ82" s="265"/>
      <c r="AK82" s="100" t="s">
        <v>2</v>
      </c>
      <c r="AL82" s="6"/>
      <c r="AM82" s="265"/>
      <c r="AN82" s="100" t="s">
        <v>2</v>
      </c>
      <c r="AO82" s="6"/>
      <c r="AQ82" s="364"/>
      <c r="AR82" s="365"/>
    </row>
    <row r="83" spans="1:44" x14ac:dyDescent="0.35">
      <c r="A83" s="230">
        <f t="shared" si="2"/>
        <v>8</v>
      </c>
      <c r="B83" s="93"/>
      <c r="C83" s="118"/>
      <c r="D83" s="94"/>
      <c r="E83" s="94"/>
      <c r="F83" s="94"/>
      <c r="G83" s="233">
        <f t="shared" si="4"/>
        <v>0</v>
      </c>
      <c r="H83" s="285"/>
      <c r="V83" s="100" t="s">
        <v>457</v>
      </c>
      <c r="W83" s="6"/>
      <c r="Y83" s="100" t="s">
        <v>457</v>
      </c>
      <c r="Z83" s="6"/>
      <c r="AB83" s="100" t="s">
        <v>457</v>
      </c>
      <c r="AC83" s="6"/>
      <c r="AE83" s="100" t="s">
        <v>457</v>
      </c>
      <c r="AF83" s="6"/>
      <c r="AH83" s="100" t="s">
        <v>457</v>
      </c>
      <c r="AI83" s="6"/>
      <c r="AK83" s="100" t="s">
        <v>457</v>
      </c>
      <c r="AL83" s="6"/>
      <c r="AN83" s="100" t="s">
        <v>457</v>
      </c>
      <c r="AO83" s="6"/>
      <c r="AQ83" s="364"/>
      <c r="AR83" s="364"/>
    </row>
    <row r="84" spans="1:44" x14ac:dyDescent="0.35">
      <c r="A84" s="230">
        <f t="shared" si="2"/>
        <v>9</v>
      </c>
      <c r="B84" s="93"/>
      <c r="C84" s="118"/>
      <c r="D84" s="94"/>
      <c r="E84" s="94"/>
      <c r="F84" s="94"/>
      <c r="G84" s="233">
        <f t="shared" si="4"/>
        <v>0</v>
      </c>
      <c r="H84" s="285"/>
      <c r="V84" s="100" t="s">
        <v>99</v>
      </c>
      <c r="W84" s="100"/>
      <c r="Y84" s="100" t="s">
        <v>99</v>
      </c>
      <c r="Z84" s="100"/>
      <c r="AB84" s="100" t="s">
        <v>99</v>
      </c>
      <c r="AC84" s="100"/>
      <c r="AE84" s="100" t="s">
        <v>99</v>
      </c>
      <c r="AF84" s="100"/>
      <c r="AH84" s="100" t="s">
        <v>99</v>
      </c>
      <c r="AI84" s="100"/>
      <c r="AK84" s="100" t="s">
        <v>99</v>
      </c>
      <c r="AL84" s="100"/>
      <c r="AN84" s="100" t="s">
        <v>99</v>
      </c>
      <c r="AO84" s="100"/>
      <c r="AQ84" s="362"/>
      <c r="AR84" s="265"/>
    </row>
    <row r="85" spans="1:44" x14ac:dyDescent="0.35">
      <c r="A85" s="230">
        <f t="shared" si="2"/>
        <v>10</v>
      </c>
      <c r="B85" s="93"/>
      <c r="C85" s="118"/>
      <c r="D85" s="94"/>
      <c r="E85" s="94"/>
      <c r="F85" s="94"/>
      <c r="G85" s="233">
        <f t="shared" si="4"/>
        <v>0</v>
      </c>
      <c r="H85" s="285"/>
      <c r="V85" s="30" t="s">
        <v>70</v>
      </c>
      <c r="W85" s="2"/>
      <c r="Y85" s="30" t="s">
        <v>70</v>
      </c>
      <c r="Z85" s="2"/>
      <c r="AB85" s="30" t="s">
        <v>70</v>
      </c>
      <c r="AC85" s="2"/>
      <c r="AE85" s="30" t="s">
        <v>70</v>
      </c>
      <c r="AF85" s="2"/>
      <c r="AH85" s="30" t="s">
        <v>70</v>
      </c>
      <c r="AI85" s="2"/>
      <c r="AK85" s="30" t="s">
        <v>70</v>
      </c>
      <c r="AL85" s="2"/>
      <c r="AN85" s="30" t="s">
        <v>70</v>
      </c>
      <c r="AO85" s="2"/>
      <c r="AQ85" s="362"/>
      <c r="AR85" s="265"/>
    </row>
    <row r="86" spans="1:44" x14ac:dyDescent="0.35">
      <c r="A86" s="230">
        <f t="shared" si="2"/>
        <v>11</v>
      </c>
      <c r="B86" s="93"/>
      <c r="C86" s="118"/>
      <c r="D86" s="94"/>
      <c r="E86" s="94"/>
      <c r="F86" s="94"/>
      <c r="G86" s="233">
        <f t="shared" si="4"/>
        <v>0</v>
      </c>
      <c r="H86" s="285"/>
      <c r="V86" s="30" t="s">
        <v>71</v>
      </c>
      <c r="W86" s="2"/>
      <c r="Y86" s="30" t="s">
        <v>71</v>
      </c>
      <c r="Z86" s="2"/>
      <c r="AB86" s="30" t="s">
        <v>71</v>
      </c>
      <c r="AC86" s="2"/>
      <c r="AE86" s="30" t="s">
        <v>71</v>
      </c>
      <c r="AF86" s="2"/>
      <c r="AH86" s="30" t="s">
        <v>71</v>
      </c>
      <c r="AI86" s="2"/>
      <c r="AK86" s="30" t="s">
        <v>71</v>
      </c>
      <c r="AL86" s="2"/>
      <c r="AN86" s="30" t="s">
        <v>71</v>
      </c>
      <c r="AO86" s="2"/>
      <c r="AQ86" s="360"/>
      <c r="AR86" s="361"/>
    </row>
    <row r="87" spans="1:44" x14ac:dyDescent="0.35">
      <c r="A87" s="230">
        <f t="shared" si="2"/>
        <v>12</v>
      </c>
      <c r="B87" s="93"/>
      <c r="C87" s="118"/>
      <c r="D87" s="94"/>
      <c r="E87" s="94"/>
      <c r="F87" s="94"/>
      <c r="G87" s="233">
        <f t="shared" si="4"/>
        <v>0</v>
      </c>
      <c r="H87" s="285"/>
      <c r="V87" s="120" t="s">
        <v>0</v>
      </c>
      <c r="W87" s="79"/>
      <c r="Y87" s="120" t="s">
        <v>0</v>
      </c>
      <c r="Z87" s="79"/>
      <c r="AB87" s="120" t="s">
        <v>0</v>
      </c>
      <c r="AC87" s="79"/>
      <c r="AE87" s="120" t="s">
        <v>0</v>
      </c>
      <c r="AF87" s="79"/>
      <c r="AH87" s="120" t="s">
        <v>0</v>
      </c>
      <c r="AI87" s="79"/>
      <c r="AK87" s="120" t="s">
        <v>0</v>
      </c>
      <c r="AL87" s="79"/>
      <c r="AN87" s="120" t="s">
        <v>0</v>
      </c>
      <c r="AO87" s="79"/>
      <c r="AQ87" s="360"/>
      <c r="AR87" s="361"/>
    </row>
    <row r="88" spans="1:44" x14ac:dyDescent="0.35">
      <c r="A88" s="230">
        <f t="shared" si="2"/>
        <v>13</v>
      </c>
      <c r="B88" s="93"/>
      <c r="C88" s="118"/>
      <c r="D88" s="94"/>
      <c r="E88" s="94"/>
      <c r="F88" s="94"/>
      <c r="G88" s="233">
        <f t="shared" si="4"/>
        <v>0</v>
      </c>
      <c r="H88" s="285"/>
      <c r="V88" s="100" t="s">
        <v>99</v>
      </c>
      <c r="W88" s="100"/>
      <c r="Y88" s="100" t="s">
        <v>99</v>
      </c>
      <c r="Z88" s="100"/>
      <c r="AB88" s="100" t="s">
        <v>99</v>
      </c>
      <c r="AC88" s="100"/>
      <c r="AE88" s="100" t="s">
        <v>99</v>
      </c>
      <c r="AF88" s="100"/>
      <c r="AH88" s="100" t="s">
        <v>99</v>
      </c>
      <c r="AI88" s="100"/>
      <c r="AK88" s="100" t="s">
        <v>99</v>
      </c>
      <c r="AL88" s="100"/>
      <c r="AN88" s="100" t="s">
        <v>99</v>
      </c>
      <c r="AO88" s="100"/>
      <c r="AQ88" s="360"/>
      <c r="AR88" s="361"/>
    </row>
    <row r="89" spans="1:44" x14ac:dyDescent="0.35">
      <c r="A89" s="230">
        <f t="shared" si="2"/>
        <v>14</v>
      </c>
      <c r="B89" s="93"/>
      <c r="C89" s="118"/>
      <c r="D89" s="94"/>
      <c r="E89" s="94"/>
      <c r="F89" s="94"/>
      <c r="G89" s="233">
        <f t="shared" si="4"/>
        <v>0</v>
      </c>
      <c r="H89" s="285"/>
      <c r="V89" s="30" t="s">
        <v>70</v>
      </c>
      <c r="W89" s="2"/>
      <c r="Y89" s="30" t="s">
        <v>70</v>
      </c>
      <c r="Z89" s="2"/>
      <c r="AB89" s="30" t="s">
        <v>70</v>
      </c>
      <c r="AC89" s="2"/>
      <c r="AE89" s="30" t="s">
        <v>70</v>
      </c>
      <c r="AF89" s="2"/>
      <c r="AH89" s="30" t="s">
        <v>70</v>
      </c>
      <c r="AI89" s="2"/>
      <c r="AK89" s="30" t="s">
        <v>70</v>
      </c>
      <c r="AL89" s="2"/>
      <c r="AN89" s="30" t="s">
        <v>70</v>
      </c>
      <c r="AO89" s="2"/>
      <c r="AQ89" s="360"/>
      <c r="AR89" s="361"/>
    </row>
    <row r="90" spans="1:44" x14ac:dyDescent="0.35">
      <c r="A90" s="230">
        <f t="shared" si="2"/>
        <v>15</v>
      </c>
      <c r="B90" s="93"/>
      <c r="C90" s="118"/>
      <c r="D90" s="94"/>
      <c r="E90" s="94"/>
      <c r="F90" s="94"/>
      <c r="G90" s="233">
        <f t="shared" si="4"/>
        <v>0</v>
      </c>
      <c r="H90" s="285"/>
      <c r="V90" s="30" t="s">
        <v>71</v>
      </c>
      <c r="W90" s="281"/>
      <c r="Y90" s="30" t="s">
        <v>71</v>
      </c>
      <c r="Z90" s="2"/>
      <c r="AB90" s="30" t="s">
        <v>71</v>
      </c>
      <c r="AC90" s="2"/>
      <c r="AE90" s="30" t="s">
        <v>71</v>
      </c>
      <c r="AF90" s="2"/>
      <c r="AH90" s="30" t="s">
        <v>71</v>
      </c>
      <c r="AI90" s="2"/>
      <c r="AK90" s="30" t="s">
        <v>71</v>
      </c>
      <c r="AL90" s="2"/>
      <c r="AN90" s="30" t="s">
        <v>71</v>
      </c>
      <c r="AO90" s="2"/>
      <c r="AQ90" s="360"/>
      <c r="AR90" s="361"/>
    </row>
    <row r="91" spans="1:44" x14ac:dyDescent="0.35">
      <c r="A91" s="230">
        <f t="shared" si="2"/>
        <v>16</v>
      </c>
      <c r="B91" s="93"/>
      <c r="C91" s="118"/>
      <c r="D91" s="94"/>
      <c r="E91" s="94"/>
      <c r="F91" s="94"/>
      <c r="G91" s="233">
        <f t="shared" si="4"/>
        <v>0</v>
      </c>
      <c r="H91" s="285"/>
      <c r="V91" s="120" t="s">
        <v>0</v>
      </c>
      <c r="W91" s="79">
        <f>(W89+W90)*19000</f>
        <v>0</v>
      </c>
      <c r="Y91" s="120" t="s">
        <v>0</v>
      </c>
      <c r="Z91" s="79">
        <f>(Z89+Z90)*19000</f>
        <v>0</v>
      </c>
      <c r="AB91" s="120" t="s">
        <v>0</v>
      </c>
      <c r="AC91" s="79">
        <f>(AC89+AC90)*19000</f>
        <v>0</v>
      </c>
      <c r="AE91" s="120" t="s">
        <v>0</v>
      </c>
      <c r="AF91" s="79">
        <f>(AF89+AF90)*19000</f>
        <v>0</v>
      </c>
      <c r="AH91" s="120" t="s">
        <v>0</v>
      </c>
      <c r="AI91" s="79">
        <f>(AI89+AI90)*19000</f>
        <v>0</v>
      </c>
      <c r="AK91" s="120" t="s">
        <v>0</v>
      </c>
      <c r="AL91" s="79">
        <f>(AL89+AL90)*19000</f>
        <v>0</v>
      </c>
      <c r="AN91" s="120" t="s">
        <v>0</v>
      </c>
      <c r="AO91" s="79">
        <f>(AO89+AO90)*19000</f>
        <v>0</v>
      </c>
      <c r="AQ91" s="360"/>
      <c r="AR91" s="361"/>
    </row>
    <row r="92" spans="1:44" x14ac:dyDescent="0.35">
      <c r="A92" s="230">
        <f t="shared" si="2"/>
        <v>17</v>
      </c>
      <c r="B92" s="93"/>
      <c r="C92" s="118"/>
      <c r="D92" s="94"/>
      <c r="E92" s="94"/>
      <c r="F92" s="94"/>
      <c r="G92" s="233">
        <f t="shared" si="4"/>
        <v>0</v>
      </c>
      <c r="H92" s="285"/>
      <c r="V92" s="360"/>
      <c r="W92" s="361"/>
      <c r="Y92" s="360"/>
      <c r="Z92" s="361"/>
      <c r="AB92" s="360"/>
      <c r="AC92" s="361"/>
      <c r="AE92" s="360"/>
      <c r="AF92" s="361"/>
      <c r="AH92" s="360"/>
      <c r="AI92" s="361"/>
      <c r="AK92" s="360"/>
      <c r="AL92" s="361"/>
      <c r="AN92" s="360"/>
      <c r="AO92" s="361"/>
      <c r="AQ92" s="360"/>
      <c r="AR92" s="361"/>
    </row>
    <row r="93" spans="1:44" x14ac:dyDescent="0.35">
      <c r="A93" s="230">
        <f t="shared" si="2"/>
        <v>18</v>
      </c>
      <c r="B93" s="93"/>
      <c r="C93" s="118"/>
      <c r="D93" s="94"/>
      <c r="E93" s="94"/>
      <c r="F93" s="94"/>
      <c r="G93" s="233">
        <f t="shared" si="4"/>
        <v>0</v>
      </c>
      <c r="H93" s="285"/>
      <c r="V93" s="100" t="s">
        <v>2</v>
      </c>
      <c r="W93" s="103"/>
      <c r="Y93" s="100" t="s">
        <v>2</v>
      </c>
      <c r="Z93" s="103"/>
      <c r="AB93" s="100" t="s">
        <v>2</v>
      </c>
      <c r="AC93" s="103"/>
      <c r="AE93" s="100" t="s">
        <v>2</v>
      </c>
      <c r="AF93" s="103"/>
      <c r="AH93" s="100" t="s">
        <v>2</v>
      </c>
      <c r="AI93" s="103"/>
      <c r="AK93" s="100" t="s">
        <v>2</v>
      </c>
      <c r="AL93" s="103"/>
      <c r="AN93" s="100" t="s">
        <v>2</v>
      </c>
      <c r="AO93" s="103"/>
      <c r="AQ93" s="360"/>
      <c r="AR93" s="361"/>
    </row>
    <row r="94" spans="1:44" x14ac:dyDescent="0.35">
      <c r="A94" s="230">
        <f t="shared" si="2"/>
        <v>19</v>
      </c>
      <c r="B94" s="93"/>
      <c r="C94" s="118"/>
      <c r="D94" s="94"/>
      <c r="E94" s="94"/>
      <c r="F94" s="94"/>
      <c r="G94" s="233">
        <f t="shared" si="4"/>
        <v>0</v>
      </c>
      <c r="H94" s="285"/>
      <c r="V94" s="100" t="s">
        <v>457</v>
      </c>
      <c r="W94" s="6"/>
      <c r="Y94" s="100" t="s">
        <v>457</v>
      </c>
      <c r="Z94" s="6"/>
      <c r="AB94" s="100" t="s">
        <v>457</v>
      </c>
      <c r="AC94" s="6"/>
      <c r="AE94" s="100" t="s">
        <v>457</v>
      </c>
      <c r="AF94" s="6"/>
      <c r="AH94" s="100" t="s">
        <v>457</v>
      </c>
      <c r="AI94" s="6"/>
      <c r="AK94" s="100" t="s">
        <v>457</v>
      </c>
      <c r="AL94" s="6"/>
      <c r="AN94" s="100" t="s">
        <v>457</v>
      </c>
      <c r="AO94" s="6"/>
      <c r="AQ94" s="360"/>
      <c r="AR94" s="361"/>
    </row>
    <row r="95" spans="1:44" x14ac:dyDescent="0.35">
      <c r="A95" s="230">
        <f t="shared" si="2"/>
        <v>20</v>
      </c>
      <c r="B95" s="93"/>
      <c r="C95" s="118"/>
      <c r="D95" s="94"/>
      <c r="E95" s="94"/>
      <c r="F95" s="94"/>
      <c r="G95" s="233">
        <f t="shared" si="4"/>
        <v>0</v>
      </c>
      <c r="H95" s="285"/>
      <c r="V95" s="100" t="s">
        <v>99</v>
      </c>
      <c r="W95" s="100"/>
      <c r="Y95" s="100" t="s">
        <v>99</v>
      </c>
      <c r="Z95" s="100"/>
      <c r="AB95" s="100" t="s">
        <v>99</v>
      </c>
      <c r="AC95" s="100"/>
      <c r="AE95" s="100" t="s">
        <v>99</v>
      </c>
      <c r="AF95" s="100"/>
      <c r="AH95" s="100" t="s">
        <v>99</v>
      </c>
      <c r="AI95" s="100"/>
      <c r="AK95" s="100" t="s">
        <v>99</v>
      </c>
      <c r="AL95" s="100"/>
      <c r="AN95" s="100" t="s">
        <v>99</v>
      </c>
      <c r="AO95" s="100"/>
      <c r="AQ95" s="360"/>
      <c r="AR95" s="361"/>
    </row>
    <row r="96" spans="1:44" x14ac:dyDescent="0.35">
      <c r="A96" s="230">
        <f t="shared" si="2"/>
        <v>21</v>
      </c>
      <c r="B96" s="93"/>
      <c r="C96" s="118"/>
      <c r="D96" s="94"/>
      <c r="E96" s="94"/>
      <c r="F96" s="94"/>
      <c r="G96" s="233">
        <f t="shared" si="4"/>
        <v>0</v>
      </c>
      <c r="H96" s="285"/>
      <c r="V96" s="30" t="s">
        <v>70</v>
      </c>
      <c r="W96" s="2"/>
      <c r="Y96" s="30" t="s">
        <v>70</v>
      </c>
      <c r="Z96" s="2"/>
      <c r="AB96" s="30" t="s">
        <v>70</v>
      </c>
      <c r="AC96" s="2"/>
      <c r="AE96" s="30" t="s">
        <v>70</v>
      </c>
      <c r="AF96" s="2"/>
      <c r="AH96" s="30" t="s">
        <v>70</v>
      </c>
      <c r="AI96" s="2"/>
      <c r="AK96" s="30" t="s">
        <v>70</v>
      </c>
      <c r="AL96" s="2"/>
      <c r="AN96" s="30" t="s">
        <v>70</v>
      </c>
      <c r="AO96" s="2"/>
      <c r="AQ96" s="360"/>
      <c r="AR96" s="361"/>
    </row>
    <row r="97" spans="1:44" x14ac:dyDescent="0.35">
      <c r="A97" s="230">
        <f t="shared" si="2"/>
        <v>22</v>
      </c>
      <c r="B97" s="93"/>
      <c r="C97" s="118"/>
      <c r="D97" s="94"/>
      <c r="E97" s="94"/>
      <c r="F97" s="94"/>
      <c r="G97" s="233">
        <f t="shared" si="4"/>
        <v>0</v>
      </c>
      <c r="H97" s="285"/>
      <c r="V97" s="30" t="s">
        <v>71</v>
      </c>
      <c r="W97" s="2"/>
      <c r="Y97" s="30" t="s">
        <v>71</v>
      </c>
      <c r="Z97" s="2"/>
      <c r="AB97" s="30" t="s">
        <v>71</v>
      </c>
      <c r="AC97" s="2"/>
      <c r="AE97" s="30" t="s">
        <v>71</v>
      </c>
      <c r="AF97" s="2"/>
      <c r="AH97" s="30" t="s">
        <v>71</v>
      </c>
      <c r="AI97" s="2"/>
      <c r="AK97" s="30" t="s">
        <v>71</v>
      </c>
      <c r="AL97" s="2"/>
      <c r="AN97" s="30" t="s">
        <v>71</v>
      </c>
      <c r="AO97" s="2"/>
      <c r="AQ97" s="360"/>
      <c r="AR97" s="361"/>
    </row>
    <row r="98" spans="1:44" x14ac:dyDescent="0.35">
      <c r="A98" s="230">
        <f t="shared" si="2"/>
        <v>23</v>
      </c>
      <c r="B98" s="93"/>
      <c r="C98" s="118"/>
      <c r="D98" s="94"/>
      <c r="E98" s="94"/>
      <c r="F98" s="94"/>
      <c r="G98" s="233">
        <f t="shared" si="4"/>
        <v>0</v>
      </c>
      <c r="H98" s="285"/>
      <c r="V98" s="120" t="s">
        <v>0</v>
      </c>
      <c r="W98" s="79"/>
      <c r="Y98" s="120" t="s">
        <v>0</v>
      </c>
      <c r="Z98" s="79"/>
      <c r="AB98" s="120" t="s">
        <v>0</v>
      </c>
      <c r="AC98" s="79"/>
      <c r="AE98" s="120" t="s">
        <v>0</v>
      </c>
      <c r="AF98" s="79"/>
      <c r="AH98" s="120" t="s">
        <v>0</v>
      </c>
      <c r="AI98" s="79"/>
      <c r="AK98" s="120" t="s">
        <v>0</v>
      </c>
      <c r="AL98" s="79"/>
      <c r="AN98" s="120" t="s">
        <v>0</v>
      </c>
      <c r="AO98" s="79"/>
      <c r="AQ98" s="360"/>
      <c r="AR98" s="361"/>
    </row>
    <row r="99" spans="1:44" x14ac:dyDescent="0.35">
      <c r="A99" s="230">
        <f t="shared" si="2"/>
        <v>24</v>
      </c>
      <c r="B99" s="93"/>
      <c r="C99" s="118"/>
      <c r="D99" s="94"/>
      <c r="E99" s="94"/>
      <c r="F99" s="94"/>
      <c r="G99" s="233">
        <f t="shared" si="4"/>
        <v>0</v>
      </c>
      <c r="H99" s="285"/>
      <c r="V99" s="120" t="s">
        <v>0</v>
      </c>
      <c r="W99" s="79">
        <f>W96*19000</f>
        <v>0</v>
      </c>
      <c r="Y99" s="120" t="s">
        <v>0</v>
      </c>
      <c r="Z99" s="79">
        <f>Z96*19000</f>
        <v>0</v>
      </c>
      <c r="AB99" s="120" t="s">
        <v>0</v>
      </c>
      <c r="AC99" s="79">
        <f>AC96*19000</f>
        <v>0</v>
      </c>
      <c r="AE99" s="120" t="s">
        <v>0</v>
      </c>
      <c r="AF99" s="79">
        <f>AF96*19000</f>
        <v>0</v>
      </c>
      <c r="AH99" s="120" t="s">
        <v>0</v>
      </c>
      <c r="AI99" s="79">
        <f>AI96*19000</f>
        <v>0</v>
      </c>
      <c r="AK99" s="120" t="s">
        <v>0</v>
      </c>
      <c r="AL99" s="79">
        <f>AL96*19000</f>
        <v>0</v>
      </c>
      <c r="AN99" s="120" t="s">
        <v>0</v>
      </c>
      <c r="AO99" s="79">
        <f>AO96*19000</f>
        <v>0</v>
      </c>
      <c r="AQ99" s="360"/>
      <c r="AR99" s="361"/>
    </row>
    <row r="100" spans="1:44" x14ac:dyDescent="0.35">
      <c r="A100" s="230">
        <f t="shared" si="2"/>
        <v>25</v>
      </c>
      <c r="B100" s="93"/>
      <c r="C100" s="118"/>
      <c r="D100" s="94"/>
      <c r="E100" s="94"/>
      <c r="F100" s="94"/>
      <c r="G100" s="233">
        <f t="shared" si="4"/>
        <v>0</v>
      </c>
      <c r="H100" s="285"/>
      <c r="V100" s="362"/>
      <c r="W100" s="265"/>
      <c r="Y100" s="362"/>
      <c r="Z100" s="265"/>
      <c r="AB100" s="362"/>
      <c r="AC100" s="265"/>
      <c r="AE100" s="362"/>
      <c r="AF100" s="265"/>
      <c r="AH100" s="362"/>
      <c r="AI100" s="265"/>
      <c r="AK100" s="362"/>
      <c r="AL100" s="265"/>
      <c r="AN100" s="362"/>
      <c r="AO100" s="265"/>
      <c r="AQ100" s="360"/>
      <c r="AR100" s="361"/>
    </row>
    <row r="101" spans="1:44" x14ac:dyDescent="0.35">
      <c r="A101" s="230">
        <f t="shared" si="2"/>
        <v>26</v>
      </c>
      <c r="B101" s="93"/>
      <c r="C101" s="118"/>
      <c r="D101" s="94"/>
      <c r="E101" s="94"/>
      <c r="F101" s="94"/>
      <c r="G101" s="233">
        <f t="shared" si="4"/>
        <v>0</v>
      </c>
      <c r="H101" s="285"/>
      <c r="V101" s="100" t="s">
        <v>2</v>
      </c>
      <c r="W101" s="6"/>
      <c r="Y101" s="100" t="s">
        <v>2</v>
      </c>
      <c r="Z101" s="6"/>
      <c r="AB101" s="100" t="s">
        <v>2</v>
      </c>
      <c r="AC101" s="6"/>
      <c r="AE101" s="100" t="s">
        <v>2</v>
      </c>
      <c r="AF101" s="6"/>
      <c r="AH101" s="100" t="s">
        <v>2</v>
      </c>
      <c r="AI101" s="6"/>
      <c r="AK101" s="100" t="s">
        <v>2</v>
      </c>
      <c r="AL101" s="6"/>
      <c r="AN101" s="100" t="s">
        <v>2</v>
      </c>
      <c r="AO101" s="6"/>
      <c r="AQ101" s="360"/>
      <c r="AR101" s="361"/>
    </row>
    <row r="102" spans="1:44" x14ac:dyDescent="0.35">
      <c r="A102" s="230">
        <f t="shared" si="2"/>
        <v>27</v>
      </c>
      <c r="B102" s="93"/>
      <c r="C102" s="118"/>
      <c r="D102" s="94"/>
      <c r="E102" s="94"/>
      <c r="F102" s="94"/>
      <c r="G102" s="233"/>
      <c r="H102" s="285"/>
      <c r="V102" s="100" t="s">
        <v>457</v>
      </c>
      <c r="W102" s="6"/>
      <c r="Y102" s="100" t="s">
        <v>457</v>
      </c>
      <c r="Z102" s="6"/>
      <c r="AB102" s="100" t="s">
        <v>457</v>
      </c>
      <c r="AC102" s="6"/>
      <c r="AE102" s="100" t="s">
        <v>457</v>
      </c>
      <c r="AF102" s="6"/>
      <c r="AH102" s="100" t="s">
        <v>457</v>
      </c>
      <c r="AI102" s="6"/>
      <c r="AK102" s="100" t="s">
        <v>457</v>
      </c>
      <c r="AL102" s="6"/>
      <c r="AN102" s="100" t="s">
        <v>457</v>
      </c>
      <c r="AO102" s="6"/>
      <c r="AQ102" s="360"/>
      <c r="AR102" s="361"/>
    </row>
    <row r="103" spans="1:44" x14ac:dyDescent="0.35">
      <c r="A103" s="230">
        <f t="shared" si="2"/>
        <v>28</v>
      </c>
      <c r="B103" s="93"/>
      <c r="C103" s="118"/>
      <c r="D103" s="94"/>
      <c r="E103" s="94"/>
      <c r="F103" s="94"/>
      <c r="G103" s="233"/>
      <c r="H103" s="285"/>
      <c r="V103" s="100" t="s">
        <v>99</v>
      </c>
      <c r="W103" s="100"/>
      <c r="Y103" s="100" t="s">
        <v>99</v>
      </c>
      <c r="Z103" s="100"/>
      <c r="AB103" s="100" t="s">
        <v>99</v>
      </c>
      <c r="AC103" s="100"/>
      <c r="AE103" s="100" t="s">
        <v>99</v>
      </c>
      <c r="AF103" s="100"/>
      <c r="AH103" s="100" t="s">
        <v>99</v>
      </c>
      <c r="AI103" s="100"/>
      <c r="AK103" s="100" t="s">
        <v>99</v>
      </c>
      <c r="AL103" s="100"/>
      <c r="AN103" s="100" t="s">
        <v>99</v>
      </c>
      <c r="AO103" s="100"/>
      <c r="AQ103" s="360"/>
      <c r="AR103" s="361"/>
    </row>
    <row r="104" spans="1:44" x14ac:dyDescent="0.35">
      <c r="A104" s="230">
        <f t="shared" si="2"/>
        <v>29</v>
      </c>
      <c r="B104" s="93"/>
      <c r="C104" s="96"/>
      <c r="D104" s="61"/>
      <c r="E104" s="61"/>
      <c r="F104" s="61"/>
      <c r="G104" s="233"/>
      <c r="H104" s="285"/>
      <c r="V104" s="30" t="s">
        <v>70</v>
      </c>
      <c r="W104" s="2"/>
      <c r="X104">
        <v>0</v>
      </c>
      <c r="Y104" s="30" t="s">
        <v>70</v>
      </c>
      <c r="Z104" s="2"/>
      <c r="AB104" s="30" t="s">
        <v>70</v>
      </c>
      <c r="AC104" s="2"/>
      <c r="AE104" s="30" t="s">
        <v>70</v>
      </c>
      <c r="AF104" s="2"/>
      <c r="AH104" s="30" t="s">
        <v>70</v>
      </c>
      <c r="AI104" s="2"/>
      <c r="AK104" s="30" t="s">
        <v>70</v>
      </c>
      <c r="AL104" s="2"/>
      <c r="AN104" s="30" t="s">
        <v>70</v>
      </c>
      <c r="AO104" s="2"/>
      <c r="AQ104" s="360"/>
      <c r="AR104" s="361"/>
    </row>
    <row r="105" spans="1:44" x14ac:dyDescent="0.35">
      <c r="A105" s="230">
        <f t="shared" si="2"/>
        <v>30</v>
      </c>
      <c r="B105" s="60"/>
      <c r="C105" s="96"/>
      <c r="D105" s="61"/>
      <c r="E105" s="61"/>
      <c r="F105" s="61"/>
      <c r="G105" s="233"/>
      <c r="H105" s="173"/>
      <c r="V105" s="30" t="s">
        <v>71</v>
      </c>
      <c r="W105" s="2"/>
      <c r="Y105" s="30" t="s">
        <v>71</v>
      </c>
      <c r="Z105" s="2"/>
      <c r="AB105" s="30" t="s">
        <v>71</v>
      </c>
      <c r="AC105" s="2"/>
      <c r="AE105" s="30" t="s">
        <v>71</v>
      </c>
      <c r="AF105" s="2"/>
      <c r="AH105" s="30" t="s">
        <v>71</v>
      </c>
      <c r="AI105" s="2"/>
      <c r="AK105" s="30" t="s">
        <v>71</v>
      </c>
      <c r="AL105" s="2"/>
      <c r="AN105" s="30" t="s">
        <v>71</v>
      </c>
      <c r="AO105" s="2"/>
      <c r="AQ105" s="265"/>
      <c r="AR105" s="265"/>
    </row>
    <row r="106" spans="1:44" x14ac:dyDescent="0.35">
      <c r="A106" s="230">
        <f t="shared" si="2"/>
        <v>31</v>
      </c>
      <c r="B106" s="131"/>
      <c r="C106" s="96"/>
      <c r="D106" s="61"/>
      <c r="E106" s="61"/>
      <c r="F106" s="61"/>
      <c r="G106" s="233"/>
      <c r="H106" s="96"/>
      <c r="V106" s="120" t="s">
        <v>0</v>
      </c>
      <c r="W106" s="79">
        <f>W103*19000</f>
        <v>0</v>
      </c>
      <c r="Y106" s="120" t="s">
        <v>0</v>
      </c>
      <c r="Z106" s="79">
        <f>Z103*19000</f>
        <v>0</v>
      </c>
      <c r="AB106" s="120" t="s">
        <v>0</v>
      </c>
      <c r="AC106" s="79">
        <f>AC104*19000+AC105*19000</f>
        <v>0</v>
      </c>
      <c r="AE106" s="120" t="s">
        <v>0</v>
      </c>
      <c r="AF106" s="79">
        <f>AF104*19000+AF105*19000</f>
        <v>0</v>
      </c>
      <c r="AH106" s="120" t="s">
        <v>0</v>
      </c>
      <c r="AI106" s="79">
        <f>AI104*19000+AI105*19000</f>
        <v>0</v>
      </c>
      <c r="AK106" s="120" t="s">
        <v>0</v>
      </c>
      <c r="AL106" s="79">
        <f>AL104*19000+AL105*19000</f>
        <v>0</v>
      </c>
      <c r="AN106" s="120" t="s">
        <v>0</v>
      </c>
      <c r="AO106" s="79">
        <f>AO104*19000+AO105*19000</f>
        <v>0</v>
      </c>
    </row>
    <row r="107" spans="1:44" x14ac:dyDescent="0.35">
      <c r="A107" s="230">
        <f t="shared" si="2"/>
        <v>32</v>
      </c>
      <c r="B107" s="131"/>
      <c r="C107" s="96"/>
      <c r="D107" s="61"/>
      <c r="E107" s="61"/>
      <c r="F107" s="61"/>
      <c r="G107" s="233"/>
      <c r="H107" s="96"/>
      <c r="V107" s="362"/>
      <c r="W107" s="265"/>
      <c r="Y107" s="362"/>
      <c r="Z107" s="265"/>
      <c r="AB107" s="362"/>
      <c r="AC107" s="265"/>
      <c r="AE107" s="362"/>
      <c r="AF107" s="265"/>
      <c r="AH107" s="362"/>
      <c r="AI107" s="265"/>
      <c r="AK107" s="362"/>
      <c r="AL107" s="265"/>
      <c r="AN107" s="362"/>
      <c r="AO107" s="265"/>
    </row>
    <row r="108" spans="1:44" x14ac:dyDescent="0.35">
      <c r="A108" s="230">
        <f t="shared" si="2"/>
        <v>33</v>
      </c>
      <c r="B108" s="131"/>
      <c r="C108" s="131"/>
      <c r="D108" s="61"/>
      <c r="E108" s="61"/>
      <c r="F108" s="61"/>
      <c r="G108" s="233"/>
      <c r="H108" s="96"/>
      <c r="V108" s="96" t="s">
        <v>2</v>
      </c>
      <c r="W108" s="60"/>
      <c r="X108" s="75"/>
      <c r="Y108" s="96" t="s">
        <v>2</v>
      </c>
      <c r="Z108" s="60"/>
      <c r="AA108" s="75"/>
      <c r="AB108" s="96" t="s">
        <v>2</v>
      </c>
      <c r="AC108" s="60"/>
      <c r="AD108" s="75"/>
      <c r="AE108" s="96" t="s">
        <v>2</v>
      </c>
      <c r="AF108" s="60"/>
      <c r="AG108" s="75"/>
      <c r="AH108" s="96" t="s">
        <v>2</v>
      </c>
      <c r="AI108" s="60"/>
      <c r="AJ108" s="75"/>
      <c r="AK108" s="96" t="s">
        <v>2</v>
      </c>
      <c r="AL108" s="60"/>
      <c r="AM108" s="75"/>
      <c r="AN108" s="96" t="s">
        <v>2</v>
      </c>
      <c r="AO108" s="60"/>
    </row>
    <row r="109" spans="1:44" x14ac:dyDescent="0.35">
      <c r="A109" s="230">
        <f t="shared" si="2"/>
        <v>34</v>
      </c>
      <c r="B109" s="131"/>
      <c r="C109" s="131"/>
      <c r="D109" s="61"/>
      <c r="E109" s="61"/>
      <c r="F109" s="61"/>
      <c r="G109" s="233"/>
      <c r="H109" s="96"/>
      <c r="V109" s="96" t="s">
        <v>457</v>
      </c>
      <c r="W109" s="60"/>
      <c r="X109" s="75"/>
      <c r="Y109" s="96" t="s">
        <v>457</v>
      </c>
      <c r="Z109" s="60"/>
      <c r="AA109" s="75"/>
      <c r="AB109" s="96" t="s">
        <v>457</v>
      </c>
      <c r="AC109" s="60"/>
      <c r="AD109" s="75"/>
      <c r="AE109" s="96" t="s">
        <v>457</v>
      </c>
      <c r="AF109" s="60"/>
      <c r="AG109" s="75"/>
      <c r="AH109" s="96" t="s">
        <v>457</v>
      </c>
      <c r="AI109" s="60"/>
      <c r="AJ109" s="75"/>
      <c r="AK109" s="96" t="s">
        <v>457</v>
      </c>
      <c r="AL109" s="60"/>
      <c r="AM109" s="75"/>
      <c r="AN109" s="96" t="s">
        <v>457</v>
      </c>
      <c r="AO109" s="60"/>
    </row>
    <row r="110" spans="1:44" x14ac:dyDescent="0.35">
      <c r="A110" s="230">
        <f t="shared" si="2"/>
        <v>35</v>
      </c>
      <c r="B110" s="131"/>
      <c r="C110" s="131"/>
      <c r="D110" s="61"/>
      <c r="E110" s="61"/>
      <c r="F110" s="61"/>
      <c r="G110" s="233"/>
      <c r="H110" s="96"/>
      <c r="V110" s="96" t="s">
        <v>99</v>
      </c>
      <c r="W110" s="96"/>
      <c r="X110" s="75"/>
      <c r="Y110" s="96" t="s">
        <v>99</v>
      </c>
      <c r="Z110" s="96"/>
      <c r="AA110" s="75"/>
      <c r="AB110" s="96" t="s">
        <v>99</v>
      </c>
      <c r="AC110" s="96"/>
      <c r="AD110" s="75"/>
      <c r="AE110" s="96" t="s">
        <v>99</v>
      </c>
      <c r="AF110" s="96"/>
      <c r="AG110" s="75"/>
      <c r="AH110" s="96" t="s">
        <v>99</v>
      </c>
      <c r="AI110" s="96"/>
      <c r="AJ110" s="75"/>
      <c r="AK110" s="96" t="s">
        <v>99</v>
      </c>
      <c r="AL110" s="96"/>
      <c r="AM110" s="75"/>
      <c r="AN110" s="96" t="s">
        <v>99</v>
      </c>
      <c r="AO110" s="96"/>
    </row>
    <row r="111" spans="1:44" hidden="1" x14ac:dyDescent="0.35">
      <c r="A111" s="131"/>
      <c r="B111" s="131"/>
      <c r="C111" s="131"/>
      <c r="D111" s="61"/>
      <c r="E111" s="61"/>
      <c r="F111" s="61"/>
      <c r="G111" s="67"/>
      <c r="H111" s="96"/>
      <c r="V111" s="96" t="s">
        <v>70</v>
      </c>
      <c r="W111" s="60"/>
      <c r="X111" s="75"/>
      <c r="Y111" s="96" t="s">
        <v>70</v>
      </c>
      <c r="Z111" s="60"/>
      <c r="AA111" s="75"/>
      <c r="AB111" s="96" t="s">
        <v>70</v>
      </c>
      <c r="AC111" s="60"/>
      <c r="AD111" s="75"/>
      <c r="AE111" s="96" t="s">
        <v>70</v>
      </c>
      <c r="AF111" s="60"/>
      <c r="AG111" s="75"/>
      <c r="AH111" s="96" t="s">
        <v>70</v>
      </c>
      <c r="AI111" s="60"/>
      <c r="AJ111" s="75"/>
      <c r="AK111" s="96" t="s">
        <v>70</v>
      </c>
      <c r="AL111" s="60"/>
      <c r="AM111" s="75"/>
      <c r="AN111" s="96" t="s">
        <v>70</v>
      </c>
      <c r="AO111" s="60"/>
    </row>
    <row r="112" spans="1:44" hidden="1" x14ac:dyDescent="0.35">
      <c r="A112" s="131"/>
      <c r="B112" s="131"/>
      <c r="C112" s="131"/>
      <c r="D112" s="61"/>
      <c r="E112" s="61"/>
      <c r="F112" s="61"/>
      <c r="G112" s="67"/>
      <c r="H112" s="96"/>
      <c r="V112" s="96" t="s">
        <v>71</v>
      </c>
      <c r="W112" s="60"/>
      <c r="X112" s="75"/>
      <c r="Y112" s="96" t="s">
        <v>71</v>
      </c>
      <c r="Z112" s="60"/>
      <c r="AA112" s="75"/>
      <c r="AB112" s="96" t="s">
        <v>71</v>
      </c>
      <c r="AC112" s="60"/>
      <c r="AD112" s="75"/>
      <c r="AE112" s="96" t="s">
        <v>71</v>
      </c>
      <c r="AF112" s="60"/>
      <c r="AG112" s="75"/>
      <c r="AH112" s="96" t="s">
        <v>71</v>
      </c>
      <c r="AI112" s="60"/>
      <c r="AJ112" s="75"/>
      <c r="AK112" s="96" t="s">
        <v>71</v>
      </c>
      <c r="AL112" s="60"/>
      <c r="AM112" s="75"/>
      <c r="AN112" s="96" t="s">
        <v>71</v>
      </c>
      <c r="AO112" s="60"/>
    </row>
    <row r="113" spans="1:44" x14ac:dyDescent="0.35">
      <c r="A113" s="230">
        <v>106</v>
      </c>
      <c r="B113" s="460"/>
      <c r="C113" s="131"/>
      <c r="D113" s="61"/>
      <c r="E113" s="61"/>
      <c r="F113" s="61"/>
      <c r="G113" s="233"/>
      <c r="H113" s="132"/>
      <c r="V113" s="30" t="s">
        <v>70</v>
      </c>
      <c r="W113" s="60"/>
      <c r="X113" s="75"/>
      <c r="Y113" s="30" t="s">
        <v>70</v>
      </c>
      <c r="Z113" s="60"/>
      <c r="AA113" s="75"/>
      <c r="AB113" s="30" t="s">
        <v>70</v>
      </c>
      <c r="AC113" s="60"/>
      <c r="AD113" s="75"/>
      <c r="AE113" s="30" t="s">
        <v>70</v>
      </c>
      <c r="AF113" s="60"/>
      <c r="AG113" s="75"/>
      <c r="AH113" s="30" t="s">
        <v>70</v>
      </c>
      <c r="AI113" s="60"/>
      <c r="AJ113" s="75"/>
      <c r="AK113" s="30" t="s">
        <v>70</v>
      </c>
      <c r="AL113" s="60"/>
      <c r="AM113" s="75"/>
      <c r="AN113" s="30" t="s">
        <v>70</v>
      </c>
      <c r="AO113" s="60"/>
    </row>
    <row r="114" spans="1:44" x14ac:dyDescent="0.35">
      <c r="A114" s="230">
        <v>107</v>
      </c>
      <c r="B114" s="75"/>
      <c r="C114" s="173"/>
      <c r="D114" s="85"/>
      <c r="E114" s="85"/>
      <c r="F114" s="85"/>
      <c r="G114" s="87"/>
      <c r="H114" s="96"/>
      <c r="V114" s="30" t="s">
        <v>71</v>
      </c>
      <c r="W114" s="60"/>
      <c r="X114" s="75"/>
      <c r="Y114" s="30" t="s">
        <v>71</v>
      </c>
      <c r="Z114" s="60"/>
      <c r="AA114" s="75"/>
      <c r="AB114" s="30" t="s">
        <v>71</v>
      </c>
      <c r="AC114" s="60"/>
      <c r="AD114" s="75"/>
      <c r="AE114" s="30" t="s">
        <v>71</v>
      </c>
      <c r="AF114" s="60"/>
      <c r="AG114" s="75"/>
      <c r="AH114" s="30" t="s">
        <v>71</v>
      </c>
      <c r="AI114" s="60"/>
      <c r="AJ114" s="75"/>
      <c r="AK114" s="30" t="s">
        <v>71</v>
      </c>
      <c r="AL114" s="60"/>
      <c r="AM114" s="75"/>
      <c r="AN114" s="30" t="s">
        <v>71</v>
      </c>
      <c r="AO114" s="60"/>
    </row>
    <row r="115" spans="1:44" x14ac:dyDescent="0.35">
      <c r="A115" s="660" t="s">
        <v>140</v>
      </c>
      <c r="B115" s="661"/>
      <c r="C115" s="438"/>
      <c r="D115" s="453"/>
      <c r="E115" s="453">
        <f>SUM(E6:E114)</f>
        <v>136</v>
      </c>
      <c r="F115" s="462">
        <f>SUM(F6:F113)</f>
        <v>36</v>
      </c>
      <c r="G115" s="45">
        <f>SUM(G6:G113)</f>
        <v>3268000</v>
      </c>
      <c r="H115" s="100"/>
      <c r="I115" s="341"/>
      <c r="V115" s="96" t="s">
        <v>0</v>
      </c>
      <c r="W115" s="97"/>
      <c r="X115" s="75"/>
      <c r="Y115" s="96" t="s">
        <v>0</v>
      </c>
      <c r="Z115" s="97"/>
      <c r="AA115" s="75"/>
      <c r="AB115" s="96" t="s">
        <v>0</v>
      </c>
      <c r="AC115" s="97"/>
      <c r="AD115" s="75"/>
      <c r="AE115" s="96" t="s">
        <v>0</v>
      </c>
      <c r="AF115" s="97"/>
      <c r="AG115" s="75"/>
      <c r="AH115" s="96" t="s">
        <v>0</v>
      </c>
      <c r="AI115" s="97"/>
      <c r="AJ115" s="75"/>
      <c r="AK115" s="96" t="s">
        <v>0</v>
      </c>
      <c r="AL115" s="97"/>
      <c r="AM115" s="75"/>
      <c r="AN115" s="96" t="s">
        <v>0</v>
      </c>
      <c r="AO115" s="97"/>
    </row>
    <row r="116" spans="1:44" x14ac:dyDescent="0.35">
      <c r="I116" s="341"/>
      <c r="V116" s="120"/>
      <c r="W116" s="79"/>
      <c r="Y116" s="265"/>
      <c r="Z116" s="265"/>
      <c r="AB116" s="265"/>
      <c r="AC116" s="265"/>
      <c r="AE116" s="265"/>
      <c r="AF116" s="265"/>
      <c r="AH116" s="265"/>
      <c r="AI116" s="265"/>
      <c r="AK116" s="265"/>
      <c r="AL116" s="265"/>
      <c r="AN116" s="265"/>
      <c r="AO116" s="265"/>
    </row>
    <row r="117" spans="1:44" x14ac:dyDescent="0.35">
      <c r="B117" s="461"/>
      <c r="C117" s="173"/>
      <c r="D117" s="85"/>
      <c r="E117" s="85"/>
      <c r="F117" s="85"/>
      <c r="G117" s="87"/>
      <c r="H117" s="173"/>
      <c r="V117" s="100" t="s">
        <v>2</v>
      </c>
      <c r="W117" s="6"/>
      <c r="Y117" s="100" t="s">
        <v>2</v>
      </c>
      <c r="Z117" s="6"/>
      <c r="AB117" s="100" t="s">
        <v>2</v>
      </c>
      <c r="AC117" s="6"/>
      <c r="AE117" s="100" t="s">
        <v>2</v>
      </c>
      <c r="AF117" s="6"/>
      <c r="AH117" s="100" t="s">
        <v>2</v>
      </c>
      <c r="AI117" s="6"/>
      <c r="AK117" s="100" t="s">
        <v>2</v>
      </c>
      <c r="AL117" s="6"/>
      <c r="AN117" s="100" t="s">
        <v>2</v>
      </c>
      <c r="AO117" s="6"/>
    </row>
    <row r="118" spans="1:44" x14ac:dyDescent="0.35">
      <c r="B118" s="173"/>
      <c r="C118" s="85"/>
      <c r="D118" s="85"/>
      <c r="E118" s="85"/>
      <c r="F118" s="85"/>
      <c r="G118" s="87"/>
      <c r="H118" s="439"/>
      <c r="V118" s="100" t="s">
        <v>457</v>
      </c>
      <c r="W118" s="6"/>
      <c r="Y118" s="100" t="s">
        <v>457</v>
      </c>
      <c r="Z118" s="6"/>
      <c r="AB118" s="100" t="s">
        <v>457</v>
      </c>
      <c r="AC118" s="6"/>
      <c r="AE118" s="100" t="s">
        <v>457</v>
      </c>
      <c r="AF118" s="6"/>
      <c r="AH118" s="100" t="s">
        <v>457</v>
      </c>
      <c r="AI118" s="6"/>
      <c r="AK118" s="100" t="s">
        <v>457</v>
      </c>
      <c r="AL118" s="6"/>
      <c r="AN118" s="100" t="s">
        <v>457</v>
      </c>
      <c r="AO118" s="6"/>
    </row>
    <row r="119" spans="1:44" s="132" customFormat="1" x14ac:dyDescent="0.35">
      <c r="A119" s="457"/>
      <c r="E119" s="65"/>
      <c r="G119" s="87"/>
      <c r="H119" s="173"/>
      <c r="V119" s="100" t="s">
        <v>99</v>
      </c>
      <c r="W119" s="100"/>
      <c r="X119"/>
      <c r="Y119" s="100" t="s">
        <v>99</v>
      </c>
      <c r="Z119" s="100"/>
      <c r="AA119"/>
      <c r="AB119" s="100" t="s">
        <v>99</v>
      </c>
      <c r="AC119" s="100"/>
      <c r="AD119"/>
      <c r="AE119" s="100" t="s">
        <v>99</v>
      </c>
      <c r="AF119" s="100"/>
      <c r="AG119"/>
      <c r="AH119" s="100" t="s">
        <v>99</v>
      </c>
      <c r="AI119" s="100"/>
      <c r="AJ119"/>
      <c r="AK119" s="100" t="s">
        <v>99</v>
      </c>
      <c r="AL119" s="100"/>
      <c r="AM119"/>
      <c r="AN119" s="100" t="s">
        <v>99</v>
      </c>
      <c r="AO119" s="100"/>
      <c r="AP119"/>
      <c r="AQ119"/>
      <c r="AR119"/>
    </row>
    <row r="120" spans="1:44" s="132" customFormat="1" x14ac:dyDescent="0.35">
      <c r="A120" s="457"/>
      <c r="E120" s="65"/>
      <c r="G120" s="87"/>
      <c r="H120" s="173"/>
      <c r="V120" s="30" t="s">
        <v>70</v>
      </c>
      <c r="W120" s="2"/>
      <c r="X120"/>
      <c r="Y120" s="30" t="s">
        <v>70</v>
      </c>
      <c r="Z120" s="2"/>
      <c r="AA120"/>
      <c r="AB120" s="30" t="s">
        <v>70</v>
      </c>
      <c r="AC120" s="2"/>
      <c r="AD120"/>
      <c r="AE120" s="30" t="s">
        <v>70</v>
      </c>
      <c r="AF120" s="2"/>
      <c r="AG120"/>
      <c r="AH120" s="30" t="s">
        <v>70</v>
      </c>
      <c r="AI120" s="2"/>
      <c r="AJ120"/>
      <c r="AK120" s="30" t="s">
        <v>70</v>
      </c>
      <c r="AL120" s="2"/>
      <c r="AM120"/>
      <c r="AN120" s="30" t="s">
        <v>70</v>
      </c>
      <c r="AO120" s="2"/>
      <c r="AP120"/>
      <c r="AQ120"/>
      <c r="AR120"/>
    </row>
    <row r="121" spans="1:44" s="132" customFormat="1" x14ac:dyDescent="0.35">
      <c r="A121" s="457"/>
      <c r="G121" s="87"/>
      <c r="H121" s="173"/>
      <c r="V121" s="30" t="s">
        <v>71</v>
      </c>
      <c r="W121" s="2"/>
      <c r="X121"/>
      <c r="Y121" s="30" t="s">
        <v>71</v>
      </c>
      <c r="Z121" s="2"/>
      <c r="AA121"/>
      <c r="AB121" s="30" t="s">
        <v>71</v>
      </c>
      <c r="AC121" s="2"/>
      <c r="AD121"/>
      <c r="AE121" s="30" t="s">
        <v>71</v>
      </c>
      <c r="AF121" s="2"/>
      <c r="AG121"/>
      <c r="AH121" s="30" t="s">
        <v>71</v>
      </c>
      <c r="AI121" s="2"/>
      <c r="AJ121"/>
      <c r="AK121" s="30" t="s">
        <v>71</v>
      </c>
      <c r="AL121" s="2"/>
      <c r="AM121"/>
      <c r="AN121" s="30" t="s">
        <v>71</v>
      </c>
      <c r="AO121" s="2"/>
      <c r="AP121"/>
      <c r="AQ121"/>
      <c r="AR121"/>
    </row>
    <row r="122" spans="1:44" s="132" customFormat="1" x14ac:dyDescent="0.35">
      <c r="A122" s="457"/>
      <c r="G122" s="3"/>
      <c r="H122" s="29"/>
      <c r="V122" s="120" t="s">
        <v>0</v>
      </c>
      <c r="W122" s="79">
        <f>W121+W120*19000</f>
        <v>0</v>
      </c>
      <c r="X122"/>
      <c r="Y122" s="120" t="s">
        <v>0</v>
      </c>
      <c r="Z122" s="79">
        <f>Z121+Z120*19000</f>
        <v>0</v>
      </c>
      <c r="AA122"/>
      <c r="AB122" s="120" t="s">
        <v>0</v>
      </c>
      <c r="AC122" s="79"/>
      <c r="AD122"/>
      <c r="AE122" s="120" t="s">
        <v>0</v>
      </c>
      <c r="AF122" s="79"/>
      <c r="AG122"/>
      <c r="AH122" s="120" t="s">
        <v>0</v>
      </c>
      <c r="AI122" s="79"/>
      <c r="AJ122"/>
      <c r="AK122" s="120" t="s">
        <v>0</v>
      </c>
      <c r="AL122" s="79"/>
      <c r="AM122"/>
      <c r="AN122" s="120" t="s">
        <v>0</v>
      </c>
      <c r="AO122" s="79"/>
      <c r="AP122"/>
      <c r="AQ122"/>
      <c r="AR122"/>
    </row>
    <row r="123" spans="1:44" s="132" customFormat="1" x14ac:dyDescent="0.35">
      <c r="A123" s="457"/>
      <c r="G123" s="3"/>
      <c r="H123" s="29"/>
      <c r="V123" s="120"/>
      <c r="W123" s="79"/>
      <c r="X123"/>
      <c r="Y123" s="120"/>
      <c r="Z123" s="79"/>
      <c r="AA123"/>
      <c r="AB123" s="120"/>
      <c r="AC123" s="79"/>
      <c r="AD123"/>
      <c r="AE123" s="120"/>
      <c r="AF123" s="79"/>
      <c r="AG123"/>
      <c r="AH123" s="120"/>
      <c r="AI123" s="79"/>
      <c r="AJ123"/>
      <c r="AK123" s="120"/>
      <c r="AL123" s="79"/>
      <c r="AM123"/>
      <c r="AN123" s="120"/>
      <c r="AO123" s="79"/>
      <c r="AP123"/>
      <c r="AQ123"/>
      <c r="AR123"/>
    </row>
    <row r="124" spans="1:44" s="132" customFormat="1" x14ac:dyDescent="0.35">
      <c r="A124" s="457"/>
      <c r="G124" s="3"/>
      <c r="H124" s="169"/>
      <c r="V124" s="100" t="s">
        <v>2</v>
      </c>
      <c r="W124" s="6"/>
      <c r="X124"/>
      <c r="Y124" s="100" t="s">
        <v>2</v>
      </c>
      <c r="Z124" s="6"/>
      <c r="AA124"/>
      <c r="AB124" s="100" t="s">
        <v>2</v>
      </c>
      <c r="AC124" s="6"/>
      <c r="AD124"/>
      <c r="AE124" s="100" t="s">
        <v>2</v>
      </c>
      <c r="AF124" s="6"/>
      <c r="AG124"/>
      <c r="AH124" s="100" t="s">
        <v>2</v>
      </c>
      <c r="AI124" s="6"/>
      <c r="AJ124"/>
      <c r="AK124" s="100" t="s">
        <v>2</v>
      </c>
      <c r="AL124" s="6"/>
      <c r="AM124"/>
      <c r="AN124" s="100" t="s">
        <v>2</v>
      </c>
      <c r="AO124" s="6"/>
      <c r="AP124"/>
      <c r="AQ124"/>
      <c r="AR124"/>
    </row>
    <row r="125" spans="1:44" s="132" customFormat="1" x14ac:dyDescent="0.35">
      <c r="A125" s="457"/>
      <c r="G125" s="3"/>
      <c r="H125" s="29"/>
      <c r="V125" s="100" t="s">
        <v>457</v>
      </c>
      <c r="W125" s="6"/>
      <c r="X125"/>
      <c r="Y125" s="100" t="s">
        <v>457</v>
      </c>
      <c r="Z125" s="6"/>
      <c r="AA125"/>
      <c r="AB125" s="100" t="s">
        <v>457</v>
      </c>
      <c r="AC125" s="6"/>
      <c r="AD125"/>
      <c r="AE125" s="100" t="s">
        <v>457</v>
      </c>
      <c r="AF125" s="6"/>
      <c r="AG125"/>
      <c r="AH125" s="100" t="s">
        <v>457</v>
      </c>
      <c r="AI125" s="6"/>
      <c r="AJ125"/>
      <c r="AK125" s="100" t="s">
        <v>457</v>
      </c>
      <c r="AL125" s="6"/>
      <c r="AM125"/>
      <c r="AN125" s="100" t="s">
        <v>457</v>
      </c>
      <c r="AO125" s="6"/>
      <c r="AP125"/>
      <c r="AQ125"/>
      <c r="AR125"/>
    </row>
    <row r="126" spans="1:44" x14ac:dyDescent="0.35">
      <c r="B126" s="375" t="s">
        <v>1443</v>
      </c>
      <c r="C126" s="457">
        <f>E115-C127-C128-C129-C130-C131</f>
        <v>126</v>
      </c>
      <c r="E126" s="69"/>
      <c r="G126" s="336"/>
      <c r="H126" s="439"/>
      <c r="V126" s="100" t="s">
        <v>99</v>
      </c>
      <c r="W126" s="100"/>
      <c r="Y126" s="100" t="s">
        <v>99</v>
      </c>
      <c r="Z126" s="100"/>
      <c r="AB126" s="100" t="s">
        <v>99</v>
      </c>
      <c r="AC126" s="100"/>
      <c r="AE126" s="100" t="s">
        <v>99</v>
      </c>
      <c r="AF126" s="100"/>
      <c r="AH126" s="100" t="s">
        <v>99</v>
      </c>
      <c r="AI126" s="100"/>
      <c r="AK126" s="100" t="s">
        <v>99</v>
      </c>
      <c r="AL126" s="100"/>
      <c r="AN126" s="100" t="s">
        <v>99</v>
      </c>
      <c r="AO126" s="100"/>
    </row>
    <row r="127" spans="1:44" x14ac:dyDescent="0.35">
      <c r="B127" s="375" t="s">
        <v>1603</v>
      </c>
      <c r="C127" s="457">
        <v>2</v>
      </c>
      <c r="E127" s="69"/>
      <c r="H127" s="294"/>
      <c r="V127" s="30" t="s">
        <v>70</v>
      </c>
      <c r="W127" s="2"/>
      <c r="Y127" s="30" t="s">
        <v>70</v>
      </c>
      <c r="Z127" s="2"/>
      <c r="AB127" s="30" t="s">
        <v>70</v>
      </c>
      <c r="AC127" s="2"/>
      <c r="AE127" s="30" t="s">
        <v>70</v>
      </c>
      <c r="AF127" s="2"/>
      <c r="AH127" s="30" t="s">
        <v>70</v>
      </c>
      <c r="AI127" s="2"/>
      <c r="AK127" s="30" t="s">
        <v>70</v>
      </c>
      <c r="AL127" s="2"/>
      <c r="AN127" s="30" t="s">
        <v>70</v>
      </c>
      <c r="AO127" s="2"/>
    </row>
    <row r="128" spans="1:44" x14ac:dyDescent="0.35">
      <c r="B128" s="375" t="s">
        <v>1635</v>
      </c>
      <c r="C128" s="457">
        <v>2</v>
      </c>
      <c r="E128" s="69"/>
      <c r="V128" s="30" t="s">
        <v>71</v>
      </c>
      <c r="W128" s="2"/>
      <c r="Y128" s="30" t="s">
        <v>71</v>
      </c>
      <c r="Z128" s="2"/>
      <c r="AB128" s="30" t="s">
        <v>71</v>
      </c>
      <c r="AC128" s="2"/>
      <c r="AE128" s="30" t="s">
        <v>71</v>
      </c>
      <c r="AF128" s="2"/>
      <c r="AH128" s="30" t="s">
        <v>71</v>
      </c>
      <c r="AI128" s="2"/>
      <c r="AK128" s="30" t="s">
        <v>71</v>
      </c>
      <c r="AL128" s="2"/>
      <c r="AN128" s="30" t="s">
        <v>71</v>
      </c>
      <c r="AO128" s="2"/>
    </row>
    <row r="129" spans="2:41" x14ac:dyDescent="0.35">
      <c r="B129" t="s">
        <v>2034</v>
      </c>
      <c r="C129" s="457">
        <v>1</v>
      </c>
      <c r="E129" s="69"/>
      <c r="V129" s="120" t="s">
        <v>0</v>
      </c>
      <c r="W129" s="79"/>
      <c r="Y129" s="120" t="s">
        <v>0</v>
      </c>
      <c r="Z129" s="79"/>
      <c r="AB129" s="120" t="s">
        <v>0</v>
      </c>
      <c r="AC129" s="79"/>
      <c r="AE129" s="120" t="s">
        <v>0</v>
      </c>
      <c r="AF129" s="79"/>
      <c r="AH129" s="120" t="s">
        <v>0</v>
      </c>
      <c r="AI129" s="79"/>
      <c r="AK129" s="120" t="s">
        <v>0</v>
      </c>
      <c r="AL129" s="79"/>
      <c r="AN129" s="120" t="s">
        <v>0</v>
      </c>
      <c r="AO129" s="79"/>
    </row>
    <row r="130" spans="2:41" x14ac:dyDescent="0.35">
      <c r="B130" t="s">
        <v>1998</v>
      </c>
      <c r="C130" s="457">
        <v>2</v>
      </c>
      <c r="E130" s="69"/>
      <c r="V130" s="100" t="s">
        <v>99</v>
      </c>
      <c r="W130" s="100"/>
      <c r="Y130" s="100" t="s">
        <v>99</v>
      </c>
      <c r="Z130" s="100"/>
      <c r="AB130" s="100" t="s">
        <v>99</v>
      </c>
      <c r="AC130" s="100"/>
      <c r="AE130" s="100" t="s">
        <v>99</v>
      </c>
      <c r="AF130" s="100"/>
      <c r="AH130" s="100" t="s">
        <v>99</v>
      </c>
      <c r="AI130" s="100"/>
      <c r="AK130" s="100" t="s">
        <v>99</v>
      </c>
      <c r="AL130" s="100"/>
      <c r="AN130" s="100" t="s">
        <v>99</v>
      </c>
      <c r="AO130" s="100"/>
    </row>
    <row r="131" spans="2:41" x14ac:dyDescent="0.35">
      <c r="B131" t="s">
        <v>1930</v>
      </c>
      <c r="C131" s="457">
        <v>3</v>
      </c>
      <c r="D131" s="86"/>
      <c r="E131" s="86"/>
      <c r="F131" s="108"/>
      <c r="V131" s="30" t="s">
        <v>70</v>
      </c>
      <c r="W131" s="2"/>
      <c r="Y131" s="30" t="s">
        <v>70</v>
      </c>
      <c r="Z131" s="2"/>
      <c r="AB131" s="30" t="s">
        <v>70</v>
      </c>
      <c r="AC131" s="2"/>
      <c r="AE131" s="30" t="s">
        <v>70</v>
      </c>
      <c r="AF131" s="2"/>
      <c r="AH131" s="30" t="s">
        <v>70</v>
      </c>
      <c r="AI131" s="2"/>
      <c r="AK131" s="30" t="s">
        <v>70</v>
      </c>
      <c r="AL131" s="2"/>
      <c r="AN131" s="30" t="s">
        <v>70</v>
      </c>
      <c r="AO131" s="2"/>
    </row>
    <row r="132" spans="2:41" x14ac:dyDescent="0.35">
      <c r="B132" t="s">
        <v>71</v>
      </c>
      <c r="C132" s="463">
        <f>F115</f>
        <v>36</v>
      </c>
      <c r="D132" s="86"/>
      <c r="E132" s="108"/>
      <c r="F132" s="86" t="s">
        <v>1082</v>
      </c>
      <c r="G132" s="87"/>
      <c r="H132" s="439"/>
      <c r="V132" s="30" t="s">
        <v>71</v>
      </c>
      <c r="W132" s="2"/>
      <c r="Y132" s="30" t="s">
        <v>71</v>
      </c>
      <c r="Z132" s="2"/>
      <c r="AB132" s="30" t="s">
        <v>71</v>
      </c>
      <c r="AC132" s="2"/>
      <c r="AE132" s="30" t="s">
        <v>71</v>
      </c>
      <c r="AF132" s="2"/>
      <c r="AH132" s="30" t="s">
        <v>71</v>
      </c>
      <c r="AI132" s="2"/>
      <c r="AK132" s="30" t="s">
        <v>71</v>
      </c>
      <c r="AL132" s="2"/>
      <c r="AN132" s="30" t="s">
        <v>71</v>
      </c>
      <c r="AO132" s="2"/>
    </row>
    <row r="133" spans="2:41" x14ac:dyDescent="0.35">
      <c r="B133" s="36" t="s">
        <v>140</v>
      </c>
      <c r="C133" s="464">
        <f>SUM(C126:C132)</f>
        <v>172</v>
      </c>
      <c r="D133" s="86">
        <f>165*17000</f>
        <v>2805000</v>
      </c>
      <c r="E133" s="86">
        <f>6*19000</f>
        <v>114000</v>
      </c>
      <c r="F133" s="108">
        <f>E133+E134</f>
        <v>444000</v>
      </c>
      <c r="G133" s="87"/>
      <c r="H133" s="465"/>
      <c r="V133" s="120" t="s">
        <v>0</v>
      </c>
      <c r="W133" s="79">
        <f>(W131+W132)*19000</f>
        <v>0</v>
      </c>
      <c r="Y133" s="120" t="s">
        <v>0</v>
      </c>
      <c r="Z133" s="79">
        <f>(Z131+Z132)*19000</f>
        <v>0</v>
      </c>
      <c r="AB133" s="120" t="s">
        <v>0</v>
      </c>
      <c r="AC133" s="79">
        <f>(AC131+AC132)*19000</f>
        <v>0</v>
      </c>
      <c r="AE133" s="120" t="s">
        <v>0</v>
      </c>
      <c r="AF133" s="79">
        <f>(AF131+AF132)*19000</f>
        <v>0</v>
      </c>
      <c r="AH133" s="120" t="s">
        <v>0</v>
      </c>
      <c r="AI133" s="79">
        <f>(AI131+AI132)*19000</f>
        <v>0</v>
      </c>
      <c r="AK133" s="120" t="s">
        <v>0</v>
      </c>
      <c r="AL133" s="79">
        <f>(AL131+AL132)*19000</f>
        <v>0</v>
      </c>
      <c r="AN133" s="120" t="s">
        <v>0</v>
      </c>
      <c r="AO133" s="79">
        <f>(AO131+AO132)*19000</f>
        <v>0</v>
      </c>
    </row>
    <row r="134" spans="2:41" x14ac:dyDescent="0.35">
      <c r="B134" s="75"/>
      <c r="C134" s="173"/>
      <c r="D134" s="86"/>
      <c r="E134" s="86">
        <f>165*2000</f>
        <v>330000</v>
      </c>
      <c r="F134" s="86">
        <v>38000</v>
      </c>
      <c r="G134" s="87"/>
      <c r="H134" s="439"/>
    </row>
    <row r="135" spans="2:41" x14ac:dyDescent="0.35">
      <c r="C135" s="457">
        <v>165</v>
      </c>
      <c r="E135" s="478" t="s">
        <v>740</v>
      </c>
      <c r="F135" s="670">
        <f>F133-F134</f>
        <v>406000</v>
      </c>
      <c r="G135" s="671"/>
    </row>
    <row r="136" spans="2:41" x14ac:dyDescent="0.35">
      <c r="B136" s="169"/>
      <c r="C136" s="466">
        <f>C133-C135</f>
        <v>7</v>
      </c>
      <c r="F136" s="69"/>
      <c r="G136" s="294"/>
      <c r="H136" s="294"/>
    </row>
    <row r="137" spans="2:41" x14ac:dyDescent="0.35">
      <c r="F137" s="69"/>
      <c r="G137" s="169"/>
      <c r="H137" s="169"/>
    </row>
    <row r="138" spans="2:41" x14ac:dyDescent="0.35">
      <c r="F138" s="69"/>
      <c r="G138" s="169"/>
      <c r="H138" s="169"/>
    </row>
    <row r="139" spans="2:41" x14ac:dyDescent="0.35">
      <c r="F139" s="69"/>
      <c r="G139" s="294"/>
      <c r="H139" s="294"/>
    </row>
    <row r="140" spans="2:41" x14ac:dyDescent="0.35">
      <c r="F140" s="69"/>
      <c r="G140" s="29"/>
    </row>
    <row r="141" spans="2:41" x14ac:dyDescent="0.35">
      <c r="F141" s="69"/>
      <c r="G141" s="29"/>
    </row>
    <row r="142" spans="2:41" x14ac:dyDescent="0.35">
      <c r="F142" s="69"/>
      <c r="G142" s="29"/>
    </row>
  </sheetData>
  <mergeCells count="2">
    <mergeCell ref="A115:B115"/>
    <mergeCell ref="F135:G135"/>
  </mergeCells>
  <pageMargins left="0.31496062992125984" right="0.31496062992125984" top="0.15748031496062992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1"/>
  <sheetViews>
    <sheetView topLeftCell="A110" workbookViewId="0">
      <selection activeCell="A110" sqref="A110"/>
    </sheetView>
  </sheetViews>
  <sheetFormatPr defaultRowHeight="14.5" x14ac:dyDescent="0.35"/>
  <cols>
    <col min="1" max="1" width="5.26953125" style="4" customWidth="1"/>
    <col min="2" max="2" width="19.26953125" customWidth="1"/>
    <col min="3" max="3" width="35.26953125" style="29" bestFit="1" customWidth="1"/>
    <col min="4" max="5" width="12.54296875" style="4" customWidth="1"/>
    <col min="6" max="6" width="10.7265625" style="4" customWidth="1"/>
    <col min="7" max="7" width="12.54296875" style="3" customWidth="1"/>
    <col min="8" max="8" width="16.54296875" style="29" customWidth="1"/>
    <col min="9" max="9" width="32.7265625" style="132" customWidth="1"/>
    <col min="10" max="16" width="3.26953125" style="132" hidden="1" customWidth="1"/>
    <col min="17" max="17" width="43.453125" style="132" hidden="1" customWidth="1"/>
    <col min="18" max="21" width="3.26953125" style="132" hidden="1" customWidth="1"/>
    <col min="22" max="22" width="11.26953125" customWidth="1"/>
    <col min="23" max="23" width="10.54296875" customWidth="1"/>
    <col min="24" max="24" width="1.54296875" customWidth="1"/>
    <col min="25" max="25" width="10" customWidth="1"/>
    <col min="26" max="26" width="9.54296875" customWidth="1"/>
    <col min="27" max="27" width="2" customWidth="1"/>
    <col min="28" max="28" width="10.453125" customWidth="1"/>
    <col min="29" max="29" width="13.81640625" customWidth="1"/>
    <col min="30" max="30" width="1.7265625" customWidth="1"/>
    <col min="31" max="31" width="12.2695312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0.54296875" customWidth="1"/>
    <col min="38" max="38" width="12.453125" customWidth="1"/>
    <col min="39" max="39" width="2.453125" customWidth="1"/>
    <col min="40" max="40" width="13.453125" customWidth="1"/>
    <col min="41" max="41" width="11.54296875" customWidth="1"/>
  </cols>
  <sheetData>
    <row r="1" spans="1:43" ht="18.5" x14ac:dyDescent="0.45">
      <c r="A1" s="28" t="s">
        <v>1882</v>
      </c>
      <c r="B1" s="426"/>
      <c r="C1" s="426"/>
      <c r="D1" s="62"/>
    </row>
    <row r="2" spans="1:43" ht="21" x14ac:dyDescent="0.5">
      <c r="A2" s="11" t="s">
        <v>1640</v>
      </c>
      <c r="B2" s="426"/>
      <c r="C2" s="426"/>
      <c r="D2" s="62"/>
    </row>
    <row r="3" spans="1:43" ht="21" x14ac:dyDescent="0.5">
      <c r="A3" s="11" t="s">
        <v>1641</v>
      </c>
    </row>
    <row r="4" spans="1:43" ht="21" x14ac:dyDescent="0.5">
      <c r="A4" s="76"/>
    </row>
    <row r="5" spans="1:43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 t="s">
        <v>1057</v>
      </c>
      <c r="Y5" s="100" t="s">
        <v>2</v>
      </c>
      <c r="Z5" s="6" t="s">
        <v>1626</v>
      </c>
      <c r="AB5" s="100" t="s">
        <v>2</v>
      </c>
      <c r="AC5" s="6" t="s">
        <v>356</v>
      </c>
      <c r="AE5" s="100" t="s">
        <v>2</v>
      </c>
      <c r="AF5" s="6" t="s">
        <v>1273</v>
      </c>
      <c r="AH5" s="100" t="s">
        <v>2</v>
      </c>
      <c r="AI5" s="6" t="s">
        <v>1218</v>
      </c>
      <c r="AK5" s="100" t="s">
        <v>2</v>
      </c>
      <c r="AL5" s="6" t="s">
        <v>826</v>
      </c>
      <c r="AN5" s="100" t="s">
        <v>2</v>
      </c>
      <c r="AO5" s="6" t="s">
        <v>650</v>
      </c>
    </row>
    <row r="6" spans="1:43" ht="22.5" customHeight="1" x14ac:dyDescent="0.35">
      <c r="A6" s="448">
        <v>1</v>
      </c>
      <c r="B6" s="93" t="s">
        <v>1057</v>
      </c>
      <c r="C6" s="118" t="s">
        <v>1850</v>
      </c>
      <c r="D6" s="94"/>
      <c r="E6" s="94">
        <v>4</v>
      </c>
      <c r="F6" s="94">
        <v>3</v>
      </c>
      <c r="G6" s="233">
        <f>(E6+F6)*19000</f>
        <v>133000</v>
      </c>
      <c r="H6" s="118"/>
      <c r="I6" s="132" t="s">
        <v>1852</v>
      </c>
      <c r="V6" s="100" t="s">
        <v>457</v>
      </c>
      <c r="W6" s="6" t="s">
        <v>1850</v>
      </c>
      <c r="Y6" s="100" t="s">
        <v>457</v>
      </c>
      <c r="Z6" s="6" t="s">
        <v>1877</v>
      </c>
      <c r="AB6" s="100" t="s">
        <v>457</v>
      </c>
      <c r="AC6" s="6" t="s">
        <v>485</v>
      </c>
      <c r="AE6" s="100" t="s">
        <v>457</v>
      </c>
      <c r="AF6" s="6" t="s">
        <v>1283</v>
      </c>
      <c r="AH6" s="100" t="s">
        <v>457</v>
      </c>
      <c r="AI6" s="6" t="s">
        <v>485</v>
      </c>
      <c r="AK6" s="100" t="s">
        <v>457</v>
      </c>
      <c r="AL6" s="6" t="s">
        <v>1907</v>
      </c>
      <c r="AN6" s="100" t="s">
        <v>457</v>
      </c>
      <c r="AO6" s="6" t="s">
        <v>189</v>
      </c>
    </row>
    <row r="7" spans="1:43" ht="22.5" customHeight="1" x14ac:dyDescent="0.35">
      <c r="A7" s="448">
        <f>A6+1</f>
        <v>2</v>
      </c>
      <c r="B7" s="103" t="s">
        <v>1626</v>
      </c>
      <c r="C7" s="121" t="s">
        <v>1877</v>
      </c>
      <c r="D7" s="104" t="s">
        <v>1878</v>
      </c>
      <c r="E7" s="104">
        <v>1</v>
      </c>
      <c r="F7" s="104"/>
      <c r="G7" s="142">
        <f t="shared" ref="G7:G70" si="0">(E7+F7)*19000</f>
        <v>19000</v>
      </c>
      <c r="H7" s="121" t="s">
        <v>181</v>
      </c>
      <c r="I7" s="132" t="s">
        <v>1853</v>
      </c>
      <c r="V7" s="100" t="s">
        <v>99</v>
      </c>
      <c r="W7" s="100"/>
      <c r="Y7" s="100" t="s">
        <v>99</v>
      </c>
      <c r="Z7" s="100" t="s">
        <v>1878</v>
      </c>
      <c r="AB7" s="100" t="s">
        <v>99</v>
      </c>
      <c r="AC7" s="100">
        <v>7</v>
      </c>
      <c r="AE7" s="100" t="s">
        <v>99</v>
      </c>
      <c r="AF7" s="100">
        <v>1</v>
      </c>
      <c r="AH7" s="100" t="s">
        <v>99</v>
      </c>
      <c r="AI7" s="100">
        <v>7</v>
      </c>
      <c r="AK7" s="100" t="s">
        <v>99</v>
      </c>
      <c r="AL7" s="100">
        <v>7</v>
      </c>
      <c r="AN7" s="100" t="s">
        <v>99</v>
      </c>
      <c r="AO7" s="100">
        <v>8</v>
      </c>
    </row>
    <row r="8" spans="1:43" ht="22.5" customHeight="1" x14ac:dyDescent="0.35">
      <c r="A8" s="449">
        <f t="shared" ref="A8:A71" si="1">A7+1</f>
        <v>3</v>
      </c>
      <c r="B8" s="454" t="s">
        <v>356</v>
      </c>
      <c r="C8" s="141" t="s">
        <v>387</v>
      </c>
      <c r="D8" s="139">
        <v>7</v>
      </c>
      <c r="E8" s="455">
        <v>3</v>
      </c>
      <c r="F8" s="139"/>
      <c r="G8" s="142">
        <f t="shared" si="0"/>
        <v>57000</v>
      </c>
      <c r="H8" s="141" t="s">
        <v>181</v>
      </c>
      <c r="I8" s="206" t="s">
        <v>1854</v>
      </c>
      <c r="V8" s="30" t="s">
        <v>70</v>
      </c>
      <c r="W8" s="2">
        <v>3</v>
      </c>
      <c r="Y8" s="30" t="s">
        <v>70</v>
      </c>
      <c r="Z8" s="2">
        <v>1</v>
      </c>
      <c r="AB8" s="30" t="s">
        <v>70</v>
      </c>
      <c r="AC8" s="2">
        <v>3</v>
      </c>
      <c r="AE8" s="30" t="s">
        <v>70</v>
      </c>
      <c r="AF8" s="2">
        <v>1</v>
      </c>
      <c r="AH8" s="30" t="s">
        <v>70</v>
      </c>
      <c r="AI8" s="2">
        <v>1</v>
      </c>
      <c r="AK8" s="30" t="s">
        <v>70</v>
      </c>
      <c r="AL8" s="2">
        <v>3</v>
      </c>
      <c r="AN8" s="30" t="s">
        <v>70</v>
      </c>
      <c r="AO8" s="2">
        <v>1</v>
      </c>
    </row>
    <row r="9" spans="1:43" ht="22.5" customHeight="1" x14ac:dyDescent="0.35">
      <c r="A9" s="449">
        <f t="shared" si="1"/>
        <v>4</v>
      </c>
      <c r="B9" s="140" t="s">
        <v>1273</v>
      </c>
      <c r="C9" s="141" t="s">
        <v>721</v>
      </c>
      <c r="D9" s="139">
        <v>1</v>
      </c>
      <c r="E9" s="139">
        <v>1</v>
      </c>
      <c r="F9" s="139"/>
      <c r="G9" s="142">
        <f t="shared" si="0"/>
        <v>19000</v>
      </c>
      <c r="H9" s="134" t="s">
        <v>181</v>
      </c>
      <c r="I9" s="206" t="s">
        <v>1855</v>
      </c>
      <c r="V9" s="30" t="s">
        <v>71</v>
      </c>
      <c r="W9" s="2">
        <v>4</v>
      </c>
      <c r="Y9" s="30" t="s">
        <v>71</v>
      </c>
      <c r="Z9" s="2"/>
      <c r="AB9" s="30" t="s">
        <v>71</v>
      </c>
      <c r="AC9" s="2"/>
      <c r="AE9" s="30" t="s">
        <v>71</v>
      </c>
      <c r="AF9" s="2"/>
      <c r="AH9" s="30" t="s">
        <v>71</v>
      </c>
      <c r="AI9" s="2"/>
      <c r="AK9" s="30" t="s">
        <v>71</v>
      </c>
      <c r="AL9" s="2"/>
      <c r="AN9" s="30" t="s">
        <v>71</v>
      </c>
      <c r="AO9" s="2"/>
    </row>
    <row r="10" spans="1:43" ht="22.5" customHeight="1" x14ac:dyDescent="0.35">
      <c r="A10" s="449">
        <f t="shared" si="1"/>
        <v>5</v>
      </c>
      <c r="B10" s="140" t="s">
        <v>1218</v>
      </c>
      <c r="C10" s="141" t="s">
        <v>387</v>
      </c>
      <c r="D10" s="139">
        <v>7</v>
      </c>
      <c r="E10" s="139">
        <v>1</v>
      </c>
      <c r="F10" s="139"/>
      <c r="G10" s="142">
        <f t="shared" si="0"/>
        <v>19000</v>
      </c>
      <c r="H10" s="134" t="s">
        <v>181</v>
      </c>
      <c r="I10" s="206" t="s">
        <v>1856</v>
      </c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(W8+W9)*19000</f>
        <v>133000</v>
      </c>
      <c r="Y10" s="120" t="s">
        <v>0</v>
      </c>
      <c r="Z10" s="79">
        <f>(Z8+Z9)*19000</f>
        <v>19000</v>
      </c>
      <c r="AB10" s="120" t="s">
        <v>0</v>
      </c>
      <c r="AC10" s="79">
        <f>(AC8+AC9)*19000</f>
        <v>57000</v>
      </c>
      <c r="AE10" s="120" t="s">
        <v>0</v>
      </c>
      <c r="AF10" s="79">
        <f>(AF8+AF9)*19000</f>
        <v>19000</v>
      </c>
      <c r="AH10" s="120" t="s">
        <v>0</v>
      </c>
      <c r="AI10" s="79">
        <f>(AI8+AI9)*19000</f>
        <v>19000</v>
      </c>
      <c r="AK10" s="120" t="s">
        <v>0</v>
      </c>
      <c r="AL10" s="79">
        <f>(AL8+AL9)*19000</f>
        <v>57000</v>
      </c>
      <c r="AN10" s="120" t="s">
        <v>0</v>
      </c>
      <c r="AO10" s="79">
        <f>(AO8+AO9)*19000</f>
        <v>19000</v>
      </c>
    </row>
    <row r="11" spans="1:43" ht="22.5" customHeight="1" x14ac:dyDescent="0.35">
      <c r="A11" s="449">
        <f t="shared" si="1"/>
        <v>6</v>
      </c>
      <c r="B11" s="140" t="s">
        <v>826</v>
      </c>
      <c r="C11" s="141" t="s">
        <v>1008</v>
      </c>
      <c r="D11" s="139">
        <v>7</v>
      </c>
      <c r="E11" s="139">
        <v>3</v>
      </c>
      <c r="F11" s="139"/>
      <c r="G11" s="142">
        <f t="shared" si="0"/>
        <v>57000</v>
      </c>
      <c r="H11" s="134" t="s">
        <v>181</v>
      </c>
      <c r="I11" s="206" t="s">
        <v>1857</v>
      </c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360"/>
      <c r="AI11" s="361"/>
      <c r="AJ11" s="265"/>
      <c r="AK11" s="360"/>
      <c r="AL11" s="361"/>
      <c r="AM11" s="265"/>
      <c r="AN11" s="360"/>
      <c r="AO11" s="361"/>
      <c r="AP11" s="265"/>
      <c r="AQ11" s="265"/>
    </row>
    <row r="12" spans="1:43" ht="22.5" customHeight="1" x14ac:dyDescent="0.35">
      <c r="A12" s="449">
        <f t="shared" si="1"/>
        <v>7</v>
      </c>
      <c r="B12" s="140" t="s">
        <v>650</v>
      </c>
      <c r="C12" s="141" t="s">
        <v>189</v>
      </c>
      <c r="D12" s="139">
        <v>8</v>
      </c>
      <c r="E12" s="139">
        <v>1</v>
      </c>
      <c r="F12" s="139"/>
      <c r="G12" s="142">
        <f t="shared" si="0"/>
        <v>19000</v>
      </c>
      <c r="H12" s="134" t="s">
        <v>181</v>
      </c>
      <c r="I12" s="206" t="s">
        <v>1858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 t="s">
        <v>1255</v>
      </c>
      <c r="Y12" s="100" t="s">
        <v>2</v>
      </c>
      <c r="Z12" s="6" t="s">
        <v>1044</v>
      </c>
      <c r="AB12" s="100" t="s">
        <v>2</v>
      </c>
      <c r="AC12" s="103" t="s">
        <v>1517</v>
      </c>
      <c r="AE12" s="100" t="s">
        <v>2</v>
      </c>
      <c r="AF12" s="103" t="s">
        <v>829</v>
      </c>
      <c r="AH12" s="100" t="s">
        <v>2</v>
      </c>
      <c r="AI12" s="6" t="s">
        <v>1537</v>
      </c>
      <c r="AJ12" s="265"/>
      <c r="AK12" s="100" t="s">
        <v>2</v>
      </c>
      <c r="AL12" s="6" t="s">
        <v>1333</v>
      </c>
      <c r="AM12" s="265"/>
      <c r="AN12" s="100" t="s">
        <v>2</v>
      </c>
      <c r="AO12" s="6" t="s">
        <v>1265</v>
      </c>
      <c r="AP12" s="265"/>
      <c r="AQ12" s="265"/>
    </row>
    <row r="13" spans="1:43" ht="22.5" customHeight="1" x14ac:dyDescent="0.35">
      <c r="A13" s="449">
        <f t="shared" si="1"/>
        <v>8</v>
      </c>
      <c r="B13" s="140" t="s">
        <v>1255</v>
      </c>
      <c r="C13" s="141" t="s">
        <v>122</v>
      </c>
      <c r="D13" s="139">
        <v>1</v>
      </c>
      <c r="E13" s="139">
        <v>1</v>
      </c>
      <c r="F13" s="139"/>
      <c r="G13" s="142">
        <f t="shared" si="0"/>
        <v>19000</v>
      </c>
      <c r="H13" s="134" t="s">
        <v>181</v>
      </c>
      <c r="I13" s="206" t="s">
        <v>1859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 t="s">
        <v>122</v>
      </c>
      <c r="Y13" s="100" t="s">
        <v>457</v>
      </c>
      <c r="Z13" s="6" t="s">
        <v>649</v>
      </c>
      <c r="AB13" s="100" t="s">
        <v>457</v>
      </c>
      <c r="AC13" s="6" t="s">
        <v>649</v>
      </c>
      <c r="AE13" s="100" t="s">
        <v>457</v>
      </c>
      <c r="AF13" s="6" t="s">
        <v>413</v>
      </c>
      <c r="AH13" s="100" t="s">
        <v>457</v>
      </c>
      <c r="AI13" s="6" t="s">
        <v>649</v>
      </c>
      <c r="AK13" s="100" t="s">
        <v>457</v>
      </c>
      <c r="AL13" s="6" t="s">
        <v>413</v>
      </c>
      <c r="AN13" s="100" t="s">
        <v>457</v>
      </c>
      <c r="AO13" s="6" t="s">
        <v>1266</v>
      </c>
    </row>
    <row r="14" spans="1:43" ht="22.5" customHeight="1" x14ac:dyDescent="0.35">
      <c r="A14" s="449">
        <f t="shared" si="1"/>
        <v>9</v>
      </c>
      <c r="B14" s="140" t="s">
        <v>1044</v>
      </c>
      <c r="C14" s="141" t="s">
        <v>649</v>
      </c>
      <c r="D14" s="139">
        <v>5</v>
      </c>
      <c r="E14" s="139">
        <v>1</v>
      </c>
      <c r="F14" s="139"/>
      <c r="G14" s="142">
        <f t="shared" si="0"/>
        <v>19000</v>
      </c>
      <c r="H14" s="134" t="s">
        <v>181</v>
      </c>
      <c r="I14" s="206" t="s">
        <v>1860</v>
      </c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>
        <v>1</v>
      </c>
      <c r="Y14" s="100" t="s">
        <v>99</v>
      </c>
      <c r="Z14" s="100">
        <v>5</v>
      </c>
      <c r="AB14" s="100" t="s">
        <v>99</v>
      </c>
      <c r="AC14" s="100">
        <v>5</v>
      </c>
      <c r="AE14" s="100" t="s">
        <v>99</v>
      </c>
      <c r="AF14" s="100">
        <v>3</v>
      </c>
      <c r="AH14" s="100" t="s">
        <v>99</v>
      </c>
      <c r="AI14" s="100">
        <v>5</v>
      </c>
      <c r="AK14" s="100" t="s">
        <v>99</v>
      </c>
      <c r="AL14" s="100">
        <v>3</v>
      </c>
      <c r="AN14" s="100" t="s">
        <v>99</v>
      </c>
      <c r="AO14" s="100">
        <v>2</v>
      </c>
    </row>
    <row r="15" spans="1:43" ht="22.5" customHeight="1" x14ac:dyDescent="0.35">
      <c r="A15" s="449">
        <f t="shared" si="1"/>
        <v>10</v>
      </c>
      <c r="B15" s="140" t="s">
        <v>1517</v>
      </c>
      <c r="C15" s="141" t="s">
        <v>649</v>
      </c>
      <c r="D15" s="139">
        <v>5</v>
      </c>
      <c r="E15" s="139"/>
      <c r="F15" s="139">
        <v>3</v>
      </c>
      <c r="G15" s="142">
        <f t="shared" si="0"/>
        <v>57000</v>
      </c>
      <c r="H15" s="134" t="s">
        <v>181</v>
      </c>
      <c r="I15" s="206" t="s">
        <v>1861</v>
      </c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>
        <v>1</v>
      </c>
      <c r="Y15" s="30" t="s">
        <v>70</v>
      </c>
      <c r="Z15" s="2">
        <v>1</v>
      </c>
      <c r="AB15" s="30" t="s">
        <v>70</v>
      </c>
      <c r="AC15" s="2"/>
      <c r="AE15" s="30" t="s">
        <v>70</v>
      </c>
      <c r="AF15" s="2">
        <v>1</v>
      </c>
      <c r="AH15" s="30" t="s">
        <v>70</v>
      </c>
      <c r="AI15" s="2">
        <v>3</v>
      </c>
      <c r="AK15" s="30" t="s">
        <v>70</v>
      </c>
      <c r="AL15" s="2">
        <v>1</v>
      </c>
      <c r="AN15" s="30" t="s">
        <v>70</v>
      </c>
      <c r="AO15" s="2">
        <v>2</v>
      </c>
    </row>
    <row r="16" spans="1:43" ht="22.5" customHeight="1" x14ac:dyDescent="0.35">
      <c r="A16" s="449">
        <f t="shared" si="1"/>
        <v>11</v>
      </c>
      <c r="B16" s="140" t="s">
        <v>829</v>
      </c>
      <c r="C16" s="141" t="s">
        <v>413</v>
      </c>
      <c r="D16" s="139">
        <v>3</v>
      </c>
      <c r="E16" s="139">
        <v>1</v>
      </c>
      <c r="F16" s="139"/>
      <c r="G16" s="142">
        <f t="shared" si="0"/>
        <v>19000</v>
      </c>
      <c r="H16" s="134" t="s">
        <v>181</v>
      </c>
      <c r="I16" s="206" t="s">
        <v>1862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>
        <v>1</v>
      </c>
      <c r="Y16" s="30" t="s">
        <v>71</v>
      </c>
      <c r="Z16" s="2"/>
      <c r="AB16" s="30" t="s">
        <v>71</v>
      </c>
      <c r="AC16" s="2">
        <v>3</v>
      </c>
      <c r="AE16" s="30" t="s">
        <v>71</v>
      </c>
      <c r="AF16" s="2"/>
      <c r="AH16" s="30" t="s">
        <v>71</v>
      </c>
      <c r="AI16" s="2"/>
      <c r="AK16" s="30" t="s">
        <v>71</v>
      </c>
      <c r="AL16" s="2"/>
      <c r="AN16" s="30" t="s">
        <v>71</v>
      </c>
      <c r="AO16" s="2"/>
    </row>
    <row r="17" spans="1:42" ht="22.5" customHeight="1" x14ac:dyDescent="0.35">
      <c r="A17" s="449">
        <f t="shared" si="1"/>
        <v>12</v>
      </c>
      <c r="B17" s="140" t="s">
        <v>1537</v>
      </c>
      <c r="C17" s="141" t="s">
        <v>649</v>
      </c>
      <c r="D17" s="139">
        <v>5</v>
      </c>
      <c r="E17" s="139">
        <v>3</v>
      </c>
      <c r="F17" s="139"/>
      <c r="G17" s="142">
        <f t="shared" si="0"/>
        <v>57000</v>
      </c>
      <c r="H17" s="134" t="s">
        <v>181</v>
      </c>
      <c r="I17" s="246" t="s">
        <v>1863</v>
      </c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(W15+W16)*19000</f>
        <v>38000</v>
      </c>
      <c r="Y17" s="120" t="s">
        <v>0</v>
      </c>
      <c r="Z17" s="79">
        <f>(Z15+Z16)*19000</f>
        <v>19000</v>
      </c>
      <c r="AB17" s="120" t="s">
        <v>0</v>
      </c>
      <c r="AC17" s="79">
        <f>(AC15+AC16)*19000</f>
        <v>57000</v>
      </c>
      <c r="AE17" s="120" t="s">
        <v>0</v>
      </c>
      <c r="AF17" s="79">
        <f>(AF15+AF16)*19000</f>
        <v>19000</v>
      </c>
      <c r="AH17" s="120" t="s">
        <v>0</v>
      </c>
      <c r="AI17" s="79">
        <f>(AI15+AI16)*19000</f>
        <v>57000</v>
      </c>
      <c r="AK17" s="120" t="s">
        <v>0</v>
      </c>
      <c r="AL17" s="79">
        <f>(AL15+AL16)*19000</f>
        <v>19000</v>
      </c>
      <c r="AN17" s="120" t="s">
        <v>0</v>
      </c>
      <c r="AO17" s="79">
        <f>(AO15+AO16)*19000</f>
        <v>38000</v>
      </c>
    </row>
    <row r="18" spans="1:42" ht="22.5" customHeight="1" x14ac:dyDescent="0.35">
      <c r="A18" s="449">
        <f t="shared" si="1"/>
        <v>13</v>
      </c>
      <c r="B18" s="140" t="s">
        <v>1818</v>
      </c>
      <c r="C18" s="141" t="s">
        <v>413</v>
      </c>
      <c r="D18" s="139">
        <v>3</v>
      </c>
      <c r="E18" s="139">
        <v>1</v>
      </c>
      <c r="F18" s="139"/>
      <c r="G18" s="142">
        <f t="shared" si="0"/>
        <v>19000</v>
      </c>
      <c r="H18" s="134" t="s">
        <v>181</v>
      </c>
      <c r="I18" s="334" t="s">
        <v>1864</v>
      </c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62"/>
      <c r="AI18" s="265"/>
      <c r="AJ18" s="265"/>
      <c r="AK18" s="362"/>
      <c r="AL18" s="265"/>
      <c r="AM18" s="265"/>
      <c r="AN18" s="362"/>
      <c r="AO18" s="265"/>
    </row>
    <row r="19" spans="1:42" ht="22.5" customHeight="1" x14ac:dyDescent="0.35">
      <c r="A19" s="449">
        <f t="shared" si="1"/>
        <v>14</v>
      </c>
      <c r="B19" s="231" t="s">
        <v>1265</v>
      </c>
      <c r="C19" s="232" t="s">
        <v>1266</v>
      </c>
      <c r="D19" s="230">
        <v>2</v>
      </c>
      <c r="E19" s="230">
        <v>2</v>
      </c>
      <c r="F19" s="230"/>
      <c r="G19" s="233">
        <f t="shared" si="0"/>
        <v>38000</v>
      </c>
      <c r="H19" s="293"/>
      <c r="I19" s="206" t="s">
        <v>1865</v>
      </c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 t="s">
        <v>1233</v>
      </c>
      <c r="Y19" s="100" t="s">
        <v>2</v>
      </c>
      <c r="Z19" s="6" t="s">
        <v>1879</v>
      </c>
      <c r="AB19" s="100" t="s">
        <v>2</v>
      </c>
      <c r="AC19" s="103" t="s">
        <v>1052</v>
      </c>
      <c r="AE19" s="100" t="s">
        <v>2</v>
      </c>
      <c r="AF19" s="103" t="s">
        <v>1521</v>
      </c>
      <c r="AH19" s="100" t="s">
        <v>2</v>
      </c>
      <c r="AI19" s="6" t="s">
        <v>1880</v>
      </c>
      <c r="AJ19" s="265"/>
      <c r="AK19" s="100" t="s">
        <v>2</v>
      </c>
      <c r="AL19" s="6" t="s">
        <v>1050</v>
      </c>
      <c r="AM19" s="265"/>
      <c r="AN19" s="100" t="s">
        <v>2</v>
      </c>
      <c r="AO19" s="6" t="s">
        <v>483</v>
      </c>
    </row>
    <row r="20" spans="1:42" ht="22.5" customHeight="1" x14ac:dyDescent="0.35">
      <c r="A20" s="449">
        <f t="shared" si="1"/>
        <v>15</v>
      </c>
      <c r="B20" s="140" t="s">
        <v>1233</v>
      </c>
      <c r="C20" s="141" t="s">
        <v>189</v>
      </c>
      <c r="D20" s="139">
        <v>8</v>
      </c>
      <c r="E20" s="139">
        <v>1</v>
      </c>
      <c r="F20" s="139"/>
      <c r="G20" s="142">
        <f t="shared" si="0"/>
        <v>19000</v>
      </c>
      <c r="H20" s="134" t="s">
        <v>181</v>
      </c>
      <c r="I20" s="236" t="s">
        <v>1866</v>
      </c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 t="s">
        <v>189</v>
      </c>
      <c r="Y20" s="100" t="s">
        <v>457</v>
      </c>
      <c r="Z20" s="6" t="s">
        <v>187</v>
      </c>
      <c r="AB20" s="100" t="s">
        <v>457</v>
      </c>
      <c r="AC20" s="6" t="s">
        <v>649</v>
      </c>
      <c r="AE20" s="100" t="s">
        <v>457</v>
      </c>
      <c r="AF20" s="6" t="s">
        <v>649</v>
      </c>
      <c r="AH20" s="100" t="s">
        <v>457</v>
      </c>
      <c r="AI20" s="6" t="s">
        <v>649</v>
      </c>
      <c r="AK20" s="100" t="s">
        <v>457</v>
      </c>
      <c r="AL20" s="6" t="s">
        <v>487</v>
      </c>
      <c r="AN20" s="100" t="s">
        <v>457</v>
      </c>
      <c r="AO20" s="6" t="s">
        <v>484</v>
      </c>
    </row>
    <row r="21" spans="1:42" ht="22.5" customHeight="1" x14ac:dyDescent="0.35">
      <c r="A21" s="449">
        <f t="shared" si="1"/>
        <v>16</v>
      </c>
      <c r="B21" s="140" t="s">
        <v>1879</v>
      </c>
      <c r="C21" s="141" t="s">
        <v>187</v>
      </c>
      <c r="D21" s="139">
        <v>1</v>
      </c>
      <c r="E21" s="139">
        <v>1</v>
      </c>
      <c r="F21" s="139">
        <v>1</v>
      </c>
      <c r="G21" s="142">
        <f t="shared" si="0"/>
        <v>38000</v>
      </c>
      <c r="H21" s="134" t="s">
        <v>181</v>
      </c>
      <c r="I21" s="132" t="s">
        <v>1867</v>
      </c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>
        <v>8</v>
      </c>
      <c r="Y21" s="100" t="s">
        <v>99</v>
      </c>
      <c r="Z21" s="100">
        <v>1</v>
      </c>
      <c r="AB21" s="100" t="s">
        <v>99</v>
      </c>
      <c r="AC21" s="100">
        <v>5</v>
      </c>
      <c r="AE21" s="100" t="s">
        <v>99</v>
      </c>
      <c r="AF21" s="100">
        <v>5</v>
      </c>
      <c r="AH21" s="100" t="s">
        <v>99</v>
      </c>
      <c r="AI21" s="100">
        <v>5</v>
      </c>
      <c r="AK21" s="100" t="s">
        <v>99</v>
      </c>
      <c r="AL21" s="100">
        <v>2</v>
      </c>
      <c r="AN21" s="100" t="s">
        <v>99</v>
      </c>
      <c r="AO21" s="100">
        <v>6</v>
      </c>
    </row>
    <row r="22" spans="1:42" ht="22.5" customHeight="1" x14ac:dyDescent="0.35">
      <c r="A22" s="449">
        <f t="shared" si="1"/>
        <v>17</v>
      </c>
      <c r="B22" s="140" t="s">
        <v>1052</v>
      </c>
      <c r="C22" s="141" t="s">
        <v>649</v>
      </c>
      <c r="D22" s="139">
        <v>5</v>
      </c>
      <c r="E22" s="139">
        <v>2</v>
      </c>
      <c r="F22" s="139"/>
      <c r="G22" s="142">
        <f t="shared" si="0"/>
        <v>38000</v>
      </c>
      <c r="H22" s="134" t="s">
        <v>181</v>
      </c>
      <c r="I22" s="245" t="s">
        <v>1868</v>
      </c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>
        <v>1</v>
      </c>
      <c r="Y22" s="30" t="s">
        <v>70</v>
      </c>
      <c r="Z22" s="2">
        <v>1</v>
      </c>
      <c r="AB22" s="30" t="s">
        <v>70</v>
      </c>
      <c r="AC22" s="2">
        <v>2</v>
      </c>
      <c r="AE22" s="30" t="s">
        <v>70</v>
      </c>
      <c r="AF22" s="2">
        <v>3</v>
      </c>
      <c r="AH22" s="30" t="s">
        <v>70</v>
      </c>
      <c r="AI22" s="2">
        <v>4</v>
      </c>
      <c r="AK22" s="30" t="s">
        <v>70</v>
      </c>
      <c r="AL22" s="2">
        <v>1</v>
      </c>
      <c r="AN22" s="30" t="s">
        <v>70</v>
      </c>
      <c r="AO22" s="2">
        <v>2</v>
      </c>
    </row>
    <row r="23" spans="1:42" ht="22.5" customHeight="1" x14ac:dyDescent="0.35">
      <c r="A23" s="449">
        <f t="shared" si="1"/>
        <v>18</v>
      </c>
      <c r="B23" s="140" t="s">
        <v>1521</v>
      </c>
      <c r="C23" s="141" t="s">
        <v>649</v>
      </c>
      <c r="D23" s="139">
        <v>5</v>
      </c>
      <c r="E23" s="139">
        <v>2</v>
      </c>
      <c r="F23" s="139"/>
      <c r="G23" s="142">
        <f t="shared" si="0"/>
        <v>38000</v>
      </c>
      <c r="H23" s="134" t="s">
        <v>181</v>
      </c>
      <c r="I23" s="206" t="s">
        <v>1869</v>
      </c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81"/>
      <c r="Y23" s="30" t="s">
        <v>71</v>
      </c>
      <c r="Z23" s="2">
        <v>1</v>
      </c>
      <c r="AB23" s="30" t="s">
        <v>71</v>
      </c>
      <c r="AC23" s="2"/>
      <c r="AE23" s="30" t="s">
        <v>71</v>
      </c>
      <c r="AF23" s="2"/>
      <c r="AH23" s="30" t="s">
        <v>71</v>
      </c>
      <c r="AI23" s="2"/>
      <c r="AK23" s="30" t="s">
        <v>71</v>
      </c>
      <c r="AL23" s="2"/>
      <c r="AN23" s="30" t="s">
        <v>71</v>
      </c>
      <c r="AO23" s="2"/>
    </row>
    <row r="24" spans="1:42" ht="22.5" customHeight="1" x14ac:dyDescent="0.35">
      <c r="A24" s="449">
        <f t="shared" si="1"/>
        <v>19</v>
      </c>
      <c r="B24" s="140" t="s">
        <v>1880</v>
      </c>
      <c r="C24" s="141" t="s">
        <v>649</v>
      </c>
      <c r="D24" s="139">
        <v>5</v>
      </c>
      <c r="E24" s="139">
        <v>4</v>
      </c>
      <c r="F24" s="139"/>
      <c r="G24" s="142">
        <f t="shared" si="0"/>
        <v>76000</v>
      </c>
      <c r="H24" s="134" t="s">
        <v>181</v>
      </c>
      <c r="I24" s="206" t="s">
        <v>1870</v>
      </c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>
        <f>(W22+W23)*19000</f>
        <v>19000</v>
      </c>
      <c r="Y24" s="120" t="s">
        <v>0</v>
      </c>
      <c r="Z24" s="79">
        <f>(Z22+Z23)*19000</f>
        <v>38000</v>
      </c>
      <c r="AB24" s="120" t="s">
        <v>0</v>
      </c>
      <c r="AC24" s="79">
        <f>(AC22+AC23)*19000</f>
        <v>38000</v>
      </c>
      <c r="AE24" s="120" t="s">
        <v>0</v>
      </c>
      <c r="AF24" s="79">
        <f>(AF22+AF23)*19000</f>
        <v>57000</v>
      </c>
      <c r="AH24" s="120" t="s">
        <v>0</v>
      </c>
      <c r="AI24" s="79">
        <f>(AI22+AI23)*19000</f>
        <v>76000</v>
      </c>
      <c r="AK24" s="120" t="s">
        <v>0</v>
      </c>
      <c r="AL24" s="79">
        <f>(AL22+AL23)*19000</f>
        <v>19000</v>
      </c>
      <c r="AN24" s="120" t="s">
        <v>0</v>
      </c>
      <c r="AO24" s="79">
        <f>(AO22+AO23)*19000</f>
        <v>38000</v>
      </c>
    </row>
    <row r="25" spans="1:42" ht="22.5" customHeight="1" x14ac:dyDescent="0.35">
      <c r="A25" s="449">
        <f t="shared" si="1"/>
        <v>20</v>
      </c>
      <c r="B25" s="141" t="s">
        <v>1050</v>
      </c>
      <c r="C25" s="141" t="s">
        <v>487</v>
      </c>
      <c r="D25" s="139">
        <v>2</v>
      </c>
      <c r="E25" s="139">
        <v>1</v>
      </c>
      <c r="F25" s="139"/>
      <c r="G25" s="142">
        <f t="shared" si="0"/>
        <v>19000</v>
      </c>
      <c r="H25" s="134" t="s">
        <v>181</v>
      </c>
      <c r="I25" s="236" t="s">
        <v>1871</v>
      </c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 t="s">
        <v>1245</v>
      </c>
      <c r="Y25" s="100" t="s">
        <v>2</v>
      </c>
      <c r="Z25" s="6" t="s">
        <v>1908</v>
      </c>
      <c r="AB25" s="100" t="s">
        <v>2</v>
      </c>
      <c r="AC25" s="103" t="s">
        <v>1045</v>
      </c>
      <c r="AE25" s="100" t="s">
        <v>2</v>
      </c>
      <c r="AF25" s="103" t="s">
        <v>1881</v>
      </c>
      <c r="AH25" s="100" t="s">
        <v>2</v>
      </c>
      <c r="AI25" s="6" t="s">
        <v>691</v>
      </c>
      <c r="AJ25" s="265"/>
      <c r="AK25" s="100" t="s">
        <v>2</v>
      </c>
      <c r="AL25" s="6" t="s">
        <v>1078</v>
      </c>
      <c r="AM25" s="265"/>
      <c r="AN25" s="100" t="s">
        <v>2</v>
      </c>
      <c r="AO25" s="6" t="s">
        <v>1890</v>
      </c>
    </row>
    <row r="26" spans="1:42" ht="22.5" customHeight="1" x14ac:dyDescent="0.35">
      <c r="A26" s="449">
        <f t="shared" si="1"/>
        <v>21</v>
      </c>
      <c r="B26" s="232" t="s">
        <v>483</v>
      </c>
      <c r="C26" s="232" t="s">
        <v>484</v>
      </c>
      <c r="D26" s="230">
        <v>6</v>
      </c>
      <c r="E26" s="230">
        <v>2</v>
      </c>
      <c r="F26" s="230"/>
      <c r="G26" s="233">
        <f t="shared" si="0"/>
        <v>38000</v>
      </c>
      <c r="H26" s="293"/>
      <c r="I26" s="206" t="s">
        <v>1872</v>
      </c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 t="s">
        <v>104</v>
      </c>
      <c r="Y26" s="100" t="s">
        <v>457</v>
      </c>
      <c r="Z26" s="6" t="s">
        <v>104</v>
      </c>
      <c r="AB26" s="100" t="s">
        <v>457</v>
      </c>
      <c r="AC26" s="6" t="s">
        <v>813</v>
      </c>
      <c r="AE26" s="100" t="s">
        <v>457</v>
      </c>
      <c r="AF26" s="6" t="s">
        <v>1409</v>
      </c>
      <c r="AH26" s="100" t="s">
        <v>457</v>
      </c>
      <c r="AI26" s="6" t="s">
        <v>1675</v>
      </c>
      <c r="AK26" s="100" t="s">
        <v>457</v>
      </c>
      <c r="AL26" s="6" t="s">
        <v>649</v>
      </c>
      <c r="AN26" s="100" t="s">
        <v>457</v>
      </c>
      <c r="AO26" s="6" t="s">
        <v>475</v>
      </c>
      <c r="AP26" s="265"/>
    </row>
    <row r="27" spans="1:42" ht="22.5" customHeight="1" x14ac:dyDescent="0.35">
      <c r="A27" s="449">
        <f t="shared" si="1"/>
        <v>22</v>
      </c>
      <c r="B27" s="141" t="s">
        <v>1245</v>
      </c>
      <c r="C27" s="141" t="s">
        <v>1500</v>
      </c>
      <c r="D27" s="139">
        <v>4</v>
      </c>
      <c r="E27" s="139">
        <v>1</v>
      </c>
      <c r="F27" s="139"/>
      <c r="G27" s="142">
        <f t="shared" si="0"/>
        <v>19000</v>
      </c>
      <c r="H27" s="134" t="s">
        <v>181</v>
      </c>
      <c r="I27" s="206" t="s">
        <v>1873</v>
      </c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>
        <v>4</v>
      </c>
      <c r="Y27" s="100" t="s">
        <v>99</v>
      </c>
      <c r="Z27" s="100">
        <v>4</v>
      </c>
      <c r="AB27" s="100" t="s">
        <v>99</v>
      </c>
      <c r="AC27" s="100">
        <v>4</v>
      </c>
      <c r="AE27" s="100" t="s">
        <v>99</v>
      </c>
      <c r="AF27" s="100">
        <v>3</v>
      </c>
      <c r="AH27" s="100" t="s">
        <v>99</v>
      </c>
      <c r="AI27" s="100">
        <v>4</v>
      </c>
      <c r="AK27" s="100" t="s">
        <v>99</v>
      </c>
      <c r="AL27" s="100">
        <v>4</v>
      </c>
      <c r="AN27" s="100" t="s">
        <v>99</v>
      </c>
      <c r="AO27" s="100">
        <v>4</v>
      </c>
      <c r="AP27" s="265"/>
    </row>
    <row r="28" spans="1:42" ht="22.5" customHeight="1" x14ac:dyDescent="0.35">
      <c r="A28" s="449">
        <f t="shared" si="1"/>
        <v>23</v>
      </c>
      <c r="B28" s="141" t="s">
        <v>1242</v>
      </c>
      <c r="C28" s="141" t="s">
        <v>1500</v>
      </c>
      <c r="D28" s="139">
        <v>4</v>
      </c>
      <c r="E28" s="139">
        <v>3</v>
      </c>
      <c r="F28" s="139"/>
      <c r="G28" s="142">
        <f t="shared" si="0"/>
        <v>57000</v>
      </c>
      <c r="H28" s="134" t="s">
        <v>181</v>
      </c>
      <c r="I28" s="206" t="s">
        <v>1874</v>
      </c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>
        <v>1</v>
      </c>
      <c r="Y28" s="30" t="s">
        <v>70</v>
      </c>
      <c r="Z28" s="2">
        <v>3</v>
      </c>
      <c r="AB28" s="30" t="s">
        <v>70</v>
      </c>
      <c r="AC28" s="2">
        <v>1</v>
      </c>
      <c r="AE28" s="30" t="s">
        <v>70</v>
      </c>
      <c r="AF28" s="2">
        <v>1</v>
      </c>
      <c r="AH28" s="30" t="s">
        <v>70</v>
      </c>
      <c r="AI28" s="2">
        <v>4</v>
      </c>
      <c r="AK28" s="30" t="s">
        <v>70</v>
      </c>
      <c r="AL28" s="2">
        <v>4</v>
      </c>
      <c r="AN28" s="30" t="s">
        <v>70</v>
      </c>
      <c r="AO28" s="2">
        <v>4</v>
      </c>
    </row>
    <row r="29" spans="1:42" ht="22.5" customHeight="1" x14ac:dyDescent="0.35">
      <c r="A29" s="449">
        <f t="shared" si="1"/>
        <v>24</v>
      </c>
      <c r="B29" s="140" t="s">
        <v>812</v>
      </c>
      <c r="C29" s="141" t="s">
        <v>813</v>
      </c>
      <c r="D29" s="139">
        <v>3</v>
      </c>
      <c r="E29" s="139">
        <v>1</v>
      </c>
      <c r="F29" s="139"/>
      <c r="G29" s="142">
        <f t="shared" si="0"/>
        <v>19000</v>
      </c>
      <c r="H29" s="134" t="s">
        <v>381</v>
      </c>
      <c r="I29" s="206" t="s">
        <v>1875</v>
      </c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71</v>
      </c>
      <c r="W29" s="281"/>
      <c r="Y29" s="30" t="s">
        <v>71</v>
      </c>
      <c r="Z29" s="2"/>
      <c r="AB29" s="30" t="s">
        <v>71</v>
      </c>
      <c r="AC29" s="2"/>
      <c r="AE29" s="30" t="s">
        <v>71</v>
      </c>
      <c r="AF29" s="2"/>
      <c r="AH29" s="30" t="s">
        <v>71</v>
      </c>
      <c r="AI29" s="2"/>
      <c r="AK29" s="30" t="s">
        <v>71</v>
      </c>
      <c r="AL29" s="2"/>
      <c r="AN29" s="30" t="s">
        <v>71</v>
      </c>
      <c r="AO29" s="2"/>
    </row>
    <row r="30" spans="1:42" ht="22.5" customHeight="1" x14ac:dyDescent="0.35">
      <c r="A30" s="449">
        <f t="shared" si="1"/>
        <v>25</v>
      </c>
      <c r="B30" s="140" t="s">
        <v>1881</v>
      </c>
      <c r="C30" s="141" t="s">
        <v>1409</v>
      </c>
      <c r="D30" s="139">
        <v>3</v>
      </c>
      <c r="E30" s="139">
        <v>1</v>
      </c>
      <c r="F30" s="139"/>
      <c r="G30" s="142">
        <f t="shared" si="0"/>
        <v>19000</v>
      </c>
      <c r="H30" s="134" t="s">
        <v>181</v>
      </c>
      <c r="I30" s="206" t="s">
        <v>1876</v>
      </c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(W28+W29)*19000</f>
        <v>19000</v>
      </c>
      <c r="Y30" s="120" t="s">
        <v>0</v>
      </c>
      <c r="Z30" s="79">
        <f>(Z28+Z29)*19000</f>
        <v>57000</v>
      </c>
      <c r="AB30" s="120" t="s">
        <v>0</v>
      </c>
      <c r="AC30" s="79">
        <f>(AC28+AC29)*19000</f>
        <v>19000</v>
      </c>
      <c r="AE30" s="120" t="s">
        <v>0</v>
      </c>
      <c r="AF30" s="79">
        <f>(AF28+AF29)*19000</f>
        <v>19000</v>
      </c>
      <c r="AH30" s="120" t="s">
        <v>0</v>
      </c>
      <c r="AI30" s="79">
        <f>(AI28+AI29)*19000</f>
        <v>76000</v>
      </c>
      <c r="AK30" s="120" t="s">
        <v>0</v>
      </c>
      <c r="AL30" s="79">
        <f>(AL28+AL29)*19000</f>
        <v>76000</v>
      </c>
      <c r="AN30" s="120" t="s">
        <v>0</v>
      </c>
      <c r="AO30" s="79">
        <f>(AO28+AO29)*19000</f>
        <v>76000</v>
      </c>
    </row>
    <row r="31" spans="1:42" ht="22.5" customHeight="1" x14ac:dyDescent="0.35">
      <c r="A31" s="449">
        <f t="shared" si="1"/>
        <v>26</v>
      </c>
      <c r="B31" s="140" t="s">
        <v>691</v>
      </c>
      <c r="C31" s="141" t="s">
        <v>1675</v>
      </c>
      <c r="D31" s="139">
        <v>4</v>
      </c>
      <c r="E31" s="139">
        <v>4</v>
      </c>
      <c r="F31" s="139"/>
      <c r="G31" s="142">
        <f t="shared" si="0"/>
        <v>76000</v>
      </c>
      <c r="H31" s="134" t="s">
        <v>1884</v>
      </c>
      <c r="I31" s="206" t="s">
        <v>1883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</row>
    <row r="32" spans="1:42" ht="22.5" customHeight="1" x14ac:dyDescent="0.35">
      <c r="A32" s="449">
        <f t="shared" si="1"/>
        <v>27</v>
      </c>
      <c r="B32" s="140" t="s">
        <v>1078</v>
      </c>
      <c r="C32" s="141" t="s">
        <v>649</v>
      </c>
      <c r="D32" s="139">
        <v>5</v>
      </c>
      <c r="E32" s="139">
        <v>20</v>
      </c>
      <c r="F32" s="139"/>
      <c r="G32" s="142">
        <f t="shared" si="0"/>
        <v>380000</v>
      </c>
      <c r="H32" s="134" t="s">
        <v>181</v>
      </c>
      <c r="I32" s="206" t="s">
        <v>1885</v>
      </c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 t="s">
        <v>726</v>
      </c>
      <c r="Y32" s="100" t="s">
        <v>2</v>
      </c>
      <c r="Z32" s="6" t="s">
        <v>1462</v>
      </c>
      <c r="AB32" s="100" t="s">
        <v>2</v>
      </c>
      <c r="AC32" s="103" t="s">
        <v>1056</v>
      </c>
      <c r="AE32" s="100" t="s">
        <v>2</v>
      </c>
      <c r="AF32" s="103" t="s">
        <v>1050</v>
      </c>
      <c r="AH32" s="100" t="s">
        <v>2</v>
      </c>
      <c r="AI32" s="6" t="s">
        <v>393</v>
      </c>
      <c r="AJ32" s="265"/>
      <c r="AK32" s="100" t="s">
        <v>2</v>
      </c>
      <c r="AL32" s="6" t="s">
        <v>1910</v>
      </c>
      <c r="AM32" s="265"/>
      <c r="AN32" s="100" t="s">
        <v>2</v>
      </c>
      <c r="AO32" s="6" t="s">
        <v>1267</v>
      </c>
    </row>
    <row r="33" spans="1:41" ht="22.5" customHeight="1" x14ac:dyDescent="0.35">
      <c r="A33" s="449">
        <f t="shared" si="1"/>
        <v>28</v>
      </c>
      <c r="B33" s="140" t="s">
        <v>1890</v>
      </c>
      <c r="C33" s="141" t="s">
        <v>475</v>
      </c>
      <c r="D33" s="139">
        <v>4</v>
      </c>
      <c r="E33" s="139">
        <v>4</v>
      </c>
      <c r="F33" s="139"/>
      <c r="G33" s="142">
        <f t="shared" si="0"/>
        <v>76000</v>
      </c>
      <c r="H33" s="134" t="s">
        <v>181</v>
      </c>
      <c r="I33" s="206" t="s">
        <v>1886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 t="s">
        <v>475</v>
      </c>
      <c r="Y33" s="100" t="s">
        <v>457</v>
      </c>
      <c r="Z33" s="6" t="s">
        <v>484</v>
      </c>
      <c r="AB33" s="100" t="s">
        <v>457</v>
      </c>
      <c r="AC33" s="6" t="s">
        <v>1633</v>
      </c>
      <c r="AE33" s="100" t="s">
        <v>457</v>
      </c>
      <c r="AF33" s="6" t="s">
        <v>649</v>
      </c>
      <c r="AH33" s="100" t="s">
        <v>457</v>
      </c>
      <c r="AI33" s="6" t="s">
        <v>1907</v>
      </c>
      <c r="AK33" s="100" t="s">
        <v>457</v>
      </c>
      <c r="AL33" s="6" t="s">
        <v>487</v>
      </c>
      <c r="AN33" s="100" t="s">
        <v>457</v>
      </c>
      <c r="AO33" s="6" t="s">
        <v>1268</v>
      </c>
    </row>
    <row r="34" spans="1:41" ht="22.5" customHeight="1" x14ac:dyDescent="0.35">
      <c r="A34" s="449">
        <f t="shared" si="1"/>
        <v>29</v>
      </c>
      <c r="B34" s="140" t="s">
        <v>726</v>
      </c>
      <c r="C34" s="141" t="s">
        <v>475</v>
      </c>
      <c r="D34" s="139">
        <v>4</v>
      </c>
      <c r="E34" s="139">
        <v>1</v>
      </c>
      <c r="F34" s="139"/>
      <c r="G34" s="142">
        <f t="shared" si="0"/>
        <v>19000</v>
      </c>
      <c r="H34" s="134" t="s">
        <v>181</v>
      </c>
      <c r="I34" s="206" t="s">
        <v>1887</v>
      </c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>
        <v>4</v>
      </c>
      <c r="Y34" s="100" t="s">
        <v>99</v>
      </c>
      <c r="Z34" s="100">
        <v>6</v>
      </c>
      <c r="AB34" s="100" t="s">
        <v>99</v>
      </c>
      <c r="AC34" s="100">
        <v>8</v>
      </c>
      <c r="AE34" s="100" t="s">
        <v>99</v>
      </c>
      <c r="AF34" s="100">
        <v>5</v>
      </c>
      <c r="AH34" s="100" t="s">
        <v>99</v>
      </c>
      <c r="AI34" s="100">
        <v>7</v>
      </c>
      <c r="AK34" s="100" t="s">
        <v>99</v>
      </c>
      <c r="AL34" s="100">
        <v>2</v>
      </c>
      <c r="AN34" s="100" t="s">
        <v>99</v>
      </c>
      <c r="AO34" s="100">
        <v>8</v>
      </c>
    </row>
    <row r="35" spans="1:41" ht="22.5" customHeight="1" x14ac:dyDescent="0.35">
      <c r="A35" s="449">
        <f t="shared" si="1"/>
        <v>30</v>
      </c>
      <c r="B35" s="140" t="s">
        <v>1462</v>
      </c>
      <c r="C35" s="141" t="s">
        <v>484</v>
      </c>
      <c r="D35" s="139">
        <v>6</v>
      </c>
      <c r="E35" s="139">
        <v>1</v>
      </c>
      <c r="F35" s="139"/>
      <c r="G35" s="142">
        <f t="shared" si="0"/>
        <v>19000</v>
      </c>
      <c r="H35" s="134" t="s">
        <v>181</v>
      </c>
      <c r="I35" s="206" t="s">
        <v>1888</v>
      </c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>
        <v>1</v>
      </c>
      <c r="Y35" s="30" t="s">
        <v>70</v>
      </c>
      <c r="Z35" s="2">
        <v>1</v>
      </c>
      <c r="AB35" s="30" t="s">
        <v>70</v>
      </c>
      <c r="AC35" s="2">
        <v>1</v>
      </c>
      <c r="AE35" s="30" t="s">
        <v>70</v>
      </c>
      <c r="AF35" s="2">
        <v>1</v>
      </c>
      <c r="AH35" s="30" t="s">
        <v>70</v>
      </c>
      <c r="AI35" s="2">
        <v>4</v>
      </c>
      <c r="AK35" s="30" t="s">
        <v>70</v>
      </c>
      <c r="AL35" s="2">
        <v>2</v>
      </c>
      <c r="AN35" s="30" t="s">
        <v>70</v>
      </c>
      <c r="AO35" s="2">
        <v>1</v>
      </c>
    </row>
    <row r="36" spans="1:41" ht="22.5" customHeight="1" x14ac:dyDescent="0.35">
      <c r="A36" s="449">
        <f t="shared" si="1"/>
        <v>31</v>
      </c>
      <c r="B36" s="140" t="s">
        <v>1056</v>
      </c>
      <c r="C36" s="141" t="s">
        <v>1633</v>
      </c>
      <c r="D36" s="139">
        <v>8</v>
      </c>
      <c r="E36" s="139">
        <v>2</v>
      </c>
      <c r="F36" s="139"/>
      <c r="G36" s="142">
        <f t="shared" si="0"/>
        <v>38000</v>
      </c>
      <c r="H36" s="134" t="s">
        <v>181</v>
      </c>
      <c r="I36" s="236" t="s">
        <v>1889</v>
      </c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81"/>
      <c r="Y36" s="30" t="s">
        <v>71</v>
      </c>
      <c r="Z36" s="2"/>
      <c r="AB36" s="30" t="s">
        <v>381</v>
      </c>
      <c r="AC36" s="2">
        <v>1</v>
      </c>
      <c r="AE36" s="30" t="s">
        <v>71</v>
      </c>
      <c r="AF36" s="2"/>
      <c r="AH36" s="30" t="s">
        <v>71</v>
      </c>
      <c r="AI36" s="2"/>
      <c r="AK36" s="30" t="s">
        <v>71</v>
      </c>
      <c r="AL36" s="2"/>
      <c r="AN36" s="30" t="s">
        <v>380</v>
      </c>
      <c r="AO36" s="2">
        <v>1</v>
      </c>
    </row>
    <row r="37" spans="1:41" ht="22.5" customHeight="1" x14ac:dyDescent="0.35">
      <c r="A37" s="449">
        <f t="shared" si="1"/>
        <v>32</v>
      </c>
      <c r="B37" s="140" t="s">
        <v>1050</v>
      </c>
      <c r="C37" s="141" t="s">
        <v>649</v>
      </c>
      <c r="D37" s="139">
        <v>5</v>
      </c>
      <c r="E37" s="139">
        <v>1</v>
      </c>
      <c r="F37" s="139"/>
      <c r="G37" s="142">
        <f t="shared" si="0"/>
        <v>19000</v>
      </c>
      <c r="H37" s="134" t="s">
        <v>181</v>
      </c>
      <c r="I37" s="246" t="s">
        <v>1891</v>
      </c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(W35+W36)*19000</f>
        <v>19000</v>
      </c>
      <c r="Y37" s="120" t="s">
        <v>0</v>
      </c>
      <c r="Z37" s="79">
        <f>(Z35+Z36)*19000</f>
        <v>19000</v>
      </c>
      <c r="AB37" s="120" t="s">
        <v>0</v>
      </c>
      <c r="AC37" s="79">
        <f>(AC35+AC36)*19000</f>
        <v>38000</v>
      </c>
      <c r="AE37" s="120" t="s">
        <v>0</v>
      </c>
      <c r="AF37" s="79">
        <f>(AF35+AF36)*19000</f>
        <v>19000</v>
      </c>
      <c r="AH37" s="120" t="s">
        <v>0</v>
      </c>
      <c r="AI37" s="79">
        <f>(AI35+AI36)*19000</f>
        <v>76000</v>
      </c>
      <c r="AK37" s="120" t="s">
        <v>0</v>
      </c>
      <c r="AL37" s="79">
        <f>(AL35+AL36)*19000</f>
        <v>38000</v>
      </c>
      <c r="AN37" s="120" t="s">
        <v>0</v>
      </c>
      <c r="AO37" s="79">
        <f>(AO35+AO36)*19000</f>
        <v>38000</v>
      </c>
    </row>
    <row r="38" spans="1:41" ht="22.5" customHeight="1" x14ac:dyDescent="0.35">
      <c r="A38" s="449">
        <f t="shared" si="1"/>
        <v>33</v>
      </c>
      <c r="B38" s="140" t="s">
        <v>393</v>
      </c>
      <c r="C38" s="141" t="s">
        <v>1006</v>
      </c>
      <c r="D38" s="139">
        <v>7</v>
      </c>
      <c r="E38" s="139">
        <v>4</v>
      </c>
      <c r="F38" s="139"/>
      <c r="G38" s="142">
        <f t="shared" si="0"/>
        <v>76000</v>
      </c>
      <c r="H38" s="134" t="s">
        <v>181</v>
      </c>
      <c r="I38" s="206" t="s">
        <v>1909</v>
      </c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</row>
    <row r="39" spans="1:41" ht="22.5" customHeight="1" x14ac:dyDescent="0.35">
      <c r="A39" s="449">
        <f t="shared" si="1"/>
        <v>34</v>
      </c>
      <c r="B39" s="231" t="s">
        <v>1893</v>
      </c>
      <c r="C39" s="232" t="s">
        <v>487</v>
      </c>
      <c r="D39" s="230">
        <v>2</v>
      </c>
      <c r="E39" s="230">
        <v>2</v>
      </c>
      <c r="F39" s="230"/>
      <c r="G39" s="233">
        <f t="shared" si="0"/>
        <v>38000</v>
      </c>
      <c r="H39" s="293"/>
      <c r="I39" s="206" t="s">
        <v>1892</v>
      </c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 t="s">
        <v>1260</v>
      </c>
      <c r="Y39" s="100" t="s">
        <v>2</v>
      </c>
      <c r="Z39" s="6" t="s">
        <v>1484</v>
      </c>
      <c r="AB39" s="100" t="s">
        <v>2</v>
      </c>
      <c r="AC39" s="103" t="s">
        <v>1899</v>
      </c>
      <c r="AE39" s="100" t="s">
        <v>2</v>
      </c>
      <c r="AF39" s="103" t="s">
        <v>686</v>
      </c>
      <c r="AH39" s="100" t="s">
        <v>2</v>
      </c>
      <c r="AI39" s="6" t="s">
        <v>1905</v>
      </c>
      <c r="AJ39" s="265"/>
      <c r="AK39" s="100" t="s">
        <v>2</v>
      </c>
      <c r="AL39" s="6" t="s">
        <v>1906</v>
      </c>
      <c r="AM39" s="265"/>
      <c r="AN39" s="100" t="s">
        <v>2</v>
      </c>
      <c r="AO39" s="6" t="s">
        <v>393</v>
      </c>
    </row>
    <row r="40" spans="1:41" ht="22.5" customHeight="1" x14ac:dyDescent="0.35">
      <c r="A40" s="449">
        <f t="shared" si="1"/>
        <v>35</v>
      </c>
      <c r="B40" s="140" t="s">
        <v>1267</v>
      </c>
      <c r="C40" s="141" t="s">
        <v>1633</v>
      </c>
      <c r="D40" s="139">
        <v>8</v>
      </c>
      <c r="E40" s="139">
        <v>2</v>
      </c>
      <c r="F40" s="139"/>
      <c r="G40" s="142">
        <f t="shared" si="0"/>
        <v>38000</v>
      </c>
      <c r="H40" s="134" t="s">
        <v>181</v>
      </c>
      <c r="I40" s="206" t="s">
        <v>1894</v>
      </c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 t="s">
        <v>1011</v>
      </c>
      <c r="Y40" s="100" t="s">
        <v>457</v>
      </c>
      <c r="Z40" s="6" t="s">
        <v>1613</v>
      </c>
      <c r="AB40" s="100" t="s">
        <v>457</v>
      </c>
      <c r="AC40" s="6" t="s">
        <v>816</v>
      </c>
      <c r="AE40" s="100" t="s">
        <v>457</v>
      </c>
      <c r="AF40" s="6" t="s">
        <v>422</v>
      </c>
      <c r="AH40" s="100" t="s">
        <v>457</v>
      </c>
      <c r="AI40" s="6" t="s">
        <v>104</v>
      </c>
      <c r="AK40" s="100" t="s">
        <v>457</v>
      </c>
      <c r="AL40" s="6" t="s">
        <v>484</v>
      </c>
      <c r="AN40" s="100" t="s">
        <v>457</v>
      </c>
      <c r="AO40" s="6" t="s">
        <v>189</v>
      </c>
    </row>
    <row r="41" spans="1:41" ht="22.5" customHeight="1" x14ac:dyDescent="0.35">
      <c r="A41" s="449">
        <f t="shared" si="1"/>
        <v>36</v>
      </c>
      <c r="B41" s="140" t="s">
        <v>1260</v>
      </c>
      <c r="C41" s="141" t="s">
        <v>1011</v>
      </c>
      <c r="D41" s="139">
        <v>7</v>
      </c>
      <c r="E41" s="139">
        <v>1</v>
      </c>
      <c r="F41" s="139"/>
      <c r="G41" s="142">
        <f t="shared" si="0"/>
        <v>19000</v>
      </c>
      <c r="H41" s="134" t="s">
        <v>181</v>
      </c>
      <c r="I41" s="206" t="s">
        <v>1895</v>
      </c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>
        <v>7</v>
      </c>
      <c r="Y41" s="100" t="s">
        <v>99</v>
      </c>
      <c r="Z41" s="100">
        <v>5</v>
      </c>
      <c r="AB41" s="100" t="s">
        <v>99</v>
      </c>
      <c r="AC41" s="100">
        <v>3</v>
      </c>
      <c r="AE41" s="100" t="s">
        <v>99</v>
      </c>
      <c r="AF41" s="100">
        <v>4</v>
      </c>
      <c r="AH41" s="100" t="s">
        <v>99</v>
      </c>
      <c r="AI41" s="100">
        <v>4</v>
      </c>
      <c r="AK41" s="100" t="s">
        <v>99</v>
      </c>
      <c r="AL41" s="100">
        <v>6</v>
      </c>
      <c r="AN41" s="100" t="s">
        <v>99</v>
      </c>
      <c r="AO41" s="100">
        <v>8</v>
      </c>
    </row>
    <row r="42" spans="1:41" ht="22.5" customHeight="1" x14ac:dyDescent="0.35">
      <c r="A42" s="449">
        <f t="shared" si="1"/>
        <v>37</v>
      </c>
      <c r="B42" s="140" t="s">
        <v>1484</v>
      </c>
      <c r="C42" s="141" t="s">
        <v>1897</v>
      </c>
      <c r="D42" s="139">
        <v>5</v>
      </c>
      <c r="E42" s="139">
        <v>2</v>
      </c>
      <c r="F42" s="139">
        <v>4</v>
      </c>
      <c r="G42" s="142">
        <f t="shared" si="0"/>
        <v>114000</v>
      </c>
      <c r="H42" s="134" t="s">
        <v>181</v>
      </c>
      <c r="I42" s="206" t="s">
        <v>1896</v>
      </c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>
        <v>1</v>
      </c>
      <c r="Y42" s="30" t="s">
        <v>70</v>
      </c>
      <c r="Z42" s="2">
        <v>2</v>
      </c>
      <c r="AB42" s="30" t="s">
        <v>70</v>
      </c>
      <c r="AC42" s="2">
        <v>3</v>
      </c>
      <c r="AE42" s="30" t="s">
        <v>70</v>
      </c>
      <c r="AF42" s="2">
        <v>2</v>
      </c>
      <c r="AH42" s="30" t="s">
        <v>70</v>
      </c>
      <c r="AI42" s="2">
        <v>2</v>
      </c>
      <c r="AK42" s="30" t="s">
        <v>70</v>
      </c>
      <c r="AL42" s="2">
        <v>1</v>
      </c>
      <c r="AN42" s="30" t="s">
        <v>70</v>
      </c>
      <c r="AO42" s="2">
        <v>1</v>
      </c>
    </row>
    <row r="43" spans="1:41" ht="22.5" customHeight="1" x14ac:dyDescent="0.35">
      <c r="A43" s="449">
        <f t="shared" si="1"/>
        <v>38</v>
      </c>
      <c r="B43" s="140" t="s">
        <v>1899</v>
      </c>
      <c r="C43" s="141" t="s">
        <v>816</v>
      </c>
      <c r="D43" s="139">
        <v>3</v>
      </c>
      <c r="E43" s="139">
        <v>3</v>
      </c>
      <c r="F43" s="139"/>
      <c r="G43" s="142">
        <f t="shared" si="0"/>
        <v>57000</v>
      </c>
      <c r="H43" s="134" t="s">
        <v>181</v>
      </c>
      <c r="I43" s="206" t="s">
        <v>1898</v>
      </c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71</v>
      </c>
      <c r="W43" s="281"/>
      <c r="Y43" s="30" t="s">
        <v>71</v>
      </c>
      <c r="Z43" s="2">
        <v>4</v>
      </c>
      <c r="AB43" s="30" t="s">
        <v>71</v>
      </c>
      <c r="AC43" s="2"/>
      <c r="AE43" s="30" t="s">
        <v>71</v>
      </c>
      <c r="AF43" s="2"/>
      <c r="AH43" s="30" t="s">
        <v>71</v>
      </c>
      <c r="AI43" s="2"/>
      <c r="AK43" s="30" t="s">
        <v>71</v>
      </c>
      <c r="AL43" s="2">
        <v>2</v>
      </c>
      <c r="AN43" s="30" t="s">
        <v>71</v>
      </c>
      <c r="AO43" s="2"/>
    </row>
    <row r="44" spans="1:41" s="10" customFormat="1" ht="22.5" customHeight="1" x14ac:dyDescent="0.35">
      <c r="A44" s="449">
        <f t="shared" si="1"/>
        <v>39</v>
      </c>
      <c r="B44" s="140" t="s">
        <v>686</v>
      </c>
      <c r="C44" s="141" t="s">
        <v>1904</v>
      </c>
      <c r="D44" s="139">
        <v>4</v>
      </c>
      <c r="E44" s="139">
        <v>2</v>
      </c>
      <c r="F44" s="139"/>
      <c r="G44" s="142">
        <f t="shared" si="0"/>
        <v>38000</v>
      </c>
      <c r="H44" s="134" t="s">
        <v>181</v>
      </c>
      <c r="I44" s="206" t="s">
        <v>1903</v>
      </c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(W42+W43)*19000</f>
        <v>19000</v>
      </c>
      <c r="X44"/>
      <c r="Y44" s="120" t="s">
        <v>0</v>
      </c>
      <c r="Z44" s="79">
        <f>(Z42+Z43)*19000</f>
        <v>114000</v>
      </c>
      <c r="AA44"/>
      <c r="AB44" s="120" t="s">
        <v>0</v>
      </c>
      <c r="AC44" s="79">
        <f>(AC42+AC43)*19000</f>
        <v>57000</v>
      </c>
      <c r="AD44"/>
      <c r="AE44" s="120" t="s">
        <v>0</v>
      </c>
      <c r="AF44" s="79">
        <f>(AF42+AF43)*19000</f>
        <v>38000</v>
      </c>
      <c r="AG44"/>
      <c r="AH44" s="120" t="s">
        <v>0</v>
      </c>
      <c r="AI44" s="79">
        <f>(AI42+AI43)*19000</f>
        <v>38000</v>
      </c>
      <c r="AJ44"/>
      <c r="AK44" s="120" t="s">
        <v>0</v>
      </c>
      <c r="AL44" s="79">
        <f>(AL42+AL43)*19000</f>
        <v>57000</v>
      </c>
      <c r="AM44"/>
      <c r="AN44" s="120" t="s">
        <v>0</v>
      </c>
      <c r="AO44" s="79">
        <f>(AO42+AO43)*19000</f>
        <v>19000</v>
      </c>
    </row>
    <row r="45" spans="1:41" ht="22.5" customHeight="1" x14ac:dyDescent="0.35">
      <c r="A45" s="449">
        <f t="shared" si="1"/>
        <v>40</v>
      </c>
      <c r="B45" s="140" t="s">
        <v>1905</v>
      </c>
      <c r="C45" s="141" t="s">
        <v>104</v>
      </c>
      <c r="D45" s="139">
        <v>4</v>
      </c>
      <c r="E45" s="139">
        <v>2</v>
      </c>
      <c r="F45" s="139"/>
      <c r="G45" s="142">
        <f t="shared" si="0"/>
        <v>38000</v>
      </c>
      <c r="H45" s="134" t="s">
        <v>181</v>
      </c>
      <c r="I45" s="236" t="s">
        <v>1900</v>
      </c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</row>
    <row r="46" spans="1:41" ht="22.5" customHeight="1" x14ac:dyDescent="0.35">
      <c r="A46" s="449">
        <f t="shared" si="1"/>
        <v>41</v>
      </c>
      <c r="B46" s="140" t="s">
        <v>1906</v>
      </c>
      <c r="C46" s="141" t="s">
        <v>484</v>
      </c>
      <c r="D46" s="139">
        <v>6</v>
      </c>
      <c r="E46" s="139">
        <v>1</v>
      </c>
      <c r="F46" s="139">
        <v>2</v>
      </c>
      <c r="G46" s="142">
        <f t="shared" si="0"/>
        <v>57000</v>
      </c>
      <c r="H46" s="134" t="s">
        <v>181</v>
      </c>
      <c r="I46" s="206" t="s">
        <v>1901</v>
      </c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 t="s">
        <v>1709</v>
      </c>
      <c r="Y46" s="100" t="s">
        <v>2</v>
      </c>
      <c r="Z46" s="6" t="s">
        <v>1273</v>
      </c>
      <c r="AB46" s="100" t="s">
        <v>2</v>
      </c>
      <c r="AC46" s="103" t="s">
        <v>1059</v>
      </c>
      <c r="AE46" s="100" t="s">
        <v>2</v>
      </c>
      <c r="AF46" s="103" t="s">
        <v>1565</v>
      </c>
      <c r="AH46" s="100" t="s">
        <v>2</v>
      </c>
      <c r="AI46" s="6" t="s">
        <v>433</v>
      </c>
      <c r="AJ46" s="265"/>
      <c r="AK46" s="100" t="s">
        <v>2</v>
      </c>
      <c r="AL46" s="6" t="s">
        <v>1039</v>
      </c>
      <c r="AM46" s="265"/>
      <c r="AN46" s="100" t="s">
        <v>2</v>
      </c>
      <c r="AO46" s="6" t="s">
        <v>1077</v>
      </c>
    </row>
    <row r="47" spans="1:41" ht="22.5" customHeight="1" x14ac:dyDescent="0.35">
      <c r="A47" s="449">
        <f t="shared" si="1"/>
        <v>42</v>
      </c>
      <c r="B47" s="140" t="s">
        <v>393</v>
      </c>
      <c r="C47" s="141" t="s">
        <v>189</v>
      </c>
      <c r="D47" s="139">
        <v>8</v>
      </c>
      <c r="E47" s="139">
        <v>1</v>
      </c>
      <c r="F47" s="139"/>
      <c r="G47" s="142">
        <f t="shared" si="0"/>
        <v>19000</v>
      </c>
      <c r="H47" s="134" t="s">
        <v>181</v>
      </c>
      <c r="I47" s="206" t="s">
        <v>1902</v>
      </c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 t="s">
        <v>457</v>
      </c>
      <c r="W47" s="6" t="s">
        <v>104</v>
      </c>
      <c r="Y47" s="100" t="s">
        <v>457</v>
      </c>
      <c r="Z47" s="6" t="s">
        <v>1266</v>
      </c>
      <c r="AB47" s="100" t="s">
        <v>457</v>
      </c>
      <c r="AC47" s="6" t="s">
        <v>649</v>
      </c>
      <c r="AE47" s="100" t="s">
        <v>457</v>
      </c>
      <c r="AF47" s="6" t="s">
        <v>1266</v>
      </c>
      <c r="AH47" s="100" t="s">
        <v>457</v>
      </c>
      <c r="AI47" s="6" t="s">
        <v>387</v>
      </c>
      <c r="AK47" s="100" t="s">
        <v>457</v>
      </c>
      <c r="AL47" s="6" t="s">
        <v>148</v>
      </c>
      <c r="AN47" s="100" t="s">
        <v>457</v>
      </c>
      <c r="AO47" s="6" t="s">
        <v>148</v>
      </c>
    </row>
    <row r="48" spans="1:41" ht="22.5" customHeight="1" x14ac:dyDescent="0.35">
      <c r="A48" s="449">
        <f t="shared" si="1"/>
        <v>43</v>
      </c>
      <c r="B48" s="140" t="s">
        <v>1709</v>
      </c>
      <c r="C48" s="141" t="s">
        <v>104</v>
      </c>
      <c r="D48" s="139">
        <v>4</v>
      </c>
      <c r="E48" s="139">
        <v>2</v>
      </c>
      <c r="F48" s="139"/>
      <c r="G48" s="142">
        <f t="shared" si="0"/>
        <v>38000</v>
      </c>
      <c r="H48" s="134" t="s">
        <v>181</v>
      </c>
      <c r="I48" s="206" t="s">
        <v>1911</v>
      </c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 t="s">
        <v>99</v>
      </c>
      <c r="W48" s="100">
        <v>4</v>
      </c>
      <c r="Y48" s="100" t="s">
        <v>99</v>
      </c>
      <c r="Z48" s="100">
        <v>2</v>
      </c>
      <c r="AB48" s="100" t="s">
        <v>99</v>
      </c>
      <c r="AC48" s="100">
        <v>5</v>
      </c>
      <c r="AE48" s="100" t="s">
        <v>99</v>
      </c>
      <c r="AF48" s="100">
        <v>2</v>
      </c>
      <c r="AH48" s="100" t="s">
        <v>99</v>
      </c>
      <c r="AI48" s="100">
        <v>7</v>
      </c>
      <c r="AK48" s="100" t="s">
        <v>99</v>
      </c>
      <c r="AL48" s="100"/>
      <c r="AN48" s="100" t="s">
        <v>99</v>
      </c>
      <c r="AO48" s="100"/>
    </row>
    <row r="49" spans="1:41" ht="22.5" customHeight="1" x14ac:dyDescent="0.35">
      <c r="A49" s="449">
        <f t="shared" si="1"/>
        <v>44</v>
      </c>
      <c r="B49" s="140" t="s">
        <v>1273</v>
      </c>
      <c r="C49" s="141" t="s">
        <v>1266</v>
      </c>
      <c r="D49" s="139">
        <v>2</v>
      </c>
      <c r="E49" s="139">
        <v>2</v>
      </c>
      <c r="F49" s="139"/>
      <c r="G49" s="142">
        <f t="shared" si="0"/>
        <v>38000</v>
      </c>
      <c r="H49" s="134" t="s">
        <v>181</v>
      </c>
      <c r="I49" s="206" t="s">
        <v>1912</v>
      </c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30" t="s">
        <v>70</v>
      </c>
      <c r="W49" s="2">
        <v>2</v>
      </c>
      <c r="Y49" s="30" t="s">
        <v>70</v>
      </c>
      <c r="Z49" s="2">
        <v>2</v>
      </c>
      <c r="AB49" s="30" t="s">
        <v>70</v>
      </c>
      <c r="AC49" s="2">
        <v>2</v>
      </c>
      <c r="AE49" s="30" t="s">
        <v>70</v>
      </c>
      <c r="AF49" s="2">
        <v>2</v>
      </c>
      <c r="AH49" s="30" t="s">
        <v>70</v>
      </c>
      <c r="AI49" s="2">
        <v>1</v>
      </c>
      <c r="AK49" s="30" t="s">
        <v>70</v>
      </c>
      <c r="AL49" s="2">
        <v>1</v>
      </c>
      <c r="AN49" s="30" t="s">
        <v>70</v>
      </c>
      <c r="AO49" s="2">
        <v>2</v>
      </c>
    </row>
    <row r="50" spans="1:41" ht="22.5" customHeight="1" x14ac:dyDescent="0.35">
      <c r="A50" s="449">
        <f t="shared" si="1"/>
        <v>45</v>
      </c>
      <c r="B50" s="140" t="s">
        <v>1059</v>
      </c>
      <c r="C50" s="141" t="s">
        <v>649</v>
      </c>
      <c r="D50" s="139">
        <v>5</v>
      </c>
      <c r="E50" s="139">
        <v>2</v>
      </c>
      <c r="F50" s="139"/>
      <c r="G50" s="142">
        <f t="shared" si="0"/>
        <v>38000</v>
      </c>
      <c r="H50" s="134" t="s">
        <v>181</v>
      </c>
      <c r="I50" s="206" t="s">
        <v>1913</v>
      </c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30" t="s">
        <v>71</v>
      </c>
      <c r="W50" s="281"/>
      <c r="Y50" s="30" t="s">
        <v>71</v>
      </c>
      <c r="Z50" s="2"/>
      <c r="AB50" s="30" t="s">
        <v>71</v>
      </c>
      <c r="AC50" s="2"/>
      <c r="AE50" s="30" t="s">
        <v>71</v>
      </c>
      <c r="AF50" s="2"/>
      <c r="AH50" s="30" t="s">
        <v>71</v>
      </c>
      <c r="AI50" s="2">
        <v>1</v>
      </c>
      <c r="AK50" s="30" t="s">
        <v>71</v>
      </c>
      <c r="AL50" s="2"/>
      <c r="AN50" s="30" t="s">
        <v>71</v>
      </c>
      <c r="AO50" s="2">
        <v>1</v>
      </c>
    </row>
    <row r="51" spans="1:41" ht="22.5" customHeight="1" x14ac:dyDescent="0.35">
      <c r="A51" s="449">
        <f t="shared" si="1"/>
        <v>46</v>
      </c>
      <c r="B51" s="103" t="s">
        <v>1565</v>
      </c>
      <c r="C51" s="121" t="s">
        <v>1266</v>
      </c>
      <c r="D51" s="104">
        <v>2</v>
      </c>
      <c r="E51" s="104"/>
      <c r="F51" s="104">
        <v>2</v>
      </c>
      <c r="G51" s="142">
        <f t="shared" si="0"/>
        <v>38000</v>
      </c>
      <c r="H51" s="136" t="s">
        <v>181</v>
      </c>
      <c r="I51" s="206" t="s">
        <v>1914</v>
      </c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120" t="s">
        <v>0</v>
      </c>
      <c r="W51" s="79">
        <f>(W49+W50)*19000</f>
        <v>38000</v>
      </c>
      <c r="Y51" s="120" t="s">
        <v>0</v>
      </c>
      <c r="Z51" s="79">
        <f>(Z49+Z50)*19000</f>
        <v>38000</v>
      </c>
      <c r="AB51" s="120" t="s">
        <v>0</v>
      </c>
      <c r="AC51" s="79">
        <f>(AC49+AC50)*19000</f>
        <v>38000</v>
      </c>
      <c r="AE51" s="120" t="s">
        <v>0</v>
      </c>
      <c r="AF51" s="79">
        <f>(AF49+AF50)*19000</f>
        <v>38000</v>
      </c>
      <c r="AH51" s="120" t="s">
        <v>0</v>
      </c>
      <c r="AI51" s="79">
        <f>(AI49+AI50)*19000</f>
        <v>38000</v>
      </c>
      <c r="AK51" s="120" t="s">
        <v>0</v>
      </c>
      <c r="AL51" s="79">
        <f>(AL49+AL50)*19000</f>
        <v>19000</v>
      </c>
      <c r="AN51" s="120" t="s">
        <v>0</v>
      </c>
      <c r="AO51" s="79">
        <f>(AO49+AO50)*19000</f>
        <v>57000</v>
      </c>
    </row>
    <row r="52" spans="1:41" ht="22.5" customHeight="1" x14ac:dyDescent="0.35">
      <c r="A52" s="449">
        <f t="shared" si="1"/>
        <v>47</v>
      </c>
      <c r="B52" s="103" t="s">
        <v>433</v>
      </c>
      <c r="C52" s="121" t="s">
        <v>387</v>
      </c>
      <c r="D52" s="104">
        <v>7</v>
      </c>
      <c r="E52" s="104">
        <v>1</v>
      </c>
      <c r="F52" s="104">
        <v>1</v>
      </c>
      <c r="G52" s="142">
        <f t="shared" si="0"/>
        <v>38000</v>
      </c>
      <c r="H52" s="136" t="s">
        <v>181</v>
      </c>
      <c r="I52" s="206" t="s">
        <v>1915</v>
      </c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436"/>
      <c r="W52" s="341"/>
      <c r="X52" s="132"/>
      <c r="Y52" s="436"/>
      <c r="Z52" s="132"/>
      <c r="AA52" s="132"/>
      <c r="AB52" s="436"/>
      <c r="AC52" s="132"/>
      <c r="AD52" s="132"/>
      <c r="AE52" s="436"/>
      <c r="AF52" s="132"/>
      <c r="AG52" s="132"/>
      <c r="AH52" s="436"/>
      <c r="AI52" s="132"/>
      <c r="AJ52" s="132"/>
      <c r="AK52" s="436"/>
      <c r="AL52" s="132"/>
      <c r="AM52" s="132"/>
      <c r="AN52" s="436"/>
      <c r="AO52" s="132"/>
    </row>
    <row r="53" spans="1:41" ht="22.5" customHeight="1" x14ac:dyDescent="0.35">
      <c r="A53" s="449">
        <f t="shared" si="1"/>
        <v>48</v>
      </c>
      <c r="B53" s="103" t="s">
        <v>1039</v>
      </c>
      <c r="C53" s="121" t="s">
        <v>148</v>
      </c>
      <c r="D53" s="104">
        <v>4</v>
      </c>
      <c r="E53" s="104">
        <v>1</v>
      </c>
      <c r="F53" s="104"/>
      <c r="G53" s="142">
        <f t="shared" si="0"/>
        <v>19000</v>
      </c>
      <c r="H53" s="136" t="s">
        <v>181</v>
      </c>
      <c r="I53" s="206" t="s">
        <v>1916</v>
      </c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00" t="s">
        <v>2</v>
      </c>
      <c r="W53" s="6" t="s">
        <v>909</v>
      </c>
      <c r="Y53" s="100" t="s">
        <v>2</v>
      </c>
      <c r="Z53" s="6" t="s">
        <v>508</v>
      </c>
      <c r="AB53" s="100" t="s">
        <v>2</v>
      </c>
      <c r="AC53" s="103" t="s">
        <v>842</v>
      </c>
      <c r="AE53" s="100" t="s">
        <v>2</v>
      </c>
      <c r="AF53" s="103" t="s">
        <v>523</v>
      </c>
      <c r="AH53" s="100" t="s">
        <v>2</v>
      </c>
      <c r="AI53" s="6" t="s">
        <v>524</v>
      </c>
      <c r="AJ53" s="265"/>
      <c r="AK53" s="100" t="s">
        <v>2</v>
      </c>
      <c r="AL53" s="6" t="s">
        <v>126</v>
      </c>
      <c r="AM53" s="265"/>
      <c r="AN53" s="100" t="s">
        <v>2</v>
      </c>
      <c r="AO53" s="6" t="s">
        <v>1925</v>
      </c>
    </row>
    <row r="54" spans="1:41" x14ac:dyDescent="0.35">
      <c r="A54" s="449">
        <f t="shared" si="1"/>
        <v>49</v>
      </c>
      <c r="B54" s="103" t="s">
        <v>1077</v>
      </c>
      <c r="C54" s="121" t="s">
        <v>148</v>
      </c>
      <c r="D54" s="104"/>
      <c r="E54" s="104">
        <v>2</v>
      </c>
      <c r="F54" s="104">
        <v>1</v>
      </c>
      <c r="G54" s="142">
        <f t="shared" si="0"/>
        <v>57000</v>
      </c>
      <c r="H54" s="136" t="s">
        <v>181</v>
      </c>
      <c r="I54" s="93" t="s">
        <v>1923</v>
      </c>
      <c r="V54" s="100" t="s">
        <v>457</v>
      </c>
      <c r="W54" s="6" t="s">
        <v>148</v>
      </c>
      <c r="Y54" s="100" t="s">
        <v>457</v>
      </c>
      <c r="Z54" s="6" t="s">
        <v>148</v>
      </c>
      <c r="AB54" s="100" t="s">
        <v>457</v>
      </c>
      <c r="AC54" s="6" t="s">
        <v>148</v>
      </c>
      <c r="AE54" s="100" t="s">
        <v>457</v>
      </c>
      <c r="AF54" s="6" t="s">
        <v>148</v>
      </c>
      <c r="AH54" s="100" t="s">
        <v>457</v>
      </c>
      <c r="AI54" s="6" t="s">
        <v>148</v>
      </c>
      <c r="AK54" s="100" t="s">
        <v>457</v>
      </c>
      <c r="AL54" s="6" t="s">
        <v>475</v>
      </c>
      <c r="AN54" s="100" t="s">
        <v>457</v>
      </c>
      <c r="AO54" s="6" t="s">
        <v>1850</v>
      </c>
    </row>
    <row r="55" spans="1:41" ht="15" hidden="1" customHeight="1" x14ac:dyDescent="0.35">
      <c r="A55" s="230">
        <f t="shared" si="1"/>
        <v>50</v>
      </c>
      <c r="B55" s="103"/>
      <c r="C55" s="121" t="s">
        <v>148</v>
      </c>
      <c r="D55" s="104"/>
      <c r="E55" s="104"/>
      <c r="F55" s="104"/>
      <c r="G55" s="142">
        <f t="shared" si="0"/>
        <v>0</v>
      </c>
      <c r="H55" s="136" t="s">
        <v>181</v>
      </c>
      <c r="I55" s="132" t="s">
        <v>1917</v>
      </c>
      <c r="V55" s="100" t="s">
        <v>99</v>
      </c>
      <c r="W55" s="100"/>
      <c r="Y55" s="100" t="s">
        <v>99</v>
      </c>
      <c r="Z55" s="100"/>
      <c r="AB55" s="100" t="s">
        <v>99</v>
      </c>
      <c r="AC55" s="100"/>
      <c r="AE55" s="100" t="s">
        <v>99</v>
      </c>
      <c r="AF55" s="100"/>
      <c r="AH55" s="100" t="s">
        <v>99</v>
      </c>
      <c r="AI55" s="100"/>
      <c r="AK55" s="100" t="s">
        <v>99</v>
      </c>
      <c r="AL55" s="100"/>
      <c r="AN55" s="100" t="s">
        <v>99</v>
      </c>
      <c r="AO55" s="100"/>
    </row>
    <row r="56" spans="1:41" ht="15" hidden="1" customHeight="1" x14ac:dyDescent="0.35">
      <c r="A56" s="230">
        <f t="shared" si="1"/>
        <v>51</v>
      </c>
      <c r="B56" s="103"/>
      <c r="C56" s="121" t="s">
        <v>148</v>
      </c>
      <c r="D56" s="104"/>
      <c r="E56" s="104"/>
      <c r="F56" s="104"/>
      <c r="G56" s="142">
        <f t="shared" si="0"/>
        <v>0</v>
      </c>
      <c r="H56" s="136" t="s">
        <v>181</v>
      </c>
      <c r="I56" s="132" t="s">
        <v>1918</v>
      </c>
      <c r="V56" s="30" t="s">
        <v>70</v>
      </c>
      <c r="W56" s="2"/>
      <c r="Y56" s="30" t="s">
        <v>70</v>
      </c>
      <c r="Z56" s="2"/>
      <c r="AB56" s="30" t="s">
        <v>70</v>
      </c>
      <c r="AC56" s="2"/>
      <c r="AE56" s="30" t="s">
        <v>70</v>
      </c>
      <c r="AF56" s="2"/>
      <c r="AH56" s="30" t="s">
        <v>70</v>
      </c>
      <c r="AI56" s="2"/>
      <c r="AK56" s="30" t="s">
        <v>70</v>
      </c>
      <c r="AL56" s="2"/>
      <c r="AN56" s="30" t="s">
        <v>70</v>
      </c>
      <c r="AO56" s="2"/>
    </row>
    <row r="57" spans="1:41" ht="15" hidden="1" customHeight="1" x14ac:dyDescent="0.35">
      <c r="A57" s="230">
        <f t="shared" si="1"/>
        <v>52</v>
      </c>
      <c r="B57" s="103"/>
      <c r="C57" s="121" t="s">
        <v>148</v>
      </c>
      <c r="D57" s="104"/>
      <c r="E57" s="104"/>
      <c r="F57" s="104"/>
      <c r="G57" s="142">
        <f t="shared" si="0"/>
        <v>0</v>
      </c>
      <c r="H57" s="136" t="s">
        <v>181</v>
      </c>
      <c r="I57" s="132" t="s">
        <v>1919</v>
      </c>
      <c r="V57" s="30" t="s">
        <v>71</v>
      </c>
      <c r="W57" s="281"/>
      <c r="Y57" s="30" t="s">
        <v>71</v>
      </c>
      <c r="Z57" s="2"/>
      <c r="AB57" s="30" t="s">
        <v>71</v>
      </c>
      <c r="AC57" s="2"/>
      <c r="AE57" s="30" t="s">
        <v>71</v>
      </c>
      <c r="AF57" s="2"/>
      <c r="AH57" s="30" t="s">
        <v>71</v>
      </c>
      <c r="AI57" s="2"/>
      <c r="AK57" s="30" t="s">
        <v>71</v>
      </c>
      <c r="AL57" s="2"/>
      <c r="AN57" s="30" t="s">
        <v>71</v>
      </c>
      <c r="AO57" s="2"/>
    </row>
    <row r="58" spans="1:41" ht="15" hidden="1" customHeight="1" x14ac:dyDescent="0.35">
      <c r="A58" s="230">
        <f t="shared" si="1"/>
        <v>53</v>
      </c>
      <c r="B58" s="103"/>
      <c r="C58" s="121" t="s">
        <v>148</v>
      </c>
      <c r="D58" s="104"/>
      <c r="E58" s="104"/>
      <c r="F58" s="104"/>
      <c r="G58" s="142">
        <f t="shared" si="0"/>
        <v>0</v>
      </c>
      <c r="H58" s="136" t="s">
        <v>181</v>
      </c>
      <c r="I58" s="132" t="s">
        <v>1920</v>
      </c>
      <c r="V58" s="120" t="s">
        <v>0</v>
      </c>
      <c r="W58" s="79"/>
      <c r="Y58" s="120" t="s">
        <v>0</v>
      </c>
      <c r="Z58" s="79"/>
      <c r="AB58" s="120" t="s">
        <v>0</v>
      </c>
      <c r="AC58" s="79"/>
      <c r="AE58" s="120" t="s">
        <v>0</v>
      </c>
      <c r="AF58" s="79"/>
      <c r="AH58" s="120" t="s">
        <v>0</v>
      </c>
      <c r="AI58" s="79"/>
      <c r="AK58" s="120" t="s">
        <v>0</v>
      </c>
      <c r="AL58" s="79"/>
      <c r="AN58" s="120" t="s">
        <v>0</v>
      </c>
      <c r="AO58" s="79"/>
    </row>
    <row r="59" spans="1:41" ht="15" hidden="1" customHeight="1" x14ac:dyDescent="0.35">
      <c r="A59" s="230">
        <f t="shared" si="1"/>
        <v>54</v>
      </c>
      <c r="B59" s="103"/>
      <c r="C59" s="121" t="s">
        <v>148</v>
      </c>
      <c r="D59" s="104"/>
      <c r="E59" s="104"/>
      <c r="F59" s="104"/>
      <c r="G59" s="142">
        <f t="shared" si="0"/>
        <v>0</v>
      </c>
      <c r="H59" s="136" t="s">
        <v>181</v>
      </c>
      <c r="I59" s="132" t="s">
        <v>1921</v>
      </c>
      <c r="V59" s="120" t="s">
        <v>0</v>
      </c>
      <c r="W59" s="79"/>
      <c r="Y59" s="120" t="s">
        <v>0</v>
      </c>
      <c r="Z59" s="79"/>
      <c r="AB59" s="120" t="s">
        <v>0</v>
      </c>
      <c r="AC59" s="79"/>
      <c r="AE59" s="120" t="s">
        <v>0</v>
      </c>
      <c r="AF59" s="79"/>
      <c r="AH59" s="120" t="s">
        <v>0</v>
      </c>
      <c r="AI59" s="79"/>
      <c r="AK59" s="120" t="s">
        <v>0</v>
      </c>
      <c r="AL59" s="79"/>
      <c r="AN59" s="120" t="s">
        <v>0</v>
      </c>
      <c r="AO59" s="79"/>
    </row>
    <row r="60" spans="1:41" hidden="1" x14ac:dyDescent="0.35">
      <c r="A60" s="230">
        <f t="shared" si="1"/>
        <v>55</v>
      </c>
      <c r="B60" s="340"/>
      <c r="C60" s="121" t="s">
        <v>148</v>
      </c>
      <c r="D60" s="153"/>
      <c r="E60" s="153"/>
      <c r="F60" s="153"/>
      <c r="G60" s="142">
        <f t="shared" si="0"/>
        <v>0</v>
      </c>
      <c r="H60" s="136" t="s">
        <v>181</v>
      </c>
      <c r="V60" s="362"/>
      <c r="W60" s="265"/>
      <c r="X60" s="265"/>
      <c r="Y60" s="362"/>
      <c r="Z60" s="265"/>
      <c r="AA60" s="265"/>
      <c r="AB60" s="362"/>
      <c r="AC60" s="265"/>
      <c r="AD60" s="265"/>
      <c r="AE60" s="362"/>
      <c r="AF60" s="265"/>
      <c r="AG60" s="265"/>
      <c r="AH60" s="362"/>
      <c r="AI60" s="265"/>
      <c r="AJ60" s="265"/>
      <c r="AK60" s="362"/>
      <c r="AL60" s="265"/>
    </row>
    <row r="61" spans="1:41" hidden="1" x14ac:dyDescent="0.35">
      <c r="A61" s="230">
        <f t="shared" si="1"/>
        <v>56</v>
      </c>
      <c r="B61" s="103"/>
      <c r="C61" s="121" t="s">
        <v>148</v>
      </c>
      <c r="D61" s="104"/>
      <c r="E61" s="104"/>
      <c r="F61" s="104"/>
      <c r="G61" s="142">
        <f t="shared" si="0"/>
        <v>0</v>
      </c>
      <c r="H61" s="136" t="s">
        <v>181</v>
      </c>
      <c r="V61" s="100" t="s">
        <v>2</v>
      </c>
      <c r="W61" s="6"/>
      <c r="Y61" s="100" t="s">
        <v>2</v>
      </c>
      <c r="Z61" s="6"/>
      <c r="AB61" s="100" t="s">
        <v>2</v>
      </c>
      <c r="AC61" s="6"/>
      <c r="AE61" s="100" t="s">
        <v>2</v>
      </c>
      <c r="AF61" s="6"/>
      <c r="AH61" s="100" t="s">
        <v>2</v>
      </c>
      <c r="AI61" s="6"/>
      <c r="AJ61" s="265"/>
      <c r="AK61" s="100" t="s">
        <v>2</v>
      </c>
      <c r="AL61" s="6"/>
      <c r="AM61" s="265"/>
      <c r="AN61" s="100" t="s">
        <v>2</v>
      </c>
      <c r="AO61" s="6"/>
    </row>
    <row r="62" spans="1:41" hidden="1" x14ac:dyDescent="0.35">
      <c r="A62" s="230">
        <f t="shared" si="1"/>
        <v>57</v>
      </c>
      <c r="B62" s="103"/>
      <c r="C62" s="121" t="s">
        <v>148</v>
      </c>
      <c r="D62" s="104"/>
      <c r="E62" s="104"/>
      <c r="F62" s="104"/>
      <c r="G62" s="142">
        <f t="shared" si="0"/>
        <v>0</v>
      </c>
      <c r="H62" s="136" t="s">
        <v>181</v>
      </c>
      <c r="V62" s="100" t="s">
        <v>457</v>
      </c>
      <c r="W62" s="6"/>
      <c r="Y62" s="100" t="s">
        <v>457</v>
      </c>
      <c r="Z62" s="6"/>
      <c r="AB62" s="100" t="s">
        <v>457</v>
      </c>
      <c r="AC62" s="6"/>
      <c r="AE62" s="100" t="s">
        <v>457</v>
      </c>
      <c r="AF62" s="6"/>
      <c r="AH62" s="100" t="s">
        <v>457</v>
      </c>
      <c r="AI62" s="6"/>
      <c r="AK62" s="100" t="s">
        <v>457</v>
      </c>
      <c r="AL62" s="6"/>
      <c r="AN62" s="100" t="s">
        <v>457</v>
      </c>
      <c r="AO62" s="6"/>
    </row>
    <row r="63" spans="1:41" hidden="1" x14ac:dyDescent="0.35">
      <c r="A63" s="230">
        <f t="shared" si="1"/>
        <v>58</v>
      </c>
      <c r="B63" s="103"/>
      <c r="C63" s="121" t="s">
        <v>148</v>
      </c>
      <c r="D63" s="104"/>
      <c r="E63" s="104"/>
      <c r="F63" s="104"/>
      <c r="G63" s="142">
        <f t="shared" si="0"/>
        <v>0</v>
      </c>
      <c r="H63" s="136" t="s">
        <v>181</v>
      </c>
      <c r="V63" s="100" t="s">
        <v>99</v>
      </c>
      <c r="W63" s="100"/>
      <c r="Y63" s="100" t="s">
        <v>99</v>
      </c>
      <c r="Z63" s="100"/>
      <c r="AB63" s="100" t="s">
        <v>99</v>
      </c>
      <c r="AC63" s="100"/>
      <c r="AE63" s="100" t="s">
        <v>99</v>
      </c>
      <c r="AF63" s="100"/>
      <c r="AH63" s="100" t="s">
        <v>99</v>
      </c>
      <c r="AI63" s="100"/>
      <c r="AK63" s="100" t="s">
        <v>99</v>
      </c>
      <c r="AL63" s="100"/>
      <c r="AN63" s="100" t="s">
        <v>99</v>
      </c>
      <c r="AO63" s="100"/>
    </row>
    <row r="64" spans="1:41" hidden="1" x14ac:dyDescent="0.35">
      <c r="A64" s="230">
        <f t="shared" si="1"/>
        <v>59</v>
      </c>
      <c r="B64" s="103"/>
      <c r="C64" s="121" t="s">
        <v>148</v>
      </c>
      <c r="D64" s="104"/>
      <c r="E64" s="104"/>
      <c r="F64" s="104"/>
      <c r="G64" s="142">
        <f t="shared" si="0"/>
        <v>0</v>
      </c>
      <c r="H64" s="136" t="s">
        <v>181</v>
      </c>
      <c r="I64" s="341"/>
      <c r="V64" s="30" t="s">
        <v>70</v>
      </c>
      <c r="W64" s="2"/>
      <c r="Y64" s="30" t="s">
        <v>70</v>
      </c>
      <c r="Z64" s="2"/>
      <c r="AB64" s="30" t="s">
        <v>70</v>
      </c>
      <c r="AC64" s="2"/>
      <c r="AE64" s="30" t="s">
        <v>70</v>
      </c>
      <c r="AF64" s="2"/>
      <c r="AH64" s="30" t="s">
        <v>70</v>
      </c>
      <c r="AI64" s="2"/>
      <c r="AK64" s="30" t="s">
        <v>70</v>
      </c>
      <c r="AL64" s="2"/>
      <c r="AN64" s="30" t="s">
        <v>70</v>
      </c>
      <c r="AO64" s="2"/>
    </row>
    <row r="65" spans="1:41" hidden="1" x14ac:dyDescent="0.35">
      <c r="A65" s="230">
        <f t="shared" si="1"/>
        <v>60</v>
      </c>
      <c r="B65" s="103"/>
      <c r="C65" s="121" t="s">
        <v>148</v>
      </c>
      <c r="D65" s="104"/>
      <c r="E65" s="104"/>
      <c r="F65" s="104"/>
      <c r="G65" s="142">
        <f t="shared" si="0"/>
        <v>0</v>
      </c>
      <c r="H65" s="136" t="s">
        <v>181</v>
      </c>
      <c r="V65" s="30" t="s">
        <v>71</v>
      </c>
      <c r="W65" s="2"/>
      <c r="Y65" s="30" t="s">
        <v>71</v>
      </c>
      <c r="Z65" s="2"/>
      <c r="AB65" s="30" t="s">
        <v>71</v>
      </c>
      <c r="AC65" s="2"/>
      <c r="AE65" s="30" t="s">
        <v>71</v>
      </c>
      <c r="AF65" s="2"/>
      <c r="AH65" s="30" t="s">
        <v>71</v>
      </c>
      <c r="AI65" s="2"/>
      <c r="AK65" s="30" t="s">
        <v>71</v>
      </c>
      <c r="AL65" s="2"/>
      <c r="AN65" s="30" t="s">
        <v>71</v>
      </c>
      <c r="AO65" s="2"/>
    </row>
    <row r="66" spans="1:41" hidden="1" x14ac:dyDescent="0.35">
      <c r="A66" s="230">
        <f t="shared" si="1"/>
        <v>61</v>
      </c>
      <c r="B66" s="103"/>
      <c r="C66" s="121" t="s">
        <v>148</v>
      </c>
      <c r="D66" s="104"/>
      <c r="E66" s="104"/>
      <c r="F66" s="104"/>
      <c r="G66" s="142">
        <f t="shared" si="0"/>
        <v>0</v>
      </c>
      <c r="H66" s="136" t="s">
        <v>181</v>
      </c>
      <c r="V66" s="120" t="s">
        <v>0</v>
      </c>
      <c r="W66" s="79"/>
      <c r="Y66" s="120" t="s">
        <v>0</v>
      </c>
      <c r="Z66" s="79"/>
      <c r="AB66" s="120" t="s">
        <v>0</v>
      </c>
      <c r="AC66" s="79"/>
      <c r="AE66" s="120" t="s">
        <v>0</v>
      </c>
      <c r="AF66" s="79"/>
      <c r="AH66" s="120" t="s">
        <v>0</v>
      </c>
      <c r="AI66" s="79"/>
      <c r="AK66" s="120" t="s">
        <v>0</v>
      </c>
      <c r="AL66" s="79"/>
      <c r="AN66" s="120" t="s">
        <v>0</v>
      </c>
      <c r="AO66" s="79"/>
    </row>
    <row r="67" spans="1:41" hidden="1" x14ac:dyDescent="0.35">
      <c r="A67" s="230">
        <f t="shared" si="1"/>
        <v>62</v>
      </c>
      <c r="B67" s="103"/>
      <c r="C67" s="121" t="s">
        <v>148</v>
      </c>
      <c r="D67" s="104"/>
      <c r="E67" s="104"/>
      <c r="F67" s="104"/>
      <c r="G67" s="142">
        <f t="shared" si="0"/>
        <v>0</v>
      </c>
      <c r="H67" s="136" t="s">
        <v>181</v>
      </c>
      <c r="V67" s="362"/>
      <c r="W67" s="265"/>
      <c r="X67" s="265"/>
      <c r="Y67" s="362"/>
      <c r="Z67" s="265"/>
      <c r="AA67" s="265"/>
      <c r="AB67" s="362"/>
      <c r="AC67" s="265"/>
      <c r="AD67" s="265"/>
      <c r="AE67" s="362"/>
      <c r="AF67" s="265"/>
      <c r="AG67" s="265"/>
      <c r="AH67" s="362"/>
      <c r="AI67" s="265"/>
      <c r="AJ67" s="265"/>
      <c r="AK67" s="362"/>
      <c r="AL67" s="265"/>
    </row>
    <row r="68" spans="1:41" hidden="1" x14ac:dyDescent="0.35">
      <c r="A68" s="230">
        <f t="shared" si="1"/>
        <v>63</v>
      </c>
      <c r="B68" s="103"/>
      <c r="C68" s="121" t="s">
        <v>148</v>
      </c>
      <c r="D68" s="104"/>
      <c r="E68" s="104"/>
      <c r="F68" s="104"/>
      <c r="G68" s="142">
        <f t="shared" si="0"/>
        <v>0</v>
      </c>
      <c r="H68" s="136" t="s">
        <v>181</v>
      </c>
      <c r="V68" s="100" t="s">
        <v>2</v>
      </c>
      <c r="W68" s="6"/>
      <c r="Y68" s="100" t="s">
        <v>2</v>
      </c>
      <c r="Z68" s="6"/>
      <c r="AB68" s="100" t="s">
        <v>2</v>
      </c>
      <c r="AC68" s="6"/>
      <c r="AE68" s="100" t="s">
        <v>2</v>
      </c>
      <c r="AF68" s="6"/>
      <c r="AH68" s="100" t="s">
        <v>2</v>
      </c>
      <c r="AI68" s="6"/>
      <c r="AJ68" s="265"/>
      <c r="AK68" s="100" t="s">
        <v>2</v>
      </c>
      <c r="AL68" s="6"/>
      <c r="AM68" s="265"/>
      <c r="AN68" s="100" t="s">
        <v>2</v>
      </c>
      <c r="AO68" s="6"/>
    </row>
    <row r="69" spans="1:41" hidden="1" x14ac:dyDescent="0.35">
      <c r="A69" s="230">
        <f t="shared" si="1"/>
        <v>64</v>
      </c>
      <c r="B69" s="103"/>
      <c r="C69" s="121" t="s">
        <v>148</v>
      </c>
      <c r="D69" s="104"/>
      <c r="E69" s="104"/>
      <c r="F69" s="104"/>
      <c r="G69" s="142">
        <f t="shared" si="0"/>
        <v>0</v>
      </c>
      <c r="H69" s="136" t="s">
        <v>181</v>
      </c>
      <c r="V69" s="100" t="s">
        <v>457</v>
      </c>
      <c r="W69" s="6"/>
      <c r="Y69" s="100" t="s">
        <v>457</v>
      </c>
      <c r="Z69" s="6"/>
      <c r="AB69" s="100" t="s">
        <v>457</v>
      </c>
      <c r="AC69" s="6"/>
      <c r="AE69" s="100" t="s">
        <v>457</v>
      </c>
      <c r="AF69" s="6"/>
      <c r="AH69" s="100" t="s">
        <v>457</v>
      </c>
      <c r="AI69" s="6"/>
      <c r="AK69" s="100" t="s">
        <v>457</v>
      </c>
      <c r="AL69" s="6"/>
      <c r="AN69" s="100" t="s">
        <v>457</v>
      </c>
      <c r="AO69" s="6"/>
    </row>
    <row r="70" spans="1:41" hidden="1" x14ac:dyDescent="0.35">
      <c r="A70" s="230">
        <f t="shared" si="1"/>
        <v>65</v>
      </c>
      <c r="B70" s="103"/>
      <c r="C70" s="121" t="s">
        <v>148</v>
      </c>
      <c r="D70" s="104"/>
      <c r="E70" s="104"/>
      <c r="F70" s="104"/>
      <c r="G70" s="142">
        <f t="shared" si="0"/>
        <v>0</v>
      </c>
      <c r="H70" s="136" t="s">
        <v>181</v>
      </c>
      <c r="V70" s="100" t="s">
        <v>99</v>
      </c>
      <c r="W70" s="100"/>
      <c r="Y70" s="100" t="s">
        <v>99</v>
      </c>
      <c r="Z70" s="100"/>
      <c r="AB70" s="100" t="s">
        <v>99</v>
      </c>
      <c r="AC70" s="100"/>
      <c r="AE70" s="100" t="s">
        <v>99</v>
      </c>
      <c r="AF70" s="100"/>
      <c r="AH70" s="100" t="s">
        <v>99</v>
      </c>
      <c r="AI70" s="100"/>
      <c r="AK70" s="100" t="s">
        <v>99</v>
      </c>
      <c r="AL70" s="100"/>
      <c r="AN70" s="100" t="s">
        <v>99</v>
      </c>
      <c r="AO70" s="100"/>
    </row>
    <row r="71" spans="1:41" hidden="1" x14ac:dyDescent="0.35">
      <c r="A71" s="230">
        <f t="shared" si="1"/>
        <v>66</v>
      </c>
      <c r="B71" s="103"/>
      <c r="C71" s="121" t="s">
        <v>148</v>
      </c>
      <c r="D71" s="104"/>
      <c r="E71" s="104"/>
      <c r="F71" s="104"/>
      <c r="G71" s="142">
        <f t="shared" ref="G71:G110" si="2">(E71+F71)*19000</f>
        <v>0</v>
      </c>
      <c r="H71" s="136" t="s">
        <v>181</v>
      </c>
      <c r="V71" s="30" t="s">
        <v>70</v>
      </c>
      <c r="W71" s="2"/>
      <c r="Y71" s="30" t="s">
        <v>70</v>
      </c>
      <c r="Z71" s="2"/>
      <c r="AB71" s="30" t="s">
        <v>70</v>
      </c>
      <c r="AC71" s="2"/>
      <c r="AE71" s="30" t="s">
        <v>70</v>
      </c>
      <c r="AF71" s="2"/>
      <c r="AH71" s="30" t="s">
        <v>70</v>
      </c>
      <c r="AI71" s="2"/>
      <c r="AK71" s="30" t="s">
        <v>70</v>
      </c>
      <c r="AL71" s="2"/>
      <c r="AN71" s="30" t="s">
        <v>70</v>
      </c>
      <c r="AO71" s="2"/>
    </row>
    <row r="72" spans="1:41" hidden="1" x14ac:dyDescent="0.35">
      <c r="A72" s="230">
        <f t="shared" ref="A72:A110" si="3">A71+1</f>
        <v>67</v>
      </c>
      <c r="B72" s="103"/>
      <c r="C72" s="121" t="s">
        <v>148</v>
      </c>
      <c r="D72" s="104"/>
      <c r="E72" s="104"/>
      <c r="F72" s="104"/>
      <c r="G72" s="142">
        <f t="shared" si="2"/>
        <v>0</v>
      </c>
      <c r="H72" s="136" t="s">
        <v>181</v>
      </c>
      <c r="V72" s="30" t="s">
        <v>71</v>
      </c>
      <c r="W72" s="2"/>
      <c r="Y72" s="30" t="s">
        <v>71</v>
      </c>
      <c r="Z72" s="2"/>
      <c r="AB72" s="30" t="s">
        <v>71</v>
      </c>
      <c r="AC72" s="2"/>
      <c r="AE72" s="30" t="s">
        <v>71</v>
      </c>
      <c r="AF72" s="2"/>
      <c r="AH72" s="30" t="s">
        <v>71</v>
      </c>
      <c r="AI72" s="2"/>
      <c r="AK72" s="30" t="s">
        <v>71</v>
      </c>
      <c r="AL72" s="2"/>
      <c r="AN72" s="30" t="s">
        <v>71</v>
      </c>
      <c r="AO72" s="2"/>
    </row>
    <row r="73" spans="1:41" hidden="1" x14ac:dyDescent="0.35">
      <c r="A73" s="230">
        <f t="shared" si="3"/>
        <v>68</v>
      </c>
      <c r="B73" s="103"/>
      <c r="C73" s="121" t="s">
        <v>148</v>
      </c>
      <c r="D73" s="104"/>
      <c r="E73" s="104"/>
      <c r="F73" s="104"/>
      <c r="G73" s="142">
        <f t="shared" si="2"/>
        <v>0</v>
      </c>
      <c r="H73" s="136" t="s">
        <v>181</v>
      </c>
      <c r="V73" s="120" t="s">
        <v>0</v>
      </c>
      <c r="W73" s="79"/>
      <c r="Y73" s="120" t="s">
        <v>0</v>
      </c>
      <c r="Z73" s="79"/>
      <c r="AB73" s="120" t="s">
        <v>0</v>
      </c>
      <c r="AC73" s="79"/>
      <c r="AE73" s="120" t="s">
        <v>0</v>
      </c>
      <c r="AF73" s="79"/>
      <c r="AH73" s="120" t="s">
        <v>0</v>
      </c>
      <c r="AI73" s="79"/>
      <c r="AK73" s="120" t="s">
        <v>0</v>
      </c>
      <c r="AL73" s="79"/>
      <c r="AN73" s="120" t="s">
        <v>0</v>
      </c>
      <c r="AO73" s="79"/>
    </row>
    <row r="74" spans="1:41" hidden="1" x14ac:dyDescent="0.35">
      <c r="A74" s="230">
        <f t="shared" si="3"/>
        <v>69</v>
      </c>
      <c r="B74" s="103"/>
      <c r="C74" s="121" t="s">
        <v>148</v>
      </c>
      <c r="D74" s="104"/>
      <c r="E74" s="104"/>
      <c r="F74" s="104"/>
      <c r="G74" s="142">
        <f t="shared" si="2"/>
        <v>0</v>
      </c>
      <c r="H74" s="136" t="s">
        <v>181</v>
      </c>
      <c r="V74" s="265"/>
      <c r="W74" s="265"/>
      <c r="X74" s="265"/>
      <c r="Y74" s="265"/>
      <c r="Z74" s="265"/>
      <c r="AA74" s="265"/>
      <c r="AB74" s="265"/>
      <c r="AC74" s="265"/>
      <c r="AD74" s="265"/>
      <c r="AE74" s="265"/>
      <c r="AF74" s="265"/>
      <c r="AG74" s="265"/>
      <c r="AH74" s="265"/>
      <c r="AI74" s="265"/>
      <c r="AJ74" s="265"/>
      <c r="AK74" s="265"/>
      <c r="AL74" s="265"/>
    </row>
    <row r="75" spans="1:41" hidden="1" x14ac:dyDescent="0.35">
      <c r="A75" s="230">
        <f t="shared" si="3"/>
        <v>70</v>
      </c>
      <c r="B75" s="103"/>
      <c r="C75" s="121" t="s">
        <v>148</v>
      </c>
      <c r="D75" s="104"/>
      <c r="E75" s="104"/>
      <c r="F75" s="104"/>
      <c r="G75" s="142">
        <f t="shared" si="2"/>
        <v>0</v>
      </c>
      <c r="H75" s="136" t="s">
        <v>181</v>
      </c>
      <c r="V75" s="100" t="s">
        <v>2</v>
      </c>
      <c r="W75" s="6"/>
      <c r="Y75" s="100" t="s">
        <v>2</v>
      </c>
      <c r="Z75" s="6"/>
      <c r="AB75" s="100" t="s">
        <v>2</v>
      </c>
      <c r="AC75" s="6"/>
      <c r="AE75" s="100" t="s">
        <v>2</v>
      </c>
      <c r="AF75" s="6"/>
      <c r="AH75" s="100" t="s">
        <v>2</v>
      </c>
      <c r="AI75" s="6"/>
      <c r="AJ75" s="265"/>
      <c r="AK75" s="100" t="s">
        <v>2</v>
      </c>
      <c r="AL75" s="6"/>
      <c r="AM75" s="265"/>
      <c r="AN75" s="100" t="s">
        <v>2</v>
      </c>
      <c r="AO75" s="6"/>
    </row>
    <row r="76" spans="1:41" hidden="1" x14ac:dyDescent="0.35">
      <c r="A76" s="230">
        <f t="shared" si="3"/>
        <v>71</v>
      </c>
      <c r="B76" s="103"/>
      <c r="C76" s="121" t="s">
        <v>148</v>
      </c>
      <c r="D76" s="104"/>
      <c r="E76" s="104"/>
      <c r="F76" s="104"/>
      <c r="G76" s="142">
        <f t="shared" si="2"/>
        <v>0</v>
      </c>
      <c r="H76" s="136" t="s">
        <v>181</v>
      </c>
      <c r="V76" s="100" t="s">
        <v>457</v>
      </c>
      <c r="W76" s="6"/>
      <c r="Y76" s="100" t="s">
        <v>457</v>
      </c>
      <c r="Z76" s="6"/>
      <c r="AB76" s="100" t="s">
        <v>457</v>
      </c>
      <c r="AC76" s="6"/>
      <c r="AE76" s="100" t="s">
        <v>457</v>
      </c>
      <c r="AF76" s="6"/>
      <c r="AH76" s="100" t="s">
        <v>457</v>
      </c>
      <c r="AI76" s="6"/>
      <c r="AK76" s="100" t="s">
        <v>457</v>
      </c>
      <c r="AL76" s="6"/>
      <c r="AN76" s="100" t="s">
        <v>457</v>
      </c>
      <c r="AO76" s="6"/>
    </row>
    <row r="77" spans="1:41" hidden="1" x14ac:dyDescent="0.35">
      <c r="A77" s="230">
        <f t="shared" si="3"/>
        <v>72</v>
      </c>
      <c r="B77" s="103"/>
      <c r="C77" s="121" t="s">
        <v>148</v>
      </c>
      <c r="D77" s="104"/>
      <c r="E77" s="104"/>
      <c r="F77" s="104"/>
      <c r="G77" s="142">
        <f t="shared" si="2"/>
        <v>0</v>
      </c>
      <c r="H77" s="136" t="s">
        <v>181</v>
      </c>
      <c r="V77" s="100" t="s">
        <v>99</v>
      </c>
      <c r="W77" s="100"/>
      <c r="Y77" s="100" t="s">
        <v>99</v>
      </c>
      <c r="Z77" s="100"/>
      <c r="AB77" s="100" t="s">
        <v>99</v>
      </c>
      <c r="AC77" s="100"/>
      <c r="AE77" s="100" t="s">
        <v>99</v>
      </c>
      <c r="AF77" s="100"/>
      <c r="AH77" s="100" t="s">
        <v>99</v>
      </c>
      <c r="AI77" s="100"/>
      <c r="AK77" s="100" t="s">
        <v>99</v>
      </c>
      <c r="AL77" s="100"/>
      <c r="AN77" s="100" t="s">
        <v>99</v>
      </c>
      <c r="AO77" s="100"/>
    </row>
    <row r="78" spans="1:41" hidden="1" x14ac:dyDescent="0.35">
      <c r="A78" s="230">
        <f t="shared" si="3"/>
        <v>73</v>
      </c>
      <c r="B78" s="103"/>
      <c r="C78" s="121" t="s">
        <v>148</v>
      </c>
      <c r="D78" s="104"/>
      <c r="E78" s="104"/>
      <c r="F78" s="104"/>
      <c r="G78" s="142">
        <f t="shared" si="2"/>
        <v>0</v>
      </c>
      <c r="H78" s="136" t="s">
        <v>181</v>
      </c>
      <c r="V78" s="30" t="s">
        <v>70</v>
      </c>
      <c r="W78" s="2"/>
      <c r="Y78" s="30" t="s">
        <v>70</v>
      </c>
      <c r="Z78" s="2"/>
      <c r="AB78" s="30" t="s">
        <v>70</v>
      </c>
      <c r="AC78" s="2"/>
      <c r="AE78" s="30" t="s">
        <v>70</v>
      </c>
      <c r="AF78" s="2"/>
      <c r="AH78" s="30" t="s">
        <v>70</v>
      </c>
      <c r="AI78" s="2"/>
      <c r="AK78" s="30" t="s">
        <v>70</v>
      </c>
      <c r="AL78" s="2"/>
      <c r="AN78" s="30" t="s">
        <v>70</v>
      </c>
      <c r="AO78" s="2"/>
    </row>
    <row r="79" spans="1:41" hidden="1" x14ac:dyDescent="0.35">
      <c r="A79" s="230">
        <f t="shared" si="3"/>
        <v>74</v>
      </c>
      <c r="B79" s="103"/>
      <c r="C79" s="121" t="s">
        <v>148</v>
      </c>
      <c r="D79" s="104"/>
      <c r="E79" s="104"/>
      <c r="F79" s="104"/>
      <c r="G79" s="142">
        <f t="shared" si="2"/>
        <v>0</v>
      </c>
      <c r="H79" s="136" t="s">
        <v>181</v>
      </c>
      <c r="V79" s="30" t="s">
        <v>71</v>
      </c>
      <c r="W79" s="2"/>
      <c r="Y79" s="30" t="s">
        <v>71</v>
      </c>
      <c r="Z79" s="2"/>
      <c r="AB79" s="30" t="s">
        <v>71</v>
      </c>
      <c r="AC79" s="2"/>
      <c r="AE79" s="30" t="s">
        <v>71</v>
      </c>
      <c r="AF79" s="2"/>
      <c r="AH79" s="30" t="s">
        <v>71</v>
      </c>
      <c r="AI79" s="2"/>
      <c r="AK79" s="30" t="s">
        <v>71</v>
      </c>
      <c r="AL79" s="2"/>
      <c r="AN79" s="30" t="s">
        <v>71</v>
      </c>
      <c r="AO79" s="2"/>
    </row>
    <row r="80" spans="1:41" hidden="1" x14ac:dyDescent="0.35">
      <c r="A80" s="230">
        <f t="shared" si="3"/>
        <v>75</v>
      </c>
      <c r="B80" s="103"/>
      <c r="C80" s="121" t="s">
        <v>148</v>
      </c>
      <c r="D80" s="104"/>
      <c r="E80" s="104"/>
      <c r="F80" s="104"/>
      <c r="G80" s="142">
        <f t="shared" si="2"/>
        <v>0</v>
      </c>
      <c r="H80" s="136" t="s">
        <v>181</v>
      </c>
      <c r="V80" s="120" t="s">
        <v>0</v>
      </c>
      <c r="W80" s="79"/>
      <c r="Y80" s="120" t="s">
        <v>0</v>
      </c>
      <c r="Z80" s="79"/>
      <c r="AB80" s="120" t="s">
        <v>0</v>
      </c>
      <c r="AC80" s="79"/>
      <c r="AE80" s="120" t="s">
        <v>0</v>
      </c>
      <c r="AF80" s="79"/>
      <c r="AH80" s="120" t="s">
        <v>0</v>
      </c>
      <c r="AI80" s="79"/>
      <c r="AK80" s="120" t="s">
        <v>0</v>
      </c>
      <c r="AL80" s="79"/>
      <c r="AN80" s="120" t="s">
        <v>0</v>
      </c>
      <c r="AO80" s="79"/>
    </row>
    <row r="81" spans="1:44" hidden="1" x14ac:dyDescent="0.35">
      <c r="A81" s="230">
        <f t="shared" si="3"/>
        <v>76</v>
      </c>
      <c r="B81" s="103"/>
      <c r="C81" s="121" t="s">
        <v>148</v>
      </c>
      <c r="D81" s="104"/>
      <c r="E81" s="104"/>
      <c r="F81" s="104"/>
      <c r="G81" s="142">
        <f t="shared" si="2"/>
        <v>0</v>
      </c>
      <c r="H81" s="136" t="s">
        <v>181</v>
      </c>
      <c r="V81" s="120"/>
      <c r="W81" s="79"/>
      <c r="Y81" s="120"/>
      <c r="Z81" s="79"/>
      <c r="AA81" s="265"/>
      <c r="AB81" s="120"/>
      <c r="AC81" s="79"/>
      <c r="AE81" s="360"/>
      <c r="AF81" s="361"/>
      <c r="AG81" s="265"/>
      <c r="AH81" s="360"/>
      <c r="AI81" s="361"/>
      <c r="AK81" s="360"/>
      <c r="AL81" s="361"/>
      <c r="AN81" s="360"/>
      <c r="AO81" s="361"/>
      <c r="AQ81" s="364"/>
      <c r="AR81" s="365"/>
    </row>
    <row r="82" spans="1:44" hidden="1" x14ac:dyDescent="0.35">
      <c r="A82" s="230">
        <f t="shared" si="3"/>
        <v>77</v>
      </c>
      <c r="B82" s="103"/>
      <c r="C82" s="121" t="s">
        <v>148</v>
      </c>
      <c r="D82" s="104"/>
      <c r="E82" s="104"/>
      <c r="F82" s="104"/>
      <c r="G82" s="142">
        <f t="shared" si="2"/>
        <v>0</v>
      </c>
      <c r="H82" s="136" t="s">
        <v>181</v>
      </c>
      <c r="V82" s="100" t="s">
        <v>2</v>
      </c>
      <c r="W82" s="6"/>
      <c r="Y82" s="100" t="s">
        <v>2</v>
      </c>
      <c r="Z82" s="6"/>
      <c r="AB82" s="100" t="s">
        <v>2</v>
      </c>
      <c r="AC82" s="6"/>
      <c r="AE82" s="100" t="s">
        <v>2</v>
      </c>
      <c r="AF82" s="6"/>
      <c r="AH82" s="100" t="s">
        <v>2</v>
      </c>
      <c r="AI82" s="6"/>
      <c r="AJ82" s="265"/>
      <c r="AK82" s="100" t="s">
        <v>2</v>
      </c>
      <c r="AL82" s="6"/>
      <c r="AM82" s="265"/>
      <c r="AN82" s="100" t="s">
        <v>2</v>
      </c>
      <c r="AO82" s="6"/>
      <c r="AQ82" s="364"/>
      <c r="AR82" s="365"/>
    </row>
    <row r="83" spans="1:44" hidden="1" x14ac:dyDescent="0.35">
      <c r="A83" s="230">
        <f t="shared" si="3"/>
        <v>78</v>
      </c>
      <c r="B83" s="103"/>
      <c r="C83" s="121" t="s">
        <v>148</v>
      </c>
      <c r="D83" s="104"/>
      <c r="E83" s="104"/>
      <c r="F83" s="104"/>
      <c r="G83" s="142">
        <f t="shared" si="2"/>
        <v>0</v>
      </c>
      <c r="H83" s="136" t="s">
        <v>181</v>
      </c>
      <c r="V83" s="100" t="s">
        <v>457</v>
      </c>
      <c r="W83" s="6"/>
      <c r="Y83" s="100" t="s">
        <v>457</v>
      </c>
      <c r="Z83" s="6"/>
      <c r="AB83" s="100" t="s">
        <v>457</v>
      </c>
      <c r="AC83" s="6"/>
      <c r="AE83" s="100" t="s">
        <v>457</v>
      </c>
      <c r="AF83" s="6"/>
      <c r="AH83" s="100" t="s">
        <v>457</v>
      </c>
      <c r="AI83" s="6"/>
      <c r="AK83" s="100" t="s">
        <v>457</v>
      </c>
      <c r="AL83" s="6"/>
      <c r="AN83" s="100" t="s">
        <v>457</v>
      </c>
      <c r="AO83" s="6"/>
      <c r="AQ83" s="364"/>
      <c r="AR83" s="364"/>
    </row>
    <row r="84" spans="1:44" hidden="1" x14ac:dyDescent="0.35">
      <c r="A84" s="230">
        <f t="shared" si="3"/>
        <v>79</v>
      </c>
      <c r="B84" s="103"/>
      <c r="C84" s="121" t="s">
        <v>148</v>
      </c>
      <c r="D84" s="104"/>
      <c r="E84" s="104"/>
      <c r="F84" s="104"/>
      <c r="G84" s="142">
        <f t="shared" si="2"/>
        <v>0</v>
      </c>
      <c r="H84" s="136" t="s">
        <v>181</v>
      </c>
      <c r="V84" s="100" t="s">
        <v>99</v>
      </c>
      <c r="W84" s="100"/>
      <c r="Y84" s="100" t="s">
        <v>99</v>
      </c>
      <c r="Z84" s="100"/>
      <c r="AB84" s="100" t="s">
        <v>99</v>
      </c>
      <c r="AC84" s="100"/>
      <c r="AE84" s="100" t="s">
        <v>99</v>
      </c>
      <c r="AF84" s="100"/>
      <c r="AH84" s="100" t="s">
        <v>99</v>
      </c>
      <c r="AI84" s="100"/>
      <c r="AK84" s="100" t="s">
        <v>99</v>
      </c>
      <c r="AL84" s="100"/>
      <c r="AN84" s="100" t="s">
        <v>99</v>
      </c>
      <c r="AO84" s="100"/>
      <c r="AQ84" s="362"/>
      <c r="AR84" s="265"/>
    </row>
    <row r="85" spans="1:44" hidden="1" x14ac:dyDescent="0.35">
      <c r="A85" s="230">
        <f t="shared" si="3"/>
        <v>80</v>
      </c>
      <c r="B85" s="103"/>
      <c r="C85" s="121" t="s">
        <v>148</v>
      </c>
      <c r="D85" s="104"/>
      <c r="E85" s="104"/>
      <c r="F85" s="104"/>
      <c r="G85" s="142">
        <f t="shared" si="2"/>
        <v>0</v>
      </c>
      <c r="H85" s="136" t="s">
        <v>181</v>
      </c>
      <c r="V85" s="30" t="s">
        <v>70</v>
      </c>
      <c r="W85" s="2"/>
      <c r="Y85" s="30" t="s">
        <v>70</v>
      </c>
      <c r="Z85" s="2"/>
      <c r="AB85" s="30" t="s">
        <v>70</v>
      </c>
      <c r="AC85" s="2"/>
      <c r="AE85" s="30" t="s">
        <v>70</v>
      </c>
      <c r="AF85" s="2"/>
      <c r="AH85" s="30" t="s">
        <v>70</v>
      </c>
      <c r="AI85" s="2"/>
      <c r="AK85" s="30" t="s">
        <v>70</v>
      </c>
      <c r="AL85" s="2"/>
      <c r="AN85" s="30" t="s">
        <v>70</v>
      </c>
      <c r="AO85" s="2"/>
      <c r="AQ85" s="362"/>
      <c r="AR85" s="265"/>
    </row>
    <row r="86" spans="1:44" hidden="1" x14ac:dyDescent="0.35">
      <c r="A86" s="230">
        <f t="shared" si="3"/>
        <v>81</v>
      </c>
      <c r="B86" s="103"/>
      <c r="C86" s="121" t="s">
        <v>148</v>
      </c>
      <c r="D86" s="104"/>
      <c r="E86" s="104"/>
      <c r="F86" s="104"/>
      <c r="G86" s="142">
        <f t="shared" si="2"/>
        <v>0</v>
      </c>
      <c r="H86" s="136" t="s">
        <v>181</v>
      </c>
      <c r="V86" s="30" t="s">
        <v>71</v>
      </c>
      <c r="W86" s="2"/>
      <c r="Y86" s="30" t="s">
        <v>71</v>
      </c>
      <c r="Z86" s="2"/>
      <c r="AB86" s="30" t="s">
        <v>71</v>
      </c>
      <c r="AC86" s="2"/>
      <c r="AE86" s="30" t="s">
        <v>71</v>
      </c>
      <c r="AF86" s="2"/>
      <c r="AH86" s="30" t="s">
        <v>71</v>
      </c>
      <c r="AI86" s="2"/>
      <c r="AK86" s="30" t="s">
        <v>71</v>
      </c>
      <c r="AL86" s="2"/>
      <c r="AN86" s="30" t="s">
        <v>71</v>
      </c>
      <c r="AO86" s="2"/>
      <c r="AQ86" s="360"/>
      <c r="AR86" s="361"/>
    </row>
    <row r="87" spans="1:44" hidden="1" x14ac:dyDescent="0.35">
      <c r="A87" s="230">
        <f t="shared" si="3"/>
        <v>82</v>
      </c>
      <c r="B87" s="103"/>
      <c r="C87" s="121" t="s">
        <v>148</v>
      </c>
      <c r="D87" s="104"/>
      <c r="E87" s="104"/>
      <c r="F87" s="104"/>
      <c r="G87" s="142">
        <f t="shared" si="2"/>
        <v>0</v>
      </c>
      <c r="H87" s="136" t="s">
        <v>181</v>
      </c>
      <c r="V87" s="120" t="s">
        <v>0</v>
      </c>
      <c r="W87" s="79"/>
      <c r="Y87" s="120" t="s">
        <v>0</v>
      </c>
      <c r="Z87" s="79"/>
      <c r="AB87" s="120" t="s">
        <v>0</v>
      </c>
      <c r="AC87" s="79"/>
      <c r="AE87" s="120" t="s">
        <v>0</v>
      </c>
      <c r="AF87" s="79"/>
      <c r="AH87" s="120" t="s">
        <v>0</v>
      </c>
      <c r="AI87" s="79"/>
      <c r="AK87" s="120" t="s">
        <v>0</v>
      </c>
      <c r="AL87" s="79"/>
      <c r="AN87" s="120" t="s">
        <v>0</v>
      </c>
      <c r="AO87" s="79"/>
      <c r="AQ87" s="360"/>
      <c r="AR87" s="361"/>
    </row>
    <row r="88" spans="1:44" x14ac:dyDescent="0.35">
      <c r="A88" s="449">
        <f t="shared" si="3"/>
        <v>83</v>
      </c>
      <c r="B88" s="103" t="s">
        <v>909</v>
      </c>
      <c r="C88" s="121" t="s">
        <v>148</v>
      </c>
      <c r="D88" s="104"/>
      <c r="E88" s="104">
        <v>1</v>
      </c>
      <c r="F88" s="104">
        <v>1</v>
      </c>
      <c r="G88" s="142">
        <f t="shared" si="2"/>
        <v>38000</v>
      </c>
      <c r="H88" s="136" t="s">
        <v>181</v>
      </c>
      <c r="I88" s="132" t="s">
        <v>1922</v>
      </c>
      <c r="V88" s="100" t="s">
        <v>99</v>
      </c>
      <c r="W88" s="100"/>
      <c r="Y88" s="100" t="s">
        <v>99</v>
      </c>
      <c r="Z88" s="100"/>
      <c r="AB88" s="100" t="s">
        <v>99</v>
      </c>
      <c r="AC88" s="100"/>
      <c r="AE88" s="100" t="s">
        <v>99</v>
      </c>
      <c r="AF88" s="100"/>
      <c r="AH88" s="100" t="s">
        <v>99</v>
      </c>
      <c r="AI88" s="100"/>
      <c r="AK88" s="100" t="s">
        <v>99</v>
      </c>
      <c r="AL88" s="100">
        <v>4</v>
      </c>
      <c r="AN88" s="100" t="s">
        <v>99</v>
      </c>
      <c r="AO88" s="100"/>
      <c r="AQ88" s="360"/>
      <c r="AR88" s="361"/>
    </row>
    <row r="89" spans="1:44" x14ac:dyDescent="0.35">
      <c r="A89" s="449">
        <f t="shared" si="3"/>
        <v>84</v>
      </c>
      <c r="B89" s="103" t="s">
        <v>508</v>
      </c>
      <c r="C89" s="121" t="s">
        <v>148</v>
      </c>
      <c r="D89" s="104"/>
      <c r="E89" s="104">
        <v>1</v>
      </c>
      <c r="F89" s="104"/>
      <c r="G89" s="142">
        <f t="shared" si="2"/>
        <v>19000</v>
      </c>
      <c r="H89" s="136" t="s">
        <v>181</v>
      </c>
      <c r="I89" s="132" t="s">
        <v>1918</v>
      </c>
      <c r="V89" s="30" t="s">
        <v>70</v>
      </c>
      <c r="W89" s="2">
        <v>1</v>
      </c>
      <c r="Y89" s="30" t="s">
        <v>70</v>
      </c>
      <c r="Z89" s="2">
        <v>1</v>
      </c>
      <c r="AB89" s="30" t="s">
        <v>70</v>
      </c>
      <c r="AC89" s="2">
        <v>1</v>
      </c>
      <c r="AE89" s="30" t="s">
        <v>70</v>
      </c>
      <c r="AF89" s="2">
        <v>2</v>
      </c>
      <c r="AH89" s="30" t="s">
        <v>70</v>
      </c>
      <c r="AI89" s="2">
        <v>1</v>
      </c>
      <c r="AK89" s="30" t="s">
        <v>70</v>
      </c>
      <c r="AL89" s="2">
        <v>7</v>
      </c>
      <c r="AN89" s="30" t="s">
        <v>70</v>
      </c>
      <c r="AO89" s="2">
        <v>5</v>
      </c>
      <c r="AQ89" s="360"/>
      <c r="AR89" s="361"/>
    </row>
    <row r="90" spans="1:44" x14ac:dyDescent="0.35">
      <c r="A90" s="449">
        <f t="shared" si="3"/>
        <v>85</v>
      </c>
      <c r="B90" s="103" t="s">
        <v>842</v>
      </c>
      <c r="C90" s="121" t="s">
        <v>148</v>
      </c>
      <c r="D90" s="104"/>
      <c r="E90" s="104">
        <v>1</v>
      </c>
      <c r="F90" s="104"/>
      <c r="G90" s="142">
        <f t="shared" si="2"/>
        <v>19000</v>
      </c>
      <c r="H90" s="136" t="s">
        <v>181</v>
      </c>
      <c r="I90" s="132" t="s">
        <v>1919</v>
      </c>
      <c r="V90" s="30" t="s">
        <v>71</v>
      </c>
      <c r="W90" s="281">
        <v>1</v>
      </c>
      <c r="Y90" s="30" t="s">
        <v>71</v>
      </c>
      <c r="Z90" s="2"/>
      <c r="AB90" s="30" t="s">
        <v>71</v>
      </c>
      <c r="AC90" s="2"/>
      <c r="AE90" s="30" t="s">
        <v>71</v>
      </c>
      <c r="AF90" s="2"/>
      <c r="AH90" s="30" t="s">
        <v>71</v>
      </c>
      <c r="AI90" s="2"/>
      <c r="AK90" s="30" t="s">
        <v>71</v>
      </c>
      <c r="AL90" s="2"/>
      <c r="AN90" s="30" t="s">
        <v>71</v>
      </c>
      <c r="AO90" s="2"/>
      <c r="AQ90" s="360"/>
      <c r="AR90" s="361"/>
    </row>
    <row r="91" spans="1:44" x14ac:dyDescent="0.35">
      <c r="A91" s="449">
        <f t="shared" si="3"/>
        <v>86</v>
      </c>
      <c r="B91" s="103" t="s">
        <v>523</v>
      </c>
      <c r="C91" s="121" t="s">
        <v>148</v>
      </c>
      <c r="D91" s="104"/>
      <c r="E91" s="104">
        <v>2</v>
      </c>
      <c r="F91" s="104"/>
      <c r="G91" s="142">
        <f t="shared" si="2"/>
        <v>38000</v>
      </c>
      <c r="H91" s="136" t="s">
        <v>181</v>
      </c>
      <c r="I91" s="132" t="s">
        <v>1920</v>
      </c>
      <c r="V91" s="120" t="s">
        <v>0</v>
      </c>
      <c r="W91" s="79">
        <f>(W89+W90)*19000</f>
        <v>38000</v>
      </c>
      <c r="Y91" s="120" t="s">
        <v>0</v>
      </c>
      <c r="Z91" s="79">
        <f>(Z89+Z90)*19000</f>
        <v>19000</v>
      </c>
      <c r="AB91" s="120" t="s">
        <v>0</v>
      </c>
      <c r="AC91" s="79">
        <f>(AC89+AC90)*19000</f>
        <v>19000</v>
      </c>
      <c r="AE91" s="120" t="s">
        <v>0</v>
      </c>
      <c r="AF91" s="79">
        <f>(AF89+AF90)*19000</f>
        <v>38000</v>
      </c>
      <c r="AH91" s="120" t="s">
        <v>0</v>
      </c>
      <c r="AI91" s="79">
        <f>(AI89+AI90)*19000</f>
        <v>19000</v>
      </c>
      <c r="AK91" s="120" t="s">
        <v>0</v>
      </c>
      <c r="AL91" s="79">
        <f>(AL89+AL90)*19000</f>
        <v>133000</v>
      </c>
      <c r="AN91" s="120" t="s">
        <v>0</v>
      </c>
      <c r="AO91" s="79">
        <f>(AO89+AO90)*19000</f>
        <v>95000</v>
      </c>
      <c r="AQ91" s="360"/>
      <c r="AR91" s="361"/>
    </row>
    <row r="92" spans="1:44" x14ac:dyDescent="0.35">
      <c r="A92" s="449">
        <f t="shared" si="3"/>
        <v>87</v>
      </c>
      <c r="B92" s="103" t="s">
        <v>524</v>
      </c>
      <c r="C92" s="121" t="s">
        <v>148</v>
      </c>
      <c r="D92" s="104"/>
      <c r="E92" s="104">
        <v>1</v>
      </c>
      <c r="F92" s="104"/>
      <c r="G92" s="142">
        <f t="shared" si="2"/>
        <v>19000</v>
      </c>
      <c r="H92" s="136" t="s">
        <v>181</v>
      </c>
      <c r="I92" s="132" t="s">
        <v>1921</v>
      </c>
      <c r="V92" s="360"/>
      <c r="W92" s="361"/>
      <c r="Y92" s="360"/>
      <c r="Z92" s="361"/>
      <c r="AB92" s="360"/>
      <c r="AC92" s="361"/>
      <c r="AE92" s="360"/>
      <c r="AF92" s="361"/>
      <c r="AH92" s="360"/>
      <c r="AI92" s="361"/>
      <c r="AK92" s="360"/>
      <c r="AL92" s="361"/>
      <c r="AN92" s="360"/>
      <c r="AO92" s="361"/>
      <c r="AQ92" s="360"/>
      <c r="AR92" s="361"/>
    </row>
    <row r="93" spans="1:44" x14ac:dyDescent="0.35">
      <c r="A93" s="449">
        <f t="shared" si="3"/>
        <v>88</v>
      </c>
      <c r="B93" s="103" t="s">
        <v>126</v>
      </c>
      <c r="C93" s="121" t="s">
        <v>475</v>
      </c>
      <c r="D93" s="104">
        <v>4</v>
      </c>
      <c r="E93" s="104">
        <v>10</v>
      </c>
      <c r="F93" s="104"/>
      <c r="G93" s="142">
        <f t="shared" si="2"/>
        <v>190000</v>
      </c>
      <c r="H93" s="136" t="s">
        <v>181</v>
      </c>
      <c r="I93" s="132" t="s">
        <v>1924</v>
      </c>
      <c r="V93" s="100" t="s">
        <v>2</v>
      </c>
      <c r="W93" s="103" t="s">
        <v>824</v>
      </c>
      <c r="Y93" s="100" t="s">
        <v>2</v>
      </c>
      <c r="Z93" s="103" t="s">
        <v>518</v>
      </c>
      <c r="AB93" s="100" t="s">
        <v>2</v>
      </c>
      <c r="AC93" s="103" t="s">
        <v>525</v>
      </c>
      <c r="AE93" s="100" t="s">
        <v>2</v>
      </c>
      <c r="AF93" s="103" t="s">
        <v>502</v>
      </c>
      <c r="AH93" s="100" t="s">
        <v>2</v>
      </c>
      <c r="AI93" s="103" t="s">
        <v>1929</v>
      </c>
      <c r="AK93" s="100" t="s">
        <v>2</v>
      </c>
      <c r="AL93" s="103" t="s">
        <v>512</v>
      </c>
      <c r="AN93" s="100" t="s">
        <v>2</v>
      </c>
      <c r="AO93" s="103" t="s">
        <v>1581</v>
      </c>
      <c r="AQ93" s="360"/>
      <c r="AR93" s="361"/>
    </row>
    <row r="94" spans="1:44" x14ac:dyDescent="0.35">
      <c r="A94" s="449">
        <f t="shared" si="3"/>
        <v>89</v>
      </c>
      <c r="B94" s="103" t="s">
        <v>1925</v>
      </c>
      <c r="C94" s="121" t="s">
        <v>1850</v>
      </c>
      <c r="D94" s="104"/>
      <c r="E94" s="104">
        <v>5</v>
      </c>
      <c r="F94" s="104"/>
      <c r="G94" s="142">
        <f t="shared" si="2"/>
        <v>95000</v>
      </c>
      <c r="H94" s="136" t="s">
        <v>181</v>
      </c>
      <c r="I94" s="132" t="s">
        <v>1926</v>
      </c>
      <c r="V94" s="100" t="s">
        <v>457</v>
      </c>
      <c r="W94" s="6" t="s">
        <v>1928</v>
      </c>
      <c r="Y94" s="100" t="s">
        <v>457</v>
      </c>
      <c r="Z94" s="6" t="s">
        <v>148</v>
      </c>
      <c r="AB94" s="100" t="s">
        <v>457</v>
      </c>
      <c r="AC94" s="6" t="s">
        <v>148</v>
      </c>
      <c r="AE94" s="100" t="s">
        <v>457</v>
      </c>
      <c r="AF94" s="6" t="s">
        <v>148</v>
      </c>
      <c r="AH94" s="100" t="s">
        <v>457</v>
      </c>
      <c r="AI94" s="6" t="s">
        <v>148</v>
      </c>
      <c r="AK94" s="100" t="s">
        <v>457</v>
      </c>
      <c r="AL94" s="6" t="s">
        <v>148</v>
      </c>
      <c r="AN94" s="100" t="s">
        <v>457</v>
      </c>
      <c r="AO94" s="6" t="s">
        <v>148</v>
      </c>
      <c r="AQ94" s="360"/>
      <c r="AR94" s="361"/>
    </row>
    <row r="95" spans="1:44" x14ac:dyDescent="0.35">
      <c r="A95" s="449">
        <f t="shared" si="3"/>
        <v>90</v>
      </c>
      <c r="B95" s="103" t="s">
        <v>824</v>
      </c>
      <c r="C95" s="121" t="s">
        <v>1928</v>
      </c>
      <c r="D95" s="104">
        <v>7</v>
      </c>
      <c r="E95" s="104">
        <v>5</v>
      </c>
      <c r="F95" s="104"/>
      <c r="G95" s="142">
        <f t="shared" si="2"/>
        <v>95000</v>
      </c>
      <c r="H95" s="136" t="s">
        <v>181</v>
      </c>
      <c r="I95" s="132" t="s">
        <v>1927</v>
      </c>
      <c r="V95" s="100" t="s">
        <v>99</v>
      </c>
      <c r="W95" s="100">
        <v>7</v>
      </c>
      <c r="Y95" s="100" t="s">
        <v>99</v>
      </c>
      <c r="Z95" s="100"/>
      <c r="AB95" s="100" t="s">
        <v>99</v>
      </c>
      <c r="AC95" s="100"/>
      <c r="AE95" s="100" t="s">
        <v>99</v>
      </c>
      <c r="AF95" s="100"/>
      <c r="AH95" s="100" t="s">
        <v>99</v>
      </c>
      <c r="AI95" s="100"/>
      <c r="AK95" s="100" t="s">
        <v>99</v>
      </c>
      <c r="AL95" s="100"/>
      <c r="AN95" s="100" t="s">
        <v>99</v>
      </c>
      <c r="AO95" s="100"/>
      <c r="AQ95" s="360"/>
      <c r="AR95" s="361"/>
    </row>
    <row r="96" spans="1:44" x14ac:dyDescent="0.35">
      <c r="A96" s="449">
        <f t="shared" si="3"/>
        <v>91</v>
      </c>
      <c r="B96" s="103" t="s">
        <v>518</v>
      </c>
      <c r="C96" s="121" t="s">
        <v>148</v>
      </c>
      <c r="D96" s="104"/>
      <c r="E96" s="104">
        <v>1</v>
      </c>
      <c r="F96" s="104"/>
      <c r="G96" s="142">
        <f t="shared" si="2"/>
        <v>19000</v>
      </c>
      <c r="H96" s="136" t="s">
        <v>181</v>
      </c>
      <c r="V96" s="30" t="s">
        <v>70</v>
      </c>
      <c r="W96" s="2">
        <v>5</v>
      </c>
      <c r="Y96" s="30" t="s">
        <v>70</v>
      </c>
      <c r="Z96" s="2">
        <v>1</v>
      </c>
      <c r="AB96" s="30" t="s">
        <v>70</v>
      </c>
      <c r="AC96" s="2">
        <v>2</v>
      </c>
      <c r="AE96" s="30" t="s">
        <v>70</v>
      </c>
      <c r="AF96" s="2">
        <v>2</v>
      </c>
      <c r="AH96" s="30" t="s">
        <v>70</v>
      </c>
      <c r="AI96" s="2">
        <v>1</v>
      </c>
      <c r="AK96" s="30" t="s">
        <v>70</v>
      </c>
      <c r="AL96" s="2">
        <v>1</v>
      </c>
      <c r="AN96" s="30" t="s">
        <v>70</v>
      </c>
      <c r="AO96" s="2">
        <v>1</v>
      </c>
      <c r="AQ96" s="360"/>
      <c r="AR96" s="361"/>
    </row>
    <row r="97" spans="1:44" x14ac:dyDescent="0.35">
      <c r="A97" s="449">
        <f t="shared" si="3"/>
        <v>92</v>
      </c>
      <c r="B97" s="103" t="s">
        <v>525</v>
      </c>
      <c r="C97" s="121" t="s">
        <v>148</v>
      </c>
      <c r="D97" s="104"/>
      <c r="E97" s="104">
        <v>2</v>
      </c>
      <c r="F97" s="104">
        <v>2</v>
      </c>
      <c r="G97" s="142">
        <f t="shared" si="2"/>
        <v>76000</v>
      </c>
      <c r="H97" s="136" t="s">
        <v>181</v>
      </c>
      <c r="V97" s="30" t="s">
        <v>71</v>
      </c>
      <c r="W97" s="2"/>
      <c r="Y97" s="30" t="s">
        <v>71</v>
      </c>
      <c r="Z97" s="2"/>
      <c r="AB97" s="30" t="s">
        <v>71</v>
      </c>
      <c r="AC97" s="2"/>
      <c r="AE97" s="30" t="s">
        <v>71</v>
      </c>
      <c r="AF97" s="2"/>
      <c r="AH97" s="30" t="s">
        <v>71</v>
      </c>
      <c r="AI97" s="2">
        <v>2</v>
      </c>
      <c r="AK97" s="30" t="s">
        <v>71</v>
      </c>
      <c r="AL97" s="2"/>
      <c r="AN97" s="30" t="s">
        <v>71</v>
      </c>
      <c r="AO97" s="2"/>
      <c r="AQ97" s="360"/>
      <c r="AR97" s="361"/>
    </row>
    <row r="98" spans="1:44" x14ac:dyDescent="0.35">
      <c r="A98" s="449">
        <f t="shared" si="3"/>
        <v>93</v>
      </c>
      <c r="B98" s="103" t="s">
        <v>502</v>
      </c>
      <c r="C98" s="121" t="s">
        <v>148</v>
      </c>
      <c r="D98" s="104"/>
      <c r="E98" s="104">
        <v>2</v>
      </c>
      <c r="F98" s="104"/>
      <c r="G98" s="142">
        <f t="shared" si="2"/>
        <v>38000</v>
      </c>
      <c r="H98" s="136" t="s">
        <v>181</v>
      </c>
      <c r="V98" s="120" t="s">
        <v>0</v>
      </c>
      <c r="W98" s="79"/>
      <c r="Y98" s="120" t="s">
        <v>0</v>
      </c>
      <c r="Z98" s="79"/>
      <c r="AB98" s="120" t="s">
        <v>0</v>
      </c>
      <c r="AC98" s="79"/>
      <c r="AE98" s="120" t="s">
        <v>0</v>
      </c>
      <c r="AF98" s="79"/>
      <c r="AH98" s="120" t="s">
        <v>0</v>
      </c>
      <c r="AI98" s="79"/>
      <c r="AK98" s="120" t="s">
        <v>0</v>
      </c>
      <c r="AL98" s="79"/>
      <c r="AN98" s="120" t="s">
        <v>0</v>
      </c>
      <c r="AO98" s="79"/>
      <c r="AQ98" s="360"/>
      <c r="AR98" s="361"/>
    </row>
    <row r="99" spans="1:44" x14ac:dyDescent="0.35">
      <c r="A99" s="449">
        <f t="shared" si="3"/>
        <v>94</v>
      </c>
      <c r="B99" s="103" t="s">
        <v>1929</v>
      </c>
      <c r="C99" s="121" t="s">
        <v>148</v>
      </c>
      <c r="D99" s="104"/>
      <c r="E99" s="104">
        <v>1</v>
      </c>
      <c r="F99" s="104">
        <v>2</v>
      </c>
      <c r="G99" s="142">
        <f t="shared" si="2"/>
        <v>57000</v>
      </c>
      <c r="H99" s="136" t="s">
        <v>181</v>
      </c>
      <c r="V99" s="120" t="s">
        <v>0</v>
      </c>
      <c r="W99" s="79">
        <f>W96*19000</f>
        <v>95000</v>
      </c>
      <c r="Y99" s="120" t="s">
        <v>0</v>
      </c>
      <c r="Z99" s="79">
        <f>Z96*19000</f>
        <v>19000</v>
      </c>
      <c r="AB99" s="120" t="s">
        <v>0</v>
      </c>
      <c r="AC99" s="79">
        <f>AC96*19000</f>
        <v>38000</v>
      </c>
      <c r="AE99" s="120" t="s">
        <v>0</v>
      </c>
      <c r="AF99" s="79">
        <f>AF96*19000</f>
        <v>38000</v>
      </c>
      <c r="AH99" s="120" t="s">
        <v>0</v>
      </c>
      <c r="AI99" s="79">
        <f>3*19000</f>
        <v>57000</v>
      </c>
      <c r="AK99" s="120" t="s">
        <v>0</v>
      </c>
      <c r="AL99" s="79">
        <v>19000</v>
      </c>
      <c r="AN99" s="120" t="s">
        <v>0</v>
      </c>
      <c r="AO99" s="79">
        <v>19000</v>
      </c>
      <c r="AQ99" s="360"/>
      <c r="AR99" s="361"/>
    </row>
    <row r="100" spans="1:44" x14ac:dyDescent="0.35">
      <c r="A100" s="449">
        <f t="shared" si="3"/>
        <v>95</v>
      </c>
      <c r="B100" s="103" t="s">
        <v>512</v>
      </c>
      <c r="C100" s="121" t="s">
        <v>148</v>
      </c>
      <c r="D100" s="104"/>
      <c r="E100" s="104">
        <v>1</v>
      </c>
      <c r="F100" s="104"/>
      <c r="G100" s="142">
        <f t="shared" si="2"/>
        <v>19000</v>
      </c>
      <c r="H100" s="136" t="s">
        <v>181</v>
      </c>
      <c r="V100" s="362"/>
      <c r="W100" s="265"/>
      <c r="Y100" s="362"/>
      <c r="Z100" s="265"/>
      <c r="AB100" s="362"/>
      <c r="AC100" s="265"/>
      <c r="AE100" s="362"/>
      <c r="AF100" s="265"/>
      <c r="AH100" s="362"/>
      <c r="AI100" s="265"/>
      <c r="AK100" s="362"/>
      <c r="AL100" s="265"/>
      <c r="AN100" s="362"/>
      <c r="AO100" s="265"/>
      <c r="AQ100" s="360"/>
      <c r="AR100" s="361"/>
    </row>
    <row r="101" spans="1:44" x14ac:dyDescent="0.35">
      <c r="A101" s="449">
        <f t="shared" si="3"/>
        <v>96</v>
      </c>
      <c r="B101" s="103" t="s">
        <v>1581</v>
      </c>
      <c r="C101" s="121" t="s">
        <v>148</v>
      </c>
      <c r="D101" s="104"/>
      <c r="E101" s="104">
        <v>1</v>
      </c>
      <c r="F101" s="104"/>
      <c r="G101" s="142">
        <f t="shared" si="2"/>
        <v>19000</v>
      </c>
      <c r="H101" s="136" t="s">
        <v>181</v>
      </c>
      <c r="V101" s="100" t="s">
        <v>2</v>
      </c>
      <c r="W101" s="6" t="s">
        <v>1249</v>
      </c>
      <c r="Y101" s="100" t="s">
        <v>2</v>
      </c>
      <c r="Z101" s="6" t="s">
        <v>516</v>
      </c>
      <c r="AB101" s="100" t="s">
        <v>2</v>
      </c>
      <c r="AC101" s="6" t="s">
        <v>840</v>
      </c>
      <c r="AE101" s="100" t="s">
        <v>2</v>
      </c>
      <c r="AF101" s="6" t="s">
        <v>509</v>
      </c>
      <c r="AH101" s="100" t="s">
        <v>2</v>
      </c>
      <c r="AI101" s="6" t="s">
        <v>488</v>
      </c>
      <c r="AK101" s="100" t="s">
        <v>2</v>
      </c>
      <c r="AL101" s="6" t="s">
        <v>1605</v>
      </c>
      <c r="AN101" s="100" t="s">
        <v>2</v>
      </c>
      <c r="AO101" s="6" t="s">
        <v>1042</v>
      </c>
      <c r="AQ101" s="360"/>
      <c r="AR101" s="361"/>
    </row>
    <row r="102" spans="1:44" x14ac:dyDescent="0.35">
      <c r="A102" s="449">
        <f t="shared" si="3"/>
        <v>97</v>
      </c>
      <c r="B102" s="103" t="s">
        <v>1249</v>
      </c>
      <c r="C102" s="121" t="s">
        <v>148</v>
      </c>
      <c r="D102" s="104"/>
      <c r="E102" s="104">
        <v>1</v>
      </c>
      <c r="F102" s="104"/>
      <c r="G102" s="142">
        <f t="shared" si="2"/>
        <v>19000</v>
      </c>
      <c r="H102" s="136" t="s">
        <v>181</v>
      </c>
      <c r="V102" s="100" t="s">
        <v>457</v>
      </c>
      <c r="W102" s="6" t="s">
        <v>148</v>
      </c>
      <c r="Y102" s="100" t="s">
        <v>457</v>
      </c>
      <c r="Z102" s="6" t="s">
        <v>148</v>
      </c>
      <c r="AB102" s="100" t="s">
        <v>457</v>
      </c>
      <c r="AC102" s="6" t="s">
        <v>148</v>
      </c>
      <c r="AE102" s="100" t="s">
        <v>457</v>
      </c>
      <c r="AF102" s="6" t="s">
        <v>148</v>
      </c>
      <c r="AH102" s="100" t="s">
        <v>457</v>
      </c>
      <c r="AI102" s="6" t="s">
        <v>148</v>
      </c>
      <c r="AK102" s="100" t="s">
        <v>457</v>
      </c>
      <c r="AL102" s="6" t="s">
        <v>104</v>
      </c>
      <c r="AN102" s="100" t="s">
        <v>457</v>
      </c>
      <c r="AO102" s="6" t="s">
        <v>816</v>
      </c>
      <c r="AQ102" s="360"/>
      <c r="AR102" s="361"/>
    </row>
    <row r="103" spans="1:44" x14ac:dyDescent="0.35">
      <c r="A103" s="449">
        <f t="shared" si="3"/>
        <v>98</v>
      </c>
      <c r="B103" s="103" t="s">
        <v>516</v>
      </c>
      <c r="C103" s="121" t="s">
        <v>148</v>
      </c>
      <c r="D103" s="104"/>
      <c r="E103" s="104">
        <v>1</v>
      </c>
      <c r="F103" s="104">
        <v>1</v>
      </c>
      <c r="G103" s="142">
        <f t="shared" si="2"/>
        <v>38000</v>
      </c>
      <c r="H103" s="136" t="s">
        <v>181</v>
      </c>
      <c r="V103" s="100" t="s">
        <v>99</v>
      </c>
      <c r="W103" s="100"/>
      <c r="Y103" s="100" t="s">
        <v>99</v>
      </c>
      <c r="Z103" s="100"/>
      <c r="AB103" s="100" t="s">
        <v>99</v>
      </c>
      <c r="AC103" s="100"/>
      <c r="AE103" s="100" t="s">
        <v>99</v>
      </c>
      <c r="AF103" s="100"/>
      <c r="AH103" s="100" t="s">
        <v>99</v>
      </c>
      <c r="AI103" s="100"/>
      <c r="AK103" s="100" t="s">
        <v>99</v>
      </c>
      <c r="AL103" s="100">
        <v>4</v>
      </c>
      <c r="AN103" s="100" t="s">
        <v>99</v>
      </c>
      <c r="AO103" s="100">
        <v>3</v>
      </c>
      <c r="AQ103" s="360"/>
      <c r="AR103" s="361"/>
    </row>
    <row r="104" spans="1:44" x14ac:dyDescent="0.35">
      <c r="A104" s="449">
        <f t="shared" si="3"/>
        <v>99</v>
      </c>
      <c r="B104" s="103" t="s">
        <v>1605</v>
      </c>
      <c r="C104" s="100" t="s">
        <v>104</v>
      </c>
      <c r="D104" s="451">
        <v>4</v>
      </c>
      <c r="E104" s="451">
        <v>10</v>
      </c>
      <c r="F104" s="451"/>
      <c r="G104" s="142">
        <f t="shared" si="2"/>
        <v>190000</v>
      </c>
      <c r="H104" s="136" t="s">
        <v>181</v>
      </c>
      <c r="V104" s="30" t="s">
        <v>70</v>
      </c>
      <c r="W104" s="2">
        <v>1</v>
      </c>
      <c r="X104">
        <v>0</v>
      </c>
      <c r="Y104" s="30" t="s">
        <v>70</v>
      </c>
      <c r="Z104" s="2">
        <v>1</v>
      </c>
      <c r="AB104" s="30" t="s">
        <v>70</v>
      </c>
      <c r="AC104" s="2">
        <v>4</v>
      </c>
      <c r="AE104" s="30" t="s">
        <v>70</v>
      </c>
      <c r="AF104" s="2">
        <v>1</v>
      </c>
      <c r="AH104" s="30" t="s">
        <v>70</v>
      </c>
      <c r="AI104" s="2">
        <v>1</v>
      </c>
      <c r="AK104" s="30" t="s">
        <v>70</v>
      </c>
      <c r="AL104" s="2">
        <v>10</v>
      </c>
      <c r="AN104" s="30" t="s">
        <v>70</v>
      </c>
      <c r="AO104" s="2">
        <v>7</v>
      </c>
      <c r="AQ104" s="360"/>
      <c r="AR104" s="361"/>
    </row>
    <row r="105" spans="1:44" x14ac:dyDescent="0.35">
      <c r="A105" s="449">
        <f t="shared" si="3"/>
        <v>100</v>
      </c>
      <c r="B105" s="6" t="s">
        <v>840</v>
      </c>
      <c r="C105" s="100" t="s">
        <v>148</v>
      </c>
      <c r="D105" s="451"/>
      <c r="E105" s="451">
        <v>4</v>
      </c>
      <c r="F105" s="451"/>
      <c r="G105" s="142">
        <f t="shared" si="2"/>
        <v>76000</v>
      </c>
      <c r="H105" s="185" t="s">
        <v>181</v>
      </c>
      <c r="V105" s="30" t="s">
        <v>71</v>
      </c>
      <c r="W105" s="2"/>
      <c r="Y105" s="30" t="s">
        <v>71</v>
      </c>
      <c r="Z105" s="2">
        <v>1</v>
      </c>
      <c r="AB105" s="30" t="s">
        <v>71</v>
      </c>
      <c r="AC105" s="2"/>
      <c r="AE105" s="30" t="s">
        <v>71</v>
      </c>
      <c r="AF105" s="2"/>
      <c r="AH105" s="30" t="s">
        <v>71</v>
      </c>
      <c r="AI105" s="2"/>
      <c r="AK105" s="30" t="s">
        <v>71</v>
      </c>
      <c r="AL105" s="2"/>
      <c r="AN105" s="30" t="s">
        <v>71</v>
      </c>
      <c r="AO105" s="2"/>
      <c r="AQ105" s="265"/>
      <c r="AR105" s="265"/>
    </row>
    <row r="106" spans="1:44" x14ac:dyDescent="0.35">
      <c r="A106" s="449">
        <f t="shared" si="3"/>
        <v>101</v>
      </c>
      <c r="B106" s="438" t="s">
        <v>509</v>
      </c>
      <c r="C106" s="100" t="s">
        <v>148</v>
      </c>
      <c r="D106" s="451"/>
      <c r="E106" s="451">
        <v>1</v>
      </c>
      <c r="F106" s="451"/>
      <c r="G106" s="142">
        <f t="shared" si="2"/>
        <v>19000</v>
      </c>
      <c r="H106" s="100" t="s">
        <v>181</v>
      </c>
      <c r="V106" s="120" t="s">
        <v>0</v>
      </c>
      <c r="W106" s="79">
        <v>19000</v>
      </c>
      <c r="Y106" s="120" t="s">
        <v>0</v>
      </c>
      <c r="Z106" s="79">
        <f>19000*2</f>
        <v>38000</v>
      </c>
      <c r="AB106" s="120" t="s">
        <v>0</v>
      </c>
      <c r="AC106" s="79">
        <f>AC104*19000+AC105*19000</f>
        <v>76000</v>
      </c>
      <c r="AE106" s="120" t="s">
        <v>0</v>
      </c>
      <c r="AF106" s="79">
        <f>AF104*19000+AF105*19000</f>
        <v>19000</v>
      </c>
      <c r="AH106" s="120" t="s">
        <v>0</v>
      </c>
      <c r="AI106" s="79">
        <f>AI104*19000+AI105*19000</f>
        <v>19000</v>
      </c>
      <c r="AK106" s="120" t="s">
        <v>0</v>
      </c>
      <c r="AL106" s="79">
        <f>AL104*19000+AL105*19000</f>
        <v>190000</v>
      </c>
      <c r="AN106" s="120" t="s">
        <v>0</v>
      </c>
      <c r="AO106" s="79">
        <f>AO104*19000+AO105*19000</f>
        <v>133000</v>
      </c>
    </row>
    <row r="107" spans="1:44" x14ac:dyDescent="0.35">
      <c r="A107" s="449">
        <f t="shared" si="3"/>
        <v>102</v>
      </c>
      <c r="B107" s="438" t="s">
        <v>488</v>
      </c>
      <c r="C107" s="100" t="s">
        <v>148</v>
      </c>
      <c r="D107" s="451"/>
      <c r="E107" s="451">
        <v>1</v>
      </c>
      <c r="F107" s="451"/>
      <c r="G107" s="142">
        <f t="shared" si="2"/>
        <v>19000</v>
      </c>
      <c r="H107" s="100" t="s">
        <v>181</v>
      </c>
      <c r="V107" s="362"/>
      <c r="W107" s="265"/>
      <c r="Y107" s="362"/>
      <c r="Z107" s="265"/>
      <c r="AB107" s="362"/>
      <c r="AC107" s="265"/>
      <c r="AE107" s="362"/>
      <c r="AF107" s="265"/>
      <c r="AH107" s="362"/>
      <c r="AI107" s="265"/>
      <c r="AK107" s="362"/>
      <c r="AL107" s="265"/>
      <c r="AN107" s="362"/>
      <c r="AO107" s="265"/>
    </row>
    <row r="108" spans="1:44" x14ac:dyDescent="0.35">
      <c r="A108" s="449">
        <f t="shared" si="3"/>
        <v>103</v>
      </c>
      <c r="B108" s="438" t="s">
        <v>1042</v>
      </c>
      <c r="C108" s="438" t="s">
        <v>816</v>
      </c>
      <c r="D108" s="451">
        <v>3</v>
      </c>
      <c r="E108" s="451">
        <v>7</v>
      </c>
      <c r="F108" s="451"/>
      <c r="G108" s="142">
        <f t="shared" si="2"/>
        <v>133000</v>
      </c>
      <c r="H108" s="100" t="s">
        <v>181</v>
      </c>
      <c r="V108" s="440" t="s">
        <v>2</v>
      </c>
      <c r="W108" s="441"/>
      <c r="X108" s="442"/>
      <c r="Y108" s="440" t="s">
        <v>2</v>
      </c>
      <c r="Z108" s="441"/>
      <c r="AA108" s="442"/>
      <c r="AB108" s="440" t="s">
        <v>2</v>
      </c>
      <c r="AC108" s="441"/>
      <c r="AD108" s="442"/>
      <c r="AE108" s="440" t="s">
        <v>2</v>
      </c>
      <c r="AF108" s="441"/>
      <c r="AG108" s="442"/>
      <c r="AH108" s="440" t="s">
        <v>2</v>
      </c>
      <c r="AI108" s="441"/>
      <c r="AJ108" s="442"/>
      <c r="AK108" s="440" t="s">
        <v>2</v>
      </c>
      <c r="AL108" s="441"/>
      <c r="AM108" s="442"/>
      <c r="AN108" s="440" t="s">
        <v>2</v>
      </c>
      <c r="AO108" s="441"/>
    </row>
    <row r="109" spans="1:44" x14ac:dyDescent="0.35">
      <c r="A109" s="449">
        <f t="shared" si="3"/>
        <v>104</v>
      </c>
      <c r="B109" s="438" t="s">
        <v>1931</v>
      </c>
      <c r="C109" s="438" t="s">
        <v>847</v>
      </c>
      <c r="D109" s="451">
        <v>7</v>
      </c>
      <c r="E109" s="451">
        <v>2</v>
      </c>
      <c r="F109" s="451"/>
      <c r="G109" s="142">
        <f t="shared" si="2"/>
        <v>38000</v>
      </c>
      <c r="H109" s="100" t="s">
        <v>181</v>
      </c>
      <c r="V109" s="440" t="s">
        <v>457</v>
      </c>
      <c r="W109" s="441"/>
      <c r="X109" s="442"/>
      <c r="Y109" s="440" t="s">
        <v>457</v>
      </c>
      <c r="Z109" s="441"/>
      <c r="AA109" s="442"/>
      <c r="AB109" s="440" t="s">
        <v>457</v>
      </c>
      <c r="AC109" s="441"/>
      <c r="AD109" s="442"/>
      <c r="AE109" s="440" t="s">
        <v>457</v>
      </c>
      <c r="AF109" s="441"/>
      <c r="AG109" s="442"/>
      <c r="AH109" s="440" t="s">
        <v>457</v>
      </c>
      <c r="AI109" s="441"/>
      <c r="AJ109" s="442"/>
      <c r="AK109" s="440" t="s">
        <v>457</v>
      </c>
      <c r="AL109" s="441"/>
      <c r="AM109" s="442"/>
      <c r="AN109" s="440" t="s">
        <v>457</v>
      </c>
      <c r="AO109" s="441"/>
    </row>
    <row r="110" spans="1:44" x14ac:dyDescent="0.35">
      <c r="A110" s="449">
        <f t="shared" si="3"/>
        <v>105</v>
      </c>
      <c r="B110" s="438" t="s">
        <v>1600</v>
      </c>
      <c r="C110" s="438" t="s">
        <v>484</v>
      </c>
      <c r="D110" s="451">
        <v>6</v>
      </c>
      <c r="E110" s="451">
        <v>3</v>
      </c>
      <c r="F110" s="451">
        <v>1</v>
      </c>
      <c r="G110" s="142">
        <f t="shared" si="2"/>
        <v>76000</v>
      </c>
      <c r="H110" s="100" t="s">
        <v>181</v>
      </c>
      <c r="I110" s="132" t="s">
        <v>1933</v>
      </c>
      <c r="V110" s="440" t="s">
        <v>99</v>
      </c>
      <c r="W110" s="440"/>
      <c r="X110" s="442"/>
      <c r="Y110" s="440" t="s">
        <v>99</v>
      </c>
      <c r="Z110" s="440"/>
      <c r="AA110" s="442"/>
      <c r="AB110" s="440" t="s">
        <v>99</v>
      </c>
      <c r="AC110" s="440"/>
      <c r="AD110" s="442"/>
      <c r="AE110" s="440" t="s">
        <v>99</v>
      </c>
      <c r="AF110" s="440"/>
      <c r="AG110" s="442"/>
      <c r="AH110" s="440" t="s">
        <v>99</v>
      </c>
      <c r="AI110" s="440"/>
      <c r="AJ110" s="442"/>
      <c r="AK110" s="440" t="s">
        <v>99</v>
      </c>
      <c r="AL110" s="440"/>
      <c r="AM110" s="442"/>
      <c r="AN110" s="440" t="s">
        <v>99</v>
      </c>
      <c r="AO110" s="440"/>
    </row>
    <row r="111" spans="1:44" hidden="1" x14ac:dyDescent="0.35">
      <c r="A111" s="131"/>
      <c r="B111" s="131"/>
      <c r="C111" s="131"/>
      <c r="D111" s="61"/>
      <c r="E111" s="61"/>
      <c r="F111" s="61"/>
      <c r="G111" s="67"/>
      <c r="H111" s="96"/>
      <c r="V111" s="440" t="s">
        <v>70</v>
      </c>
      <c r="W111" s="441"/>
      <c r="X111" s="442"/>
      <c r="Y111" s="440" t="s">
        <v>70</v>
      </c>
      <c r="Z111" s="441"/>
      <c r="AA111" s="442"/>
      <c r="AB111" s="440" t="s">
        <v>70</v>
      </c>
      <c r="AC111" s="441"/>
      <c r="AD111" s="442"/>
      <c r="AE111" s="440" t="s">
        <v>70</v>
      </c>
      <c r="AF111" s="441"/>
      <c r="AG111" s="442"/>
      <c r="AH111" s="440" t="s">
        <v>70</v>
      </c>
      <c r="AI111" s="441"/>
      <c r="AJ111" s="442"/>
      <c r="AK111" s="440" t="s">
        <v>70</v>
      </c>
      <c r="AL111" s="441"/>
      <c r="AM111" s="442"/>
      <c r="AN111" s="440" t="s">
        <v>70</v>
      </c>
      <c r="AO111" s="441"/>
    </row>
    <row r="112" spans="1:44" hidden="1" x14ac:dyDescent="0.35">
      <c r="A112" s="131"/>
      <c r="B112" s="131"/>
      <c r="C112" s="131"/>
      <c r="D112" s="61"/>
      <c r="E112" s="61"/>
      <c r="F112" s="61"/>
      <c r="G112" s="67"/>
      <c r="H112" s="96"/>
      <c r="V112" s="440" t="s">
        <v>71</v>
      </c>
      <c r="W112" s="441"/>
      <c r="X112" s="442"/>
      <c r="Y112" s="440" t="s">
        <v>71</v>
      </c>
      <c r="Z112" s="441"/>
      <c r="AA112" s="442"/>
      <c r="AB112" s="440" t="s">
        <v>71</v>
      </c>
      <c r="AC112" s="441"/>
      <c r="AD112" s="442"/>
      <c r="AE112" s="440" t="s">
        <v>71</v>
      </c>
      <c r="AF112" s="441"/>
      <c r="AG112" s="442"/>
      <c r="AH112" s="440" t="s">
        <v>71</v>
      </c>
      <c r="AI112" s="441"/>
      <c r="AJ112" s="442"/>
      <c r="AK112" s="440" t="s">
        <v>71</v>
      </c>
      <c r="AL112" s="441"/>
      <c r="AM112" s="442"/>
      <c r="AN112" s="440" t="s">
        <v>71</v>
      </c>
      <c r="AO112" s="441"/>
    </row>
    <row r="113" spans="1:44" x14ac:dyDescent="0.35">
      <c r="A113" s="449">
        <v>106</v>
      </c>
      <c r="B113" s="458" t="s">
        <v>1934</v>
      </c>
      <c r="C113" s="438" t="s">
        <v>1563</v>
      </c>
      <c r="D113" s="451">
        <v>6</v>
      </c>
      <c r="E113" s="451">
        <v>3</v>
      </c>
      <c r="F113" s="451">
        <v>3</v>
      </c>
      <c r="G113" s="142">
        <f t="shared" ref="G113" si="4">(E113+F113)*19000</f>
        <v>114000</v>
      </c>
      <c r="H113" s="365" t="s">
        <v>1935</v>
      </c>
      <c r="V113" s="440"/>
      <c r="W113" s="441"/>
      <c r="X113" s="442"/>
      <c r="Y113" s="440"/>
      <c r="Z113" s="441"/>
      <c r="AA113" s="442"/>
      <c r="AB113" s="440"/>
      <c r="AC113" s="441"/>
      <c r="AD113" s="442"/>
      <c r="AE113" s="440"/>
      <c r="AF113" s="441"/>
      <c r="AG113" s="442"/>
      <c r="AH113" s="440"/>
      <c r="AI113" s="441"/>
      <c r="AJ113" s="442"/>
      <c r="AK113" s="440"/>
      <c r="AL113" s="441"/>
      <c r="AM113" s="442"/>
      <c r="AN113" s="440"/>
      <c r="AO113" s="441"/>
    </row>
    <row r="114" spans="1:44" x14ac:dyDescent="0.35">
      <c r="A114" s="449">
        <v>107</v>
      </c>
      <c r="B114" s="36" t="s">
        <v>1079</v>
      </c>
      <c r="C114" s="185" t="s">
        <v>1081</v>
      </c>
      <c r="D114" s="450"/>
      <c r="E114" s="450">
        <v>1</v>
      </c>
      <c r="F114" s="450"/>
      <c r="G114" s="37">
        <v>19000</v>
      </c>
      <c r="H114" s="100" t="s">
        <v>181</v>
      </c>
      <c r="V114" s="440"/>
      <c r="W114" s="441"/>
      <c r="X114" s="442"/>
      <c r="Y114" s="440"/>
      <c r="Z114" s="441"/>
      <c r="AA114" s="442"/>
      <c r="AB114" s="440"/>
      <c r="AC114" s="441"/>
      <c r="AD114" s="442"/>
      <c r="AE114" s="440"/>
      <c r="AF114" s="441"/>
      <c r="AG114" s="442"/>
      <c r="AH114" s="440"/>
      <c r="AI114" s="441"/>
      <c r="AJ114" s="442"/>
      <c r="AK114" s="440"/>
      <c r="AL114" s="441"/>
      <c r="AM114" s="442"/>
      <c r="AN114" s="440"/>
      <c r="AO114" s="441"/>
    </row>
    <row r="115" spans="1:44" x14ac:dyDescent="0.35">
      <c r="A115" s="660" t="s">
        <v>140</v>
      </c>
      <c r="B115" s="661"/>
      <c r="C115" s="438"/>
      <c r="D115" s="437"/>
      <c r="E115" s="437">
        <f>SUM(E6:E114)</f>
        <v>173</v>
      </c>
      <c r="F115" s="451">
        <f>SUM(F6:F114)</f>
        <v>27</v>
      </c>
      <c r="G115" s="45">
        <f>SUM(G6:G113)</f>
        <v>3781000</v>
      </c>
      <c r="H115" s="100"/>
      <c r="I115" s="341"/>
      <c r="V115" s="440" t="s">
        <v>0</v>
      </c>
      <c r="W115" s="443"/>
      <c r="X115" s="442"/>
      <c r="Y115" s="440" t="s">
        <v>0</v>
      </c>
      <c r="Z115" s="443"/>
      <c r="AA115" s="442"/>
      <c r="AB115" s="440" t="s">
        <v>0</v>
      </c>
      <c r="AC115" s="443"/>
      <c r="AD115" s="442"/>
      <c r="AE115" s="440" t="s">
        <v>0</v>
      </c>
      <c r="AF115" s="443"/>
      <c r="AG115" s="442"/>
      <c r="AH115" s="440" t="s">
        <v>0</v>
      </c>
      <c r="AI115" s="443"/>
      <c r="AJ115" s="442"/>
      <c r="AK115" s="440" t="s">
        <v>0</v>
      </c>
      <c r="AL115" s="443"/>
      <c r="AM115" s="442"/>
      <c r="AN115" s="440" t="s">
        <v>0</v>
      </c>
      <c r="AO115" s="443"/>
    </row>
    <row r="116" spans="1:44" x14ac:dyDescent="0.35">
      <c r="I116" s="341"/>
      <c r="V116" s="120"/>
      <c r="W116" s="79"/>
      <c r="Y116" s="265"/>
      <c r="Z116" s="265"/>
      <c r="AB116" s="265"/>
      <c r="AC116" s="265"/>
      <c r="AE116" s="265"/>
      <c r="AF116" s="265"/>
      <c r="AH116" s="265"/>
      <c r="AI116" s="265"/>
      <c r="AK116" s="265"/>
      <c r="AL116" s="265"/>
      <c r="AN116" s="265"/>
      <c r="AO116" s="265"/>
    </row>
    <row r="117" spans="1:44" x14ac:dyDescent="0.35">
      <c r="B117" s="459" t="s">
        <v>727</v>
      </c>
      <c r="C117" s="185"/>
      <c r="D117" s="450"/>
      <c r="E117" s="450">
        <v>2</v>
      </c>
      <c r="F117" s="450"/>
      <c r="G117" s="37">
        <v>38000</v>
      </c>
      <c r="H117" s="185" t="s">
        <v>181</v>
      </c>
      <c r="V117" s="100" t="s">
        <v>2</v>
      </c>
      <c r="W117" s="6" t="s">
        <v>1931</v>
      </c>
      <c r="Y117" s="100" t="s">
        <v>2</v>
      </c>
      <c r="Z117" s="6" t="s">
        <v>1600</v>
      </c>
      <c r="AB117" s="100" t="s">
        <v>2</v>
      </c>
      <c r="AC117" s="6"/>
      <c r="AE117" s="100" t="s">
        <v>2</v>
      </c>
      <c r="AF117" s="6"/>
      <c r="AH117" s="100" t="s">
        <v>2</v>
      </c>
      <c r="AI117" s="6"/>
      <c r="AK117" s="100" t="s">
        <v>2</v>
      </c>
      <c r="AL117" s="6"/>
      <c r="AN117" s="100" t="s">
        <v>2</v>
      </c>
      <c r="AO117" s="6"/>
    </row>
    <row r="118" spans="1:44" x14ac:dyDescent="0.35">
      <c r="B118" s="185" t="s">
        <v>437</v>
      </c>
      <c r="C118" s="450" t="s">
        <v>104</v>
      </c>
      <c r="D118" s="450"/>
      <c r="E118" s="450">
        <v>1</v>
      </c>
      <c r="F118" s="450"/>
      <c r="G118" s="37">
        <v>19000</v>
      </c>
      <c r="H118" s="404" t="s">
        <v>181</v>
      </c>
      <c r="V118" s="100" t="s">
        <v>457</v>
      </c>
      <c r="W118" s="6" t="s">
        <v>847</v>
      </c>
      <c r="Y118" s="100" t="s">
        <v>457</v>
      </c>
      <c r="Z118" s="6" t="s">
        <v>484</v>
      </c>
      <c r="AB118" s="100" t="s">
        <v>457</v>
      </c>
      <c r="AC118" s="6"/>
      <c r="AE118" s="100" t="s">
        <v>457</v>
      </c>
      <c r="AF118" s="6"/>
      <c r="AH118" s="100" t="s">
        <v>457</v>
      </c>
      <c r="AI118" s="6"/>
      <c r="AK118" s="100" t="s">
        <v>457</v>
      </c>
      <c r="AL118" s="6"/>
      <c r="AN118" s="100" t="s">
        <v>457</v>
      </c>
      <c r="AO118" s="6"/>
    </row>
    <row r="119" spans="1:44" s="132" customFormat="1" x14ac:dyDescent="0.35">
      <c r="A119" s="4"/>
      <c r="B119" s="365" t="s">
        <v>1073</v>
      </c>
      <c r="C119" s="365" t="s">
        <v>387</v>
      </c>
      <c r="D119" s="365"/>
      <c r="E119" s="456">
        <v>1</v>
      </c>
      <c r="F119" s="365"/>
      <c r="G119" s="37">
        <v>19000</v>
      </c>
      <c r="H119" s="185" t="s">
        <v>181</v>
      </c>
      <c r="V119" s="100" t="s">
        <v>99</v>
      </c>
      <c r="W119" s="100">
        <v>7</v>
      </c>
      <c r="X119"/>
      <c r="Y119" s="100" t="s">
        <v>99</v>
      </c>
      <c r="Z119" s="100">
        <v>6</v>
      </c>
      <c r="AA119"/>
      <c r="AB119" s="100" t="s">
        <v>99</v>
      </c>
      <c r="AC119" s="100"/>
      <c r="AD119"/>
      <c r="AE119" s="100" t="s">
        <v>99</v>
      </c>
      <c r="AF119" s="100"/>
      <c r="AG119"/>
      <c r="AH119" s="100" t="s">
        <v>99</v>
      </c>
      <c r="AI119" s="100"/>
      <c r="AJ119"/>
      <c r="AK119" s="100" t="s">
        <v>99</v>
      </c>
      <c r="AL119" s="100"/>
      <c r="AM119"/>
      <c r="AN119" s="100" t="s">
        <v>99</v>
      </c>
      <c r="AO119" s="100"/>
      <c r="AP119"/>
      <c r="AQ119"/>
      <c r="AR119"/>
    </row>
    <row r="120" spans="1:44" s="132" customFormat="1" x14ac:dyDescent="0.35">
      <c r="A120" s="4"/>
      <c r="B120" s="365" t="s">
        <v>1936</v>
      </c>
      <c r="C120" s="365" t="s">
        <v>484</v>
      </c>
      <c r="D120" s="365"/>
      <c r="E120" s="456">
        <v>1</v>
      </c>
      <c r="F120" s="365"/>
      <c r="G120" s="37">
        <v>19000</v>
      </c>
      <c r="H120" s="185" t="s">
        <v>181</v>
      </c>
      <c r="V120" s="30" t="s">
        <v>70</v>
      </c>
      <c r="W120" s="2">
        <v>2</v>
      </c>
      <c r="X120"/>
      <c r="Y120" s="30" t="s">
        <v>70</v>
      </c>
      <c r="Z120" s="2">
        <v>3</v>
      </c>
      <c r="AA120"/>
      <c r="AB120" s="30" t="s">
        <v>70</v>
      </c>
      <c r="AC120" s="2"/>
      <c r="AD120"/>
      <c r="AE120" s="30" t="s">
        <v>70</v>
      </c>
      <c r="AF120" s="2"/>
      <c r="AG120"/>
      <c r="AH120" s="30" t="s">
        <v>70</v>
      </c>
      <c r="AI120" s="2"/>
      <c r="AJ120"/>
      <c r="AK120" s="30" t="s">
        <v>70</v>
      </c>
      <c r="AL120" s="2"/>
      <c r="AM120"/>
      <c r="AN120" s="30" t="s">
        <v>70</v>
      </c>
      <c r="AO120" s="2"/>
      <c r="AP120"/>
      <c r="AQ120"/>
      <c r="AR120"/>
    </row>
    <row r="121" spans="1:44" s="132" customFormat="1" x14ac:dyDescent="0.35">
      <c r="A121" s="4"/>
      <c r="G121" s="3"/>
      <c r="H121" s="29"/>
      <c r="V121" s="30" t="s">
        <v>71</v>
      </c>
      <c r="W121" s="2"/>
      <c r="X121"/>
      <c r="Y121" s="30" t="s">
        <v>71</v>
      </c>
      <c r="Z121" s="2">
        <v>1</v>
      </c>
      <c r="AA121"/>
      <c r="AB121" s="30" t="s">
        <v>71</v>
      </c>
      <c r="AC121" s="2"/>
      <c r="AD121"/>
      <c r="AE121" s="30" t="s">
        <v>71</v>
      </c>
      <c r="AF121" s="2"/>
      <c r="AG121"/>
      <c r="AH121" s="30" t="s">
        <v>71</v>
      </c>
      <c r="AI121" s="2"/>
      <c r="AJ121"/>
      <c r="AK121" s="30" t="s">
        <v>71</v>
      </c>
      <c r="AL121" s="2"/>
      <c r="AM121"/>
      <c r="AN121" s="30" t="s">
        <v>71</v>
      </c>
      <c r="AO121" s="2"/>
      <c r="AP121"/>
      <c r="AQ121"/>
      <c r="AR121"/>
    </row>
    <row r="122" spans="1:44" s="132" customFormat="1" x14ac:dyDescent="0.35">
      <c r="A122" s="4"/>
      <c r="G122" s="3"/>
      <c r="H122" s="29"/>
      <c r="V122" s="120" t="s">
        <v>0</v>
      </c>
      <c r="W122" s="79">
        <f>W121+W120*19000</f>
        <v>38000</v>
      </c>
      <c r="X122"/>
      <c r="Y122" s="120" t="s">
        <v>0</v>
      </c>
      <c r="Z122" s="79">
        <v>76000</v>
      </c>
      <c r="AA122"/>
      <c r="AB122" s="120" t="s">
        <v>0</v>
      </c>
      <c r="AC122" s="79"/>
      <c r="AD122"/>
      <c r="AE122" s="120" t="s">
        <v>0</v>
      </c>
      <c r="AF122" s="79"/>
      <c r="AG122"/>
      <c r="AH122" s="120" t="s">
        <v>0</v>
      </c>
      <c r="AI122" s="79"/>
      <c r="AJ122"/>
      <c r="AK122" s="120" t="s">
        <v>0</v>
      </c>
      <c r="AL122" s="79"/>
      <c r="AM122"/>
      <c r="AN122" s="120" t="s">
        <v>0</v>
      </c>
      <c r="AO122" s="79"/>
      <c r="AP122"/>
      <c r="AQ122"/>
      <c r="AR122"/>
    </row>
    <row r="123" spans="1:44" s="132" customFormat="1" x14ac:dyDescent="0.35">
      <c r="A123" s="4"/>
      <c r="G123" s="3"/>
      <c r="H123" s="29"/>
      <c r="V123" s="120"/>
      <c r="W123" s="79"/>
      <c r="X123"/>
      <c r="Y123" s="120"/>
      <c r="Z123" s="79"/>
      <c r="AA123"/>
      <c r="AB123" s="120"/>
      <c r="AC123" s="79"/>
      <c r="AD123"/>
      <c r="AE123" s="120"/>
      <c r="AF123" s="79"/>
      <c r="AG123"/>
      <c r="AH123" s="120"/>
      <c r="AI123" s="79"/>
      <c r="AJ123"/>
      <c r="AK123" s="120"/>
      <c r="AL123" s="79"/>
      <c r="AM123"/>
      <c r="AN123" s="120"/>
      <c r="AO123" s="79"/>
      <c r="AP123"/>
      <c r="AQ123"/>
      <c r="AR123"/>
    </row>
    <row r="124" spans="1:44" s="132" customFormat="1" x14ac:dyDescent="0.35">
      <c r="A124" s="4"/>
      <c r="G124" s="3"/>
      <c r="H124" s="169"/>
      <c r="V124" s="100" t="s">
        <v>2</v>
      </c>
      <c r="W124" s="6"/>
      <c r="X124"/>
      <c r="Y124" s="100" t="s">
        <v>2</v>
      </c>
      <c r="Z124" s="6"/>
      <c r="AA124"/>
      <c r="AB124" s="100" t="s">
        <v>2</v>
      </c>
      <c r="AC124" s="6"/>
      <c r="AD124"/>
      <c r="AE124" s="100" t="s">
        <v>2</v>
      </c>
      <c r="AF124" s="6"/>
      <c r="AG124"/>
      <c r="AH124" s="100" t="s">
        <v>2</v>
      </c>
      <c r="AI124" s="6"/>
      <c r="AJ124"/>
      <c r="AK124" s="100" t="s">
        <v>2</v>
      </c>
      <c r="AL124" s="6"/>
      <c r="AM124"/>
      <c r="AN124" s="100" t="s">
        <v>2</v>
      </c>
      <c r="AO124" s="6"/>
      <c r="AP124"/>
      <c r="AQ124"/>
      <c r="AR124"/>
    </row>
    <row r="125" spans="1:44" s="132" customFormat="1" x14ac:dyDescent="0.35">
      <c r="A125" s="4"/>
      <c r="G125" s="3"/>
      <c r="H125" s="29"/>
      <c r="V125" s="100" t="s">
        <v>457</v>
      </c>
      <c r="W125" s="6"/>
      <c r="X125"/>
      <c r="Y125" s="100" t="s">
        <v>457</v>
      </c>
      <c r="Z125" s="6"/>
      <c r="AA125"/>
      <c r="AB125" s="100" t="s">
        <v>457</v>
      </c>
      <c r="AC125" s="6"/>
      <c r="AD125"/>
      <c r="AE125" s="100" t="s">
        <v>457</v>
      </c>
      <c r="AF125" s="6"/>
      <c r="AG125"/>
      <c r="AH125" s="100" t="s">
        <v>457</v>
      </c>
      <c r="AI125" s="6"/>
      <c r="AJ125"/>
      <c r="AK125" s="100" t="s">
        <v>457</v>
      </c>
      <c r="AL125" s="6"/>
      <c r="AM125"/>
      <c r="AN125" s="100" t="s">
        <v>457</v>
      </c>
      <c r="AO125" s="6"/>
      <c r="AP125"/>
      <c r="AQ125"/>
      <c r="AR125"/>
    </row>
    <row r="126" spans="1:44" x14ac:dyDescent="0.35">
      <c r="B126" s="375" t="s">
        <v>1443</v>
      </c>
      <c r="C126" s="4">
        <f>E115-C127-C128-C129-C130</f>
        <v>164</v>
      </c>
      <c r="E126" s="69"/>
      <c r="G126" s="336"/>
      <c r="H126" s="439"/>
      <c r="V126" s="100" t="s">
        <v>99</v>
      </c>
      <c r="W126" s="100"/>
      <c r="Y126" s="100" t="s">
        <v>99</v>
      </c>
      <c r="Z126" s="100"/>
      <c r="AB126" s="100" t="s">
        <v>99</v>
      </c>
      <c r="AC126" s="100"/>
      <c r="AE126" s="100" t="s">
        <v>99</v>
      </c>
      <c r="AF126" s="100"/>
      <c r="AH126" s="100" t="s">
        <v>99</v>
      </c>
      <c r="AI126" s="100"/>
      <c r="AK126" s="100" t="s">
        <v>99</v>
      </c>
      <c r="AL126" s="100"/>
      <c r="AN126" s="100" t="s">
        <v>99</v>
      </c>
      <c r="AO126" s="100"/>
    </row>
    <row r="127" spans="1:44" x14ac:dyDescent="0.35">
      <c r="B127" s="375" t="s">
        <v>1603</v>
      </c>
      <c r="C127" s="4">
        <v>3</v>
      </c>
      <c r="E127" s="69"/>
      <c r="H127" s="294"/>
      <c r="V127" s="30" t="s">
        <v>70</v>
      </c>
      <c r="W127" s="2"/>
      <c r="Y127" s="30" t="s">
        <v>70</v>
      </c>
      <c r="Z127" s="2"/>
      <c r="AB127" s="30" t="s">
        <v>70</v>
      </c>
      <c r="AC127" s="2"/>
      <c r="AE127" s="30" t="s">
        <v>70</v>
      </c>
      <c r="AF127" s="2"/>
      <c r="AH127" s="30" t="s">
        <v>70</v>
      </c>
      <c r="AI127" s="2"/>
      <c r="AK127" s="30" t="s">
        <v>70</v>
      </c>
      <c r="AL127" s="2"/>
      <c r="AN127" s="30" t="s">
        <v>70</v>
      </c>
      <c r="AO127" s="2"/>
    </row>
    <row r="128" spans="1:44" x14ac:dyDescent="0.35">
      <c r="B128" s="375" t="s">
        <v>1635</v>
      </c>
      <c r="C128" s="4">
        <v>1</v>
      </c>
      <c r="E128" s="69"/>
      <c r="V128" s="30" t="s">
        <v>71</v>
      </c>
      <c r="W128" s="2"/>
      <c r="Y128" s="30" t="s">
        <v>71</v>
      </c>
      <c r="Z128" s="2"/>
      <c r="AB128" s="30" t="s">
        <v>71</v>
      </c>
      <c r="AC128" s="2"/>
      <c r="AE128" s="30" t="s">
        <v>71</v>
      </c>
      <c r="AF128" s="2"/>
      <c r="AH128" s="30" t="s">
        <v>71</v>
      </c>
      <c r="AI128" s="2"/>
      <c r="AK128" s="30" t="s">
        <v>71</v>
      </c>
      <c r="AL128" s="2"/>
      <c r="AN128" s="30" t="s">
        <v>71</v>
      </c>
      <c r="AO128" s="2"/>
    </row>
    <row r="129" spans="2:41" x14ac:dyDescent="0.35">
      <c r="B129" t="s">
        <v>1930</v>
      </c>
      <c r="C129" s="4">
        <v>1</v>
      </c>
      <c r="E129" s="69"/>
      <c r="V129" s="120" t="s">
        <v>0</v>
      </c>
      <c r="W129" s="79"/>
      <c r="Y129" s="120" t="s">
        <v>0</v>
      </c>
      <c r="Z129" s="79"/>
      <c r="AB129" s="120" t="s">
        <v>0</v>
      </c>
      <c r="AC129" s="79"/>
      <c r="AE129" s="120" t="s">
        <v>0</v>
      </c>
      <c r="AF129" s="79"/>
      <c r="AH129" s="120" t="s">
        <v>0</v>
      </c>
      <c r="AI129" s="79"/>
      <c r="AK129" s="120" t="s">
        <v>0</v>
      </c>
      <c r="AL129" s="79"/>
      <c r="AN129" s="120" t="s">
        <v>0</v>
      </c>
      <c r="AO129" s="79"/>
    </row>
    <row r="130" spans="2:41" x14ac:dyDescent="0.35">
      <c r="B130" t="s">
        <v>1932</v>
      </c>
      <c r="C130" s="4">
        <v>4</v>
      </c>
      <c r="E130" s="69"/>
      <c r="V130" s="100" t="s">
        <v>99</v>
      </c>
      <c r="W130" s="100"/>
      <c r="Y130" s="100" t="s">
        <v>99</v>
      </c>
      <c r="Z130" s="100"/>
      <c r="AB130" s="100" t="s">
        <v>99</v>
      </c>
      <c r="AC130" s="100"/>
      <c r="AE130" s="100" t="s">
        <v>99</v>
      </c>
      <c r="AF130" s="100"/>
      <c r="AH130" s="100" t="s">
        <v>99</v>
      </c>
      <c r="AI130" s="100"/>
      <c r="AK130" s="100" t="s">
        <v>99</v>
      </c>
      <c r="AL130" s="100"/>
      <c r="AN130" s="100" t="s">
        <v>99</v>
      </c>
      <c r="AO130" s="100"/>
    </row>
    <row r="131" spans="2:41" x14ac:dyDescent="0.35">
      <c r="B131" t="s">
        <v>71</v>
      </c>
      <c r="C131" s="4">
        <f>F115</f>
        <v>27</v>
      </c>
      <c r="D131" s="86"/>
      <c r="E131" s="86"/>
      <c r="F131" s="108"/>
      <c r="V131" s="30" t="s">
        <v>70</v>
      </c>
      <c r="W131" s="2"/>
      <c r="Y131" s="30" t="s">
        <v>70</v>
      </c>
      <c r="Z131" s="2"/>
      <c r="AB131" s="30" t="s">
        <v>70</v>
      </c>
      <c r="AC131" s="2"/>
      <c r="AE131" s="30" t="s">
        <v>70</v>
      </c>
      <c r="AF131" s="2"/>
      <c r="AH131" s="30" t="s">
        <v>70</v>
      </c>
      <c r="AI131" s="2"/>
      <c r="AK131" s="30" t="s">
        <v>70</v>
      </c>
      <c r="AL131" s="2"/>
      <c r="AN131" s="30" t="s">
        <v>70</v>
      </c>
      <c r="AO131" s="2"/>
    </row>
    <row r="132" spans="2:41" x14ac:dyDescent="0.35">
      <c r="B132" s="444" t="s">
        <v>140</v>
      </c>
      <c r="C132" s="445">
        <f>E115+F115</f>
        <v>200</v>
      </c>
      <c r="D132" s="446">
        <v>17000</v>
      </c>
      <c r="E132" s="447">
        <f>C132*D132</f>
        <v>3400000</v>
      </c>
      <c r="F132" s="446">
        <f>G115-E132</f>
        <v>381000</v>
      </c>
      <c r="G132" s="3">
        <f>5*19000</f>
        <v>95000</v>
      </c>
      <c r="H132" s="294">
        <f>F132+G132</f>
        <v>476000</v>
      </c>
      <c r="V132" s="30" t="s">
        <v>71</v>
      </c>
      <c r="W132" s="2"/>
      <c r="Y132" s="30" t="s">
        <v>71</v>
      </c>
      <c r="Z132" s="2"/>
      <c r="AB132" s="30" t="s">
        <v>71</v>
      </c>
      <c r="AC132" s="2"/>
      <c r="AE132" s="30" t="s">
        <v>71</v>
      </c>
      <c r="AF132" s="2"/>
      <c r="AH132" s="30" t="s">
        <v>71</v>
      </c>
      <c r="AI132" s="2"/>
      <c r="AK132" s="30" t="s">
        <v>71</v>
      </c>
      <c r="AL132" s="2"/>
      <c r="AN132" s="30" t="s">
        <v>71</v>
      </c>
      <c r="AO132" s="2"/>
    </row>
    <row r="133" spans="2:41" x14ac:dyDescent="0.35">
      <c r="G133" s="3" t="s">
        <v>1182</v>
      </c>
      <c r="H133" s="169">
        <v>30000</v>
      </c>
      <c r="V133" s="120" t="s">
        <v>0</v>
      </c>
      <c r="W133" s="79">
        <f>(W131+W132)*19000</f>
        <v>0</v>
      </c>
      <c r="Y133" s="120" t="s">
        <v>0</v>
      </c>
      <c r="Z133" s="79">
        <f>(Z131+Z132)*19000</f>
        <v>0</v>
      </c>
      <c r="AB133" s="120" t="s">
        <v>0</v>
      </c>
      <c r="AC133" s="79">
        <f>(AC131+AC132)*19000</f>
        <v>0</v>
      </c>
      <c r="AE133" s="120" t="s">
        <v>0</v>
      </c>
      <c r="AF133" s="79">
        <f>(AF131+AF132)*19000</f>
        <v>0</v>
      </c>
      <c r="AH133" s="120" t="s">
        <v>0</v>
      </c>
      <c r="AI133" s="79">
        <f>(AI131+AI132)*19000</f>
        <v>0</v>
      </c>
      <c r="AK133" s="120" t="s">
        <v>0</v>
      </c>
      <c r="AL133" s="79">
        <f>(AL131+AL132)*19000</f>
        <v>0</v>
      </c>
      <c r="AN133" s="120" t="s">
        <v>0</v>
      </c>
      <c r="AO133" s="79">
        <f>(AO131+AO132)*19000</f>
        <v>0</v>
      </c>
    </row>
    <row r="134" spans="2:41" x14ac:dyDescent="0.35">
      <c r="H134" s="294">
        <f>H132-H133</f>
        <v>446000</v>
      </c>
    </row>
    <row r="135" spans="2:41" x14ac:dyDescent="0.35">
      <c r="C135" s="4" t="s">
        <v>1949</v>
      </c>
      <c r="D135" s="4" t="s">
        <v>1947</v>
      </c>
      <c r="E135" s="4" t="s">
        <v>1948</v>
      </c>
      <c r="F135" s="672" t="s">
        <v>1031</v>
      </c>
      <c r="G135" s="672"/>
    </row>
    <row r="136" spans="2:41" x14ac:dyDescent="0.35">
      <c r="B136" s="169"/>
      <c r="C136" s="29" t="s">
        <v>1937</v>
      </c>
      <c r="D136" s="4">
        <v>12</v>
      </c>
      <c r="E136" s="4">
        <v>70</v>
      </c>
      <c r="F136" s="69">
        <f>E136/D136</f>
        <v>5.833333333333333</v>
      </c>
      <c r="G136" s="294" t="s">
        <v>1942</v>
      </c>
      <c r="H136" s="294"/>
    </row>
    <row r="137" spans="2:41" x14ac:dyDescent="0.35">
      <c r="C137" s="29" t="s">
        <v>1938</v>
      </c>
      <c r="D137" s="4">
        <v>24</v>
      </c>
      <c r="E137" s="4">
        <v>70</v>
      </c>
      <c r="F137" s="69">
        <f>E137/D137</f>
        <v>2.9166666666666665</v>
      </c>
      <c r="G137" s="169" t="s">
        <v>1942</v>
      </c>
      <c r="H137" s="169"/>
    </row>
    <row r="138" spans="2:41" x14ac:dyDescent="0.35">
      <c r="C138" s="29" t="s">
        <v>1945</v>
      </c>
      <c r="D138" s="4">
        <v>10</v>
      </c>
      <c r="E138" s="4">
        <v>70</v>
      </c>
      <c r="F138" s="69">
        <f>E138/D138</f>
        <v>7</v>
      </c>
      <c r="G138" s="169" t="s">
        <v>1941</v>
      </c>
      <c r="H138" s="169"/>
    </row>
    <row r="139" spans="2:41" x14ac:dyDescent="0.35">
      <c r="C139" s="29" t="s">
        <v>1939</v>
      </c>
      <c r="D139" s="4">
        <v>12</v>
      </c>
      <c r="E139" s="4">
        <v>70</v>
      </c>
      <c r="F139" s="69">
        <f>E139/D139</f>
        <v>5.833333333333333</v>
      </c>
      <c r="G139" s="294" t="s">
        <v>1943</v>
      </c>
      <c r="H139" s="294"/>
    </row>
    <row r="140" spans="2:41" x14ac:dyDescent="0.35">
      <c r="C140" s="29" t="s">
        <v>1940</v>
      </c>
      <c r="D140" s="4">
        <v>12</v>
      </c>
      <c r="E140" s="4">
        <v>70</v>
      </c>
      <c r="F140" s="69">
        <f t="shared" ref="F140:F142" si="5">E140/D140</f>
        <v>5.833333333333333</v>
      </c>
      <c r="G140" s="29" t="s">
        <v>1943</v>
      </c>
    </row>
    <row r="141" spans="2:41" x14ac:dyDescent="0.35">
      <c r="C141" s="29" t="s">
        <v>1946</v>
      </c>
      <c r="D141" s="4">
        <v>10</v>
      </c>
      <c r="E141" s="4">
        <v>70</v>
      </c>
      <c r="F141" s="69">
        <f t="shared" si="5"/>
        <v>7</v>
      </c>
      <c r="G141" s="29" t="s">
        <v>1943</v>
      </c>
    </row>
    <row r="142" spans="2:41" x14ac:dyDescent="0.35">
      <c r="C142" s="29" t="s">
        <v>1944</v>
      </c>
      <c r="D142" s="4">
        <v>12</v>
      </c>
      <c r="E142" s="4">
        <v>70</v>
      </c>
      <c r="F142" s="69">
        <f t="shared" si="5"/>
        <v>5.833333333333333</v>
      </c>
      <c r="G142" s="29" t="s">
        <v>1943</v>
      </c>
    </row>
    <row r="145" spans="2:8" x14ac:dyDescent="0.35">
      <c r="B145" s="93" t="s">
        <v>1057</v>
      </c>
      <c r="C145" s="118" t="s">
        <v>1850</v>
      </c>
      <c r="D145" s="94"/>
      <c r="E145" s="94">
        <v>4</v>
      </c>
      <c r="F145" s="94">
        <v>3</v>
      </c>
      <c r="G145" s="233">
        <f>(E145+F145)*19000</f>
        <v>133000</v>
      </c>
      <c r="H145" s="118"/>
    </row>
    <row r="146" spans="2:8" x14ac:dyDescent="0.35">
      <c r="B146" s="231" t="s">
        <v>1265</v>
      </c>
      <c r="C146" s="232" t="s">
        <v>1266</v>
      </c>
      <c r="D146" s="230">
        <v>2</v>
      </c>
      <c r="E146" s="230">
        <v>2</v>
      </c>
      <c r="F146" s="230"/>
      <c r="G146" s="233">
        <f>(E146+F146)*19000</f>
        <v>38000</v>
      </c>
      <c r="H146" s="293"/>
    </row>
    <row r="147" spans="2:8" x14ac:dyDescent="0.35">
      <c r="B147" s="232" t="s">
        <v>483</v>
      </c>
      <c r="C147" s="232" t="s">
        <v>484</v>
      </c>
      <c r="D147" s="230">
        <v>6</v>
      </c>
      <c r="E147" s="230">
        <v>2</v>
      </c>
      <c r="F147" s="230"/>
      <c r="G147" s="233">
        <f>(E147+F147)*19000</f>
        <v>38000</v>
      </c>
      <c r="H147" s="293"/>
    </row>
    <row r="148" spans="2:8" x14ac:dyDescent="0.35">
      <c r="B148" s="231" t="s">
        <v>1893</v>
      </c>
      <c r="C148" s="232" t="s">
        <v>487</v>
      </c>
      <c r="D148" s="230">
        <v>2</v>
      </c>
      <c r="E148" s="230">
        <v>2</v>
      </c>
      <c r="F148" s="230"/>
      <c r="G148" s="233">
        <f>(E148+F148)*19000</f>
        <v>38000</v>
      </c>
      <c r="H148" s="293"/>
    </row>
    <row r="149" spans="2:8" x14ac:dyDescent="0.35">
      <c r="G149" s="3">
        <f>SUM(G145:G148)</f>
        <v>247000</v>
      </c>
      <c r="H149" s="293"/>
    </row>
    <row r="150" spans="2:8" x14ac:dyDescent="0.35">
      <c r="H150" s="293"/>
    </row>
    <row r="151" spans="2:8" x14ac:dyDescent="0.35">
      <c r="H151" s="293"/>
    </row>
  </sheetData>
  <mergeCells count="2">
    <mergeCell ref="A115:B115"/>
    <mergeCell ref="F135:G135"/>
  </mergeCells>
  <pageMargins left="0.31496062992125984" right="0.31496062992125984" top="0.15748031496062992" bottom="0.15748031496062992" header="0.31496062992125984" footer="0.31496062992125984"/>
  <pageSetup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workbookViewId="0">
      <pane xSplit="4" ySplit="5" topLeftCell="E41" activePane="bottomRight" state="frozen"/>
      <selection pane="topRight" activeCell="E1" sqref="E1"/>
      <selection pane="bottomLeft" activeCell="A6" sqref="A6"/>
      <selection pane="bottomRight" activeCell="F35" sqref="F35"/>
    </sheetView>
  </sheetViews>
  <sheetFormatPr defaultRowHeight="14.5" x14ac:dyDescent="0.35"/>
  <cols>
    <col min="1" max="1" width="5.26953125" style="4" customWidth="1"/>
    <col min="2" max="2" width="15.81640625" bestFit="1" customWidth="1"/>
    <col min="3" max="3" width="15.1796875" style="4" bestFit="1" customWidth="1"/>
    <col min="4" max="4" width="10.7265625" style="4" customWidth="1"/>
    <col min="5" max="5" width="12" style="4" bestFit="1" customWidth="1"/>
    <col min="6" max="6" width="15.1796875" style="4" bestFit="1" customWidth="1"/>
    <col min="7" max="7" width="9.54296875" style="4" customWidth="1"/>
    <col min="8" max="8" width="12" style="4" bestFit="1" customWidth="1"/>
    <col min="9" max="9" width="15.1796875" style="4" bestFit="1" customWidth="1"/>
    <col min="10" max="10" width="9.54296875" style="4" customWidth="1"/>
    <col min="11" max="11" width="12" bestFit="1" customWidth="1"/>
    <col min="12" max="12" width="15.1796875" bestFit="1" customWidth="1"/>
    <col min="13" max="13" width="13.1796875" bestFit="1" customWidth="1"/>
    <col min="14" max="14" width="12" bestFit="1" customWidth="1"/>
    <col min="15" max="15" width="12.54296875" customWidth="1"/>
    <col min="18" max="18" width="13.453125" customWidth="1"/>
    <col min="20" max="20" width="12" bestFit="1" customWidth="1"/>
    <col min="22" max="22" width="12" bestFit="1" customWidth="1"/>
    <col min="24" max="24" width="10.453125" customWidth="1"/>
  </cols>
  <sheetData>
    <row r="1" spans="1:15" ht="18.5" x14ac:dyDescent="0.45">
      <c r="A1" s="333" t="s">
        <v>1451</v>
      </c>
      <c r="B1" s="333"/>
      <c r="C1" s="62"/>
      <c r="D1" s="62"/>
    </row>
    <row r="2" spans="1:15" ht="18.5" x14ac:dyDescent="0.45">
      <c r="A2" s="423" t="s">
        <v>1782</v>
      </c>
      <c r="B2" s="423"/>
      <c r="C2" s="62"/>
      <c r="D2" s="62"/>
    </row>
    <row r="3" spans="1:15" ht="18.5" x14ac:dyDescent="0.45">
      <c r="A3" s="423" t="s">
        <v>1113</v>
      </c>
      <c r="B3" s="423"/>
      <c r="C3" s="62"/>
      <c r="D3" s="62"/>
    </row>
    <row r="5" spans="1:15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897</v>
      </c>
      <c r="J5" s="22" t="s">
        <v>898</v>
      </c>
      <c r="K5" s="22" t="s">
        <v>0</v>
      </c>
      <c r="L5" s="22" t="s">
        <v>38</v>
      </c>
      <c r="M5" s="22" t="s">
        <v>82</v>
      </c>
    </row>
    <row r="6" spans="1:15" ht="16.5" customHeight="1" x14ac:dyDescent="0.35">
      <c r="A6" s="61">
        <v>1</v>
      </c>
      <c r="B6" s="93" t="s">
        <v>1264</v>
      </c>
      <c r="C6" s="332" t="s">
        <v>649</v>
      </c>
      <c r="D6" s="332">
        <v>5</v>
      </c>
      <c r="E6" s="94">
        <v>2</v>
      </c>
      <c r="F6" s="94"/>
      <c r="G6" s="94"/>
      <c r="H6" s="94"/>
      <c r="I6" s="94"/>
      <c r="J6" s="94"/>
      <c r="K6" s="61">
        <f t="shared" ref="K6:K10" si="0">SUM(E6:J6)</f>
        <v>2</v>
      </c>
      <c r="L6" s="67">
        <f t="shared" ref="L6:L10" si="1">K6*8500</f>
        <v>17000</v>
      </c>
      <c r="M6" s="60"/>
      <c r="N6" t="s">
        <v>1774</v>
      </c>
      <c r="O6" s="3"/>
    </row>
    <row r="7" spans="1:15" ht="16.5" customHeight="1" x14ac:dyDescent="0.35">
      <c r="A7" s="427">
        <f>A6+1</f>
        <v>2</v>
      </c>
      <c r="B7" s="428" t="s">
        <v>1779</v>
      </c>
      <c r="C7" s="433" t="s">
        <v>216</v>
      </c>
      <c r="D7" s="433">
        <v>3</v>
      </c>
      <c r="E7" s="429"/>
      <c r="F7" s="429">
        <v>1</v>
      </c>
      <c r="G7" s="429">
        <v>2</v>
      </c>
      <c r="H7" s="429">
        <v>1</v>
      </c>
      <c r="I7" s="429"/>
      <c r="J7" s="429">
        <v>1</v>
      </c>
      <c r="K7" s="427">
        <f t="shared" si="0"/>
        <v>5</v>
      </c>
      <c r="L7" s="430">
        <f t="shared" si="1"/>
        <v>42500</v>
      </c>
      <c r="M7" s="431" t="s">
        <v>440</v>
      </c>
      <c r="N7" t="s">
        <v>1775</v>
      </c>
      <c r="O7" s="3"/>
    </row>
    <row r="8" spans="1:15" ht="16.5" customHeight="1" x14ac:dyDescent="0.35">
      <c r="A8" s="427">
        <f t="shared" ref="A8:A27" si="2">A7+1</f>
        <v>3</v>
      </c>
      <c r="B8" s="428" t="s">
        <v>1108</v>
      </c>
      <c r="C8" s="433" t="s">
        <v>187</v>
      </c>
      <c r="D8" s="433">
        <v>1</v>
      </c>
      <c r="E8" s="429"/>
      <c r="F8" s="429">
        <v>1</v>
      </c>
      <c r="G8" s="429"/>
      <c r="H8" s="429"/>
      <c r="I8" s="429"/>
      <c r="J8" s="429">
        <v>1</v>
      </c>
      <c r="K8" s="427">
        <f t="shared" si="0"/>
        <v>2</v>
      </c>
      <c r="L8" s="430">
        <f t="shared" si="1"/>
        <v>17000</v>
      </c>
      <c r="M8" s="431" t="s">
        <v>440</v>
      </c>
      <c r="N8" t="s">
        <v>1776</v>
      </c>
      <c r="O8" s="3"/>
    </row>
    <row r="9" spans="1:15" ht="16.5" customHeight="1" x14ac:dyDescent="0.35">
      <c r="A9" s="427">
        <f t="shared" si="2"/>
        <v>4</v>
      </c>
      <c r="B9" s="428" t="s">
        <v>1320</v>
      </c>
      <c r="C9" s="433" t="s">
        <v>413</v>
      </c>
      <c r="D9" s="433">
        <v>3</v>
      </c>
      <c r="E9" s="429"/>
      <c r="F9" s="429"/>
      <c r="G9" s="429">
        <v>2</v>
      </c>
      <c r="H9" s="429"/>
      <c r="I9" s="429">
        <v>3</v>
      </c>
      <c r="J9" s="429">
        <v>1</v>
      </c>
      <c r="K9" s="427">
        <f t="shared" si="0"/>
        <v>6</v>
      </c>
      <c r="L9" s="430">
        <f t="shared" si="1"/>
        <v>51000</v>
      </c>
      <c r="M9" s="431" t="s">
        <v>440</v>
      </c>
      <c r="N9" t="s">
        <v>1777</v>
      </c>
    </row>
    <row r="10" spans="1:15" ht="16.5" customHeight="1" x14ac:dyDescent="0.35">
      <c r="A10" s="427">
        <f t="shared" si="2"/>
        <v>5</v>
      </c>
      <c r="B10" s="428" t="s">
        <v>733</v>
      </c>
      <c r="C10" s="433" t="s">
        <v>189</v>
      </c>
      <c r="D10" s="433">
        <v>8</v>
      </c>
      <c r="E10" s="429"/>
      <c r="F10" s="429">
        <v>3</v>
      </c>
      <c r="G10" s="429">
        <v>1</v>
      </c>
      <c r="H10" s="429"/>
      <c r="I10" s="429"/>
      <c r="J10" s="429">
        <v>2</v>
      </c>
      <c r="K10" s="427">
        <f t="shared" si="0"/>
        <v>6</v>
      </c>
      <c r="L10" s="430">
        <f t="shared" si="1"/>
        <v>51000</v>
      </c>
      <c r="M10" s="431" t="s">
        <v>440</v>
      </c>
      <c r="N10" t="s">
        <v>1778</v>
      </c>
    </row>
    <row r="11" spans="1:15" ht="16.5" customHeight="1" x14ac:dyDescent="0.35">
      <c r="A11" s="427">
        <f t="shared" si="2"/>
        <v>6</v>
      </c>
      <c r="B11" s="428" t="s">
        <v>1785</v>
      </c>
      <c r="C11" s="429" t="s">
        <v>484</v>
      </c>
      <c r="D11" s="429">
        <v>6</v>
      </c>
      <c r="E11" s="429"/>
      <c r="F11" s="429"/>
      <c r="G11" s="429"/>
      <c r="H11" s="429"/>
      <c r="I11" s="429">
        <v>3</v>
      </c>
      <c r="J11" s="429">
        <v>3</v>
      </c>
      <c r="K11" s="427">
        <f t="shared" ref="K11:K36" si="3">SUM(E11:J11)</f>
        <v>6</v>
      </c>
      <c r="L11" s="430">
        <f t="shared" ref="L11:L36" si="4">K11*8500</f>
        <v>51000</v>
      </c>
      <c r="M11" s="431" t="s">
        <v>440</v>
      </c>
      <c r="N11" t="s">
        <v>1787</v>
      </c>
    </row>
    <row r="12" spans="1:15" ht="16.5" customHeight="1" x14ac:dyDescent="0.35">
      <c r="A12" s="427">
        <f t="shared" si="2"/>
        <v>7</v>
      </c>
      <c r="B12" s="428" t="s">
        <v>686</v>
      </c>
      <c r="C12" s="429" t="s">
        <v>422</v>
      </c>
      <c r="D12" s="429">
        <v>4</v>
      </c>
      <c r="E12" s="429"/>
      <c r="F12" s="429"/>
      <c r="G12" s="429"/>
      <c r="H12" s="429"/>
      <c r="I12" s="429">
        <v>2</v>
      </c>
      <c r="J12" s="429"/>
      <c r="K12" s="427">
        <f t="shared" si="3"/>
        <v>2</v>
      </c>
      <c r="L12" s="430">
        <f t="shared" si="4"/>
        <v>17000</v>
      </c>
      <c r="M12" s="431" t="s">
        <v>440</v>
      </c>
      <c r="N12" t="s">
        <v>1788</v>
      </c>
    </row>
    <row r="13" spans="1:15" ht="16.5" customHeight="1" x14ac:dyDescent="0.35">
      <c r="A13" s="427">
        <f t="shared" si="2"/>
        <v>8</v>
      </c>
      <c r="B13" s="428" t="s">
        <v>276</v>
      </c>
      <c r="C13" s="429" t="s">
        <v>487</v>
      </c>
      <c r="D13" s="429">
        <v>2</v>
      </c>
      <c r="E13" s="429"/>
      <c r="F13" s="429">
        <v>2</v>
      </c>
      <c r="G13" s="429"/>
      <c r="H13" s="429"/>
      <c r="I13" s="429"/>
      <c r="J13" s="429"/>
      <c r="K13" s="427">
        <f t="shared" si="3"/>
        <v>2</v>
      </c>
      <c r="L13" s="430">
        <f t="shared" si="4"/>
        <v>17000</v>
      </c>
      <c r="M13" s="431" t="s">
        <v>440</v>
      </c>
      <c r="N13" t="s">
        <v>1789</v>
      </c>
    </row>
    <row r="14" spans="1:15" ht="16.5" customHeight="1" x14ac:dyDescent="0.35">
      <c r="A14" s="427">
        <f t="shared" si="2"/>
        <v>9</v>
      </c>
      <c r="B14" s="428" t="s">
        <v>1181</v>
      </c>
      <c r="C14" s="429" t="s">
        <v>1633</v>
      </c>
      <c r="D14" s="429">
        <v>8</v>
      </c>
      <c r="E14" s="429">
        <v>4</v>
      </c>
      <c r="F14" s="429">
        <v>1</v>
      </c>
      <c r="G14" s="429">
        <v>2</v>
      </c>
      <c r="H14" s="429">
        <v>1</v>
      </c>
      <c r="I14" s="429"/>
      <c r="J14" s="429"/>
      <c r="K14" s="427">
        <f t="shared" si="3"/>
        <v>8</v>
      </c>
      <c r="L14" s="430">
        <f t="shared" si="4"/>
        <v>68000</v>
      </c>
      <c r="M14" s="431" t="s">
        <v>440</v>
      </c>
      <c r="N14" t="s">
        <v>1790</v>
      </c>
    </row>
    <row r="15" spans="1:15" ht="16.5" customHeight="1" x14ac:dyDescent="0.35">
      <c r="A15" s="427">
        <f t="shared" si="2"/>
        <v>10</v>
      </c>
      <c r="B15" s="428" t="s">
        <v>1309</v>
      </c>
      <c r="C15" s="429" t="s">
        <v>1793</v>
      </c>
      <c r="D15" s="429">
        <v>3</v>
      </c>
      <c r="E15" s="429"/>
      <c r="F15" s="429"/>
      <c r="G15" s="429"/>
      <c r="H15" s="429"/>
      <c r="I15" s="429">
        <v>1</v>
      </c>
      <c r="J15" s="429">
        <v>1</v>
      </c>
      <c r="K15" s="427">
        <f t="shared" si="3"/>
        <v>2</v>
      </c>
      <c r="L15" s="430">
        <f t="shared" si="4"/>
        <v>17000</v>
      </c>
      <c r="M15" s="431" t="s">
        <v>440</v>
      </c>
      <c r="N15" t="s">
        <v>1791</v>
      </c>
    </row>
    <row r="16" spans="1:15" ht="16.5" customHeight="1" x14ac:dyDescent="0.35">
      <c r="A16" s="427">
        <f t="shared" si="2"/>
        <v>11</v>
      </c>
      <c r="B16" s="428" t="s">
        <v>1104</v>
      </c>
      <c r="C16" s="429" t="s">
        <v>484</v>
      </c>
      <c r="D16" s="429">
        <v>6</v>
      </c>
      <c r="E16" s="429"/>
      <c r="F16" s="429"/>
      <c r="G16" s="429"/>
      <c r="H16" s="429"/>
      <c r="I16" s="429"/>
      <c r="J16" s="429">
        <v>1</v>
      </c>
      <c r="K16" s="427">
        <f t="shared" si="3"/>
        <v>1</v>
      </c>
      <c r="L16" s="430">
        <f t="shared" si="4"/>
        <v>8500</v>
      </c>
      <c r="M16" s="431" t="s">
        <v>440</v>
      </c>
      <c r="N16" t="s">
        <v>1792</v>
      </c>
    </row>
    <row r="17" spans="1:14" ht="16.5" customHeight="1" x14ac:dyDescent="0.35">
      <c r="A17" s="427">
        <f t="shared" si="2"/>
        <v>12</v>
      </c>
      <c r="B17" s="428" t="s">
        <v>1795</v>
      </c>
      <c r="C17" s="429" t="s">
        <v>484</v>
      </c>
      <c r="D17" s="429">
        <v>6</v>
      </c>
      <c r="E17" s="429"/>
      <c r="F17" s="429">
        <v>1</v>
      </c>
      <c r="G17" s="429"/>
      <c r="H17" s="429"/>
      <c r="I17" s="429">
        <v>1</v>
      </c>
      <c r="J17" s="429"/>
      <c r="K17" s="427">
        <f t="shared" si="3"/>
        <v>2</v>
      </c>
      <c r="L17" s="430">
        <f t="shared" si="4"/>
        <v>17000</v>
      </c>
      <c r="M17" s="431" t="s">
        <v>440</v>
      </c>
      <c r="N17" t="s">
        <v>1794</v>
      </c>
    </row>
    <row r="18" spans="1:14" ht="16.5" customHeight="1" x14ac:dyDescent="0.35">
      <c r="A18" s="61">
        <f t="shared" si="2"/>
        <v>13</v>
      </c>
      <c r="B18" s="428" t="s">
        <v>1797</v>
      </c>
      <c r="C18" s="429" t="s">
        <v>104</v>
      </c>
      <c r="D18" s="429">
        <v>4</v>
      </c>
      <c r="E18" s="429">
        <v>1</v>
      </c>
      <c r="F18" s="429">
        <v>1</v>
      </c>
      <c r="G18" s="429">
        <v>4</v>
      </c>
      <c r="H18" s="429">
        <v>2</v>
      </c>
      <c r="I18" s="429"/>
      <c r="J18" s="429">
        <v>1</v>
      </c>
      <c r="K18" s="427">
        <f t="shared" si="3"/>
        <v>9</v>
      </c>
      <c r="L18" s="430">
        <f t="shared" si="4"/>
        <v>76500</v>
      </c>
      <c r="M18" s="431" t="s">
        <v>440</v>
      </c>
      <c r="N18" t="s">
        <v>1796</v>
      </c>
    </row>
    <row r="19" spans="1:14" ht="16.5" customHeight="1" x14ac:dyDescent="0.35">
      <c r="A19" s="427">
        <f t="shared" si="2"/>
        <v>14</v>
      </c>
      <c r="B19" s="428" t="s">
        <v>1448</v>
      </c>
      <c r="C19" s="429" t="s">
        <v>104</v>
      </c>
      <c r="D19" s="429">
        <v>4</v>
      </c>
      <c r="E19" s="429"/>
      <c r="F19" s="429"/>
      <c r="G19" s="429"/>
      <c r="H19" s="429"/>
      <c r="I19" s="429">
        <v>3</v>
      </c>
      <c r="J19" s="429"/>
      <c r="K19" s="427">
        <f t="shared" si="3"/>
        <v>3</v>
      </c>
      <c r="L19" s="430">
        <f t="shared" si="4"/>
        <v>25500</v>
      </c>
      <c r="M19" s="434" t="s">
        <v>440</v>
      </c>
      <c r="N19" t="s">
        <v>1798</v>
      </c>
    </row>
    <row r="20" spans="1:14" ht="16.5" customHeight="1" x14ac:dyDescent="0.35">
      <c r="A20" s="427">
        <f t="shared" si="2"/>
        <v>15</v>
      </c>
      <c r="B20" s="428" t="s">
        <v>691</v>
      </c>
      <c r="C20" s="429" t="s">
        <v>104</v>
      </c>
      <c r="D20" s="429">
        <v>4</v>
      </c>
      <c r="E20" s="429"/>
      <c r="F20" s="429"/>
      <c r="G20" s="429">
        <v>3</v>
      </c>
      <c r="H20" s="429"/>
      <c r="I20" s="429">
        <v>3</v>
      </c>
      <c r="J20" s="429"/>
      <c r="K20" s="427">
        <f t="shared" si="3"/>
        <v>6</v>
      </c>
      <c r="L20" s="430">
        <f t="shared" si="4"/>
        <v>51000</v>
      </c>
      <c r="M20" s="431" t="s">
        <v>440</v>
      </c>
      <c r="N20" t="s">
        <v>1799</v>
      </c>
    </row>
    <row r="21" spans="1:14" ht="16.5" customHeight="1" x14ac:dyDescent="0.35">
      <c r="A21" s="427">
        <f t="shared" si="2"/>
        <v>16</v>
      </c>
      <c r="B21" s="428" t="s">
        <v>1158</v>
      </c>
      <c r="C21" s="429" t="s">
        <v>1801</v>
      </c>
      <c r="D21" s="429">
        <v>7</v>
      </c>
      <c r="E21" s="429"/>
      <c r="F21" s="429"/>
      <c r="G21" s="429">
        <v>2</v>
      </c>
      <c r="H21" s="429">
        <v>2</v>
      </c>
      <c r="I21" s="429">
        <v>2</v>
      </c>
      <c r="J21" s="429"/>
      <c r="K21" s="427">
        <f t="shared" si="3"/>
        <v>6</v>
      </c>
      <c r="L21" s="430">
        <f t="shared" si="4"/>
        <v>51000</v>
      </c>
      <c r="M21" s="431" t="s">
        <v>440</v>
      </c>
      <c r="N21" t="s">
        <v>1800</v>
      </c>
    </row>
    <row r="22" spans="1:14" ht="16.5" customHeight="1" x14ac:dyDescent="0.35">
      <c r="A22" s="61">
        <f t="shared" si="2"/>
        <v>17</v>
      </c>
      <c r="B22" s="93" t="s">
        <v>1810</v>
      </c>
      <c r="C22" s="94" t="s">
        <v>1811</v>
      </c>
      <c r="D22" s="94">
        <v>7</v>
      </c>
      <c r="E22" s="94"/>
      <c r="F22" s="94"/>
      <c r="G22" s="94">
        <v>1</v>
      </c>
      <c r="H22" s="94">
        <v>1</v>
      </c>
      <c r="I22" s="94"/>
      <c r="J22" s="94">
        <v>1</v>
      </c>
      <c r="K22" s="61">
        <f t="shared" si="3"/>
        <v>3</v>
      </c>
      <c r="L22" s="67">
        <f t="shared" si="4"/>
        <v>25500</v>
      </c>
      <c r="M22" s="60"/>
      <c r="N22" t="s">
        <v>1809</v>
      </c>
    </row>
    <row r="23" spans="1:14" ht="16.5" customHeight="1" x14ac:dyDescent="0.35">
      <c r="A23" s="427">
        <f t="shared" si="2"/>
        <v>18</v>
      </c>
      <c r="B23" s="428" t="s">
        <v>393</v>
      </c>
      <c r="C23" s="429" t="s">
        <v>390</v>
      </c>
      <c r="D23" s="429">
        <v>1</v>
      </c>
      <c r="E23" s="429"/>
      <c r="F23" s="429">
        <v>1</v>
      </c>
      <c r="G23" s="429">
        <v>2</v>
      </c>
      <c r="H23" s="429"/>
      <c r="I23" s="429">
        <v>1</v>
      </c>
      <c r="J23" s="429"/>
      <c r="K23" s="427">
        <f t="shared" si="3"/>
        <v>4</v>
      </c>
      <c r="L23" s="430">
        <f t="shared" si="4"/>
        <v>34000</v>
      </c>
      <c r="M23" s="431" t="s">
        <v>440</v>
      </c>
      <c r="N23" t="s">
        <v>1812</v>
      </c>
    </row>
    <row r="24" spans="1:14" ht="16.5" customHeight="1" x14ac:dyDescent="0.35">
      <c r="A24" s="427">
        <f t="shared" si="2"/>
        <v>19</v>
      </c>
      <c r="B24" s="428" t="s">
        <v>1181</v>
      </c>
      <c r="C24" s="429" t="s">
        <v>484</v>
      </c>
      <c r="D24" s="429">
        <v>6</v>
      </c>
      <c r="E24" s="429"/>
      <c r="F24" s="429"/>
      <c r="G24" s="429"/>
      <c r="H24" s="429"/>
      <c r="I24" s="429"/>
      <c r="J24" s="429">
        <v>1</v>
      </c>
      <c r="K24" s="427">
        <f t="shared" si="3"/>
        <v>1</v>
      </c>
      <c r="L24" s="430">
        <f t="shared" si="4"/>
        <v>8500</v>
      </c>
      <c r="M24" s="431" t="s">
        <v>440</v>
      </c>
      <c r="N24" t="s">
        <v>1813</v>
      </c>
    </row>
    <row r="25" spans="1:14" ht="16.5" customHeight="1" x14ac:dyDescent="0.35">
      <c r="A25" s="427">
        <f t="shared" si="2"/>
        <v>20</v>
      </c>
      <c r="B25" s="428" t="s">
        <v>1111</v>
      </c>
      <c r="C25" s="429" t="s">
        <v>128</v>
      </c>
      <c r="D25" s="429">
        <v>7</v>
      </c>
      <c r="E25" s="429"/>
      <c r="F25" s="429"/>
      <c r="G25" s="429"/>
      <c r="H25" s="429">
        <v>1</v>
      </c>
      <c r="I25" s="429">
        <v>1</v>
      </c>
      <c r="J25" s="429"/>
      <c r="K25" s="427">
        <f t="shared" si="3"/>
        <v>2</v>
      </c>
      <c r="L25" s="430">
        <f>K25*7500</f>
        <v>15000</v>
      </c>
      <c r="M25" s="431" t="s">
        <v>440</v>
      </c>
      <c r="N25" t="s">
        <v>1814</v>
      </c>
    </row>
    <row r="26" spans="1:14" ht="16.5" customHeight="1" x14ac:dyDescent="0.35">
      <c r="A26" s="427">
        <f t="shared" si="2"/>
        <v>21</v>
      </c>
      <c r="B26" s="428" t="s">
        <v>1818</v>
      </c>
      <c r="C26" s="429" t="s">
        <v>413</v>
      </c>
      <c r="D26" s="429">
        <v>3</v>
      </c>
      <c r="E26" s="429"/>
      <c r="F26" s="429"/>
      <c r="G26" s="429">
        <v>3</v>
      </c>
      <c r="H26" s="429"/>
      <c r="I26" s="429">
        <v>1</v>
      </c>
      <c r="J26" s="429"/>
      <c r="K26" s="427">
        <f t="shared" si="3"/>
        <v>4</v>
      </c>
      <c r="L26" s="430">
        <f t="shared" si="4"/>
        <v>34000</v>
      </c>
      <c r="M26" s="431" t="s">
        <v>440</v>
      </c>
      <c r="N26" t="s">
        <v>1815</v>
      </c>
    </row>
    <row r="27" spans="1:14" ht="16.5" customHeight="1" x14ac:dyDescent="0.35">
      <c r="A27" s="427">
        <f t="shared" si="2"/>
        <v>22</v>
      </c>
      <c r="B27" s="428" t="s">
        <v>1819</v>
      </c>
      <c r="C27" s="429" t="s">
        <v>979</v>
      </c>
      <c r="D27" s="429">
        <v>6</v>
      </c>
      <c r="E27" s="429">
        <v>1</v>
      </c>
      <c r="F27" s="429"/>
      <c r="G27" s="429"/>
      <c r="H27" s="429"/>
      <c r="I27" s="429"/>
      <c r="J27" s="429"/>
      <c r="K27" s="427">
        <f t="shared" si="3"/>
        <v>1</v>
      </c>
      <c r="L27" s="430">
        <f t="shared" si="4"/>
        <v>8500</v>
      </c>
      <c r="M27" s="431" t="s">
        <v>440</v>
      </c>
      <c r="N27" s="10" t="s">
        <v>1816</v>
      </c>
    </row>
    <row r="28" spans="1:14" ht="24.75" customHeight="1" x14ac:dyDescent="0.35">
      <c r="A28" s="331">
        <v>23</v>
      </c>
      <c r="B28" s="93" t="s">
        <v>1276</v>
      </c>
      <c r="C28" s="332" t="s">
        <v>487</v>
      </c>
      <c r="D28" s="332">
        <v>2</v>
      </c>
      <c r="E28" s="94">
        <v>1</v>
      </c>
      <c r="F28" s="94"/>
      <c r="G28" s="94"/>
      <c r="H28" s="94"/>
      <c r="I28" s="94">
        <v>2</v>
      </c>
      <c r="J28" s="94">
        <v>3</v>
      </c>
      <c r="K28" s="61">
        <f t="shared" si="3"/>
        <v>6</v>
      </c>
      <c r="L28" s="67">
        <f t="shared" si="4"/>
        <v>51000</v>
      </c>
      <c r="M28" s="60"/>
      <c r="N28" t="s">
        <v>1817</v>
      </c>
    </row>
    <row r="29" spans="1:14" ht="24.75" customHeight="1" x14ac:dyDescent="0.35">
      <c r="A29" s="432">
        <f>A28+1</f>
        <v>24</v>
      </c>
      <c r="B29" s="428" t="s">
        <v>796</v>
      </c>
      <c r="C29" s="433" t="s">
        <v>783</v>
      </c>
      <c r="D29" s="433">
        <v>7</v>
      </c>
      <c r="E29" s="429">
        <v>1</v>
      </c>
      <c r="F29" s="429">
        <v>1</v>
      </c>
      <c r="G29" s="429"/>
      <c r="H29" s="429"/>
      <c r="I29" s="429"/>
      <c r="J29" s="429"/>
      <c r="K29" s="427">
        <f t="shared" si="3"/>
        <v>2</v>
      </c>
      <c r="L29" s="430">
        <f t="shared" si="4"/>
        <v>17000</v>
      </c>
      <c r="M29" s="431" t="s">
        <v>440</v>
      </c>
      <c r="N29" t="s">
        <v>1820</v>
      </c>
    </row>
    <row r="30" spans="1:14" ht="24.75" customHeight="1" x14ac:dyDescent="0.35">
      <c r="A30" s="432">
        <f>A29+1</f>
        <v>25</v>
      </c>
      <c r="B30" s="428" t="s">
        <v>1747</v>
      </c>
      <c r="C30" s="433" t="s">
        <v>808</v>
      </c>
      <c r="D30" s="433">
        <v>5</v>
      </c>
      <c r="E30" s="429"/>
      <c r="F30" s="429"/>
      <c r="G30" s="429">
        <v>2</v>
      </c>
      <c r="H30" s="429">
        <v>3</v>
      </c>
      <c r="I30" s="429"/>
      <c r="J30" s="429">
        <v>2</v>
      </c>
      <c r="K30" s="427">
        <f t="shared" si="3"/>
        <v>7</v>
      </c>
      <c r="L30" s="430">
        <f t="shared" si="4"/>
        <v>59500</v>
      </c>
      <c r="M30" s="431" t="s">
        <v>440</v>
      </c>
      <c r="N30" t="s">
        <v>1821</v>
      </c>
    </row>
    <row r="31" spans="1:14" ht="24.75" customHeight="1" x14ac:dyDescent="0.35">
      <c r="A31" s="432">
        <f>A30+1</f>
        <v>26</v>
      </c>
      <c r="B31" s="428" t="s">
        <v>1267</v>
      </c>
      <c r="C31" s="433" t="s">
        <v>1633</v>
      </c>
      <c r="D31" s="433">
        <v>8</v>
      </c>
      <c r="E31" s="429"/>
      <c r="F31" s="429">
        <v>2</v>
      </c>
      <c r="G31" s="429">
        <v>1</v>
      </c>
      <c r="H31" s="429"/>
      <c r="I31" s="429"/>
      <c r="J31" s="429">
        <v>2</v>
      </c>
      <c r="K31" s="427">
        <f t="shared" si="3"/>
        <v>5</v>
      </c>
      <c r="L31" s="430">
        <f t="shared" si="4"/>
        <v>42500</v>
      </c>
      <c r="M31" s="431" t="s">
        <v>440</v>
      </c>
      <c r="N31" t="s">
        <v>1822</v>
      </c>
    </row>
    <row r="32" spans="1:14" ht="24.75" customHeight="1" x14ac:dyDescent="0.35">
      <c r="A32" s="432">
        <f>A31+1</f>
        <v>27</v>
      </c>
      <c r="B32" s="428" t="s">
        <v>1112</v>
      </c>
      <c r="C32" s="433" t="s">
        <v>748</v>
      </c>
      <c r="D32" s="433">
        <v>6</v>
      </c>
      <c r="E32" s="429"/>
      <c r="F32" s="429">
        <v>8</v>
      </c>
      <c r="G32" s="429"/>
      <c r="H32" s="429"/>
      <c r="I32" s="429"/>
      <c r="J32" s="429"/>
      <c r="K32" s="427">
        <f t="shared" si="3"/>
        <v>8</v>
      </c>
      <c r="L32" s="430">
        <f t="shared" si="4"/>
        <v>68000</v>
      </c>
      <c r="M32" s="431" t="s">
        <v>440</v>
      </c>
      <c r="N32" t="s">
        <v>1823</v>
      </c>
    </row>
    <row r="33" spans="1:24" ht="24.75" customHeight="1" x14ac:dyDescent="0.35">
      <c r="A33" s="432">
        <f>A32+1</f>
        <v>28</v>
      </c>
      <c r="B33" s="428" t="s">
        <v>1191</v>
      </c>
      <c r="C33" s="433" t="s">
        <v>649</v>
      </c>
      <c r="D33" s="433">
        <v>5</v>
      </c>
      <c r="E33" s="429"/>
      <c r="F33" s="429"/>
      <c r="G33" s="429"/>
      <c r="H33" s="429"/>
      <c r="I33" s="429">
        <v>1</v>
      </c>
      <c r="J33" s="429">
        <v>1</v>
      </c>
      <c r="K33" s="427">
        <f t="shared" si="3"/>
        <v>2</v>
      </c>
      <c r="L33" s="430">
        <f t="shared" si="4"/>
        <v>17000</v>
      </c>
      <c r="M33" s="431" t="s">
        <v>440</v>
      </c>
      <c r="N33" t="s">
        <v>1824</v>
      </c>
    </row>
    <row r="34" spans="1:24" ht="24.75" customHeight="1" x14ac:dyDescent="0.35">
      <c r="A34" s="432">
        <v>29</v>
      </c>
      <c r="B34" s="428" t="s">
        <v>1335</v>
      </c>
      <c r="C34" s="433" t="s">
        <v>649</v>
      </c>
      <c r="D34" s="433">
        <v>5</v>
      </c>
      <c r="E34" s="429"/>
      <c r="F34" s="429"/>
      <c r="G34" s="429"/>
      <c r="H34" s="429"/>
      <c r="I34" s="429">
        <v>3</v>
      </c>
      <c r="J34" s="429"/>
      <c r="K34" s="427">
        <f t="shared" si="3"/>
        <v>3</v>
      </c>
      <c r="L34" s="430">
        <f t="shared" si="4"/>
        <v>25500</v>
      </c>
      <c r="M34" s="431" t="s">
        <v>440</v>
      </c>
      <c r="N34" t="s">
        <v>1833</v>
      </c>
    </row>
    <row r="35" spans="1:24" ht="24.75" customHeight="1" x14ac:dyDescent="0.35">
      <c r="A35" s="432">
        <v>30</v>
      </c>
      <c r="B35" s="428" t="s">
        <v>1835</v>
      </c>
      <c r="C35" s="433" t="s">
        <v>484</v>
      </c>
      <c r="D35" s="433">
        <v>6</v>
      </c>
      <c r="E35" s="429"/>
      <c r="F35" s="429"/>
      <c r="G35" s="429"/>
      <c r="H35" s="429"/>
      <c r="I35" s="429"/>
      <c r="J35" s="429">
        <v>1</v>
      </c>
      <c r="K35" s="427">
        <f t="shared" si="3"/>
        <v>1</v>
      </c>
      <c r="L35" s="430">
        <f t="shared" si="4"/>
        <v>8500</v>
      </c>
      <c r="M35" s="431" t="s">
        <v>440</v>
      </c>
      <c r="N35" t="s">
        <v>1834</v>
      </c>
    </row>
    <row r="36" spans="1:24" ht="24.75" customHeight="1" x14ac:dyDescent="0.35">
      <c r="A36" s="331">
        <v>31</v>
      </c>
      <c r="B36" s="93" t="s">
        <v>217</v>
      </c>
      <c r="C36" s="332"/>
      <c r="D36" s="332"/>
      <c r="E36" s="94"/>
      <c r="F36" s="94"/>
      <c r="G36" s="94"/>
      <c r="H36" s="94"/>
      <c r="I36" s="94"/>
      <c r="J36" s="94">
        <v>0</v>
      </c>
      <c r="K36" s="61">
        <f t="shared" si="3"/>
        <v>0</v>
      </c>
      <c r="L36" s="67">
        <f t="shared" si="4"/>
        <v>0</v>
      </c>
      <c r="M36" s="60"/>
      <c r="N36" t="s">
        <v>1837</v>
      </c>
    </row>
    <row r="37" spans="1:24" ht="23.25" customHeight="1" x14ac:dyDescent="0.35">
      <c r="A37" s="435">
        <v>32</v>
      </c>
      <c r="B37" s="93" t="s">
        <v>1836</v>
      </c>
      <c r="C37" s="332" t="s">
        <v>1266</v>
      </c>
      <c r="D37" s="332">
        <v>2</v>
      </c>
      <c r="E37" s="94"/>
      <c r="F37" s="94"/>
      <c r="G37" s="94"/>
      <c r="H37" s="94"/>
      <c r="I37" s="94"/>
      <c r="J37" s="94">
        <v>1</v>
      </c>
      <c r="K37" s="94">
        <f t="shared" ref="K37:K39" si="5">SUM(E37:J37)</f>
        <v>1</v>
      </c>
      <c r="L37" s="130">
        <f t="shared" ref="L37:L39" si="6">K37*8500</f>
        <v>8500</v>
      </c>
      <c r="M37" s="93"/>
      <c r="N37" t="s">
        <v>1838</v>
      </c>
    </row>
    <row r="38" spans="1:24" ht="23.25" customHeight="1" x14ac:dyDescent="0.35">
      <c r="A38" s="432">
        <v>33</v>
      </c>
      <c r="B38" s="428" t="s">
        <v>1261</v>
      </c>
      <c r="C38" s="433" t="s">
        <v>413</v>
      </c>
      <c r="D38" s="433">
        <v>3</v>
      </c>
      <c r="E38" s="429"/>
      <c r="F38" s="429"/>
      <c r="G38" s="429"/>
      <c r="H38" s="429"/>
      <c r="I38" s="429"/>
      <c r="J38" s="429">
        <v>3</v>
      </c>
      <c r="K38" s="427">
        <f t="shared" si="5"/>
        <v>3</v>
      </c>
      <c r="L38" s="430">
        <f t="shared" si="6"/>
        <v>25500</v>
      </c>
      <c r="M38" s="431" t="s">
        <v>440</v>
      </c>
      <c r="N38" s="10" t="s">
        <v>1839</v>
      </c>
    </row>
    <row r="39" spans="1:24" ht="23.25" customHeight="1" x14ac:dyDescent="0.35">
      <c r="A39" s="432">
        <v>34</v>
      </c>
      <c r="B39" s="428" t="s">
        <v>1330</v>
      </c>
      <c r="C39" s="433" t="s">
        <v>413</v>
      </c>
      <c r="D39" s="433">
        <v>3</v>
      </c>
      <c r="E39" s="429"/>
      <c r="F39" s="429">
        <v>1</v>
      </c>
      <c r="G39" s="429"/>
      <c r="H39" s="429"/>
      <c r="I39" s="429"/>
      <c r="J39" s="429">
        <v>1</v>
      </c>
      <c r="K39" s="427">
        <f t="shared" si="5"/>
        <v>2</v>
      </c>
      <c r="L39" s="430">
        <f t="shared" si="6"/>
        <v>17000</v>
      </c>
      <c r="M39" s="431" t="s">
        <v>440</v>
      </c>
    </row>
    <row r="40" spans="1:24" ht="23.25" customHeight="1" x14ac:dyDescent="0.35">
      <c r="A40" s="432">
        <v>35</v>
      </c>
      <c r="B40" s="428" t="s">
        <v>1600</v>
      </c>
      <c r="C40" s="433" t="s">
        <v>413</v>
      </c>
      <c r="D40" s="433">
        <v>3</v>
      </c>
      <c r="E40" s="429"/>
      <c r="F40" s="429"/>
      <c r="G40" s="429">
        <v>1</v>
      </c>
      <c r="H40" s="429"/>
      <c r="I40" s="429">
        <v>1</v>
      </c>
      <c r="J40" s="429"/>
      <c r="K40" s="427">
        <f t="shared" ref="K40" si="7">SUM(E40:J40)</f>
        <v>2</v>
      </c>
      <c r="L40" s="430">
        <f t="shared" ref="L40" si="8">K40*8500</f>
        <v>17000</v>
      </c>
      <c r="M40" s="431" t="s">
        <v>440</v>
      </c>
    </row>
    <row r="41" spans="1:24" ht="21" customHeight="1" x14ac:dyDescent="0.35">
      <c r="A41" s="432">
        <v>36</v>
      </c>
      <c r="B41" s="428" t="s">
        <v>1851</v>
      </c>
      <c r="C41" s="433" t="s">
        <v>390</v>
      </c>
      <c r="D41" s="433"/>
      <c r="E41" s="429"/>
      <c r="F41" s="429">
        <v>1</v>
      </c>
      <c r="G41" s="429">
        <v>2</v>
      </c>
      <c r="H41" s="429"/>
      <c r="I41" s="429"/>
      <c r="J41" s="429">
        <v>3</v>
      </c>
      <c r="K41" s="427">
        <f t="shared" ref="K41" si="9">SUM(E41:J41)</f>
        <v>6</v>
      </c>
      <c r="L41" s="430">
        <f t="shared" ref="L41" si="10">K41*8500</f>
        <v>51000</v>
      </c>
      <c r="M41" s="431" t="s">
        <v>440</v>
      </c>
    </row>
    <row r="42" spans="1:24" s="10" customFormat="1" ht="24.75" customHeight="1" x14ac:dyDescent="0.35">
      <c r="A42" s="663" t="s">
        <v>0</v>
      </c>
      <c r="B42" s="664"/>
      <c r="C42" s="422"/>
      <c r="D42" s="422"/>
      <c r="E42" s="22">
        <f>SUM(E6:E41)</f>
        <v>10</v>
      </c>
      <c r="F42" s="22">
        <f t="shared" ref="F42:J42" si="11">SUM(F6:F41)</f>
        <v>24</v>
      </c>
      <c r="G42" s="22">
        <f t="shared" si="11"/>
        <v>28</v>
      </c>
      <c r="H42" s="22">
        <f t="shared" si="11"/>
        <v>11</v>
      </c>
      <c r="I42" s="22">
        <f t="shared" si="11"/>
        <v>28</v>
      </c>
      <c r="J42" s="22">
        <f t="shared" si="11"/>
        <v>30</v>
      </c>
      <c r="K42" s="22">
        <f>SUM(E42:J42)</f>
        <v>131</v>
      </c>
      <c r="L42" s="23">
        <f>SUM(L6:L39)</f>
        <v>1043500</v>
      </c>
      <c r="M42" s="115"/>
      <c r="N42" s="10" t="s">
        <v>1839</v>
      </c>
    </row>
    <row r="43" spans="1:24" x14ac:dyDescent="0.35">
      <c r="L43" s="20">
        <f>130*6000</f>
        <v>780000</v>
      </c>
      <c r="O43" s="35"/>
    </row>
    <row r="44" spans="1:24" x14ac:dyDescent="0.35">
      <c r="K44" t="s">
        <v>91</v>
      </c>
      <c r="L44" s="95">
        <f>L42-L43+8500</f>
        <v>272000</v>
      </c>
      <c r="M44" s="262"/>
      <c r="N44" s="35"/>
      <c r="O44" s="35">
        <f>L44+'Asinan10 Okt'!F153</f>
        <v>836000</v>
      </c>
    </row>
    <row r="45" spans="1:24" x14ac:dyDescent="0.35">
      <c r="K45" t="s">
        <v>132</v>
      </c>
      <c r="L45" s="95">
        <v>40000</v>
      </c>
      <c r="M45" s="35"/>
    </row>
    <row r="46" spans="1:24" x14ac:dyDescent="0.35">
      <c r="K46" t="s">
        <v>1182</v>
      </c>
      <c r="L46" s="35"/>
    </row>
    <row r="47" spans="1:24" x14ac:dyDescent="0.35">
      <c r="K47" t="s">
        <v>740</v>
      </c>
      <c r="L47" s="35">
        <f>L44-L45-L46</f>
        <v>232000</v>
      </c>
    </row>
    <row r="48" spans="1:24" x14ac:dyDescent="0.35">
      <c r="B48" t="s">
        <v>2</v>
      </c>
      <c r="C48" s="103" t="s">
        <v>1264</v>
      </c>
      <c r="D48" s="4" t="s">
        <v>649</v>
      </c>
      <c r="F48" t="s">
        <v>2</v>
      </c>
      <c r="G48" s="93" t="s">
        <v>1779</v>
      </c>
      <c r="H48" s="4" t="s">
        <v>1780</v>
      </c>
      <c r="J48" t="s">
        <v>2</v>
      </c>
      <c r="K48" s="93" t="s">
        <v>1779</v>
      </c>
      <c r="L48" s="4" t="s">
        <v>1781</v>
      </c>
      <c r="N48" t="s">
        <v>2</v>
      </c>
      <c r="O48" s="93" t="s">
        <v>1108</v>
      </c>
      <c r="P48" s="4" t="s">
        <v>1783</v>
      </c>
      <c r="R48" t="s">
        <v>2</v>
      </c>
      <c r="S48" s="4" t="s">
        <v>1320</v>
      </c>
      <c r="T48" s="4" t="s">
        <v>1784</v>
      </c>
      <c r="V48" t="s">
        <v>2</v>
      </c>
      <c r="W48" s="93" t="s">
        <v>733</v>
      </c>
      <c r="X48" s="4" t="s">
        <v>222</v>
      </c>
    </row>
    <row r="49" spans="2:24" x14ac:dyDescent="0.35">
      <c r="B49" s="51" t="s">
        <v>218</v>
      </c>
      <c r="C49" s="50" t="s">
        <v>219</v>
      </c>
      <c r="D49" s="68" t="s">
        <v>0</v>
      </c>
      <c r="E49" s="65"/>
      <c r="F49" s="51" t="s">
        <v>218</v>
      </c>
      <c r="G49" s="50" t="s">
        <v>219</v>
      </c>
      <c r="H49" s="68" t="s">
        <v>0</v>
      </c>
      <c r="I49" s="65"/>
      <c r="J49" s="51" t="s">
        <v>218</v>
      </c>
      <c r="K49" s="50" t="s">
        <v>219</v>
      </c>
      <c r="L49" s="68" t="s">
        <v>0</v>
      </c>
      <c r="N49" s="51" t="s">
        <v>218</v>
      </c>
      <c r="O49" s="50" t="s">
        <v>219</v>
      </c>
      <c r="P49" s="68" t="s">
        <v>0</v>
      </c>
      <c r="R49" s="51" t="s">
        <v>218</v>
      </c>
      <c r="S49" s="50" t="s">
        <v>219</v>
      </c>
      <c r="T49" s="68" t="s">
        <v>0</v>
      </c>
      <c r="V49" s="51" t="s">
        <v>218</v>
      </c>
      <c r="W49" s="50" t="s">
        <v>219</v>
      </c>
      <c r="X49" s="68" t="s">
        <v>0</v>
      </c>
    </row>
    <row r="50" spans="2:24" x14ac:dyDescent="0.35">
      <c r="B50" s="2" t="s">
        <v>18</v>
      </c>
      <c r="C50" s="1">
        <v>2</v>
      </c>
      <c r="D50" s="67">
        <f>C50*8500</f>
        <v>17000</v>
      </c>
      <c r="E50" s="66"/>
      <c r="F50" s="2" t="s">
        <v>18</v>
      </c>
      <c r="G50" s="1">
        <v>2</v>
      </c>
      <c r="H50" s="67">
        <f>G50*8500</f>
        <v>17000</v>
      </c>
      <c r="I50" s="65"/>
      <c r="J50" s="2" t="s">
        <v>18</v>
      </c>
      <c r="K50" s="1">
        <v>2</v>
      </c>
      <c r="L50" s="67">
        <f>K50*8500</f>
        <v>17000</v>
      </c>
      <c r="N50" s="2" t="s">
        <v>18</v>
      </c>
      <c r="O50" s="1"/>
      <c r="P50" s="67">
        <f>O50*8500</f>
        <v>0</v>
      </c>
      <c r="R50" s="2" t="s">
        <v>18</v>
      </c>
      <c r="S50" s="1"/>
      <c r="T50" s="67">
        <f>S50*8500</f>
        <v>0</v>
      </c>
      <c r="V50" s="2" t="s">
        <v>18</v>
      </c>
      <c r="W50" s="1"/>
      <c r="X50" s="67">
        <f>W50*8500</f>
        <v>0</v>
      </c>
    </row>
    <row r="51" spans="2:24" x14ac:dyDescent="0.35">
      <c r="B51" s="2" t="s">
        <v>21</v>
      </c>
      <c r="C51" s="1"/>
      <c r="D51" s="67">
        <f>C51*8500</f>
        <v>0</v>
      </c>
      <c r="E51" s="65"/>
      <c r="F51" s="2" t="s">
        <v>21</v>
      </c>
      <c r="G51" s="1"/>
      <c r="H51" s="67">
        <f>G51*8500</f>
        <v>0</v>
      </c>
      <c r="I51" s="65"/>
      <c r="J51" s="2" t="s">
        <v>21</v>
      </c>
      <c r="K51" s="1">
        <v>1</v>
      </c>
      <c r="L51" s="67">
        <f>K51*8500</f>
        <v>8500</v>
      </c>
      <c r="N51" s="2" t="s">
        <v>21</v>
      </c>
      <c r="O51" s="1">
        <v>1</v>
      </c>
      <c r="P51" s="67">
        <f>O51*8500</f>
        <v>8500</v>
      </c>
      <c r="R51" s="2" t="s">
        <v>21</v>
      </c>
      <c r="S51" s="1"/>
      <c r="T51" s="67">
        <f>S51*8500</f>
        <v>0</v>
      </c>
      <c r="V51" s="2" t="s">
        <v>21</v>
      </c>
      <c r="W51" s="1">
        <v>3</v>
      </c>
      <c r="X51" s="67">
        <f>W51*8500</f>
        <v>25500</v>
      </c>
    </row>
    <row r="52" spans="2:24" x14ac:dyDescent="0.35">
      <c r="B52" s="2" t="s">
        <v>20</v>
      </c>
      <c r="C52" s="1"/>
      <c r="D52" s="67">
        <f t="shared" ref="D52:D55" si="12">C52*8500</f>
        <v>0</v>
      </c>
      <c r="E52" s="65"/>
      <c r="F52" s="2" t="s">
        <v>20</v>
      </c>
      <c r="G52" s="1"/>
      <c r="H52" s="67">
        <f t="shared" ref="H52:H55" si="13">G52*8500</f>
        <v>0</v>
      </c>
      <c r="I52" s="65"/>
      <c r="J52" s="2" t="s">
        <v>20</v>
      </c>
      <c r="K52" s="1"/>
      <c r="L52" s="67">
        <f t="shared" ref="L52:L55" si="14">K52*8500</f>
        <v>0</v>
      </c>
      <c r="N52" s="2" t="s">
        <v>20</v>
      </c>
      <c r="O52" s="1"/>
      <c r="P52" s="67">
        <f t="shared" ref="P52:P55" si="15">O52*8500</f>
        <v>0</v>
      </c>
      <c r="R52" s="2" t="s">
        <v>20</v>
      </c>
      <c r="S52" s="1">
        <v>2</v>
      </c>
      <c r="T52" s="67">
        <f t="shared" ref="T52:T55" si="16">S52*8500</f>
        <v>17000</v>
      </c>
      <c r="V52" s="2" t="s">
        <v>20</v>
      </c>
      <c r="W52" s="1">
        <v>1</v>
      </c>
      <c r="X52" s="67">
        <f t="shared" ref="X52:X55" si="17">W52*8500</f>
        <v>8500</v>
      </c>
    </row>
    <row r="53" spans="2:24" x14ac:dyDescent="0.35">
      <c r="B53" s="2" t="s">
        <v>22</v>
      </c>
      <c r="C53" s="1"/>
      <c r="D53" s="67">
        <f t="shared" si="12"/>
        <v>0</v>
      </c>
      <c r="F53" s="2" t="s">
        <v>22</v>
      </c>
      <c r="G53" s="1"/>
      <c r="H53" s="67">
        <f t="shared" si="13"/>
        <v>0</v>
      </c>
      <c r="J53" s="2" t="s">
        <v>22</v>
      </c>
      <c r="K53" s="1">
        <v>1</v>
      </c>
      <c r="L53" s="67">
        <f t="shared" si="14"/>
        <v>8500</v>
      </c>
      <c r="N53" s="2" t="s">
        <v>22</v>
      </c>
      <c r="O53" s="1"/>
      <c r="P53" s="67">
        <f t="shared" si="15"/>
        <v>0</v>
      </c>
      <c r="R53" s="2" t="s">
        <v>22</v>
      </c>
      <c r="S53" s="1"/>
      <c r="T53" s="67">
        <f t="shared" si="16"/>
        <v>0</v>
      </c>
      <c r="V53" s="2" t="s">
        <v>22</v>
      </c>
      <c r="W53" s="1"/>
      <c r="X53" s="67">
        <f t="shared" si="17"/>
        <v>0</v>
      </c>
    </row>
    <row r="54" spans="2:24" x14ac:dyDescent="0.35">
      <c r="B54" s="2" t="s">
        <v>19</v>
      </c>
      <c r="C54" s="1"/>
      <c r="D54" s="67">
        <f t="shared" si="12"/>
        <v>0</v>
      </c>
      <c r="F54" s="2" t="s">
        <v>19</v>
      </c>
      <c r="G54" s="1"/>
      <c r="H54" s="67">
        <f t="shared" si="13"/>
        <v>0</v>
      </c>
      <c r="J54" s="2" t="s">
        <v>19</v>
      </c>
      <c r="K54" s="1"/>
      <c r="L54" s="67">
        <f t="shared" si="14"/>
        <v>0</v>
      </c>
      <c r="N54" s="2" t="s">
        <v>19</v>
      </c>
      <c r="O54" s="1"/>
      <c r="P54" s="67">
        <f t="shared" si="15"/>
        <v>0</v>
      </c>
      <c r="R54" s="2" t="s">
        <v>19</v>
      </c>
      <c r="S54" s="1">
        <v>3</v>
      </c>
      <c r="T54" s="67">
        <f t="shared" si="16"/>
        <v>25500</v>
      </c>
      <c r="V54" s="2" t="s">
        <v>19</v>
      </c>
      <c r="W54" s="1"/>
      <c r="X54" s="67">
        <f t="shared" si="17"/>
        <v>0</v>
      </c>
    </row>
    <row r="55" spans="2:24" x14ac:dyDescent="0.35">
      <c r="B55" s="2" t="s">
        <v>23</v>
      </c>
      <c r="C55" s="1"/>
      <c r="D55" s="67">
        <f t="shared" si="12"/>
        <v>0</v>
      </c>
      <c r="F55" s="2" t="s">
        <v>23</v>
      </c>
      <c r="G55" s="1"/>
      <c r="H55" s="67">
        <f t="shared" si="13"/>
        <v>0</v>
      </c>
      <c r="J55" s="2" t="s">
        <v>23</v>
      </c>
      <c r="K55" s="1">
        <v>1</v>
      </c>
      <c r="L55" s="67">
        <f t="shared" si="14"/>
        <v>8500</v>
      </c>
      <c r="N55" s="2" t="s">
        <v>23</v>
      </c>
      <c r="O55" s="1">
        <v>1</v>
      </c>
      <c r="P55" s="67">
        <f t="shared" si="15"/>
        <v>8500</v>
      </c>
      <c r="R55" s="2" t="s">
        <v>23</v>
      </c>
      <c r="S55" s="1">
        <v>1</v>
      </c>
      <c r="T55" s="67">
        <f t="shared" si="16"/>
        <v>8500</v>
      </c>
      <c r="V55" s="2" t="s">
        <v>23</v>
      </c>
      <c r="W55" s="1">
        <v>2</v>
      </c>
      <c r="X55" s="67">
        <f t="shared" si="17"/>
        <v>17000</v>
      </c>
    </row>
    <row r="56" spans="2:24" x14ac:dyDescent="0.35">
      <c r="B56" s="51" t="s">
        <v>221</v>
      </c>
      <c r="C56" s="50">
        <f>SUM(C50:C55)</f>
        <v>2</v>
      </c>
      <c r="D56" s="68">
        <f>SUM(D50:D55)</f>
        <v>17000</v>
      </c>
      <c r="F56" s="51" t="s">
        <v>221</v>
      </c>
      <c r="G56" s="50">
        <f>SUM(G50:G55)</f>
        <v>2</v>
      </c>
      <c r="H56" s="68">
        <f>SUM(H51:H55)</f>
        <v>0</v>
      </c>
      <c r="J56" s="51" t="s">
        <v>221</v>
      </c>
      <c r="K56" s="50">
        <f>SUM(K50:K55)</f>
        <v>5</v>
      </c>
      <c r="L56" s="68">
        <f>SUM(L50:L55)</f>
        <v>42500</v>
      </c>
      <c r="N56" s="51" t="s">
        <v>221</v>
      </c>
      <c r="O56" s="50">
        <f>SUM(O50:O55)</f>
        <v>2</v>
      </c>
      <c r="P56" s="68">
        <f>SUM(P50:P55)</f>
        <v>17000</v>
      </c>
      <c r="R56" s="51" t="s">
        <v>221</v>
      </c>
      <c r="S56" s="50">
        <f>SUM(S50:S55)</f>
        <v>6</v>
      </c>
      <c r="T56" s="68">
        <f>SUM(T50:T55)</f>
        <v>51000</v>
      </c>
      <c r="V56" s="51" t="s">
        <v>221</v>
      </c>
      <c r="W56" s="50">
        <f>SUM(W50:W55)</f>
        <v>6</v>
      </c>
      <c r="X56" s="68">
        <f>SUM(X50:X55)</f>
        <v>51000</v>
      </c>
    </row>
    <row r="59" spans="2:24" x14ac:dyDescent="0.35">
      <c r="B59" t="s">
        <v>2</v>
      </c>
      <c r="C59" s="93" t="s">
        <v>1785</v>
      </c>
      <c r="D59" s="4" t="s">
        <v>1786</v>
      </c>
      <c r="F59" t="s">
        <v>2</v>
      </c>
      <c r="G59" s="93" t="s">
        <v>686</v>
      </c>
      <c r="H59" s="4" t="s">
        <v>102</v>
      </c>
      <c r="J59" t="s">
        <v>2</v>
      </c>
      <c r="K59" s="93" t="s">
        <v>276</v>
      </c>
      <c r="L59" s="4" t="s">
        <v>1802</v>
      </c>
      <c r="N59" t="s">
        <v>2</v>
      </c>
      <c r="O59" s="93" t="s">
        <v>1181</v>
      </c>
      <c r="P59" s="4" t="s">
        <v>484</v>
      </c>
      <c r="R59" t="s">
        <v>2</v>
      </c>
      <c r="S59" s="93" t="s">
        <v>1309</v>
      </c>
      <c r="T59" s="4" t="s">
        <v>1803</v>
      </c>
      <c r="V59" t="s">
        <v>2</v>
      </c>
      <c r="W59" s="4" t="s">
        <v>1104</v>
      </c>
      <c r="X59" s="4" t="s">
        <v>1804</v>
      </c>
    </row>
    <row r="60" spans="2:24" x14ac:dyDescent="0.35">
      <c r="B60" s="51" t="s">
        <v>218</v>
      </c>
      <c r="C60" s="50" t="s">
        <v>219</v>
      </c>
      <c r="D60" s="68" t="s">
        <v>0</v>
      </c>
      <c r="E60" s="65"/>
      <c r="F60" s="51" t="s">
        <v>218</v>
      </c>
      <c r="G60" s="50" t="s">
        <v>219</v>
      </c>
      <c r="H60" s="68" t="s">
        <v>0</v>
      </c>
      <c r="I60" s="65"/>
      <c r="J60" s="51" t="s">
        <v>218</v>
      </c>
      <c r="K60" s="50" t="s">
        <v>219</v>
      </c>
      <c r="L60" s="68" t="s">
        <v>0</v>
      </c>
      <c r="N60" s="51" t="s">
        <v>218</v>
      </c>
      <c r="O60" s="50" t="s">
        <v>219</v>
      </c>
      <c r="P60" s="68" t="s">
        <v>0</v>
      </c>
      <c r="R60" s="51" t="s">
        <v>218</v>
      </c>
      <c r="S60" s="50" t="s">
        <v>219</v>
      </c>
      <c r="T60" s="68" t="s">
        <v>0</v>
      </c>
      <c r="V60" s="51" t="s">
        <v>218</v>
      </c>
      <c r="W60" s="50" t="s">
        <v>219</v>
      </c>
      <c r="X60" s="68" t="s">
        <v>0</v>
      </c>
    </row>
    <row r="61" spans="2:24" x14ac:dyDescent="0.35">
      <c r="B61" s="2" t="s">
        <v>18</v>
      </c>
      <c r="C61" s="1"/>
      <c r="D61" s="67">
        <f>C61*8500</f>
        <v>0</v>
      </c>
      <c r="E61" s="66"/>
      <c r="F61" s="2" t="s">
        <v>18</v>
      </c>
      <c r="G61" s="1"/>
      <c r="H61" s="67"/>
      <c r="I61" s="65"/>
      <c r="J61" s="2" t="s">
        <v>18</v>
      </c>
      <c r="K61" s="1"/>
      <c r="L61" s="67">
        <f>K61*8500</f>
        <v>0</v>
      </c>
      <c r="N61" s="2" t="s">
        <v>18</v>
      </c>
      <c r="O61" s="1">
        <v>4</v>
      </c>
      <c r="P61" s="67">
        <f>O61*8500</f>
        <v>34000</v>
      </c>
      <c r="R61" s="2" t="s">
        <v>18</v>
      </c>
      <c r="S61" s="1"/>
      <c r="T61" s="67">
        <f>S61*8500</f>
        <v>0</v>
      </c>
      <c r="V61" s="2" t="s">
        <v>18</v>
      </c>
      <c r="W61" s="1"/>
      <c r="X61" s="67">
        <f>W61*8500</f>
        <v>0</v>
      </c>
    </row>
    <row r="62" spans="2:24" x14ac:dyDescent="0.35">
      <c r="B62" s="2" t="s">
        <v>21</v>
      </c>
      <c r="C62" s="1"/>
      <c r="D62" s="67">
        <f>C62*8500</f>
        <v>0</v>
      </c>
      <c r="E62" s="65"/>
      <c r="F62" s="2" t="s">
        <v>21</v>
      </c>
      <c r="G62" s="1"/>
      <c r="H62" s="67"/>
      <c r="I62" s="65"/>
      <c r="J62" s="2" t="s">
        <v>21</v>
      </c>
      <c r="K62" s="1">
        <v>2</v>
      </c>
      <c r="L62" s="67">
        <f>K62*8500</f>
        <v>17000</v>
      </c>
      <c r="N62" s="2" t="s">
        <v>21</v>
      </c>
      <c r="O62" s="1">
        <v>1</v>
      </c>
      <c r="P62" s="67">
        <f>O62*8500</f>
        <v>8500</v>
      </c>
      <c r="R62" s="2" t="s">
        <v>21</v>
      </c>
      <c r="S62" s="1"/>
      <c r="T62" s="67">
        <f>S62*8500</f>
        <v>0</v>
      </c>
      <c r="V62" s="2" t="s">
        <v>21</v>
      </c>
      <c r="W62" s="1"/>
      <c r="X62" s="67">
        <f>W62*8500</f>
        <v>0</v>
      </c>
    </row>
    <row r="63" spans="2:24" x14ac:dyDescent="0.35">
      <c r="B63" s="2" t="s">
        <v>20</v>
      </c>
      <c r="C63" s="1"/>
      <c r="D63" s="67">
        <f t="shared" ref="D63:D66" si="18">C63*8500</f>
        <v>0</v>
      </c>
      <c r="E63" s="65"/>
      <c r="F63" s="2" t="s">
        <v>20</v>
      </c>
      <c r="G63" s="1"/>
      <c r="H63" s="67"/>
      <c r="I63" s="65"/>
      <c r="J63" s="2" t="s">
        <v>20</v>
      </c>
      <c r="K63" s="1"/>
      <c r="L63" s="67">
        <f t="shared" ref="L63:L66" si="19">K63*8500</f>
        <v>0</v>
      </c>
      <c r="N63" s="2" t="s">
        <v>20</v>
      </c>
      <c r="O63" s="1">
        <v>2</v>
      </c>
      <c r="P63" s="67">
        <f t="shared" ref="P63:P66" si="20">O63*8500</f>
        <v>17000</v>
      </c>
      <c r="R63" s="2" t="s">
        <v>20</v>
      </c>
      <c r="S63" s="1"/>
      <c r="T63" s="67">
        <f t="shared" ref="T63:T66" si="21">S63*8500</f>
        <v>0</v>
      </c>
      <c r="V63" s="2" t="s">
        <v>20</v>
      </c>
      <c r="W63" s="1"/>
      <c r="X63" s="67">
        <f t="shared" ref="X63:X66" si="22">W63*8500</f>
        <v>0</v>
      </c>
    </row>
    <row r="64" spans="2:24" x14ac:dyDescent="0.35">
      <c r="B64" s="2" t="s">
        <v>22</v>
      </c>
      <c r="C64" s="1"/>
      <c r="D64" s="67">
        <f t="shared" si="18"/>
        <v>0</v>
      </c>
      <c r="F64" s="2" t="s">
        <v>22</v>
      </c>
      <c r="G64" s="1"/>
      <c r="H64" s="67">
        <f t="shared" ref="H64:H66" si="23">G64*8500</f>
        <v>0</v>
      </c>
      <c r="J64" s="2" t="s">
        <v>22</v>
      </c>
      <c r="K64" s="1"/>
      <c r="L64" s="67">
        <f t="shared" si="19"/>
        <v>0</v>
      </c>
      <c r="N64" s="2" t="s">
        <v>22</v>
      </c>
      <c r="O64" s="1">
        <v>1</v>
      </c>
      <c r="P64" s="67">
        <f t="shared" si="20"/>
        <v>8500</v>
      </c>
      <c r="R64" s="2" t="s">
        <v>22</v>
      </c>
      <c r="S64" s="1"/>
      <c r="T64" s="67">
        <f t="shared" si="21"/>
        <v>0</v>
      </c>
      <c r="V64" s="2" t="s">
        <v>22</v>
      </c>
      <c r="W64" s="1"/>
      <c r="X64" s="67">
        <f t="shared" si="22"/>
        <v>0</v>
      </c>
    </row>
    <row r="65" spans="2:24" x14ac:dyDescent="0.35">
      <c r="B65" s="2" t="s">
        <v>19</v>
      </c>
      <c r="C65" s="1">
        <v>3</v>
      </c>
      <c r="D65" s="67">
        <f t="shared" si="18"/>
        <v>25500</v>
      </c>
      <c r="F65" s="2" t="s">
        <v>19</v>
      </c>
      <c r="G65" s="1">
        <v>2</v>
      </c>
      <c r="H65" s="67">
        <f t="shared" si="23"/>
        <v>17000</v>
      </c>
      <c r="J65" s="2" t="s">
        <v>19</v>
      </c>
      <c r="K65" s="1"/>
      <c r="L65" s="67">
        <f t="shared" si="19"/>
        <v>0</v>
      </c>
      <c r="N65" s="2" t="s">
        <v>19</v>
      </c>
      <c r="O65" s="1"/>
      <c r="P65" s="67">
        <f t="shared" si="20"/>
        <v>0</v>
      </c>
      <c r="R65" s="2" t="s">
        <v>19</v>
      </c>
      <c r="S65" s="1">
        <v>1</v>
      </c>
      <c r="T65" s="67">
        <f t="shared" si="21"/>
        <v>8500</v>
      </c>
      <c r="V65" s="2" t="s">
        <v>19</v>
      </c>
      <c r="W65" s="1"/>
      <c r="X65" s="67">
        <f t="shared" si="22"/>
        <v>0</v>
      </c>
    </row>
    <row r="66" spans="2:24" x14ac:dyDescent="0.35">
      <c r="B66" s="2" t="s">
        <v>23</v>
      </c>
      <c r="C66" s="1">
        <v>3</v>
      </c>
      <c r="D66" s="67">
        <f t="shared" si="18"/>
        <v>25500</v>
      </c>
      <c r="F66" s="2" t="s">
        <v>23</v>
      </c>
      <c r="G66" s="1"/>
      <c r="H66" s="67">
        <f t="shared" si="23"/>
        <v>0</v>
      </c>
      <c r="J66" s="2" t="s">
        <v>23</v>
      </c>
      <c r="K66" s="1"/>
      <c r="L66" s="67">
        <f t="shared" si="19"/>
        <v>0</v>
      </c>
      <c r="N66" s="2" t="s">
        <v>23</v>
      </c>
      <c r="O66" s="1"/>
      <c r="P66" s="67">
        <f t="shared" si="20"/>
        <v>0</v>
      </c>
      <c r="R66" s="2" t="s">
        <v>23</v>
      </c>
      <c r="S66" s="1">
        <v>1</v>
      </c>
      <c r="T66" s="67">
        <f t="shared" si="21"/>
        <v>8500</v>
      </c>
      <c r="V66" s="2" t="s">
        <v>23</v>
      </c>
      <c r="W66" s="1">
        <v>1</v>
      </c>
      <c r="X66" s="67">
        <f t="shared" si="22"/>
        <v>8500</v>
      </c>
    </row>
    <row r="67" spans="2:24" x14ac:dyDescent="0.35">
      <c r="B67" s="51" t="s">
        <v>221</v>
      </c>
      <c r="C67" s="50">
        <f>SUM(C61:C66)</f>
        <v>6</v>
      </c>
      <c r="D67" s="68">
        <f>SUM(D61:D66)</f>
        <v>51000</v>
      </c>
      <c r="F67" s="51" t="s">
        <v>221</v>
      </c>
      <c r="G67" s="50">
        <f>SUM(G61:G66)</f>
        <v>2</v>
      </c>
      <c r="H67" s="68">
        <f>SUM(H61:H66)</f>
        <v>17000</v>
      </c>
      <c r="J67" s="51" t="s">
        <v>221</v>
      </c>
      <c r="K67" s="50">
        <f>SUM(K61:K66)</f>
        <v>2</v>
      </c>
      <c r="L67" s="68">
        <f>SUM(L61:L66)</f>
        <v>17000</v>
      </c>
      <c r="N67" s="51" t="s">
        <v>221</v>
      </c>
      <c r="O67" s="50">
        <f>SUM(O61:O66)</f>
        <v>8</v>
      </c>
      <c r="P67" s="68">
        <f>SUM(P61:P66)</f>
        <v>68000</v>
      </c>
      <c r="R67" s="51" t="s">
        <v>221</v>
      </c>
      <c r="S67" s="50">
        <f>SUM(S61:S66)</f>
        <v>2</v>
      </c>
      <c r="T67" s="68">
        <f>SUM(T61:T66)</f>
        <v>17000</v>
      </c>
      <c r="V67" s="51" t="s">
        <v>221</v>
      </c>
      <c r="W67" s="50">
        <f>SUM(W61:W66)</f>
        <v>1</v>
      </c>
      <c r="X67" s="68">
        <f>SUM(X61:X66)</f>
        <v>8500</v>
      </c>
    </row>
    <row r="70" spans="2:24" x14ac:dyDescent="0.35">
      <c r="B70" t="s">
        <v>2</v>
      </c>
      <c r="C70" s="93" t="s">
        <v>1805</v>
      </c>
      <c r="D70" s="4" t="s">
        <v>1806</v>
      </c>
      <c r="F70" t="s">
        <v>2</v>
      </c>
      <c r="G70" s="93" t="s">
        <v>412</v>
      </c>
      <c r="H70" s="4" t="s">
        <v>104</v>
      </c>
      <c r="J70" t="s">
        <v>2</v>
      </c>
      <c r="K70" s="4" t="s">
        <v>1448</v>
      </c>
      <c r="L70" s="4" t="s">
        <v>104</v>
      </c>
      <c r="N70" t="s">
        <v>2</v>
      </c>
      <c r="O70" s="93" t="s">
        <v>366</v>
      </c>
      <c r="P70" s="4" t="s">
        <v>104</v>
      </c>
      <c r="R70" t="s">
        <v>2</v>
      </c>
      <c r="S70" s="4" t="s">
        <v>1807</v>
      </c>
      <c r="T70" s="4" t="s">
        <v>1808</v>
      </c>
      <c r="V70" t="s">
        <v>2</v>
      </c>
      <c r="W70" s="4" t="s">
        <v>1810</v>
      </c>
      <c r="X70" s="4" t="s">
        <v>1825</v>
      </c>
    </row>
    <row r="71" spans="2:24" x14ac:dyDescent="0.35">
      <c r="B71" s="51" t="s">
        <v>218</v>
      </c>
      <c r="C71" s="50"/>
      <c r="D71" s="68"/>
      <c r="E71" s="65"/>
      <c r="F71" s="51" t="s">
        <v>218</v>
      </c>
      <c r="G71" s="50" t="s">
        <v>219</v>
      </c>
      <c r="H71" s="68" t="s">
        <v>0</v>
      </c>
      <c r="I71" s="65"/>
      <c r="J71" s="51" t="s">
        <v>218</v>
      </c>
      <c r="K71" s="50" t="s">
        <v>219</v>
      </c>
      <c r="L71" s="68" t="s">
        <v>0</v>
      </c>
      <c r="N71" s="51" t="s">
        <v>218</v>
      </c>
      <c r="O71" s="50" t="s">
        <v>219</v>
      </c>
      <c r="P71" s="68" t="s">
        <v>0</v>
      </c>
      <c r="R71" s="51" t="s">
        <v>218</v>
      </c>
      <c r="S71" s="50" t="s">
        <v>219</v>
      </c>
      <c r="T71" s="68" t="s">
        <v>0</v>
      </c>
      <c r="V71" s="51" t="s">
        <v>218</v>
      </c>
      <c r="W71" s="50" t="s">
        <v>219</v>
      </c>
      <c r="X71" s="68" t="s">
        <v>0</v>
      </c>
    </row>
    <row r="72" spans="2:24" x14ac:dyDescent="0.35">
      <c r="B72" s="2" t="s">
        <v>18</v>
      </c>
      <c r="C72" s="1"/>
      <c r="D72" s="67">
        <f>C72*8500</f>
        <v>0</v>
      </c>
      <c r="E72" s="66"/>
      <c r="F72" s="2" t="s">
        <v>18</v>
      </c>
      <c r="G72" s="1">
        <v>1</v>
      </c>
      <c r="H72" s="67">
        <f>G72*8500</f>
        <v>8500</v>
      </c>
      <c r="I72" s="65"/>
      <c r="J72" s="2" t="s">
        <v>18</v>
      </c>
      <c r="K72" s="1"/>
      <c r="L72" s="67">
        <f>K72*8500</f>
        <v>0</v>
      </c>
      <c r="N72" s="2" t="s">
        <v>18</v>
      </c>
      <c r="O72" s="1"/>
      <c r="P72" s="67">
        <f>O72*8500</f>
        <v>0</v>
      </c>
      <c r="R72" s="2" t="s">
        <v>18</v>
      </c>
      <c r="S72" s="1"/>
      <c r="T72" s="67">
        <f>S72*8500</f>
        <v>0</v>
      </c>
      <c r="V72" s="2" t="s">
        <v>18</v>
      </c>
      <c r="W72" s="1"/>
      <c r="X72" s="67">
        <f>W72*8500</f>
        <v>0</v>
      </c>
    </row>
    <row r="73" spans="2:24" x14ac:dyDescent="0.35">
      <c r="B73" s="2" t="s">
        <v>21</v>
      </c>
      <c r="C73" s="1">
        <v>1</v>
      </c>
      <c r="D73" s="67">
        <f>C73*8500</f>
        <v>8500</v>
      </c>
      <c r="E73" s="65"/>
      <c r="F73" s="2" t="s">
        <v>21</v>
      </c>
      <c r="G73" s="1"/>
      <c r="H73" s="67">
        <f>G73*8500</f>
        <v>0</v>
      </c>
      <c r="I73" s="65"/>
      <c r="J73" s="2" t="s">
        <v>21</v>
      </c>
      <c r="K73" s="1"/>
      <c r="L73" s="67">
        <f>K73*8500</f>
        <v>0</v>
      </c>
      <c r="N73" s="2" t="s">
        <v>21</v>
      </c>
      <c r="O73" s="1"/>
      <c r="P73" s="67">
        <f>O73*8500</f>
        <v>0</v>
      </c>
      <c r="R73" s="2" t="s">
        <v>21</v>
      </c>
      <c r="S73" s="1"/>
      <c r="T73" s="67">
        <f>S73*8500</f>
        <v>0</v>
      </c>
      <c r="V73" s="2" t="s">
        <v>21</v>
      </c>
      <c r="W73" s="1"/>
      <c r="X73" s="67">
        <f>W73*8500</f>
        <v>0</v>
      </c>
    </row>
    <row r="74" spans="2:24" x14ac:dyDescent="0.35">
      <c r="B74" s="2" t="s">
        <v>20</v>
      </c>
      <c r="C74" s="1"/>
      <c r="D74" s="67">
        <f t="shared" ref="D74:D77" si="24">C74*8500</f>
        <v>0</v>
      </c>
      <c r="E74" s="65"/>
      <c r="F74" s="2" t="s">
        <v>20</v>
      </c>
      <c r="G74" s="1">
        <v>4</v>
      </c>
      <c r="H74" s="67">
        <f t="shared" ref="H74:H77" si="25">G74*8500</f>
        <v>34000</v>
      </c>
      <c r="I74" s="65"/>
      <c r="J74" s="2" t="s">
        <v>20</v>
      </c>
      <c r="K74" s="1"/>
      <c r="L74" s="67">
        <f t="shared" ref="L74:L77" si="26">K74*8500</f>
        <v>0</v>
      </c>
      <c r="N74" s="2" t="s">
        <v>20</v>
      </c>
      <c r="O74" s="1">
        <v>3</v>
      </c>
      <c r="P74" s="67">
        <f t="shared" ref="P74:P77" si="27">O74*8500</f>
        <v>25500</v>
      </c>
      <c r="R74" s="2" t="s">
        <v>20</v>
      </c>
      <c r="S74" s="1">
        <v>4</v>
      </c>
      <c r="T74" s="67">
        <f t="shared" ref="T74:T77" si="28">S74*8500</f>
        <v>34000</v>
      </c>
      <c r="V74" s="2" t="s">
        <v>20</v>
      </c>
      <c r="W74" s="1">
        <v>1</v>
      </c>
      <c r="X74" s="67">
        <f t="shared" ref="X74:X77" si="29">W74*8500</f>
        <v>8500</v>
      </c>
    </row>
    <row r="75" spans="2:24" x14ac:dyDescent="0.35">
      <c r="B75" s="2" t="s">
        <v>22</v>
      </c>
      <c r="C75" s="1"/>
      <c r="D75" s="67">
        <f t="shared" si="24"/>
        <v>0</v>
      </c>
      <c r="F75" s="2" t="s">
        <v>22</v>
      </c>
      <c r="G75" s="1">
        <v>2</v>
      </c>
      <c r="H75" s="67">
        <f t="shared" si="25"/>
        <v>17000</v>
      </c>
      <c r="J75" s="2" t="s">
        <v>22</v>
      </c>
      <c r="K75" s="1"/>
      <c r="L75" s="67">
        <f t="shared" si="26"/>
        <v>0</v>
      </c>
      <c r="N75" s="2" t="s">
        <v>22</v>
      </c>
      <c r="O75" s="1"/>
      <c r="P75" s="67">
        <f t="shared" si="27"/>
        <v>0</v>
      </c>
      <c r="R75" s="2" t="s">
        <v>22</v>
      </c>
      <c r="S75" s="1">
        <v>2</v>
      </c>
      <c r="T75" s="67">
        <f t="shared" si="28"/>
        <v>17000</v>
      </c>
      <c r="V75" s="2" t="s">
        <v>22</v>
      </c>
      <c r="W75" s="1">
        <v>1</v>
      </c>
      <c r="X75" s="67">
        <f t="shared" si="29"/>
        <v>8500</v>
      </c>
    </row>
    <row r="76" spans="2:24" x14ac:dyDescent="0.35">
      <c r="B76" s="2" t="s">
        <v>19</v>
      </c>
      <c r="C76" s="1">
        <v>1</v>
      </c>
      <c r="D76" s="67">
        <f t="shared" si="24"/>
        <v>8500</v>
      </c>
      <c r="F76" s="2" t="s">
        <v>19</v>
      </c>
      <c r="G76" s="1"/>
      <c r="H76" s="67">
        <f t="shared" si="25"/>
        <v>0</v>
      </c>
      <c r="J76" s="2" t="s">
        <v>19</v>
      </c>
      <c r="K76" s="1">
        <v>3</v>
      </c>
      <c r="L76" s="67">
        <f t="shared" si="26"/>
        <v>25500</v>
      </c>
      <c r="N76" s="2" t="s">
        <v>19</v>
      </c>
      <c r="O76" s="1">
        <v>3</v>
      </c>
      <c r="P76" s="67">
        <f t="shared" si="27"/>
        <v>25500</v>
      </c>
      <c r="R76" s="2" t="s">
        <v>19</v>
      </c>
      <c r="S76" s="1">
        <v>2</v>
      </c>
      <c r="T76" s="67">
        <f t="shared" si="28"/>
        <v>17000</v>
      </c>
      <c r="V76" s="2" t="s">
        <v>19</v>
      </c>
      <c r="W76" s="1"/>
      <c r="X76" s="67">
        <f t="shared" si="29"/>
        <v>0</v>
      </c>
    </row>
    <row r="77" spans="2:24" x14ac:dyDescent="0.35">
      <c r="B77" s="2" t="s">
        <v>23</v>
      </c>
      <c r="C77" s="1"/>
      <c r="D77" s="67">
        <f t="shared" si="24"/>
        <v>0</v>
      </c>
      <c r="F77" s="2" t="s">
        <v>23</v>
      </c>
      <c r="G77" s="1">
        <v>1</v>
      </c>
      <c r="H77" s="67">
        <f t="shared" si="25"/>
        <v>8500</v>
      </c>
      <c r="J77" s="2" t="s">
        <v>23</v>
      </c>
      <c r="K77" s="1"/>
      <c r="L77" s="67">
        <f t="shared" si="26"/>
        <v>0</v>
      </c>
      <c r="N77" s="2" t="s">
        <v>23</v>
      </c>
      <c r="O77" s="1"/>
      <c r="P77" s="67">
        <f t="shared" si="27"/>
        <v>0</v>
      </c>
      <c r="R77" s="2" t="s">
        <v>23</v>
      </c>
      <c r="S77" s="1"/>
      <c r="T77" s="67">
        <f t="shared" si="28"/>
        <v>0</v>
      </c>
      <c r="V77" s="2" t="s">
        <v>23</v>
      </c>
      <c r="W77" s="1">
        <v>1</v>
      </c>
      <c r="X77" s="67">
        <f t="shared" si="29"/>
        <v>8500</v>
      </c>
    </row>
    <row r="78" spans="2:24" x14ac:dyDescent="0.35">
      <c r="B78" s="51" t="s">
        <v>221</v>
      </c>
      <c r="C78" s="50">
        <f>SUM(C72:C77)</f>
        <v>2</v>
      </c>
      <c r="D78" s="68">
        <f>SUM(D72:D77)</f>
        <v>17000</v>
      </c>
      <c r="F78" s="51" t="s">
        <v>221</v>
      </c>
      <c r="G78" s="50">
        <f>SUM(G72:G77)</f>
        <v>8</v>
      </c>
      <c r="H78" s="68">
        <f>SUM(H72:H77)</f>
        <v>68000</v>
      </c>
      <c r="J78" s="51" t="s">
        <v>221</v>
      </c>
      <c r="K78" s="50">
        <f>SUM(K72:K77)</f>
        <v>3</v>
      </c>
      <c r="L78" s="68">
        <f>SUM(L72:L77)</f>
        <v>25500</v>
      </c>
      <c r="N78" s="51" t="s">
        <v>221</v>
      </c>
      <c r="O78" s="50">
        <f>SUM(O72:O77)</f>
        <v>6</v>
      </c>
      <c r="P78" s="68">
        <f>SUM(P72:P77)</f>
        <v>51000</v>
      </c>
      <c r="R78" s="51" t="s">
        <v>221</v>
      </c>
      <c r="S78" s="50">
        <f>SUM(S72:S77)</f>
        <v>8</v>
      </c>
      <c r="T78" s="68">
        <f>SUM(T72:T77)</f>
        <v>68000</v>
      </c>
      <c r="V78" s="51" t="s">
        <v>221</v>
      </c>
      <c r="W78" s="50">
        <f>SUM(W72:W77)</f>
        <v>3</v>
      </c>
      <c r="X78" s="68">
        <f>SUM(X72:X77)</f>
        <v>25500</v>
      </c>
    </row>
    <row r="81" spans="2:24" x14ac:dyDescent="0.35">
      <c r="B81" t="s">
        <v>2</v>
      </c>
      <c r="C81" s="93" t="s">
        <v>1818</v>
      </c>
      <c r="D81" s="4" t="s">
        <v>1331</v>
      </c>
      <c r="F81" t="s">
        <v>2</v>
      </c>
      <c r="G81" s="93" t="s">
        <v>1673</v>
      </c>
      <c r="H81" s="4" t="s">
        <v>1826</v>
      </c>
      <c r="J81" t="s">
        <v>2</v>
      </c>
      <c r="K81" s="93" t="s">
        <v>1614</v>
      </c>
      <c r="L81" s="4" t="s">
        <v>1827</v>
      </c>
      <c r="N81" t="s">
        <v>2</v>
      </c>
      <c r="O81" s="93" t="s">
        <v>796</v>
      </c>
      <c r="P81" s="4" t="s">
        <v>742</v>
      </c>
      <c r="R81" t="s">
        <v>2</v>
      </c>
      <c r="S81" s="425" t="s">
        <v>1747</v>
      </c>
      <c r="T81" s="4" t="s">
        <v>1828</v>
      </c>
      <c r="V81" t="s">
        <v>2</v>
      </c>
      <c r="W81" s="4" t="s">
        <v>1267</v>
      </c>
      <c r="X81" s="4" t="s">
        <v>1829</v>
      </c>
    </row>
    <row r="82" spans="2:24" x14ac:dyDescent="0.35">
      <c r="B82" s="51" t="s">
        <v>218</v>
      </c>
      <c r="C82" s="50" t="s">
        <v>219</v>
      </c>
      <c r="D82" s="68" t="s">
        <v>0</v>
      </c>
      <c r="E82" s="65"/>
      <c r="F82" s="51" t="s">
        <v>218</v>
      </c>
      <c r="G82" s="50" t="s">
        <v>219</v>
      </c>
      <c r="H82" s="68" t="s">
        <v>0</v>
      </c>
      <c r="I82" s="65"/>
      <c r="J82" s="51" t="s">
        <v>218</v>
      </c>
      <c r="K82" s="50" t="s">
        <v>219</v>
      </c>
      <c r="L82" s="68" t="s">
        <v>0</v>
      </c>
      <c r="N82" s="51" t="s">
        <v>218</v>
      </c>
      <c r="O82" s="50" t="s">
        <v>219</v>
      </c>
      <c r="P82" s="68" t="s">
        <v>0</v>
      </c>
      <c r="R82" s="51" t="s">
        <v>218</v>
      </c>
      <c r="S82" s="50" t="s">
        <v>219</v>
      </c>
      <c r="T82" s="68" t="s">
        <v>0</v>
      </c>
      <c r="V82" s="51" t="s">
        <v>218</v>
      </c>
      <c r="W82" s="50" t="s">
        <v>219</v>
      </c>
      <c r="X82" s="68" t="s">
        <v>0</v>
      </c>
    </row>
    <row r="83" spans="2:24" x14ac:dyDescent="0.35">
      <c r="B83" s="2" t="s">
        <v>18</v>
      </c>
      <c r="C83" s="1"/>
      <c r="D83" s="67">
        <f>C83*8500</f>
        <v>0</v>
      </c>
      <c r="E83" s="66"/>
      <c r="F83" s="2" t="s">
        <v>18</v>
      </c>
      <c r="G83" s="1">
        <v>1</v>
      </c>
      <c r="H83" s="67">
        <f>G83*8500</f>
        <v>8500</v>
      </c>
      <c r="I83" s="65"/>
      <c r="J83" s="2" t="s">
        <v>18</v>
      </c>
      <c r="K83" s="1"/>
      <c r="L83" s="67">
        <f>K83*8500</f>
        <v>0</v>
      </c>
      <c r="N83" s="2" t="s">
        <v>18</v>
      </c>
      <c r="O83" s="1">
        <v>1</v>
      </c>
      <c r="P83" s="67">
        <f>O83*8500</f>
        <v>8500</v>
      </c>
      <c r="R83" s="2" t="s">
        <v>18</v>
      </c>
      <c r="S83" s="1"/>
      <c r="T83" s="67">
        <f>S83*8500</f>
        <v>0</v>
      </c>
      <c r="V83" s="2" t="s">
        <v>18</v>
      </c>
      <c r="W83" s="1"/>
      <c r="X83" s="67">
        <f>W83*8500</f>
        <v>0</v>
      </c>
    </row>
    <row r="84" spans="2:24" x14ac:dyDescent="0.35">
      <c r="B84" s="2" t="s">
        <v>21</v>
      </c>
      <c r="C84" s="1"/>
      <c r="D84" s="67">
        <f>C84*8500</f>
        <v>0</v>
      </c>
      <c r="E84" s="65"/>
      <c r="F84" s="2" t="s">
        <v>21</v>
      </c>
      <c r="G84" s="1"/>
      <c r="H84" s="67">
        <f>G84*8500</f>
        <v>0</v>
      </c>
      <c r="I84" s="65"/>
      <c r="J84" s="2" t="s">
        <v>21</v>
      </c>
      <c r="K84" s="1"/>
      <c r="L84" s="67">
        <f>K84*8500</f>
        <v>0</v>
      </c>
      <c r="N84" s="2" t="s">
        <v>21</v>
      </c>
      <c r="O84" s="1">
        <v>1</v>
      </c>
      <c r="P84" s="67">
        <f>O84*8500</f>
        <v>8500</v>
      </c>
      <c r="R84" s="2" t="s">
        <v>21</v>
      </c>
      <c r="S84" s="1"/>
      <c r="T84" s="67">
        <f>S84*8500</f>
        <v>0</v>
      </c>
      <c r="V84" s="2" t="s">
        <v>21</v>
      </c>
      <c r="W84" s="1">
        <v>2</v>
      </c>
      <c r="X84" s="67">
        <f>W84*8500</f>
        <v>17000</v>
      </c>
    </row>
    <row r="85" spans="2:24" x14ac:dyDescent="0.35">
      <c r="B85" s="2" t="s">
        <v>20</v>
      </c>
      <c r="C85" s="1">
        <v>3</v>
      </c>
      <c r="D85" s="67">
        <f t="shared" ref="D85:D88" si="30">C85*8500</f>
        <v>25500</v>
      </c>
      <c r="E85" s="65"/>
      <c r="F85" s="2" t="s">
        <v>20</v>
      </c>
      <c r="G85" s="1"/>
      <c r="H85" s="67">
        <f t="shared" ref="H85:H88" si="31">G85*8500</f>
        <v>0</v>
      </c>
      <c r="I85" s="65"/>
      <c r="J85" s="2" t="s">
        <v>20</v>
      </c>
      <c r="K85" s="1">
        <v>1</v>
      </c>
      <c r="L85" s="67">
        <f t="shared" ref="L85:L88" si="32">K85*8500</f>
        <v>8500</v>
      </c>
      <c r="N85" s="2" t="s">
        <v>20</v>
      </c>
      <c r="O85" s="1"/>
      <c r="P85" s="67">
        <f t="shared" ref="P85:P88" si="33">O85*8500</f>
        <v>0</v>
      </c>
      <c r="R85" s="2" t="s">
        <v>20</v>
      </c>
      <c r="S85" s="1">
        <v>2</v>
      </c>
      <c r="T85" s="67">
        <f t="shared" ref="T85:T88" si="34">S85*8500</f>
        <v>17000</v>
      </c>
      <c r="V85" s="2" t="s">
        <v>20</v>
      </c>
      <c r="W85" s="1">
        <v>1</v>
      </c>
      <c r="X85" s="67">
        <f t="shared" ref="X85:X88" si="35">W85*8500</f>
        <v>8500</v>
      </c>
    </row>
    <row r="86" spans="2:24" x14ac:dyDescent="0.35">
      <c r="B86" s="2" t="s">
        <v>22</v>
      </c>
      <c r="C86" s="1"/>
      <c r="D86" s="67">
        <f t="shared" si="30"/>
        <v>0</v>
      </c>
      <c r="F86" s="2" t="s">
        <v>22</v>
      </c>
      <c r="G86" s="1"/>
      <c r="H86" s="67">
        <f t="shared" si="31"/>
        <v>0</v>
      </c>
      <c r="J86" s="2" t="s">
        <v>22</v>
      </c>
      <c r="K86" s="1"/>
      <c r="L86" s="67">
        <f t="shared" si="32"/>
        <v>0</v>
      </c>
      <c r="N86" s="2" t="s">
        <v>22</v>
      </c>
      <c r="O86" s="1"/>
      <c r="P86" s="67">
        <f t="shared" si="33"/>
        <v>0</v>
      </c>
      <c r="R86" s="2" t="s">
        <v>22</v>
      </c>
      <c r="S86" s="1">
        <v>3</v>
      </c>
      <c r="T86" s="67">
        <f t="shared" si="34"/>
        <v>25500</v>
      </c>
      <c r="V86" s="2" t="s">
        <v>22</v>
      </c>
      <c r="W86" s="1"/>
      <c r="X86" s="67">
        <f t="shared" si="35"/>
        <v>0</v>
      </c>
    </row>
    <row r="87" spans="2:24" x14ac:dyDescent="0.35">
      <c r="B87" s="2" t="s">
        <v>19</v>
      </c>
      <c r="C87" s="1">
        <v>1</v>
      </c>
      <c r="D87" s="67">
        <f t="shared" si="30"/>
        <v>8500</v>
      </c>
      <c r="F87" s="2" t="s">
        <v>19</v>
      </c>
      <c r="G87" s="1"/>
      <c r="H87" s="67">
        <f t="shared" si="31"/>
        <v>0</v>
      </c>
      <c r="J87" s="2" t="s">
        <v>19</v>
      </c>
      <c r="K87" s="1">
        <v>2</v>
      </c>
      <c r="L87" s="67">
        <f t="shared" si="32"/>
        <v>17000</v>
      </c>
      <c r="N87" s="2" t="s">
        <v>19</v>
      </c>
      <c r="O87" s="1"/>
      <c r="P87" s="67">
        <f t="shared" si="33"/>
        <v>0</v>
      </c>
      <c r="R87" s="2" t="s">
        <v>19</v>
      </c>
      <c r="S87" s="1"/>
      <c r="T87" s="67">
        <f t="shared" si="34"/>
        <v>0</v>
      </c>
      <c r="V87" s="2" t="s">
        <v>19</v>
      </c>
      <c r="W87" s="1"/>
      <c r="X87" s="67">
        <f t="shared" si="35"/>
        <v>0</v>
      </c>
    </row>
    <row r="88" spans="2:24" x14ac:dyDescent="0.35">
      <c r="B88" s="2" t="s">
        <v>23</v>
      </c>
      <c r="C88" s="1"/>
      <c r="D88" s="67">
        <f t="shared" si="30"/>
        <v>0</v>
      </c>
      <c r="F88" s="2" t="s">
        <v>23</v>
      </c>
      <c r="G88" s="1"/>
      <c r="H88" s="67">
        <f t="shared" si="31"/>
        <v>0</v>
      </c>
      <c r="J88" s="2" t="s">
        <v>23</v>
      </c>
      <c r="K88" s="1">
        <v>3</v>
      </c>
      <c r="L88" s="67">
        <f t="shared" si="32"/>
        <v>25500</v>
      </c>
      <c r="N88" s="2" t="s">
        <v>23</v>
      </c>
      <c r="O88" s="1"/>
      <c r="P88" s="67">
        <f t="shared" si="33"/>
        <v>0</v>
      </c>
      <c r="R88" s="2" t="s">
        <v>23</v>
      </c>
      <c r="S88" s="1">
        <v>2</v>
      </c>
      <c r="T88" s="67">
        <f t="shared" si="34"/>
        <v>17000</v>
      </c>
      <c r="V88" s="2" t="s">
        <v>23</v>
      </c>
      <c r="W88" s="1">
        <v>2</v>
      </c>
      <c r="X88" s="67">
        <f t="shared" si="35"/>
        <v>17000</v>
      </c>
    </row>
    <row r="89" spans="2:24" x14ac:dyDescent="0.35">
      <c r="B89" s="51" t="s">
        <v>221</v>
      </c>
      <c r="C89" s="50">
        <f>SUM(C83:C88)</f>
        <v>4</v>
      </c>
      <c r="D89" s="68">
        <f>SUM(D83:D88)</f>
        <v>34000</v>
      </c>
      <c r="F89" s="51" t="s">
        <v>221</v>
      </c>
      <c r="G89" s="50">
        <f>SUM(G83:G88)</f>
        <v>1</v>
      </c>
      <c r="H89" s="68">
        <f>SUM(H83:H88)</f>
        <v>8500</v>
      </c>
      <c r="J89" s="51" t="s">
        <v>221</v>
      </c>
      <c r="K89" s="50">
        <f>SUM(K83:K88)</f>
        <v>6</v>
      </c>
      <c r="L89" s="68">
        <f>SUM(L83:L88)</f>
        <v>51000</v>
      </c>
      <c r="N89" s="51" t="s">
        <v>221</v>
      </c>
      <c r="O89" s="50">
        <f>SUM(O83:O88)</f>
        <v>2</v>
      </c>
      <c r="P89" s="68">
        <f>SUM(P83:P88)</f>
        <v>17000</v>
      </c>
      <c r="R89" s="51" t="s">
        <v>221</v>
      </c>
      <c r="S89" s="50">
        <f>SUM(S83:S88)</f>
        <v>7</v>
      </c>
      <c r="T89" s="68">
        <f>SUM(T83:T88)</f>
        <v>59500</v>
      </c>
      <c r="V89" s="51" t="s">
        <v>221</v>
      </c>
      <c r="W89" s="50">
        <f>SUM(W83:W88)</f>
        <v>5</v>
      </c>
      <c r="X89" s="68">
        <f>SUM(X83:X88)</f>
        <v>42500</v>
      </c>
    </row>
    <row r="91" spans="2:24" x14ac:dyDescent="0.35">
      <c r="B91" t="s">
        <v>2</v>
      </c>
      <c r="C91" s="93" t="s">
        <v>1112</v>
      </c>
      <c r="D91" s="4" t="s">
        <v>1830</v>
      </c>
      <c r="F91"/>
      <c r="G91" s="93" t="s">
        <v>1191</v>
      </c>
      <c r="H91" s="4" t="s">
        <v>649</v>
      </c>
      <c r="J91" t="s">
        <v>2</v>
      </c>
      <c r="K91" s="93"/>
      <c r="L91" s="4"/>
      <c r="N91" t="s">
        <v>896</v>
      </c>
      <c r="O91" s="93"/>
      <c r="P91" s="4"/>
      <c r="R91" t="s">
        <v>2</v>
      </c>
      <c r="S91" s="93" t="s">
        <v>1831</v>
      </c>
      <c r="T91" s="4" t="s">
        <v>1832</v>
      </c>
      <c r="V91" t="s">
        <v>2</v>
      </c>
      <c r="W91" s="93" t="s">
        <v>1111</v>
      </c>
      <c r="X91" s="4" t="s">
        <v>797</v>
      </c>
    </row>
    <row r="92" spans="2:24" x14ac:dyDescent="0.35">
      <c r="B92" s="51" t="s">
        <v>218</v>
      </c>
      <c r="C92" s="50" t="s">
        <v>219</v>
      </c>
      <c r="D92" s="68" t="s">
        <v>0</v>
      </c>
      <c r="F92" s="51" t="s">
        <v>218</v>
      </c>
      <c r="G92" s="50" t="s">
        <v>219</v>
      </c>
      <c r="H92" s="68" t="s">
        <v>0</v>
      </c>
      <c r="J92" s="51" t="s">
        <v>218</v>
      </c>
      <c r="K92" s="50" t="s">
        <v>219</v>
      </c>
      <c r="L92" s="68" t="s">
        <v>0</v>
      </c>
      <c r="N92" s="51" t="s">
        <v>218</v>
      </c>
      <c r="O92" s="50" t="s">
        <v>219</v>
      </c>
      <c r="P92" s="68" t="s">
        <v>0</v>
      </c>
      <c r="R92" s="51" t="s">
        <v>218</v>
      </c>
      <c r="S92" s="50" t="s">
        <v>219</v>
      </c>
      <c r="T92" s="68" t="s">
        <v>0</v>
      </c>
      <c r="V92" s="51" t="s">
        <v>218</v>
      </c>
      <c r="W92" s="50" t="s">
        <v>219</v>
      </c>
      <c r="X92" s="68" t="s">
        <v>0</v>
      </c>
    </row>
    <row r="93" spans="2:24" x14ac:dyDescent="0.35">
      <c r="B93" s="2" t="s">
        <v>18</v>
      </c>
      <c r="C93" s="1"/>
      <c r="D93" s="67">
        <f>C93*8500</f>
        <v>0</v>
      </c>
      <c r="F93" s="2" t="s">
        <v>18</v>
      </c>
      <c r="G93" s="1"/>
      <c r="H93" s="67">
        <f>G93*8500</f>
        <v>0</v>
      </c>
      <c r="J93" s="2" t="s">
        <v>18</v>
      </c>
      <c r="K93" s="1"/>
      <c r="L93" s="67">
        <f>K93*8500</f>
        <v>0</v>
      </c>
      <c r="N93" s="2" t="s">
        <v>18</v>
      </c>
      <c r="O93" s="1"/>
      <c r="P93" s="67">
        <f>O93*8500</f>
        <v>0</v>
      </c>
      <c r="R93" s="2" t="s">
        <v>18</v>
      </c>
      <c r="S93" s="1"/>
      <c r="T93" s="67">
        <f>S93*8500</f>
        <v>0</v>
      </c>
      <c r="V93" s="2" t="s">
        <v>18</v>
      </c>
      <c r="W93" s="1"/>
      <c r="X93" s="67">
        <f>W93*8500</f>
        <v>0</v>
      </c>
    </row>
    <row r="94" spans="2:24" x14ac:dyDescent="0.35">
      <c r="B94" s="2" t="s">
        <v>21</v>
      </c>
      <c r="C94" s="1">
        <v>8</v>
      </c>
      <c r="D94" s="67">
        <f>C94*8500</f>
        <v>68000</v>
      </c>
      <c r="F94" s="2" t="s">
        <v>21</v>
      </c>
      <c r="G94" s="1"/>
      <c r="H94" s="67">
        <f>G94*8500</f>
        <v>0</v>
      </c>
      <c r="J94" s="2" t="s">
        <v>21</v>
      </c>
      <c r="K94" s="1"/>
      <c r="L94" s="67">
        <f>K94*8500</f>
        <v>0</v>
      </c>
      <c r="N94" s="2" t="s">
        <v>21</v>
      </c>
      <c r="O94" s="1"/>
      <c r="P94" s="67">
        <f>O94*8500</f>
        <v>0</v>
      </c>
      <c r="R94" s="2" t="s">
        <v>21</v>
      </c>
      <c r="S94" s="1"/>
      <c r="T94" s="67">
        <f>S94*8500</f>
        <v>0</v>
      </c>
      <c r="V94" s="2" t="s">
        <v>21</v>
      </c>
      <c r="W94" s="1"/>
      <c r="X94" s="67">
        <f>W94*8500</f>
        <v>0</v>
      </c>
    </row>
    <row r="95" spans="2:24" x14ac:dyDescent="0.35">
      <c r="B95" s="2" t="s">
        <v>20</v>
      </c>
      <c r="C95" s="1"/>
      <c r="D95" s="67">
        <f t="shared" ref="D95:D98" si="36">C95*8500</f>
        <v>0</v>
      </c>
      <c r="F95" s="2" t="s">
        <v>20</v>
      </c>
      <c r="G95" s="1"/>
      <c r="H95" s="67">
        <f t="shared" ref="H95:H98" si="37">G95*8500</f>
        <v>0</v>
      </c>
      <c r="J95" s="2" t="s">
        <v>20</v>
      </c>
      <c r="K95" s="1"/>
      <c r="L95" s="67">
        <f t="shared" ref="L95:L98" si="38">K95*8500</f>
        <v>0</v>
      </c>
      <c r="N95" s="2" t="s">
        <v>20</v>
      </c>
      <c r="O95" s="1"/>
      <c r="P95" s="67">
        <f t="shared" ref="P95:P98" si="39">O95*8500</f>
        <v>0</v>
      </c>
      <c r="R95" s="2" t="s">
        <v>20</v>
      </c>
      <c r="S95" s="1"/>
      <c r="T95" s="67">
        <f t="shared" ref="T95:T98" si="40">S95*8500</f>
        <v>0</v>
      </c>
      <c r="V95" s="2" t="s">
        <v>20</v>
      </c>
      <c r="W95" s="1"/>
      <c r="X95" s="67">
        <f t="shared" ref="X95:X98" si="41">W95*8500</f>
        <v>0</v>
      </c>
    </row>
    <row r="96" spans="2:24" x14ac:dyDescent="0.35">
      <c r="B96" s="2" t="s">
        <v>22</v>
      </c>
      <c r="C96" s="1"/>
      <c r="D96" s="67">
        <f t="shared" si="36"/>
        <v>0</v>
      </c>
      <c r="F96" s="2" t="s">
        <v>22</v>
      </c>
      <c r="G96" s="1"/>
      <c r="H96" s="67">
        <f t="shared" si="37"/>
        <v>0</v>
      </c>
      <c r="J96" s="2" t="s">
        <v>22</v>
      </c>
      <c r="K96" s="1"/>
      <c r="L96" s="67">
        <f t="shared" si="38"/>
        <v>0</v>
      </c>
      <c r="N96" s="2" t="s">
        <v>22</v>
      </c>
      <c r="O96" s="1"/>
      <c r="P96" s="67">
        <f t="shared" si="39"/>
        <v>0</v>
      </c>
      <c r="R96" s="2" t="s">
        <v>22</v>
      </c>
      <c r="S96" s="1"/>
      <c r="T96" s="67">
        <f t="shared" si="40"/>
        <v>0</v>
      </c>
      <c r="V96" s="2" t="s">
        <v>22</v>
      </c>
      <c r="W96" s="1">
        <v>1</v>
      </c>
      <c r="X96" s="67">
        <f t="shared" si="41"/>
        <v>8500</v>
      </c>
    </row>
    <row r="97" spans="2:24" x14ac:dyDescent="0.35">
      <c r="B97" s="2" t="s">
        <v>19</v>
      </c>
      <c r="C97" s="1"/>
      <c r="D97" s="67">
        <f t="shared" si="36"/>
        <v>0</v>
      </c>
      <c r="F97" s="2" t="s">
        <v>19</v>
      </c>
      <c r="G97" s="1">
        <v>1</v>
      </c>
      <c r="H97" s="67">
        <f t="shared" si="37"/>
        <v>8500</v>
      </c>
      <c r="J97" s="2" t="s">
        <v>19</v>
      </c>
      <c r="K97" s="1"/>
      <c r="L97" s="67">
        <f t="shared" si="38"/>
        <v>0</v>
      </c>
      <c r="N97" s="2" t="s">
        <v>19</v>
      </c>
      <c r="O97" s="1"/>
      <c r="P97" s="67">
        <f t="shared" si="39"/>
        <v>0</v>
      </c>
      <c r="R97" s="2" t="s">
        <v>19</v>
      </c>
      <c r="S97" s="1"/>
      <c r="T97" s="67">
        <f t="shared" si="40"/>
        <v>0</v>
      </c>
      <c r="V97" s="2" t="s">
        <v>19</v>
      </c>
      <c r="W97" s="1">
        <v>1</v>
      </c>
      <c r="X97" s="67">
        <f t="shared" si="41"/>
        <v>8500</v>
      </c>
    </row>
    <row r="98" spans="2:24" x14ac:dyDescent="0.35">
      <c r="B98" s="2" t="s">
        <v>23</v>
      </c>
      <c r="C98" s="1"/>
      <c r="D98" s="67">
        <f t="shared" si="36"/>
        <v>0</v>
      </c>
      <c r="F98" s="2" t="s">
        <v>23</v>
      </c>
      <c r="G98" s="1">
        <v>1</v>
      </c>
      <c r="H98" s="67">
        <f t="shared" si="37"/>
        <v>8500</v>
      </c>
      <c r="J98" s="2" t="s">
        <v>23</v>
      </c>
      <c r="K98" s="1"/>
      <c r="L98" s="67">
        <f t="shared" si="38"/>
        <v>0</v>
      </c>
      <c r="N98" s="2" t="s">
        <v>23</v>
      </c>
      <c r="O98" s="1"/>
      <c r="P98" s="67">
        <f t="shared" si="39"/>
        <v>0</v>
      </c>
      <c r="R98" s="2" t="s">
        <v>23</v>
      </c>
      <c r="S98" s="1">
        <v>1</v>
      </c>
      <c r="T98" s="67">
        <f t="shared" si="40"/>
        <v>8500</v>
      </c>
      <c r="V98" s="2" t="s">
        <v>23</v>
      </c>
      <c r="W98" s="1"/>
      <c r="X98" s="67">
        <f t="shared" si="41"/>
        <v>0</v>
      </c>
    </row>
    <row r="99" spans="2:24" x14ac:dyDescent="0.35">
      <c r="B99" s="51" t="s">
        <v>221</v>
      </c>
      <c r="C99" s="50">
        <f>SUM(C93:C98)</f>
        <v>8</v>
      </c>
      <c r="D99" s="68">
        <f>SUM(D93:D98)</f>
        <v>68000</v>
      </c>
      <c r="F99" s="51" t="s">
        <v>221</v>
      </c>
      <c r="G99" s="50">
        <f>SUM(G93:G98)</f>
        <v>2</v>
      </c>
      <c r="H99" s="68">
        <f>SUM(H93:H98)</f>
        <v>17000</v>
      </c>
      <c r="J99" s="51" t="s">
        <v>221</v>
      </c>
      <c r="K99" s="50">
        <f>SUM(K93:K98)</f>
        <v>0</v>
      </c>
      <c r="L99" s="68">
        <f>SUM(L93:L98)</f>
        <v>0</v>
      </c>
      <c r="N99" s="51" t="s">
        <v>221</v>
      </c>
      <c r="O99" s="50">
        <f>SUM(O93:O98)</f>
        <v>0</v>
      </c>
      <c r="P99" s="68">
        <f>SUM(P93:P98)</f>
        <v>0</v>
      </c>
      <c r="R99" s="51" t="s">
        <v>221</v>
      </c>
      <c r="S99" s="50">
        <f>SUM(S93:S98)</f>
        <v>1</v>
      </c>
      <c r="T99" s="68">
        <f>SUM(T93:T98)</f>
        <v>8500</v>
      </c>
      <c r="V99" s="51" t="s">
        <v>221</v>
      </c>
      <c r="W99" s="50">
        <f>SUM(W93:W98)</f>
        <v>2</v>
      </c>
      <c r="X99" s="68">
        <f>SUM(X93:X98)</f>
        <v>17000</v>
      </c>
    </row>
    <row r="101" spans="2:24" x14ac:dyDescent="0.35">
      <c r="B101" t="s">
        <v>2</v>
      </c>
      <c r="C101" s="93"/>
      <c r="F101" t="s">
        <v>2</v>
      </c>
      <c r="G101" s="93"/>
      <c r="J101" t="s">
        <v>2</v>
      </c>
      <c r="K101" s="93"/>
      <c r="L101" s="4"/>
      <c r="N101" t="s">
        <v>2</v>
      </c>
      <c r="O101" s="93"/>
      <c r="P101" s="4"/>
      <c r="R101" t="s">
        <v>2</v>
      </c>
      <c r="S101" s="93"/>
      <c r="T101" s="4"/>
      <c r="V101" t="s">
        <v>2</v>
      </c>
      <c r="W101" s="93"/>
      <c r="X101" s="4"/>
    </row>
    <row r="102" spans="2:24" x14ac:dyDescent="0.35">
      <c r="B102" s="51" t="s">
        <v>218</v>
      </c>
      <c r="C102" s="50" t="s">
        <v>219</v>
      </c>
      <c r="D102" s="68" t="s">
        <v>0</v>
      </c>
      <c r="F102" s="51" t="s">
        <v>218</v>
      </c>
      <c r="G102" s="50" t="s">
        <v>219</v>
      </c>
      <c r="H102" s="68" t="s">
        <v>0</v>
      </c>
      <c r="J102" s="51" t="s">
        <v>218</v>
      </c>
      <c r="K102" s="50" t="s">
        <v>219</v>
      </c>
      <c r="L102" s="68" t="s">
        <v>0</v>
      </c>
      <c r="N102" s="51" t="s">
        <v>218</v>
      </c>
      <c r="O102" s="50" t="s">
        <v>219</v>
      </c>
      <c r="P102" s="68" t="s">
        <v>0</v>
      </c>
      <c r="R102" s="51" t="s">
        <v>218</v>
      </c>
      <c r="S102" s="50" t="s">
        <v>219</v>
      </c>
      <c r="T102" s="68" t="s">
        <v>0</v>
      </c>
      <c r="V102" s="51" t="s">
        <v>218</v>
      </c>
      <c r="W102" s="50" t="s">
        <v>219</v>
      </c>
      <c r="X102" s="68" t="s">
        <v>0</v>
      </c>
    </row>
    <row r="103" spans="2:24" x14ac:dyDescent="0.35">
      <c r="B103" s="2" t="s">
        <v>18</v>
      </c>
      <c r="C103" s="1"/>
      <c r="D103" s="67">
        <f>C103*8500</f>
        <v>0</v>
      </c>
      <c r="F103" s="2" t="s">
        <v>18</v>
      </c>
      <c r="G103" s="1"/>
      <c r="H103" s="67">
        <f>G103*8500</f>
        <v>0</v>
      </c>
      <c r="J103" s="2" t="s">
        <v>18</v>
      </c>
      <c r="K103" s="1"/>
      <c r="L103" s="67">
        <f>K103*8500</f>
        <v>0</v>
      </c>
      <c r="N103" s="2" t="s">
        <v>18</v>
      </c>
      <c r="O103" s="1"/>
      <c r="P103" s="67">
        <f>O103*8500</f>
        <v>0</v>
      </c>
      <c r="R103" s="2" t="s">
        <v>18</v>
      </c>
      <c r="S103" s="1"/>
      <c r="T103" s="67">
        <f>S103*8500</f>
        <v>0</v>
      </c>
      <c r="V103" s="2" t="s">
        <v>18</v>
      </c>
      <c r="W103" s="1"/>
      <c r="X103" s="67">
        <f>W103*8500</f>
        <v>0</v>
      </c>
    </row>
    <row r="104" spans="2:24" x14ac:dyDescent="0.35">
      <c r="B104" s="2" t="s">
        <v>21</v>
      </c>
      <c r="C104" s="1"/>
      <c r="D104" s="67">
        <f>C104*8500</f>
        <v>0</v>
      </c>
      <c r="F104" s="2" t="s">
        <v>21</v>
      </c>
      <c r="G104" s="1"/>
      <c r="H104" s="67">
        <f>G104*8500</f>
        <v>0</v>
      </c>
      <c r="J104" s="2" t="s">
        <v>21</v>
      </c>
      <c r="K104" s="1"/>
      <c r="L104" s="67">
        <f>K104*8500</f>
        <v>0</v>
      </c>
      <c r="N104" s="2" t="s">
        <v>21</v>
      </c>
      <c r="O104" s="1"/>
      <c r="P104" s="67">
        <f>O104*8500</f>
        <v>0</v>
      </c>
      <c r="R104" s="2" t="s">
        <v>21</v>
      </c>
      <c r="S104" s="1"/>
      <c r="T104" s="67">
        <f>S104*8500</f>
        <v>0</v>
      </c>
      <c r="V104" s="2" t="s">
        <v>21</v>
      </c>
      <c r="W104" s="1"/>
      <c r="X104" s="67">
        <f>W104*8500</f>
        <v>0</v>
      </c>
    </row>
    <row r="105" spans="2:24" x14ac:dyDescent="0.35">
      <c r="B105" s="2" t="s">
        <v>20</v>
      </c>
      <c r="C105" s="1"/>
      <c r="D105" s="67">
        <f t="shared" ref="D105:D108" si="42">C105*8500</f>
        <v>0</v>
      </c>
      <c r="F105" s="2" t="s">
        <v>20</v>
      </c>
      <c r="G105" s="1"/>
      <c r="H105" s="67">
        <f t="shared" ref="H105:H108" si="43">G105*8500</f>
        <v>0</v>
      </c>
      <c r="J105" s="2" t="s">
        <v>20</v>
      </c>
      <c r="K105" s="1"/>
      <c r="L105" s="67">
        <f t="shared" ref="L105:L108" si="44">K105*8500</f>
        <v>0</v>
      </c>
      <c r="N105" s="2" t="s">
        <v>20</v>
      </c>
      <c r="O105" s="1"/>
      <c r="P105" s="67">
        <f t="shared" ref="P105:P108" si="45">O105*8500</f>
        <v>0</v>
      </c>
      <c r="R105" s="2" t="s">
        <v>20</v>
      </c>
      <c r="S105" s="1"/>
      <c r="T105" s="67">
        <f t="shared" ref="T105:T108" si="46">S105*8500</f>
        <v>0</v>
      </c>
      <c r="V105" s="2" t="s">
        <v>20</v>
      </c>
      <c r="W105" s="1"/>
      <c r="X105" s="67">
        <f t="shared" ref="X105:X108" si="47">W105*8500</f>
        <v>0</v>
      </c>
    </row>
    <row r="106" spans="2:24" x14ac:dyDescent="0.35">
      <c r="B106" s="2" t="s">
        <v>22</v>
      </c>
      <c r="C106" s="1"/>
      <c r="D106" s="67">
        <f t="shared" si="42"/>
        <v>0</v>
      </c>
      <c r="F106" s="2" t="s">
        <v>22</v>
      </c>
      <c r="G106" s="1"/>
      <c r="H106" s="67">
        <f t="shared" si="43"/>
        <v>0</v>
      </c>
      <c r="J106" s="2" t="s">
        <v>22</v>
      </c>
      <c r="K106" s="1"/>
      <c r="L106" s="67">
        <f t="shared" si="44"/>
        <v>0</v>
      </c>
      <c r="N106" s="2" t="s">
        <v>22</v>
      </c>
      <c r="O106" s="1"/>
      <c r="P106" s="67">
        <f t="shared" si="45"/>
        <v>0</v>
      </c>
      <c r="R106" s="2" t="s">
        <v>22</v>
      </c>
      <c r="S106" s="1"/>
      <c r="T106" s="67">
        <f t="shared" si="46"/>
        <v>0</v>
      </c>
      <c r="V106" s="2" t="s">
        <v>22</v>
      </c>
      <c r="W106" s="1"/>
      <c r="X106" s="67">
        <f t="shared" si="47"/>
        <v>0</v>
      </c>
    </row>
    <row r="107" spans="2:24" x14ac:dyDescent="0.35">
      <c r="B107" s="2" t="s">
        <v>19</v>
      </c>
      <c r="C107" s="1"/>
      <c r="D107" s="67">
        <f t="shared" si="42"/>
        <v>0</v>
      </c>
      <c r="F107" s="2" t="s">
        <v>19</v>
      </c>
      <c r="G107" s="1"/>
      <c r="H107" s="67">
        <f t="shared" si="43"/>
        <v>0</v>
      </c>
      <c r="J107" s="2" t="s">
        <v>19</v>
      </c>
      <c r="K107" s="1"/>
      <c r="L107" s="67">
        <f t="shared" si="44"/>
        <v>0</v>
      </c>
      <c r="N107" s="2" t="s">
        <v>19</v>
      </c>
      <c r="O107" s="1"/>
      <c r="P107" s="67">
        <f t="shared" si="45"/>
        <v>0</v>
      </c>
      <c r="R107" s="2" t="s">
        <v>19</v>
      </c>
      <c r="S107" s="1"/>
      <c r="T107" s="67">
        <f t="shared" si="46"/>
        <v>0</v>
      </c>
      <c r="V107" s="2" t="s">
        <v>19</v>
      </c>
      <c r="W107" s="1"/>
      <c r="X107" s="67">
        <f t="shared" si="47"/>
        <v>0</v>
      </c>
    </row>
    <row r="108" spans="2:24" x14ac:dyDescent="0.35">
      <c r="B108" s="2" t="s">
        <v>23</v>
      </c>
      <c r="C108" s="1"/>
      <c r="D108" s="67">
        <f t="shared" si="42"/>
        <v>0</v>
      </c>
      <c r="F108" s="2" t="s">
        <v>23</v>
      </c>
      <c r="G108" s="1"/>
      <c r="H108" s="67">
        <f t="shared" si="43"/>
        <v>0</v>
      </c>
      <c r="J108" s="2" t="s">
        <v>23</v>
      </c>
      <c r="K108" s="1"/>
      <c r="L108" s="67">
        <f t="shared" si="44"/>
        <v>0</v>
      </c>
      <c r="N108" s="2" t="s">
        <v>23</v>
      </c>
      <c r="O108" s="1"/>
      <c r="P108" s="67">
        <f t="shared" si="45"/>
        <v>0</v>
      </c>
      <c r="R108" s="2" t="s">
        <v>23</v>
      </c>
      <c r="S108" s="1"/>
      <c r="T108" s="67">
        <f t="shared" si="46"/>
        <v>0</v>
      </c>
      <c r="V108" s="2" t="s">
        <v>23</v>
      </c>
      <c r="W108" s="1"/>
      <c r="X108" s="67">
        <f t="shared" si="47"/>
        <v>0</v>
      </c>
    </row>
    <row r="109" spans="2:24" x14ac:dyDescent="0.35">
      <c r="B109" s="51" t="s">
        <v>221</v>
      </c>
      <c r="C109" s="50">
        <f>SUM(C103:C108)</f>
        <v>0</v>
      </c>
      <c r="D109" s="68">
        <f>SUM(D103:D108)</f>
        <v>0</v>
      </c>
      <c r="F109" s="51" t="s">
        <v>221</v>
      </c>
      <c r="G109" s="50">
        <f>SUM(G103:G108)</f>
        <v>0</v>
      </c>
      <c r="H109" s="68">
        <f>SUM(H103:H108)</f>
        <v>0</v>
      </c>
      <c r="J109" s="51" t="s">
        <v>221</v>
      </c>
      <c r="K109" s="50">
        <f>SUM(K103:K108)</f>
        <v>0</v>
      </c>
      <c r="L109" s="68">
        <f>SUM(L103:L108)</f>
        <v>0</v>
      </c>
      <c r="N109" s="51" t="s">
        <v>221</v>
      </c>
      <c r="O109" s="50">
        <f>SUM(O103:O108)</f>
        <v>0</v>
      </c>
      <c r="P109" s="68">
        <f>SUM(P103:P108)</f>
        <v>0</v>
      </c>
      <c r="R109" s="51" t="s">
        <v>221</v>
      </c>
      <c r="S109" s="50">
        <f>SUM(S103:S108)</f>
        <v>0</v>
      </c>
      <c r="T109" s="68">
        <f>SUM(T103:T108)</f>
        <v>0</v>
      </c>
      <c r="V109" s="51" t="s">
        <v>221</v>
      </c>
      <c r="W109" s="50">
        <f>SUM(W103:W108)</f>
        <v>0</v>
      </c>
      <c r="X109" s="68">
        <f>SUM(X103:X108)</f>
        <v>0</v>
      </c>
    </row>
    <row r="112" spans="2:24" x14ac:dyDescent="0.35">
      <c r="N112" t="s">
        <v>2</v>
      </c>
      <c r="O112" s="93"/>
      <c r="P112" s="4"/>
    </row>
    <row r="113" spans="2:17" x14ac:dyDescent="0.35">
      <c r="B113" s="51" t="s">
        <v>218</v>
      </c>
      <c r="C113" s="50" t="s">
        <v>243</v>
      </c>
      <c r="E113" s="51" t="s">
        <v>218</v>
      </c>
      <c r="F113" s="50" t="s">
        <v>243</v>
      </c>
      <c r="H113" s="51" t="s">
        <v>218</v>
      </c>
      <c r="I113" s="50" t="s">
        <v>243</v>
      </c>
      <c r="K113" s="51" t="s">
        <v>218</v>
      </c>
      <c r="L113" s="50" t="s">
        <v>243</v>
      </c>
      <c r="N113" s="51" t="s">
        <v>218</v>
      </c>
      <c r="O113" s="50" t="s">
        <v>219</v>
      </c>
      <c r="P113" s="68" t="s">
        <v>0</v>
      </c>
      <c r="Q113" s="75"/>
    </row>
    <row r="114" spans="2:17" x14ac:dyDescent="0.35">
      <c r="B114" s="2" t="s">
        <v>18</v>
      </c>
      <c r="C114" s="1" t="s">
        <v>238</v>
      </c>
      <c r="E114" s="2" t="s">
        <v>18</v>
      </c>
      <c r="F114" s="1" t="s">
        <v>238</v>
      </c>
      <c r="H114" s="2" t="s">
        <v>18</v>
      </c>
      <c r="I114" s="1" t="s">
        <v>238</v>
      </c>
      <c r="K114" s="2" t="s">
        <v>18</v>
      </c>
      <c r="L114" s="1" t="s">
        <v>238</v>
      </c>
      <c r="N114" s="2" t="s">
        <v>18</v>
      </c>
      <c r="O114" s="1"/>
      <c r="P114" s="67">
        <f>O114*8500</f>
        <v>0</v>
      </c>
      <c r="Q114" s="75"/>
    </row>
    <row r="115" spans="2:17" s="4" customFormat="1" x14ac:dyDescent="0.35">
      <c r="B115" s="2" t="s">
        <v>19</v>
      </c>
      <c r="C115" s="1" t="s">
        <v>237</v>
      </c>
      <c r="E115" s="2" t="s">
        <v>19</v>
      </c>
      <c r="F115" s="1" t="s">
        <v>237</v>
      </c>
      <c r="H115" s="2" t="s">
        <v>19</v>
      </c>
      <c r="I115" s="1" t="s">
        <v>237</v>
      </c>
      <c r="K115" s="2" t="s">
        <v>19</v>
      </c>
      <c r="L115" s="1" t="s">
        <v>237</v>
      </c>
      <c r="M115"/>
      <c r="N115" s="2" t="s">
        <v>21</v>
      </c>
      <c r="O115" s="1"/>
      <c r="P115" s="67">
        <f>O115*8500</f>
        <v>0</v>
      </c>
      <c r="Q115" s="85"/>
    </row>
    <row r="116" spans="2:17" s="4" customFormat="1" x14ac:dyDescent="0.35">
      <c r="B116" s="2" t="s">
        <v>20</v>
      </c>
      <c r="C116" s="1" t="s">
        <v>239</v>
      </c>
      <c r="E116" s="2" t="s">
        <v>20</v>
      </c>
      <c r="F116" s="1" t="s">
        <v>239</v>
      </c>
      <c r="H116" s="2" t="s">
        <v>20</v>
      </c>
      <c r="I116" s="1" t="s">
        <v>239</v>
      </c>
      <c r="K116" s="2" t="s">
        <v>20</v>
      </c>
      <c r="L116" s="1" t="s">
        <v>239</v>
      </c>
      <c r="M116"/>
      <c r="N116" s="2" t="s">
        <v>20</v>
      </c>
      <c r="O116" s="1"/>
      <c r="P116" s="67">
        <f t="shared" ref="P116:P119" si="48">O116*8500</f>
        <v>0</v>
      </c>
      <c r="Q116" s="85"/>
    </row>
    <row r="117" spans="2:17" s="4" customFormat="1" x14ac:dyDescent="0.35">
      <c r="B117" s="2" t="s">
        <v>21</v>
      </c>
      <c r="C117" s="1" t="s">
        <v>240</v>
      </c>
      <c r="E117" s="2" t="s">
        <v>21</v>
      </c>
      <c r="F117" s="1" t="s">
        <v>240</v>
      </c>
      <c r="H117" s="2" t="s">
        <v>21</v>
      </c>
      <c r="I117" s="1" t="s">
        <v>240</v>
      </c>
      <c r="K117" s="2" t="s">
        <v>21</v>
      </c>
      <c r="L117" s="1" t="s">
        <v>240</v>
      </c>
      <c r="M117"/>
      <c r="N117" s="2" t="s">
        <v>22</v>
      </c>
      <c r="O117" s="1"/>
      <c r="P117" s="67">
        <f t="shared" si="48"/>
        <v>0</v>
      </c>
      <c r="Q117" s="85"/>
    </row>
    <row r="118" spans="2:17" s="4" customFormat="1" x14ac:dyDescent="0.35">
      <c r="B118" s="2" t="s">
        <v>22</v>
      </c>
      <c r="C118" s="1" t="s">
        <v>241</v>
      </c>
      <c r="E118" s="2" t="s">
        <v>22</v>
      </c>
      <c r="F118" s="1" t="s">
        <v>241</v>
      </c>
      <c r="H118" s="2" t="s">
        <v>22</v>
      </c>
      <c r="I118" s="1" t="s">
        <v>241</v>
      </c>
      <c r="K118" s="2" t="s">
        <v>22</v>
      </c>
      <c r="L118" s="1" t="s">
        <v>241</v>
      </c>
      <c r="M118"/>
      <c r="N118" s="2" t="s">
        <v>19</v>
      </c>
      <c r="O118" s="1"/>
      <c r="P118" s="67">
        <f t="shared" si="48"/>
        <v>0</v>
      </c>
      <c r="Q118" s="85"/>
    </row>
    <row r="119" spans="2:17" s="4" customFormat="1" x14ac:dyDescent="0.35">
      <c r="B119" s="2" t="s">
        <v>23</v>
      </c>
      <c r="C119" s="1" t="s">
        <v>242</v>
      </c>
      <c r="E119" s="2" t="s">
        <v>23</v>
      </c>
      <c r="F119" s="1" t="s">
        <v>242</v>
      </c>
      <c r="H119" s="2" t="s">
        <v>23</v>
      </c>
      <c r="I119" s="1" t="s">
        <v>242</v>
      </c>
      <c r="K119" s="2" t="s">
        <v>23</v>
      </c>
      <c r="L119" s="1" t="s">
        <v>242</v>
      </c>
      <c r="M119"/>
      <c r="N119" s="2" t="s">
        <v>23</v>
      </c>
      <c r="O119" s="1"/>
      <c r="P119" s="67">
        <f t="shared" si="48"/>
        <v>0</v>
      </c>
      <c r="Q119" s="85"/>
    </row>
    <row r="120" spans="2:17" x14ac:dyDescent="0.35">
      <c r="K120" s="4"/>
      <c r="L120" s="4"/>
      <c r="N120" s="51" t="s">
        <v>221</v>
      </c>
      <c r="O120" s="50">
        <f>SUM(O114:O119)</f>
        <v>0</v>
      </c>
      <c r="P120" s="68">
        <f>SUM(P114:P119)</f>
        <v>0</v>
      </c>
      <c r="Q120" s="75"/>
    </row>
    <row r="121" spans="2:17" s="4" customFormat="1" x14ac:dyDescent="0.35">
      <c r="B121" s="51" t="s">
        <v>218</v>
      </c>
      <c r="C121" s="50" t="s">
        <v>243</v>
      </c>
      <c r="E121" s="51" t="s">
        <v>218</v>
      </c>
      <c r="F121" s="50" t="s">
        <v>243</v>
      </c>
      <c r="H121" s="51" t="s">
        <v>218</v>
      </c>
      <c r="I121" s="50" t="s">
        <v>243</v>
      </c>
      <c r="K121" s="51" t="s">
        <v>218</v>
      </c>
      <c r="L121" s="50" t="s">
        <v>243</v>
      </c>
      <c r="M121"/>
      <c r="N121" s="132"/>
      <c r="O121" s="65"/>
      <c r="P121" s="206"/>
      <c r="Q121" s="85"/>
    </row>
    <row r="122" spans="2:17" s="4" customFormat="1" x14ac:dyDescent="0.35">
      <c r="B122" s="2" t="s">
        <v>18</v>
      </c>
      <c r="C122" s="1" t="s">
        <v>238</v>
      </c>
      <c r="E122" s="2" t="s">
        <v>18</v>
      </c>
      <c r="F122" s="1" t="s">
        <v>238</v>
      </c>
      <c r="H122" s="2" t="s">
        <v>18</v>
      </c>
      <c r="I122" s="1" t="s">
        <v>238</v>
      </c>
      <c r="K122" s="2" t="s">
        <v>18</v>
      </c>
      <c r="L122" s="1" t="s">
        <v>238</v>
      </c>
      <c r="M122"/>
      <c r="N122" s="65"/>
      <c r="O122" s="65"/>
      <c r="P122" s="65"/>
      <c r="Q122" s="85"/>
    </row>
    <row r="123" spans="2:17" s="4" customFormat="1" x14ac:dyDescent="0.35">
      <c r="B123" s="2" t="s">
        <v>19</v>
      </c>
      <c r="C123" s="1" t="s">
        <v>237</v>
      </c>
      <c r="E123" s="2" t="s">
        <v>19</v>
      </c>
      <c r="F123" s="1" t="s">
        <v>237</v>
      </c>
      <c r="H123" s="2" t="s">
        <v>19</v>
      </c>
      <c r="I123" s="1" t="s">
        <v>237</v>
      </c>
      <c r="K123" s="2" t="s">
        <v>19</v>
      </c>
      <c r="L123" s="1" t="s">
        <v>237</v>
      </c>
      <c r="M123"/>
    </row>
    <row r="124" spans="2:17" s="4" customFormat="1" x14ac:dyDescent="0.35">
      <c r="B124" s="2" t="s">
        <v>20</v>
      </c>
      <c r="C124" s="1" t="s">
        <v>239</v>
      </c>
      <c r="E124" s="2" t="s">
        <v>20</v>
      </c>
      <c r="F124" s="1" t="s">
        <v>239</v>
      </c>
      <c r="H124" s="2" t="s">
        <v>20</v>
      </c>
      <c r="I124" s="1" t="s">
        <v>239</v>
      </c>
      <c r="K124" s="2" t="s">
        <v>20</v>
      </c>
      <c r="L124" s="1" t="s">
        <v>239</v>
      </c>
      <c r="M124"/>
    </row>
    <row r="125" spans="2:17" s="4" customFormat="1" x14ac:dyDescent="0.35">
      <c r="B125" s="2" t="s">
        <v>21</v>
      </c>
      <c r="C125" s="1" t="s">
        <v>240</v>
      </c>
      <c r="E125" s="2" t="s">
        <v>21</v>
      </c>
      <c r="F125" s="1" t="s">
        <v>240</v>
      </c>
      <c r="H125" s="2" t="s">
        <v>21</v>
      </c>
      <c r="I125" s="1" t="s">
        <v>240</v>
      </c>
      <c r="K125" s="2" t="s">
        <v>21</v>
      </c>
      <c r="L125" s="1" t="s">
        <v>240</v>
      </c>
      <c r="M125"/>
    </row>
    <row r="126" spans="2:17" s="4" customFormat="1" x14ac:dyDescent="0.35">
      <c r="B126" s="2" t="s">
        <v>22</v>
      </c>
      <c r="C126" s="1" t="s">
        <v>241</v>
      </c>
      <c r="E126" s="2" t="s">
        <v>22</v>
      </c>
      <c r="F126" s="1" t="s">
        <v>241</v>
      </c>
      <c r="H126" s="2" t="s">
        <v>22</v>
      </c>
      <c r="I126" s="1" t="s">
        <v>241</v>
      </c>
      <c r="K126" s="2" t="s">
        <v>22</v>
      </c>
      <c r="L126" s="1" t="s">
        <v>241</v>
      </c>
      <c r="M126"/>
    </row>
    <row r="127" spans="2:17" s="4" customFormat="1" x14ac:dyDescent="0.35">
      <c r="B127" s="2" t="s">
        <v>23</v>
      </c>
      <c r="C127" s="1" t="s">
        <v>242</v>
      </c>
      <c r="E127" s="2" t="s">
        <v>23</v>
      </c>
      <c r="F127" s="1" t="s">
        <v>242</v>
      </c>
      <c r="H127" s="2" t="s">
        <v>23</v>
      </c>
      <c r="I127" s="1" t="s">
        <v>242</v>
      </c>
      <c r="K127" s="2" t="s">
        <v>23</v>
      </c>
      <c r="L127" s="1" t="s">
        <v>242</v>
      </c>
      <c r="M127"/>
    </row>
    <row r="128" spans="2:17" x14ac:dyDescent="0.35">
      <c r="K128" s="4"/>
      <c r="L128" s="4"/>
    </row>
    <row r="129" spans="2:13" s="4" customFormat="1" x14ac:dyDescent="0.35">
      <c r="B129" s="51" t="s">
        <v>218</v>
      </c>
      <c r="C129" s="50" t="s">
        <v>243</v>
      </c>
      <c r="E129" s="51" t="s">
        <v>218</v>
      </c>
      <c r="F129" s="50" t="s">
        <v>243</v>
      </c>
      <c r="H129" s="51" t="s">
        <v>218</v>
      </c>
      <c r="I129" s="50" t="s">
        <v>243</v>
      </c>
      <c r="K129" s="51" t="s">
        <v>218</v>
      </c>
      <c r="L129" s="50" t="s">
        <v>243</v>
      </c>
      <c r="M129"/>
    </row>
    <row r="130" spans="2:13" s="4" customFormat="1" x14ac:dyDescent="0.35">
      <c r="B130" s="2" t="s">
        <v>18</v>
      </c>
      <c r="C130" s="1" t="s">
        <v>238</v>
      </c>
      <c r="E130" s="2" t="s">
        <v>18</v>
      </c>
      <c r="F130" s="1" t="s">
        <v>238</v>
      </c>
      <c r="H130" s="2" t="s">
        <v>18</v>
      </c>
      <c r="I130" s="1" t="s">
        <v>238</v>
      </c>
      <c r="K130" s="2" t="s">
        <v>18</v>
      </c>
      <c r="L130" s="1" t="s">
        <v>238</v>
      </c>
      <c r="M130"/>
    </row>
    <row r="131" spans="2:13" s="4" customFormat="1" x14ac:dyDescent="0.35">
      <c r="B131" s="2" t="s">
        <v>19</v>
      </c>
      <c r="C131" s="1" t="s">
        <v>237</v>
      </c>
      <c r="E131" s="2" t="s">
        <v>19</v>
      </c>
      <c r="F131" s="1" t="s">
        <v>237</v>
      </c>
      <c r="H131" s="2" t="s">
        <v>19</v>
      </c>
      <c r="I131" s="1" t="s">
        <v>237</v>
      </c>
      <c r="K131" s="2" t="s">
        <v>19</v>
      </c>
      <c r="L131" s="1" t="s">
        <v>237</v>
      </c>
      <c r="M131"/>
    </row>
    <row r="132" spans="2:13" s="4" customFormat="1" x14ac:dyDescent="0.35">
      <c r="B132" s="2" t="s">
        <v>20</v>
      </c>
      <c r="C132" s="1" t="s">
        <v>239</v>
      </c>
      <c r="E132" s="2" t="s">
        <v>20</v>
      </c>
      <c r="F132" s="1" t="s">
        <v>239</v>
      </c>
      <c r="H132" s="2" t="s">
        <v>20</v>
      </c>
      <c r="I132" s="1" t="s">
        <v>239</v>
      </c>
      <c r="K132" s="2" t="s">
        <v>20</v>
      </c>
      <c r="L132" s="1" t="s">
        <v>239</v>
      </c>
      <c r="M132"/>
    </row>
    <row r="133" spans="2:13" s="4" customFormat="1" x14ac:dyDescent="0.35">
      <c r="B133" s="2" t="s">
        <v>21</v>
      </c>
      <c r="C133" s="1" t="s">
        <v>240</v>
      </c>
      <c r="E133" s="2" t="s">
        <v>21</v>
      </c>
      <c r="F133" s="1" t="s">
        <v>240</v>
      </c>
      <c r="H133" s="2" t="s">
        <v>21</v>
      </c>
      <c r="I133" s="1" t="s">
        <v>240</v>
      </c>
      <c r="K133" s="2" t="s">
        <v>21</v>
      </c>
      <c r="L133" s="1" t="s">
        <v>240</v>
      </c>
      <c r="M133"/>
    </row>
    <row r="134" spans="2:13" s="4" customFormat="1" x14ac:dyDescent="0.35">
      <c r="B134" s="2" t="s">
        <v>22</v>
      </c>
      <c r="C134" s="1" t="s">
        <v>241</v>
      </c>
      <c r="E134" s="2" t="s">
        <v>22</v>
      </c>
      <c r="F134" s="1" t="s">
        <v>241</v>
      </c>
      <c r="H134" s="2" t="s">
        <v>22</v>
      </c>
      <c r="I134" s="1" t="s">
        <v>241</v>
      </c>
      <c r="K134" s="2" t="s">
        <v>22</v>
      </c>
      <c r="L134" s="1" t="s">
        <v>241</v>
      </c>
      <c r="M134"/>
    </row>
    <row r="135" spans="2:13" s="4" customFormat="1" x14ac:dyDescent="0.35">
      <c r="B135" s="2" t="s">
        <v>23</v>
      </c>
      <c r="C135" s="1" t="s">
        <v>242</v>
      </c>
      <c r="E135" s="2" t="s">
        <v>23</v>
      </c>
      <c r="F135" s="1" t="s">
        <v>242</v>
      </c>
      <c r="H135" s="2" t="s">
        <v>23</v>
      </c>
      <c r="I135" s="1" t="s">
        <v>242</v>
      </c>
      <c r="K135" s="2" t="s">
        <v>23</v>
      </c>
      <c r="L135" s="1" t="s">
        <v>242</v>
      </c>
      <c r="M135"/>
    </row>
    <row r="136" spans="2:13" x14ac:dyDescent="0.35">
      <c r="K136" s="4"/>
      <c r="L136" s="4"/>
    </row>
    <row r="137" spans="2:13" x14ac:dyDescent="0.35">
      <c r="K137" s="4"/>
      <c r="L137" s="4"/>
    </row>
    <row r="138" spans="2:13" s="4" customFormat="1" x14ac:dyDescent="0.35">
      <c r="B138" s="51" t="s">
        <v>218</v>
      </c>
      <c r="C138" s="50" t="s">
        <v>243</v>
      </c>
      <c r="E138" s="51" t="s">
        <v>218</v>
      </c>
      <c r="F138" s="50" t="s">
        <v>243</v>
      </c>
      <c r="H138" s="51" t="s">
        <v>218</v>
      </c>
      <c r="I138" s="50" t="s">
        <v>243</v>
      </c>
      <c r="K138" s="51" t="s">
        <v>218</v>
      </c>
      <c r="L138" s="50" t="s">
        <v>243</v>
      </c>
      <c r="M138"/>
    </row>
    <row r="139" spans="2:13" s="4" customFormat="1" x14ac:dyDescent="0.35">
      <c r="B139" s="2" t="s">
        <v>18</v>
      </c>
      <c r="C139" s="1" t="s">
        <v>238</v>
      </c>
      <c r="E139" s="2" t="s">
        <v>18</v>
      </c>
      <c r="F139" s="1" t="s">
        <v>238</v>
      </c>
      <c r="H139" s="2" t="s">
        <v>18</v>
      </c>
      <c r="I139" s="1" t="s">
        <v>238</v>
      </c>
      <c r="K139" s="2" t="s">
        <v>18</v>
      </c>
      <c r="L139" s="1" t="s">
        <v>238</v>
      </c>
      <c r="M139"/>
    </row>
    <row r="140" spans="2:13" s="4" customFormat="1" x14ac:dyDescent="0.35">
      <c r="B140" s="2" t="s">
        <v>19</v>
      </c>
      <c r="C140" s="1" t="s">
        <v>237</v>
      </c>
      <c r="E140" s="2" t="s">
        <v>19</v>
      </c>
      <c r="F140" s="1" t="s">
        <v>237</v>
      </c>
      <c r="H140" s="2" t="s">
        <v>19</v>
      </c>
      <c r="I140" s="1" t="s">
        <v>237</v>
      </c>
      <c r="K140" s="2" t="s">
        <v>19</v>
      </c>
      <c r="L140" s="1" t="s">
        <v>237</v>
      </c>
      <c r="M140"/>
    </row>
    <row r="141" spans="2:13" s="4" customFormat="1" x14ac:dyDescent="0.35">
      <c r="B141" s="2" t="s">
        <v>20</v>
      </c>
      <c r="C141" s="1" t="s">
        <v>239</v>
      </c>
      <c r="E141" s="2" t="s">
        <v>20</v>
      </c>
      <c r="F141" s="1" t="s">
        <v>239</v>
      </c>
      <c r="H141" s="2" t="s">
        <v>20</v>
      </c>
      <c r="I141" s="1" t="s">
        <v>239</v>
      </c>
      <c r="K141" s="2" t="s">
        <v>20</v>
      </c>
      <c r="L141" s="1" t="s">
        <v>239</v>
      </c>
      <c r="M141"/>
    </row>
    <row r="142" spans="2:13" s="4" customFormat="1" x14ac:dyDescent="0.35">
      <c r="B142" s="2" t="s">
        <v>21</v>
      </c>
      <c r="C142" s="1" t="s">
        <v>240</v>
      </c>
      <c r="E142" s="2" t="s">
        <v>21</v>
      </c>
      <c r="F142" s="1" t="s">
        <v>240</v>
      </c>
      <c r="H142" s="2" t="s">
        <v>21</v>
      </c>
      <c r="I142" s="1" t="s">
        <v>240</v>
      </c>
      <c r="K142" s="2" t="s">
        <v>21</v>
      </c>
      <c r="L142" s="1" t="s">
        <v>240</v>
      </c>
      <c r="M142"/>
    </row>
    <row r="143" spans="2:13" s="4" customFormat="1" x14ac:dyDescent="0.35">
      <c r="B143" s="2" t="s">
        <v>22</v>
      </c>
      <c r="C143" s="1" t="s">
        <v>241</v>
      </c>
      <c r="E143" s="2" t="s">
        <v>22</v>
      </c>
      <c r="F143" s="1" t="s">
        <v>241</v>
      </c>
      <c r="H143" s="2" t="s">
        <v>22</v>
      </c>
      <c r="I143" s="1" t="s">
        <v>241</v>
      </c>
      <c r="K143" s="2" t="s">
        <v>22</v>
      </c>
      <c r="L143" s="1" t="s">
        <v>241</v>
      </c>
      <c r="M143"/>
    </row>
    <row r="144" spans="2:13" s="4" customFormat="1" x14ac:dyDescent="0.35">
      <c r="B144" s="2" t="s">
        <v>23</v>
      </c>
      <c r="C144" s="1" t="s">
        <v>242</v>
      </c>
      <c r="E144" s="2" t="s">
        <v>23</v>
      </c>
      <c r="F144" s="1" t="s">
        <v>242</v>
      </c>
      <c r="H144" s="2" t="s">
        <v>23</v>
      </c>
      <c r="I144" s="1" t="s">
        <v>242</v>
      </c>
      <c r="K144" s="2" t="s">
        <v>23</v>
      </c>
      <c r="L144" s="1" t="s">
        <v>242</v>
      </c>
      <c r="M144"/>
    </row>
    <row r="145" spans="2:12" x14ac:dyDescent="0.35">
      <c r="K145" s="4"/>
      <c r="L145" s="4"/>
    </row>
    <row r="146" spans="2:12" x14ac:dyDescent="0.35">
      <c r="B146" s="51" t="s">
        <v>218</v>
      </c>
      <c r="C146" s="50" t="s">
        <v>243</v>
      </c>
      <c r="E146" s="51" t="s">
        <v>218</v>
      </c>
      <c r="F146" s="50" t="s">
        <v>243</v>
      </c>
      <c r="H146" s="51" t="s">
        <v>218</v>
      </c>
      <c r="I146" s="50" t="s">
        <v>243</v>
      </c>
      <c r="K146" s="51" t="s">
        <v>218</v>
      </c>
      <c r="L146" s="50" t="s">
        <v>243</v>
      </c>
    </row>
    <row r="147" spans="2:12" x14ac:dyDescent="0.35">
      <c r="B147" s="2" t="s">
        <v>18</v>
      </c>
      <c r="C147" s="1" t="s">
        <v>238</v>
      </c>
      <c r="E147" s="2" t="s">
        <v>18</v>
      </c>
      <c r="F147" s="1" t="s">
        <v>238</v>
      </c>
      <c r="H147" s="2" t="s">
        <v>18</v>
      </c>
      <c r="I147" s="1" t="s">
        <v>238</v>
      </c>
      <c r="K147" s="2" t="s">
        <v>18</v>
      </c>
      <c r="L147" s="1" t="s">
        <v>238</v>
      </c>
    </row>
    <row r="148" spans="2:12" x14ac:dyDescent="0.35">
      <c r="B148" s="2" t="s">
        <v>19</v>
      </c>
      <c r="C148" s="1" t="s">
        <v>237</v>
      </c>
      <c r="E148" s="2" t="s">
        <v>19</v>
      </c>
      <c r="F148" s="1" t="s">
        <v>237</v>
      </c>
      <c r="H148" s="2" t="s">
        <v>19</v>
      </c>
      <c r="I148" s="1" t="s">
        <v>237</v>
      </c>
      <c r="K148" s="2" t="s">
        <v>19</v>
      </c>
      <c r="L148" s="1" t="s">
        <v>237</v>
      </c>
    </row>
    <row r="149" spans="2:12" x14ac:dyDescent="0.35">
      <c r="B149" s="2" t="s">
        <v>20</v>
      </c>
      <c r="C149" s="1" t="s">
        <v>239</v>
      </c>
      <c r="E149" s="2" t="s">
        <v>20</v>
      </c>
      <c r="F149" s="1" t="s">
        <v>239</v>
      </c>
      <c r="H149" s="2" t="s">
        <v>20</v>
      </c>
      <c r="I149" s="1" t="s">
        <v>239</v>
      </c>
      <c r="K149" s="2" t="s">
        <v>20</v>
      </c>
      <c r="L149" s="1" t="s">
        <v>239</v>
      </c>
    </row>
    <row r="150" spans="2:12" x14ac:dyDescent="0.35">
      <c r="B150" s="2" t="s">
        <v>21</v>
      </c>
      <c r="C150" s="1" t="s">
        <v>240</v>
      </c>
      <c r="E150" s="2" t="s">
        <v>21</v>
      </c>
      <c r="F150" s="1" t="s">
        <v>240</v>
      </c>
      <c r="H150" s="2" t="s">
        <v>21</v>
      </c>
      <c r="I150" s="1" t="s">
        <v>240</v>
      </c>
      <c r="K150" s="2" t="s">
        <v>21</v>
      </c>
      <c r="L150" s="1" t="s">
        <v>240</v>
      </c>
    </row>
    <row r="151" spans="2:12" x14ac:dyDescent="0.35">
      <c r="B151" s="2" t="s">
        <v>22</v>
      </c>
      <c r="C151" s="1" t="s">
        <v>241</v>
      </c>
      <c r="E151" s="2" t="s">
        <v>22</v>
      </c>
      <c r="F151" s="1" t="s">
        <v>241</v>
      </c>
      <c r="H151" s="2" t="s">
        <v>22</v>
      </c>
      <c r="I151" s="1" t="s">
        <v>241</v>
      </c>
      <c r="K151" s="2" t="s">
        <v>22</v>
      </c>
      <c r="L151" s="1" t="s">
        <v>241</v>
      </c>
    </row>
    <row r="152" spans="2:12" x14ac:dyDescent="0.35">
      <c r="B152" s="2" t="s">
        <v>23</v>
      </c>
      <c r="C152" s="1" t="s">
        <v>242</v>
      </c>
      <c r="E152" s="2" t="s">
        <v>23</v>
      </c>
      <c r="F152" s="1" t="s">
        <v>242</v>
      </c>
      <c r="H152" s="2" t="s">
        <v>23</v>
      </c>
      <c r="I152" s="1" t="s">
        <v>242</v>
      </c>
      <c r="K152" s="2" t="s">
        <v>23</v>
      </c>
      <c r="L152" s="1" t="s">
        <v>242</v>
      </c>
    </row>
    <row r="153" spans="2:12" x14ac:dyDescent="0.35">
      <c r="K153" s="4"/>
      <c r="L153" s="4"/>
    </row>
    <row r="154" spans="2:12" x14ac:dyDescent="0.35">
      <c r="B154" s="51" t="s">
        <v>218</v>
      </c>
      <c r="C154" s="50" t="s">
        <v>243</v>
      </c>
      <c r="E154" s="51" t="s">
        <v>218</v>
      </c>
      <c r="F154" s="50" t="s">
        <v>243</v>
      </c>
      <c r="H154" s="51" t="s">
        <v>218</v>
      </c>
      <c r="I154" s="50" t="s">
        <v>243</v>
      </c>
      <c r="K154" s="51" t="s">
        <v>218</v>
      </c>
      <c r="L154" s="50" t="s">
        <v>243</v>
      </c>
    </row>
    <row r="155" spans="2:12" x14ac:dyDescent="0.35">
      <c r="B155" s="2" t="s">
        <v>18</v>
      </c>
      <c r="C155" s="1" t="s">
        <v>238</v>
      </c>
      <c r="E155" s="2" t="s">
        <v>18</v>
      </c>
      <c r="F155" s="1" t="s">
        <v>238</v>
      </c>
      <c r="H155" s="2" t="s">
        <v>18</v>
      </c>
      <c r="I155" s="1" t="s">
        <v>238</v>
      </c>
      <c r="K155" s="2" t="s">
        <v>18</v>
      </c>
      <c r="L155" s="1" t="s">
        <v>238</v>
      </c>
    </row>
    <row r="156" spans="2:12" x14ac:dyDescent="0.35">
      <c r="B156" s="2" t="s">
        <v>19</v>
      </c>
      <c r="C156" s="1" t="s">
        <v>237</v>
      </c>
      <c r="E156" s="2" t="s">
        <v>19</v>
      </c>
      <c r="F156" s="1" t="s">
        <v>237</v>
      </c>
      <c r="H156" s="2" t="s">
        <v>19</v>
      </c>
      <c r="I156" s="1" t="s">
        <v>237</v>
      </c>
      <c r="K156" s="2" t="s">
        <v>19</v>
      </c>
      <c r="L156" s="1" t="s">
        <v>237</v>
      </c>
    </row>
    <row r="157" spans="2:12" x14ac:dyDescent="0.35">
      <c r="B157" s="2" t="s">
        <v>20</v>
      </c>
      <c r="C157" s="1" t="s">
        <v>239</v>
      </c>
      <c r="E157" s="2" t="s">
        <v>20</v>
      </c>
      <c r="F157" s="1" t="s">
        <v>239</v>
      </c>
      <c r="H157" s="2" t="s">
        <v>20</v>
      </c>
      <c r="I157" s="1" t="s">
        <v>239</v>
      </c>
      <c r="K157" s="2" t="s">
        <v>20</v>
      </c>
      <c r="L157" s="1" t="s">
        <v>239</v>
      </c>
    </row>
    <row r="158" spans="2:12" x14ac:dyDescent="0.35">
      <c r="B158" s="2" t="s">
        <v>21</v>
      </c>
      <c r="C158" s="1" t="s">
        <v>240</v>
      </c>
      <c r="E158" s="2" t="s">
        <v>21</v>
      </c>
      <c r="F158" s="1" t="s">
        <v>240</v>
      </c>
      <c r="H158" s="2" t="s">
        <v>21</v>
      </c>
      <c r="I158" s="1" t="s">
        <v>240</v>
      </c>
      <c r="K158" s="2" t="s">
        <v>21</v>
      </c>
      <c r="L158" s="1" t="s">
        <v>240</v>
      </c>
    </row>
    <row r="159" spans="2:12" x14ac:dyDescent="0.35">
      <c r="B159" s="2" t="s">
        <v>22</v>
      </c>
      <c r="C159" s="1" t="s">
        <v>241</v>
      </c>
      <c r="E159" s="2" t="s">
        <v>22</v>
      </c>
      <c r="F159" s="1" t="s">
        <v>241</v>
      </c>
      <c r="H159" s="2" t="s">
        <v>22</v>
      </c>
      <c r="I159" s="1" t="s">
        <v>241</v>
      </c>
      <c r="K159" s="2" t="s">
        <v>22</v>
      </c>
      <c r="L159" s="1" t="s">
        <v>241</v>
      </c>
    </row>
    <row r="160" spans="2:12" x14ac:dyDescent="0.35">
      <c r="B160" s="2" t="s">
        <v>23</v>
      </c>
      <c r="C160" s="1" t="s">
        <v>242</v>
      </c>
      <c r="E160" s="2" t="s">
        <v>23</v>
      </c>
      <c r="F160" s="1" t="s">
        <v>242</v>
      </c>
      <c r="H160" s="2" t="s">
        <v>23</v>
      </c>
      <c r="I160" s="1" t="s">
        <v>242</v>
      </c>
      <c r="K160" s="2" t="s">
        <v>23</v>
      </c>
      <c r="L160" s="1" t="s">
        <v>242</v>
      </c>
    </row>
    <row r="163" spans="2:15" x14ac:dyDescent="0.35">
      <c r="B163" s="51" t="s">
        <v>218</v>
      </c>
      <c r="C163" s="50" t="s">
        <v>243</v>
      </c>
      <c r="E163" s="51" t="s">
        <v>218</v>
      </c>
      <c r="F163" s="50" t="s">
        <v>243</v>
      </c>
      <c r="H163" s="51" t="s">
        <v>218</v>
      </c>
      <c r="I163" s="50" t="s">
        <v>243</v>
      </c>
      <c r="K163" s="51" t="s">
        <v>218</v>
      </c>
      <c r="L163" s="50" t="s">
        <v>243</v>
      </c>
    </row>
    <row r="164" spans="2:15" x14ac:dyDescent="0.35">
      <c r="B164" s="2" t="s">
        <v>18</v>
      </c>
      <c r="C164" s="1" t="s">
        <v>238</v>
      </c>
      <c r="E164" s="2" t="s">
        <v>18</v>
      </c>
      <c r="F164" s="1" t="s">
        <v>238</v>
      </c>
      <c r="H164" s="2" t="s">
        <v>18</v>
      </c>
      <c r="I164" s="1" t="s">
        <v>238</v>
      </c>
      <c r="K164" s="2" t="s">
        <v>18</v>
      </c>
      <c r="L164" s="1" t="s">
        <v>238</v>
      </c>
    </row>
    <row r="165" spans="2:15" x14ac:dyDescent="0.35">
      <c r="B165" s="2" t="s">
        <v>19</v>
      </c>
      <c r="C165" s="1" t="s">
        <v>237</v>
      </c>
      <c r="E165" s="2" t="s">
        <v>19</v>
      </c>
      <c r="F165" s="1" t="s">
        <v>237</v>
      </c>
      <c r="H165" s="2" t="s">
        <v>19</v>
      </c>
      <c r="I165" s="1" t="s">
        <v>237</v>
      </c>
      <c r="K165" s="2" t="s">
        <v>19</v>
      </c>
      <c r="L165" s="1" t="s">
        <v>237</v>
      </c>
    </row>
    <row r="166" spans="2:15" x14ac:dyDescent="0.35">
      <c r="B166" s="2" t="s">
        <v>20</v>
      </c>
      <c r="C166" s="1" t="s">
        <v>239</v>
      </c>
      <c r="E166" s="2" t="s">
        <v>20</v>
      </c>
      <c r="F166" s="1" t="s">
        <v>239</v>
      </c>
      <c r="H166" s="2" t="s">
        <v>20</v>
      </c>
      <c r="I166" s="1" t="s">
        <v>239</v>
      </c>
      <c r="K166" s="2" t="s">
        <v>20</v>
      </c>
      <c r="L166" s="1" t="s">
        <v>239</v>
      </c>
    </row>
    <row r="167" spans="2:15" x14ac:dyDescent="0.35">
      <c r="B167" s="2" t="s">
        <v>21</v>
      </c>
      <c r="C167" s="1" t="s">
        <v>240</v>
      </c>
      <c r="E167" s="2" t="s">
        <v>21</v>
      </c>
      <c r="F167" s="1" t="s">
        <v>240</v>
      </c>
      <c r="H167" s="2" t="s">
        <v>21</v>
      </c>
      <c r="I167" s="1" t="s">
        <v>240</v>
      </c>
      <c r="K167" s="2" t="s">
        <v>21</v>
      </c>
      <c r="L167" s="1" t="s">
        <v>240</v>
      </c>
    </row>
    <row r="168" spans="2:15" x14ac:dyDescent="0.35">
      <c r="B168" s="2" t="s">
        <v>22</v>
      </c>
      <c r="C168" s="1" t="s">
        <v>241</v>
      </c>
      <c r="E168" s="2" t="s">
        <v>22</v>
      </c>
      <c r="F168" s="1" t="s">
        <v>241</v>
      </c>
      <c r="H168" s="2" t="s">
        <v>22</v>
      </c>
      <c r="I168" s="1" t="s">
        <v>241</v>
      </c>
      <c r="K168" s="2" t="s">
        <v>22</v>
      </c>
      <c r="L168" s="1" t="s">
        <v>241</v>
      </c>
    </row>
    <row r="169" spans="2:15" x14ac:dyDescent="0.35">
      <c r="B169" s="2" t="s">
        <v>23</v>
      </c>
      <c r="C169" s="1" t="s">
        <v>242</v>
      </c>
      <c r="E169" s="2" t="s">
        <v>23</v>
      </c>
      <c r="F169" s="1" t="s">
        <v>242</v>
      </c>
      <c r="H169" s="2" t="s">
        <v>23</v>
      </c>
      <c r="I169" s="1" t="s">
        <v>242</v>
      </c>
      <c r="K169" s="2" t="s">
        <v>23</v>
      </c>
      <c r="L169" s="1" t="s">
        <v>242</v>
      </c>
    </row>
    <row r="176" spans="2:15" x14ac:dyDescent="0.35">
      <c r="E176" s="93" t="s">
        <v>691</v>
      </c>
      <c r="F176" s="94" t="s">
        <v>104</v>
      </c>
      <c r="G176" s="94">
        <v>4</v>
      </c>
      <c r="H176" s="94">
        <v>4</v>
      </c>
      <c r="I176" s="94"/>
      <c r="J176" s="94">
        <v>6</v>
      </c>
      <c r="K176" s="94"/>
      <c r="L176" s="94"/>
      <c r="M176" s="94"/>
      <c r="N176" s="61">
        <f t="shared" ref="N176:N180" si="49">SUM(H176:M176)</f>
        <v>10</v>
      </c>
      <c r="O176" s="67">
        <f t="shared" ref="O176:O178" si="50">N176*8500</f>
        <v>85000</v>
      </c>
    </row>
    <row r="177" spans="5:15" x14ac:dyDescent="0.35">
      <c r="E177" s="93" t="s">
        <v>1448</v>
      </c>
      <c r="F177" s="94" t="s">
        <v>104</v>
      </c>
      <c r="G177" s="94">
        <v>4</v>
      </c>
      <c r="H177" s="94"/>
      <c r="I177" s="94"/>
      <c r="J177" s="94"/>
      <c r="K177" s="94"/>
      <c r="L177" s="94"/>
      <c r="M177" s="94">
        <v>4</v>
      </c>
      <c r="N177" s="61">
        <f>SUM(H177:M177)</f>
        <v>4</v>
      </c>
      <c r="O177" s="67">
        <f>N177*8500</f>
        <v>34000</v>
      </c>
    </row>
    <row r="178" spans="5:15" x14ac:dyDescent="0.35">
      <c r="E178" s="93" t="s">
        <v>1457</v>
      </c>
      <c r="F178" s="332" t="s">
        <v>482</v>
      </c>
      <c r="G178" s="332">
        <v>7</v>
      </c>
      <c r="H178" s="94"/>
      <c r="I178" s="94"/>
      <c r="J178" s="94">
        <v>2</v>
      </c>
      <c r="K178" s="94">
        <v>2</v>
      </c>
      <c r="L178" s="94">
        <v>2</v>
      </c>
      <c r="M178" s="94"/>
      <c r="N178" s="61">
        <f t="shared" si="49"/>
        <v>6</v>
      </c>
      <c r="O178" s="67">
        <f t="shared" si="50"/>
        <v>51000</v>
      </c>
    </row>
    <row r="179" spans="5:15" x14ac:dyDescent="0.35">
      <c r="E179" s="93" t="s">
        <v>412</v>
      </c>
      <c r="F179" s="94" t="s">
        <v>104</v>
      </c>
      <c r="G179" s="94">
        <v>4</v>
      </c>
      <c r="H179" s="94">
        <v>1</v>
      </c>
      <c r="I179" s="94"/>
      <c r="J179" s="94">
        <v>4</v>
      </c>
      <c r="K179" s="94">
        <v>1</v>
      </c>
      <c r="L179" s="94">
        <v>3</v>
      </c>
      <c r="M179" s="94"/>
      <c r="N179" s="61">
        <f t="shared" si="49"/>
        <v>9</v>
      </c>
      <c r="O179" s="67">
        <f>N179*7500</f>
        <v>67500</v>
      </c>
    </row>
    <row r="180" spans="5:15" x14ac:dyDescent="0.35">
      <c r="E180" s="93" t="s">
        <v>1191</v>
      </c>
      <c r="F180" s="94" t="s">
        <v>649</v>
      </c>
      <c r="G180" s="94">
        <v>5</v>
      </c>
      <c r="H180" s="94"/>
      <c r="I180" s="94"/>
      <c r="J180" s="94"/>
      <c r="K180" s="94"/>
      <c r="L180" s="94">
        <v>1</v>
      </c>
      <c r="M180" s="94">
        <v>1</v>
      </c>
      <c r="N180" s="61">
        <f t="shared" si="49"/>
        <v>2</v>
      </c>
      <c r="O180" s="67">
        <f t="shared" ref="O180" si="51">N180*8500</f>
        <v>17000</v>
      </c>
    </row>
    <row r="181" spans="5:15" x14ac:dyDescent="0.35">
      <c r="O181" s="35">
        <f>SUM(O176:O180)</f>
        <v>254500</v>
      </c>
    </row>
  </sheetData>
  <mergeCells count="1">
    <mergeCell ref="A42:B42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29"/>
  <sheetViews>
    <sheetView topLeftCell="A18" workbookViewId="0">
      <selection activeCell="C40" sqref="C40"/>
    </sheetView>
  </sheetViews>
  <sheetFormatPr defaultRowHeight="14.5" x14ac:dyDescent="0.35"/>
  <cols>
    <col min="1" max="1" width="5.26953125" style="4" customWidth="1"/>
    <col min="2" max="2" width="19.26953125" customWidth="1"/>
    <col min="3" max="3" width="12.54296875" style="29" customWidth="1"/>
    <col min="4" max="5" width="12.54296875" style="4" customWidth="1"/>
    <col min="6" max="6" width="10.7265625" style="4" customWidth="1"/>
    <col min="7" max="7" width="12.54296875" style="3" customWidth="1"/>
    <col min="8" max="8" width="16.54296875" style="29" customWidth="1"/>
    <col min="9" max="9" width="32.7265625" style="132" customWidth="1"/>
    <col min="10" max="16" width="3.26953125" style="132" hidden="1" customWidth="1"/>
    <col min="17" max="17" width="43.453125" style="132" customWidth="1"/>
    <col min="18" max="21" width="3.26953125" style="132" customWidth="1"/>
    <col min="22" max="22" width="11.26953125" customWidth="1"/>
    <col min="23" max="23" width="10.54296875" customWidth="1"/>
    <col min="24" max="24" width="1.54296875" customWidth="1"/>
    <col min="25" max="25" width="10" customWidth="1"/>
    <col min="26" max="26" width="9.54296875" customWidth="1"/>
    <col min="27" max="27" width="2" customWidth="1"/>
    <col min="28" max="28" width="10.453125" customWidth="1"/>
    <col min="29" max="29" width="13.81640625" customWidth="1"/>
    <col min="30" max="30" width="1.7265625" customWidth="1"/>
    <col min="31" max="31" width="12.2695312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0.54296875" customWidth="1"/>
    <col min="38" max="38" width="12.453125" customWidth="1"/>
    <col min="39" max="39" width="2.453125" customWidth="1"/>
    <col min="40" max="40" width="13.453125" customWidth="1"/>
    <col min="41" max="41" width="11.54296875" customWidth="1"/>
  </cols>
  <sheetData>
    <row r="1" spans="1:43" ht="18.5" x14ac:dyDescent="0.45">
      <c r="A1" s="28" t="s">
        <v>1642</v>
      </c>
      <c r="B1" s="412"/>
      <c r="C1" s="412"/>
      <c r="D1" s="62"/>
    </row>
    <row r="2" spans="1:43" ht="21" x14ac:dyDescent="0.5">
      <c r="A2" s="11" t="s">
        <v>1640</v>
      </c>
      <c r="B2" s="412"/>
      <c r="C2" s="412"/>
      <c r="D2" s="62"/>
    </row>
    <row r="3" spans="1:43" ht="21" x14ac:dyDescent="0.5">
      <c r="A3" s="11" t="s">
        <v>1641</v>
      </c>
    </row>
    <row r="4" spans="1:43" ht="21" x14ac:dyDescent="0.5">
      <c r="A4" s="76"/>
    </row>
    <row r="5" spans="1:43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 t="s">
        <v>1736</v>
      </c>
      <c r="Y5" s="100" t="s">
        <v>2</v>
      </c>
      <c r="Z5" s="6" t="s">
        <v>1286</v>
      </c>
      <c r="AB5" s="100" t="s">
        <v>2</v>
      </c>
      <c r="AC5" s="6" t="s">
        <v>733</v>
      </c>
      <c r="AE5" s="100" t="s">
        <v>2</v>
      </c>
      <c r="AF5" s="6" t="s">
        <v>1267</v>
      </c>
      <c r="AH5" s="100" t="s">
        <v>2</v>
      </c>
      <c r="AI5" s="6" t="s">
        <v>1056</v>
      </c>
      <c r="AK5" s="100" t="s">
        <v>2</v>
      </c>
      <c r="AL5" s="6" t="s">
        <v>1047</v>
      </c>
      <c r="AN5" s="100" t="s">
        <v>2</v>
      </c>
      <c r="AO5" s="6" t="s">
        <v>1111</v>
      </c>
    </row>
    <row r="6" spans="1:43" ht="22.5" customHeight="1" x14ac:dyDescent="0.35">
      <c r="A6" s="94">
        <v>1</v>
      </c>
      <c r="B6" s="93" t="s">
        <v>1736</v>
      </c>
      <c r="C6" s="118"/>
      <c r="D6" s="94"/>
      <c r="E6" s="94">
        <v>10</v>
      </c>
      <c r="F6" s="94"/>
      <c r="G6" s="233">
        <f>(E6+F6)*19000</f>
        <v>190000</v>
      </c>
      <c r="H6" s="118"/>
      <c r="I6" s="132" t="s">
        <v>1723</v>
      </c>
      <c r="V6" s="100" t="s">
        <v>457</v>
      </c>
      <c r="W6" s="6"/>
      <c r="Y6" s="100" t="s">
        <v>457</v>
      </c>
      <c r="Z6" s="6" t="s">
        <v>1643</v>
      </c>
      <c r="AB6" s="100" t="s">
        <v>457</v>
      </c>
      <c r="AC6" s="6" t="s">
        <v>189</v>
      </c>
      <c r="AE6" s="100" t="s">
        <v>457</v>
      </c>
      <c r="AF6" s="6" t="s">
        <v>1268</v>
      </c>
      <c r="AH6" s="100" t="s">
        <v>457</v>
      </c>
      <c r="AI6" s="6" t="s">
        <v>1633</v>
      </c>
      <c r="AK6" s="100" t="s">
        <v>457</v>
      </c>
      <c r="AL6" s="6" t="s">
        <v>413</v>
      </c>
      <c r="AN6" s="100" t="s">
        <v>457</v>
      </c>
      <c r="AO6" s="6" t="s">
        <v>1633</v>
      </c>
    </row>
    <row r="7" spans="1:43" ht="22.5" customHeight="1" x14ac:dyDescent="0.35">
      <c r="A7" s="94">
        <f>A6+1</f>
        <v>2</v>
      </c>
      <c r="B7" s="93" t="s">
        <v>1286</v>
      </c>
      <c r="C7" s="118" t="s">
        <v>422</v>
      </c>
      <c r="D7" s="94">
        <v>4</v>
      </c>
      <c r="E7" s="94">
        <v>2</v>
      </c>
      <c r="F7" s="94"/>
      <c r="G7" s="233">
        <f t="shared" ref="G7:G50" si="0">(E7+F7)*19000</f>
        <v>38000</v>
      </c>
      <c r="H7" s="118" t="s">
        <v>181</v>
      </c>
      <c r="I7" s="132" t="s">
        <v>1724</v>
      </c>
      <c r="V7" s="100" t="s">
        <v>99</v>
      </c>
      <c r="W7" s="100"/>
      <c r="Y7" s="100" t="s">
        <v>99</v>
      </c>
      <c r="Z7" s="100">
        <v>4</v>
      </c>
      <c r="AB7" s="100" t="s">
        <v>99</v>
      </c>
      <c r="AC7" s="100">
        <v>8</v>
      </c>
      <c r="AE7" s="100" t="s">
        <v>99</v>
      </c>
      <c r="AF7" s="100">
        <v>8</v>
      </c>
      <c r="AH7" s="100" t="s">
        <v>99</v>
      </c>
      <c r="AI7" s="100">
        <v>8</v>
      </c>
      <c r="AK7" s="100" t="s">
        <v>99</v>
      </c>
      <c r="AL7" s="100">
        <v>3</v>
      </c>
      <c r="AN7" s="100" t="s">
        <v>99</v>
      </c>
      <c r="AO7" s="100">
        <v>8</v>
      </c>
    </row>
    <row r="8" spans="1:43" ht="22.5" customHeight="1" x14ac:dyDescent="0.35">
      <c r="A8" s="94">
        <f t="shared" ref="A8:A25" si="1">A7+1</f>
        <v>3</v>
      </c>
      <c r="B8" s="414" t="s">
        <v>733</v>
      </c>
      <c r="C8" s="252" t="s">
        <v>189</v>
      </c>
      <c r="D8" s="250">
        <v>8</v>
      </c>
      <c r="E8" s="382">
        <v>5</v>
      </c>
      <c r="F8" s="94"/>
      <c r="G8" s="233">
        <f t="shared" si="0"/>
        <v>95000</v>
      </c>
      <c r="H8" s="118" t="s">
        <v>181</v>
      </c>
      <c r="I8" s="206" t="s">
        <v>1725</v>
      </c>
      <c r="V8" s="30" t="s">
        <v>70</v>
      </c>
      <c r="W8" s="2">
        <v>10</v>
      </c>
      <c r="Y8" s="30" t="s">
        <v>70</v>
      </c>
      <c r="Z8" s="2">
        <v>2</v>
      </c>
      <c r="AB8" s="30" t="s">
        <v>70</v>
      </c>
      <c r="AC8" s="2">
        <v>5</v>
      </c>
      <c r="AE8" s="30" t="s">
        <v>70</v>
      </c>
      <c r="AF8" s="2">
        <v>2</v>
      </c>
      <c r="AH8" s="30" t="s">
        <v>70</v>
      </c>
      <c r="AI8" s="2">
        <v>5</v>
      </c>
      <c r="AK8" s="30" t="s">
        <v>70</v>
      </c>
      <c r="AL8" s="2">
        <v>1</v>
      </c>
      <c r="AN8" s="30" t="s">
        <v>70</v>
      </c>
      <c r="AO8" s="2">
        <v>2</v>
      </c>
    </row>
    <row r="9" spans="1:43" ht="22.5" customHeight="1" x14ac:dyDescent="0.35">
      <c r="A9" s="94">
        <f t="shared" si="1"/>
        <v>4</v>
      </c>
      <c r="B9" s="257" t="s">
        <v>1267</v>
      </c>
      <c r="C9" s="252" t="s">
        <v>1268</v>
      </c>
      <c r="D9" s="250">
        <v>8</v>
      </c>
      <c r="E9" s="94">
        <v>2</v>
      </c>
      <c r="F9" s="94"/>
      <c r="G9" s="233">
        <f t="shared" si="0"/>
        <v>38000</v>
      </c>
      <c r="H9" s="285" t="s">
        <v>181</v>
      </c>
      <c r="I9" s="206" t="s">
        <v>1769</v>
      </c>
      <c r="V9" s="30" t="s">
        <v>71</v>
      </c>
      <c r="W9" s="2"/>
      <c r="Y9" s="30" t="s">
        <v>71</v>
      </c>
      <c r="Z9" s="2"/>
      <c r="AB9" s="30" t="s">
        <v>71</v>
      </c>
      <c r="AC9" s="2"/>
      <c r="AE9" s="30" t="s">
        <v>71</v>
      </c>
      <c r="AF9" s="2"/>
      <c r="AH9" s="30" t="s">
        <v>71</v>
      </c>
      <c r="AI9" s="2"/>
      <c r="AK9" s="30" t="s">
        <v>71</v>
      </c>
      <c r="AL9" s="2"/>
      <c r="AN9" s="30" t="s">
        <v>71</v>
      </c>
      <c r="AO9" s="2">
        <v>2</v>
      </c>
    </row>
    <row r="10" spans="1:43" ht="22.5" customHeight="1" x14ac:dyDescent="0.35">
      <c r="A10" s="94">
        <f t="shared" si="1"/>
        <v>5</v>
      </c>
      <c r="B10" s="257" t="s">
        <v>1056</v>
      </c>
      <c r="C10" s="252" t="s">
        <v>1633</v>
      </c>
      <c r="D10" s="250">
        <v>8</v>
      </c>
      <c r="E10" s="94">
        <v>5</v>
      </c>
      <c r="F10" s="94"/>
      <c r="G10" s="233">
        <f t="shared" si="0"/>
        <v>95000</v>
      </c>
      <c r="H10" s="285" t="s">
        <v>181</v>
      </c>
      <c r="I10" s="206" t="s">
        <v>1726</v>
      </c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(W8+W9)*19000</f>
        <v>190000</v>
      </c>
      <c r="Y10" s="120" t="s">
        <v>0</v>
      </c>
      <c r="Z10" s="79">
        <f>(Z8+Z9)*19000</f>
        <v>38000</v>
      </c>
      <c r="AB10" s="120" t="s">
        <v>0</v>
      </c>
      <c r="AC10" s="79">
        <f>(AC8+AC9)*19000</f>
        <v>95000</v>
      </c>
      <c r="AE10" s="120" t="s">
        <v>0</v>
      </c>
      <c r="AF10" s="79">
        <f>(AF8+AF9)*19000</f>
        <v>38000</v>
      </c>
      <c r="AH10" s="120" t="s">
        <v>0</v>
      </c>
      <c r="AI10" s="79">
        <f>(AI8+AI9)*19000</f>
        <v>95000</v>
      </c>
      <c r="AK10" s="120" t="s">
        <v>0</v>
      </c>
      <c r="AL10" s="79">
        <f>(AL8+AL9)*19000</f>
        <v>19000</v>
      </c>
      <c r="AN10" s="120" t="s">
        <v>0</v>
      </c>
      <c r="AO10" s="79">
        <f>(AO8+AO9)*19000</f>
        <v>76000</v>
      </c>
    </row>
    <row r="11" spans="1:43" ht="22.5" customHeight="1" x14ac:dyDescent="0.35">
      <c r="A11" s="94">
        <f t="shared" si="1"/>
        <v>6</v>
      </c>
      <c r="B11" s="415" t="s">
        <v>1047</v>
      </c>
      <c r="C11" s="416" t="s">
        <v>413</v>
      </c>
      <c r="D11" s="417">
        <v>3</v>
      </c>
      <c r="E11" s="94">
        <v>1</v>
      </c>
      <c r="F11" s="94"/>
      <c r="G11" s="233">
        <f t="shared" si="0"/>
        <v>19000</v>
      </c>
      <c r="H11" s="285" t="s">
        <v>181</v>
      </c>
      <c r="I11" s="206" t="s">
        <v>1727</v>
      </c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360"/>
      <c r="AI11" s="361"/>
      <c r="AJ11" s="265"/>
      <c r="AK11" s="360"/>
      <c r="AL11" s="361"/>
      <c r="AM11" s="265"/>
      <c r="AN11" s="360"/>
      <c r="AO11" s="361"/>
      <c r="AP11" s="265"/>
      <c r="AQ11" s="265"/>
    </row>
    <row r="12" spans="1:43" ht="22.5" customHeight="1" x14ac:dyDescent="0.35">
      <c r="A12" s="94">
        <f t="shared" si="1"/>
        <v>7</v>
      </c>
      <c r="B12" s="257" t="s">
        <v>1111</v>
      </c>
      <c r="C12" s="252" t="s">
        <v>1633</v>
      </c>
      <c r="D12" s="250">
        <v>8</v>
      </c>
      <c r="E12" s="94">
        <v>2</v>
      </c>
      <c r="F12" s="94">
        <v>2</v>
      </c>
      <c r="G12" s="233">
        <f t="shared" si="0"/>
        <v>76000</v>
      </c>
      <c r="H12" s="285" t="s">
        <v>181</v>
      </c>
      <c r="I12" s="206" t="s">
        <v>1768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 t="s">
        <v>1230</v>
      </c>
      <c r="Y12" s="100" t="s">
        <v>2</v>
      </c>
      <c r="Z12" s="6" t="s">
        <v>483</v>
      </c>
      <c r="AB12" s="100" t="s">
        <v>2</v>
      </c>
      <c r="AC12" s="103" t="s">
        <v>913</v>
      </c>
      <c r="AE12" s="100" t="s">
        <v>2</v>
      </c>
      <c r="AF12" s="103" t="s">
        <v>1046</v>
      </c>
      <c r="AH12" s="100" t="s">
        <v>2</v>
      </c>
      <c r="AI12" s="6" t="s">
        <v>393</v>
      </c>
      <c r="AJ12" s="265"/>
      <c r="AK12" s="100" t="s">
        <v>2</v>
      </c>
      <c r="AL12" s="6" t="s">
        <v>1755</v>
      </c>
      <c r="AM12" s="265"/>
      <c r="AN12" s="100" t="s">
        <v>2</v>
      </c>
      <c r="AO12" s="6" t="s">
        <v>1499</v>
      </c>
      <c r="AP12" s="265"/>
      <c r="AQ12" s="265"/>
    </row>
    <row r="13" spans="1:43" ht="22.5" customHeight="1" x14ac:dyDescent="0.35">
      <c r="A13" s="94">
        <f t="shared" si="1"/>
        <v>8</v>
      </c>
      <c r="B13" s="93" t="s">
        <v>1230</v>
      </c>
      <c r="C13" s="118" t="s">
        <v>649</v>
      </c>
      <c r="D13" s="94">
        <v>5</v>
      </c>
      <c r="E13" s="94">
        <v>1</v>
      </c>
      <c r="F13" s="94"/>
      <c r="G13" s="233">
        <f t="shared" si="0"/>
        <v>19000</v>
      </c>
      <c r="H13" s="285" t="s">
        <v>181</v>
      </c>
      <c r="I13" s="206" t="s">
        <v>1728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 t="s">
        <v>649</v>
      </c>
      <c r="Y13" s="100" t="s">
        <v>457</v>
      </c>
      <c r="Z13" s="6" t="s">
        <v>484</v>
      </c>
      <c r="AB13" s="100" t="s">
        <v>457</v>
      </c>
      <c r="AC13" s="6" t="s">
        <v>1536</v>
      </c>
      <c r="AE13" s="100" t="s">
        <v>457</v>
      </c>
      <c r="AF13" s="6" t="s">
        <v>649</v>
      </c>
      <c r="AH13" s="100" t="s">
        <v>457</v>
      </c>
      <c r="AI13" s="6" t="s">
        <v>1754</v>
      </c>
      <c r="AK13" s="100" t="s">
        <v>457</v>
      </c>
      <c r="AL13" s="6" t="s">
        <v>1643</v>
      </c>
      <c r="AN13" s="100" t="s">
        <v>457</v>
      </c>
      <c r="AO13" s="6" t="s">
        <v>413</v>
      </c>
    </row>
    <row r="14" spans="1:43" ht="22.5" customHeight="1" x14ac:dyDescent="0.35">
      <c r="A14" s="94">
        <f t="shared" si="1"/>
        <v>9</v>
      </c>
      <c r="B14" s="93" t="s">
        <v>356</v>
      </c>
      <c r="C14" s="118" t="s">
        <v>847</v>
      </c>
      <c r="D14" s="94">
        <v>7</v>
      </c>
      <c r="E14" s="94">
        <v>1</v>
      </c>
      <c r="F14" s="94"/>
      <c r="G14" s="233">
        <f t="shared" si="0"/>
        <v>19000</v>
      </c>
      <c r="H14" s="285" t="s">
        <v>181</v>
      </c>
      <c r="I14" s="206" t="s">
        <v>1729</v>
      </c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>
        <v>5</v>
      </c>
      <c r="Y14" s="100" t="s">
        <v>99</v>
      </c>
      <c r="Z14" s="100">
        <v>6</v>
      </c>
      <c r="AB14" s="100" t="s">
        <v>99</v>
      </c>
      <c r="AC14" s="100">
        <v>7</v>
      </c>
      <c r="AE14" s="100" t="s">
        <v>99</v>
      </c>
      <c r="AF14" s="100">
        <v>5</v>
      </c>
      <c r="AH14" s="100" t="s">
        <v>99</v>
      </c>
      <c r="AI14" s="100">
        <v>8</v>
      </c>
      <c r="AK14" s="100" t="s">
        <v>99</v>
      </c>
      <c r="AL14" s="100">
        <v>4</v>
      </c>
      <c r="AN14" s="100" t="s">
        <v>99</v>
      </c>
      <c r="AO14" s="100">
        <v>3</v>
      </c>
    </row>
    <row r="15" spans="1:43" ht="22.5" customHeight="1" x14ac:dyDescent="0.35">
      <c r="A15" s="94">
        <f t="shared" si="1"/>
        <v>10</v>
      </c>
      <c r="B15" s="93" t="s">
        <v>483</v>
      </c>
      <c r="C15" s="118" t="s">
        <v>484</v>
      </c>
      <c r="D15" s="94">
        <v>6</v>
      </c>
      <c r="E15" s="94">
        <v>5</v>
      </c>
      <c r="F15" s="94"/>
      <c r="G15" s="233">
        <f t="shared" si="0"/>
        <v>95000</v>
      </c>
      <c r="H15" s="285" t="s">
        <v>181</v>
      </c>
      <c r="I15" s="206" t="s">
        <v>1730</v>
      </c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>
        <v>1</v>
      </c>
      <c r="Y15" s="30" t="s">
        <v>70</v>
      </c>
      <c r="Z15" s="2">
        <v>5</v>
      </c>
      <c r="AB15" s="30" t="s">
        <v>70</v>
      </c>
      <c r="AC15" s="2">
        <v>3</v>
      </c>
      <c r="AE15" s="30" t="s">
        <v>70</v>
      </c>
      <c r="AF15" s="2">
        <v>1</v>
      </c>
      <c r="AH15" s="30" t="s">
        <v>70</v>
      </c>
      <c r="AI15" s="2">
        <v>1</v>
      </c>
      <c r="AK15" s="30" t="s">
        <v>70</v>
      </c>
      <c r="AL15" s="2">
        <v>3</v>
      </c>
      <c r="AN15" s="30" t="s">
        <v>70</v>
      </c>
      <c r="AO15" s="2">
        <v>1</v>
      </c>
    </row>
    <row r="16" spans="1:43" ht="22.5" customHeight="1" x14ac:dyDescent="0.35">
      <c r="A16" s="94">
        <f t="shared" si="1"/>
        <v>11</v>
      </c>
      <c r="B16" s="257" t="s">
        <v>913</v>
      </c>
      <c r="C16" s="252" t="s">
        <v>642</v>
      </c>
      <c r="D16" s="250">
        <v>7</v>
      </c>
      <c r="E16" s="94">
        <v>3</v>
      </c>
      <c r="F16" s="94"/>
      <c r="G16" s="233">
        <f t="shared" si="0"/>
        <v>57000</v>
      </c>
      <c r="H16" s="285" t="s">
        <v>181</v>
      </c>
      <c r="I16" s="206" t="s">
        <v>1731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/>
      <c r="Y16" s="30" t="s">
        <v>71</v>
      </c>
      <c r="Z16" s="2"/>
      <c r="AB16" s="30" t="s">
        <v>71</v>
      </c>
      <c r="AC16" s="2"/>
      <c r="AE16" s="30" t="s">
        <v>71</v>
      </c>
      <c r="AF16" s="2">
        <v>1</v>
      </c>
      <c r="AH16" s="30" t="s">
        <v>71</v>
      </c>
      <c r="AI16" s="2"/>
      <c r="AK16" s="30" t="s">
        <v>71</v>
      </c>
      <c r="AL16" s="2"/>
      <c r="AN16" s="30" t="s">
        <v>71</v>
      </c>
      <c r="AO16" s="2"/>
    </row>
    <row r="17" spans="1:42" ht="22.5" customHeight="1" x14ac:dyDescent="0.35">
      <c r="A17" s="94">
        <f t="shared" si="1"/>
        <v>12</v>
      </c>
      <c r="B17" s="93" t="s">
        <v>1046</v>
      </c>
      <c r="C17" s="118" t="s">
        <v>649</v>
      </c>
      <c r="D17" s="94">
        <v>5</v>
      </c>
      <c r="E17" s="94">
        <v>1</v>
      </c>
      <c r="F17" s="94">
        <v>1</v>
      </c>
      <c r="G17" s="233">
        <f t="shared" si="0"/>
        <v>38000</v>
      </c>
      <c r="H17" s="285" t="s">
        <v>181</v>
      </c>
      <c r="I17" s="246" t="s">
        <v>1732</v>
      </c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(W15+W16)*19000</f>
        <v>19000</v>
      </c>
      <c r="Y17" s="120" t="s">
        <v>0</v>
      </c>
      <c r="Z17" s="79">
        <f>(Z15+Z16)*19000</f>
        <v>95000</v>
      </c>
      <c r="AB17" s="120" t="s">
        <v>0</v>
      </c>
      <c r="AC17" s="79">
        <f>(AC15+AC16)*19000</f>
        <v>57000</v>
      </c>
      <c r="AE17" s="120" t="s">
        <v>0</v>
      </c>
      <c r="AF17" s="79">
        <f>(AF15+AF16)*19000</f>
        <v>38000</v>
      </c>
      <c r="AH17" s="120" t="s">
        <v>0</v>
      </c>
      <c r="AI17" s="79">
        <f>(AI15+AI16)*19000</f>
        <v>19000</v>
      </c>
      <c r="AK17" s="120" t="s">
        <v>0</v>
      </c>
      <c r="AL17" s="79">
        <f>(AL15+AL16)*19000</f>
        <v>57000</v>
      </c>
      <c r="AN17" s="120" t="s">
        <v>0</v>
      </c>
      <c r="AO17" s="79">
        <f>(AO15+AO16)*19000</f>
        <v>19000</v>
      </c>
    </row>
    <row r="18" spans="1:42" ht="22.5" customHeight="1" x14ac:dyDescent="0.35">
      <c r="A18" s="94">
        <f t="shared" si="1"/>
        <v>13</v>
      </c>
      <c r="B18" s="257" t="s">
        <v>393</v>
      </c>
      <c r="C18" s="252" t="s">
        <v>189</v>
      </c>
      <c r="D18" s="250">
        <v>8</v>
      </c>
      <c r="E18" s="94">
        <v>1</v>
      </c>
      <c r="F18" s="94"/>
      <c r="G18" s="233">
        <f t="shared" si="0"/>
        <v>19000</v>
      </c>
      <c r="H18" s="285" t="s">
        <v>181</v>
      </c>
      <c r="I18" s="334" t="s">
        <v>1733</v>
      </c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62"/>
      <c r="AI18" s="265"/>
      <c r="AJ18" s="265"/>
      <c r="AK18" s="362"/>
      <c r="AL18" s="265"/>
      <c r="AM18" s="265"/>
      <c r="AN18" s="362"/>
      <c r="AO18" s="265"/>
    </row>
    <row r="19" spans="1:42" ht="22.5" customHeight="1" x14ac:dyDescent="0.35">
      <c r="A19" s="94">
        <f t="shared" si="1"/>
        <v>14</v>
      </c>
      <c r="B19" s="93" t="s">
        <v>1182</v>
      </c>
      <c r="C19" s="118" t="s">
        <v>687</v>
      </c>
      <c r="D19" s="94">
        <v>4</v>
      </c>
      <c r="E19" s="94">
        <v>3</v>
      </c>
      <c r="F19" s="94"/>
      <c r="G19" s="233">
        <f t="shared" si="0"/>
        <v>57000</v>
      </c>
      <c r="H19" s="285" t="s">
        <v>181</v>
      </c>
      <c r="I19" s="206" t="s">
        <v>1734</v>
      </c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 t="s">
        <v>1738</v>
      </c>
      <c r="Y19" s="100" t="s">
        <v>2</v>
      </c>
      <c r="Z19" s="6" t="s">
        <v>691</v>
      </c>
      <c r="AB19" s="100" t="s">
        <v>2</v>
      </c>
      <c r="AC19" s="103" t="s">
        <v>1448</v>
      </c>
      <c r="AE19" s="100" t="s">
        <v>2</v>
      </c>
      <c r="AF19" s="103" t="s">
        <v>393</v>
      </c>
      <c r="AH19" s="100" t="s">
        <v>2</v>
      </c>
      <c r="AI19" s="6" t="s">
        <v>1273</v>
      </c>
      <c r="AJ19" s="265"/>
      <c r="AK19" s="100" t="s">
        <v>2</v>
      </c>
      <c r="AL19" s="6" t="s">
        <v>1248</v>
      </c>
      <c r="AM19" s="265"/>
      <c r="AN19" s="100" t="s">
        <v>2</v>
      </c>
      <c r="AO19" s="6" t="s">
        <v>1746</v>
      </c>
    </row>
    <row r="20" spans="1:42" ht="22.5" customHeight="1" x14ac:dyDescent="0.35">
      <c r="A20" s="94">
        <f t="shared" si="1"/>
        <v>15</v>
      </c>
      <c r="B20" s="415" t="s">
        <v>1499</v>
      </c>
      <c r="C20" s="416" t="s">
        <v>413</v>
      </c>
      <c r="D20" s="417">
        <v>3</v>
      </c>
      <c r="E20" s="94">
        <v>1</v>
      </c>
      <c r="F20" s="94"/>
      <c r="G20" s="233">
        <f t="shared" si="0"/>
        <v>19000</v>
      </c>
      <c r="H20" s="285" t="s">
        <v>181</v>
      </c>
      <c r="I20" s="236" t="s">
        <v>1735</v>
      </c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 t="s">
        <v>847</v>
      </c>
      <c r="Y20" s="100" t="s">
        <v>457</v>
      </c>
      <c r="Z20" s="6" t="s">
        <v>104</v>
      </c>
      <c r="AB20" s="100" t="s">
        <v>457</v>
      </c>
      <c r="AC20" s="6" t="s">
        <v>104</v>
      </c>
      <c r="AE20" s="100" t="s">
        <v>457</v>
      </c>
      <c r="AF20" s="6" t="s">
        <v>642</v>
      </c>
      <c r="AH20" s="100" t="s">
        <v>457</v>
      </c>
      <c r="AI20" s="6" t="s">
        <v>721</v>
      </c>
      <c r="AK20" s="100" t="s">
        <v>457</v>
      </c>
      <c r="AL20" s="6" t="s">
        <v>413</v>
      </c>
      <c r="AN20" s="100" t="s">
        <v>457</v>
      </c>
      <c r="AO20" s="6" t="s">
        <v>642</v>
      </c>
    </row>
    <row r="21" spans="1:42" ht="22.5" customHeight="1" x14ac:dyDescent="0.35">
      <c r="A21" s="94">
        <f t="shared" si="1"/>
        <v>16</v>
      </c>
      <c r="B21" s="93" t="s">
        <v>1738</v>
      </c>
      <c r="C21" s="118" t="s">
        <v>847</v>
      </c>
      <c r="D21" s="94">
        <v>7</v>
      </c>
      <c r="E21" s="94">
        <v>2</v>
      </c>
      <c r="F21" s="94"/>
      <c r="G21" s="233">
        <f t="shared" si="0"/>
        <v>38000</v>
      </c>
      <c r="H21" s="285" t="s">
        <v>181</v>
      </c>
      <c r="I21" s="132" t="s">
        <v>1737</v>
      </c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>
        <v>7</v>
      </c>
      <c r="Y21" s="100" t="s">
        <v>99</v>
      </c>
      <c r="Z21" s="100">
        <v>4</v>
      </c>
      <c r="AB21" s="100" t="s">
        <v>99</v>
      </c>
      <c r="AC21" s="100">
        <v>4</v>
      </c>
      <c r="AE21" s="100" t="s">
        <v>99</v>
      </c>
      <c r="AF21" s="100">
        <v>7</v>
      </c>
      <c r="AH21" s="100" t="s">
        <v>99</v>
      </c>
      <c r="AI21" s="100">
        <v>1</v>
      </c>
      <c r="AK21" s="100" t="s">
        <v>99</v>
      </c>
      <c r="AL21" s="100">
        <v>3</v>
      </c>
      <c r="AN21" s="100" t="s">
        <v>99</v>
      </c>
      <c r="AO21" s="100">
        <v>7</v>
      </c>
    </row>
    <row r="22" spans="1:42" ht="22.5" customHeight="1" x14ac:dyDescent="0.35">
      <c r="A22" s="94">
        <f t="shared" si="1"/>
        <v>17</v>
      </c>
      <c r="B22" s="93" t="s">
        <v>691</v>
      </c>
      <c r="C22" s="118" t="s">
        <v>104</v>
      </c>
      <c r="D22" s="94">
        <v>4</v>
      </c>
      <c r="E22" s="94">
        <v>2</v>
      </c>
      <c r="F22" s="94"/>
      <c r="G22" s="233">
        <f t="shared" si="0"/>
        <v>38000</v>
      </c>
      <c r="H22" s="285" t="s">
        <v>181</v>
      </c>
      <c r="I22" s="245" t="s">
        <v>1739</v>
      </c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>
        <v>2</v>
      </c>
      <c r="Y22" s="30" t="s">
        <v>70</v>
      </c>
      <c r="Z22" s="2">
        <v>2</v>
      </c>
      <c r="AB22" s="30" t="s">
        <v>70</v>
      </c>
      <c r="AC22" s="2">
        <v>4</v>
      </c>
      <c r="AE22" s="30" t="s">
        <v>70</v>
      </c>
      <c r="AF22" s="2">
        <v>1</v>
      </c>
      <c r="AH22" s="30" t="s">
        <v>70</v>
      </c>
      <c r="AI22" s="2">
        <v>1</v>
      </c>
      <c r="AK22" s="30" t="s">
        <v>70</v>
      </c>
      <c r="AL22" s="2">
        <v>1</v>
      </c>
      <c r="AN22" s="30" t="s">
        <v>70</v>
      </c>
      <c r="AO22" s="2">
        <v>2</v>
      </c>
    </row>
    <row r="23" spans="1:42" ht="22.5" customHeight="1" x14ac:dyDescent="0.35">
      <c r="A23" s="94">
        <f t="shared" si="1"/>
        <v>18</v>
      </c>
      <c r="B23" s="93" t="s">
        <v>1448</v>
      </c>
      <c r="C23" s="118" t="s">
        <v>104</v>
      </c>
      <c r="D23" s="94">
        <v>4</v>
      </c>
      <c r="E23" s="94">
        <v>4</v>
      </c>
      <c r="F23" s="94"/>
      <c r="G23" s="233">
        <f t="shared" si="0"/>
        <v>76000</v>
      </c>
      <c r="H23" s="285" t="s">
        <v>181</v>
      </c>
      <c r="I23" s="206" t="s">
        <v>1740</v>
      </c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81"/>
      <c r="Y23" s="30" t="s">
        <v>71</v>
      </c>
      <c r="Z23" s="2"/>
      <c r="AB23" s="30" t="s">
        <v>71</v>
      </c>
      <c r="AC23" s="2"/>
      <c r="AE23" s="30" t="s">
        <v>71</v>
      </c>
      <c r="AF23" s="2"/>
      <c r="AH23" s="30" t="s">
        <v>71</v>
      </c>
      <c r="AI23" s="2"/>
      <c r="AK23" s="30" t="s">
        <v>71</v>
      </c>
      <c r="AL23" s="2"/>
      <c r="AN23" s="30" t="s">
        <v>71</v>
      </c>
      <c r="AO23" s="2"/>
    </row>
    <row r="24" spans="1:42" ht="22.5" customHeight="1" x14ac:dyDescent="0.35">
      <c r="A24" s="94">
        <f t="shared" si="1"/>
        <v>19</v>
      </c>
      <c r="B24" s="257" t="s">
        <v>393</v>
      </c>
      <c r="C24" s="252" t="s">
        <v>642</v>
      </c>
      <c r="D24" s="250">
        <v>7</v>
      </c>
      <c r="E24" s="94">
        <v>2</v>
      </c>
      <c r="F24" s="94"/>
      <c r="G24" s="233">
        <f t="shared" si="0"/>
        <v>38000</v>
      </c>
      <c r="H24" s="285" t="s">
        <v>181</v>
      </c>
      <c r="I24" s="206" t="s">
        <v>1741</v>
      </c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>
        <f>(W22+W23)*19000</f>
        <v>38000</v>
      </c>
      <c r="Y24" s="120" t="s">
        <v>0</v>
      </c>
      <c r="Z24" s="79">
        <f>(Z22+Z23)*19000</f>
        <v>38000</v>
      </c>
      <c r="AB24" s="120" t="s">
        <v>0</v>
      </c>
      <c r="AC24" s="79">
        <f>(AC22+AC23)*19000</f>
        <v>76000</v>
      </c>
      <c r="AE24" s="120" t="s">
        <v>0</v>
      </c>
      <c r="AF24" s="79">
        <f>(AF22+AF23)*19000</f>
        <v>19000</v>
      </c>
      <c r="AH24" s="120" t="s">
        <v>0</v>
      </c>
      <c r="AI24" s="79">
        <f>(AI22+AI23)*19000</f>
        <v>19000</v>
      </c>
      <c r="AK24" s="120" t="s">
        <v>0</v>
      </c>
      <c r="AL24" s="79">
        <f>(AL22+AL23)*19000</f>
        <v>19000</v>
      </c>
      <c r="AN24" s="120" t="s">
        <v>0</v>
      </c>
      <c r="AO24" s="79">
        <f>(AO22+AO23)*19000</f>
        <v>38000</v>
      </c>
    </row>
    <row r="25" spans="1:42" ht="22.5" customHeight="1" x14ac:dyDescent="0.35">
      <c r="A25" s="94">
        <f t="shared" si="1"/>
        <v>20</v>
      </c>
      <c r="B25" s="118" t="s">
        <v>1273</v>
      </c>
      <c r="C25" s="118" t="s">
        <v>721</v>
      </c>
      <c r="D25" s="94">
        <v>1</v>
      </c>
      <c r="E25" s="94">
        <v>1</v>
      </c>
      <c r="F25" s="94"/>
      <c r="G25" s="233">
        <f t="shared" si="0"/>
        <v>19000</v>
      </c>
      <c r="H25" s="285" t="s">
        <v>181</v>
      </c>
      <c r="I25" s="236" t="s">
        <v>1742</v>
      </c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 t="s">
        <v>815</v>
      </c>
      <c r="Y25" s="100" t="s">
        <v>2</v>
      </c>
      <c r="Z25" s="6" t="s">
        <v>1747</v>
      </c>
      <c r="AB25" s="100" t="s">
        <v>2</v>
      </c>
      <c r="AC25" s="103" t="s">
        <v>1512</v>
      </c>
      <c r="AE25" s="100" t="s">
        <v>2</v>
      </c>
      <c r="AF25" s="103" t="s">
        <v>1751</v>
      </c>
      <c r="AH25" s="100" t="s">
        <v>2</v>
      </c>
      <c r="AI25" s="6" t="s">
        <v>1265</v>
      </c>
      <c r="AJ25" s="265"/>
      <c r="AK25" s="100" t="s">
        <v>2</v>
      </c>
      <c r="AL25" s="6" t="s">
        <v>1462</v>
      </c>
      <c r="AM25" s="265"/>
      <c r="AN25" s="100" t="s">
        <v>2</v>
      </c>
      <c r="AO25" s="6" t="s">
        <v>1049</v>
      </c>
    </row>
    <row r="26" spans="1:42" ht="22.5" customHeight="1" x14ac:dyDescent="0.35">
      <c r="A26" s="94">
        <f>A25+1</f>
        <v>21</v>
      </c>
      <c r="B26" s="416" t="s">
        <v>829</v>
      </c>
      <c r="C26" s="416" t="s">
        <v>413</v>
      </c>
      <c r="D26" s="417">
        <v>3</v>
      </c>
      <c r="E26" s="94">
        <v>1</v>
      </c>
      <c r="F26" s="94"/>
      <c r="G26" s="233">
        <f t="shared" si="0"/>
        <v>19000</v>
      </c>
      <c r="H26" s="285" t="s">
        <v>181</v>
      </c>
      <c r="I26" s="206" t="s">
        <v>1743</v>
      </c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 t="s">
        <v>816</v>
      </c>
      <c r="Y26" s="100" t="s">
        <v>457</v>
      </c>
      <c r="Z26" s="6" t="s">
        <v>808</v>
      </c>
      <c r="AB26" s="100" t="s">
        <v>457</v>
      </c>
      <c r="AC26" s="6" t="s">
        <v>692</v>
      </c>
      <c r="AE26" s="100" t="s">
        <v>457</v>
      </c>
      <c r="AF26" s="6" t="s">
        <v>413</v>
      </c>
      <c r="AH26" s="100" t="s">
        <v>457</v>
      </c>
      <c r="AI26" s="6" t="s">
        <v>1266</v>
      </c>
      <c r="AK26" s="100" t="s">
        <v>457</v>
      </c>
      <c r="AL26" s="6" t="s">
        <v>484</v>
      </c>
      <c r="AN26" s="100" t="s">
        <v>457</v>
      </c>
      <c r="AO26" s="6" t="s">
        <v>649</v>
      </c>
      <c r="AP26" s="265"/>
    </row>
    <row r="27" spans="1:42" ht="22.5" customHeight="1" x14ac:dyDescent="0.35">
      <c r="A27" s="94">
        <f t="shared" ref="A27:A38" si="2">A26+1</f>
        <v>22</v>
      </c>
      <c r="B27" s="252" t="s">
        <v>1746</v>
      </c>
      <c r="C27" s="252" t="s">
        <v>1753</v>
      </c>
      <c r="D27" s="250">
        <v>7</v>
      </c>
      <c r="E27" s="94">
        <v>2</v>
      </c>
      <c r="F27" s="94"/>
      <c r="G27" s="233">
        <f t="shared" si="0"/>
        <v>38000</v>
      </c>
      <c r="H27" s="285" t="s">
        <v>181</v>
      </c>
      <c r="I27" s="206" t="s">
        <v>1744</v>
      </c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>
        <v>3</v>
      </c>
      <c r="Y27" s="100" t="s">
        <v>99</v>
      </c>
      <c r="Z27" s="100">
        <v>5</v>
      </c>
      <c r="AB27" s="100" t="s">
        <v>99</v>
      </c>
      <c r="AC27" s="100">
        <v>3</v>
      </c>
      <c r="AE27" s="100" t="s">
        <v>99</v>
      </c>
      <c r="AF27" s="100">
        <v>3</v>
      </c>
      <c r="AH27" s="100" t="s">
        <v>99</v>
      </c>
      <c r="AI27" s="100">
        <v>2</v>
      </c>
      <c r="AK27" s="100" t="s">
        <v>99</v>
      </c>
      <c r="AL27" s="100">
        <v>6</v>
      </c>
      <c r="AN27" s="100" t="s">
        <v>99</v>
      </c>
      <c r="AO27" s="100">
        <v>5</v>
      </c>
      <c r="AP27" s="265"/>
    </row>
    <row r="28" spans="1:42" ht="22.5" customHeight="1" x14ac:dyDescent="0.35">
      <c r="A28" s="94">
        <f t="shared" si="2"/>
        <v>23</v>
      </c>
      <c r="B28" s="118" t="s">
        <v>815</v>
      </c>
      <c r="C28" s="118" t="s">
        <v>1043</v>
      </c>
      <c r="D28" s="94">
        <v>3</v>
      </c>
      <c r="E28" s="94">
        <v>1</v>
      </c>
      <c r="F28" s="94"/>
      <c r="G28" s="233">
        <f t="shared" si="0"/>
        <v>19000</v>
      </c>
      <c r="H28" s="285" t="s">
        <v>181</v>
      </c>
      <c r="I28" s="206" t="s">
        <v>1745</v>
      </c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>
        <v>1</v>
      </c>
      <c r="Y28" s="30" t="s">
        <v>70</v>
      </c>
      <c r="Z28" s="2">
        <v>1</v>
      </c>
      <c r="AB28" s="30" t="s">
        <v>70</v>
      </c>
      <c r="AC28" s="2">
        <v>1</v>
      </c>
      <c r="AE28" s="30" t="s">
        <v>70</v>
      </c>
      <c r="AF28" s="2">
        <v>1</v>
      </c>
      <c r="AH28" s="30" t="s">
        <v>70</v>
      </c>
      <c r="AI28" s="2">
        <v>1</v>
      </c>
      <c r="AK28" s="30" t="s">
        <v>70</v>
      </c>
      <c r="AL28" s="2">
        <v>2</v>
      </c>
      <c r="AN28" s="30" t="s">
        <v>70</v>
      </c>
      <c r="AO28" s="2">
        <v>2</v>
      </c>
    </row>
    <row r="29" spans="1:42" ht="22.5" customHeight="1" x14ac:dyDescent="0.35">
      <c r="A29" s="94">
        <f t="shared" si="2"/>
        <v>24</v>
      </c>
      <c r="B29" s="93" t="s">
        <v>1747</v>
      </c>
      <c r="C29" s="118" t="s">
        <v>808</v>
      </c>
      <c r="D29" s="94">
        <v>5</v>
      </c>
      <c r="E29" s="94">
        <v>1</v>
      </c>
      <c r="F29" s="94">
        <v>2</v>
      </c>
      <c r="G29" s="233">
        <f t="shared" si="0"/>
        <v>57000</v>
      </c>
      <c r="H29" s="285" t="s">
        <v>181</v>
      </c>
      <c r="I29" s="206" t="s">
        <v>1748</v>
      </c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71</v>
      </c>
      <c r="W29" s="281"/>
      <c r="Y29" s="30" t="s">
        <v>71</v>
      </c>
      <c r="Z29" s="2">
        <v>3</v>
      </c>
      <c r="AB29" s="30" t="s">
        <v>71</v>
      </c>
      <c r="AC29" s="2">
        <v>1</v>
      </c>
      <c r="AE29" s="30" t="s">
        <v>71</v>
      </c>
      <c r="AF29" s="2"/>
      <c r="AH29" s="30" t="s">
        <v>71</v>
      </c>
      <c r="AI29" s="2"/>
      <c r="AK29" s="30" t="s">
        <v>71</v>
      </c>
      <c r="AL29" s="2"/>
      <c r="AN29" s="30" t="s">
        <v>71</v>
      </c>
      <c r="AO29" s="2"/>
    </row>
    <row r="30" spans="1:42" ht="22.5" customHeight="1" x14ac:dyDescent="0.35">
      <c r="A30" s="94">
        <f t="shared" si="2"/>
        <v>25</v>
      </c>
      <c r="B30" s="93" t="s">
        <v>1512</v>
      </c>
      <c r="C30" s="118" t="s">
        <v>692</v>
      </c>
      <c r="D30" s="94">
        <v>3</v>
      </c>
      <c r="E30" s="94">
        <v>1</v>
      </c>
      <c r="F30" s="94">
        <v>1</v>
      </c>
      <c r="G30" s="233">
        <f t="shared" si="0"/>
        <v>38000</v>
      </c>
      <c r="H30" s="285" t="s">
        <v>181</v>
      </c>
      <c r="I30" s="206" t="s">
        <v>1749</v>
      </c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(W28+W29)*19000</f>
        <v>19000</v>
      </c>
      <c r="Y30" s="120" t="s">
        <v>0</v>
      </c>
      <c r="Z30" s="79">
        <f>(Z28+Z29)*19000</f>
        <v>76000</v>
      </c>
      <c r="AB30" s="120" t="s">
        <v>0</v>
      </c>
      <c r="AC30" s="79">
        <f>(AC28+AC29)*19000</f>
        <v>38000</v>
      </c>
      <c r="AE30" s="120" t="s">
        <v>0</v>
      </c>
      <c r="AF30" s="79">
        <f>(AF28+AF29)*19000</f>
        <v>19000</v>
      </c>
      <c r="AH30" s="120" t="s">
        <v>0</v>
      </c>
      <c r="AI30" s="79">
        <f>(AI28+AI29)*19000</f>
        <v>19000</v>
      </c>
      <c r="AK30" s="120" t="s">
        <v>0</v>
      </c>
      <c r="AL30" s="79">
        <f>(AL28+AL29)*19000</f>
        <v>38000</v>
      </c>
      <c r="AN30" s="120" t="s">
        <v>0</v>
      </c>
      <c r="AO30" s="79">
        <f>(AO28+AO29)*19000</f>
        <v>38000</v>
      </c>
    </row>
    <row r="31" spans="1:42" ht="22.5" customHeight="1" x14ac:dyDescent="0.35">
      <c r="A31" s="94">
        <f t="shared" si="2"/>
        <v>26</v>
      </c>
      <c r="B31" s="93" t="s">
        <v>1751</v>
      </c>
      <c r="C31" s="118" t="s">
        <v>413</v>
      </c>
      <c r="D31" s="94">
        <v>3</v>
      </c>
      <c r="E31" s="94">
        <v>1</v>
      </c>
      <c r="F31" s="94"/>
      <c r="G31" s="233">
        <f t="shared" si="0"/>
        <v>19000</v>
      </c>
      <c r="H31" s="285" t="s">
        <v>181</v>
      </c>
      <c r="I31" s="206" t="s">
        <v>1750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</row>
    <row r="32" spans="1:42" ht="22.5" customHeight="1" x14ac:dyDescent="0.35">
      <c r="A32" s="94">
        <f t="shared" si="2"/>
        <v>27</v>
      </c>
      <c r="B32" s="93" t="s">
        <v>1265</v>
      </c>
      <c r="C32" s="118" t="s">
        <v>1266</v>
      </c>
      <c r="D32" s="94">
        <v>2</v>
      </c>
      <c r="E32" s="94">
        <v>1</v>
      </c>
      <c r="F32" s="94"/>
      <c r="G32" s="233">
        <f t="shared" si="0"/>
        <v>19000</v>
      </c>
      <c r="H32" s="285" t="s">
        <v>181</v>
      </c>
      <c r="I32" s="206" t="s">
        <v>1752</v>
      </c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 t="s">
        <v>1591</v>
      </c>
      <c r="Y32" s="100" t="s">
        <v>2</v>
      </c>
      <c r="Z32" s="6" t="s">
        <v>503</v>
      </c>
      <c r="AB32" s="100" t="s">
        <v>2</v>
      </c>
      <c r="AC32" s="103" t="s">
        <v>513</v>
      </c>
      <c r="AE32" s="100" t="s">
        <v>2</v>
      </c>
      <c r="AF32" s="103" t="s">
        <v>126</v>
      </c>
      <c r="AH32" s="100" t="s">
        <v>2</v>
      </c>
      <c r="AI32" s="6" t="s">
        <v>1245</v>
      </c>
      <c r="AJ32" s="265"/>
      <c r="AK32" s="100" t="s">
        <v>2</v>
      </c>
      <c r="AL32" s="6" t="s">
        <v>852</v>
      </c>
      <c r="AM32" s="265"/>
      <c r="AN32" s="100" t="s">
        <v>2</v>
      </c>
      <c r="AO32" s="6" t="s">
        <v>656</v>
      </c>
    </row>
    <row r="33" spans="1:41" ht="22.5" customHeight="1" x14ac:dyDescent="0.35">
      <c r="A33" s="94">
        <f t="shared" si="2"/>
        <v>28</v>
      </c>
      <c r="B33" s="93" t="s">
        <v>1462</v>
      </c>
      <c r="C33" s="118" t="s">
        <v>484</v>
      </c>
      <c r="D33" s="94">
        <v>6</v>
      </c>
      <c r="E33" s="94">
        <v>2</v>
      </c>
      <c r="F33" s="94"/>
      <c r="G33" s="233">
        <f t="shared" si="0"/>
        <v>38000</v>
      </c>
      <c r="H33" s="285" t="s">
        <v>181</v>
      </c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 t="s">
        <v>642</v>
      </c>
      <c r="Y33" s="100" t="s">
        <v>457</v>
      </c>
      <c r="Z33" s="6" t="s">
        <v>148</v>
      </c>
      <c r="AB33" s="100" t="s">
        <v>457</v>
      </c>
      <c r="AC33" s="6" t="s">
        <v>148</v>
      </c>
      <c r="AE33" s="100" t="s">
        <v>457</v>
      </c>
      <c r="AF33" s="6" t="s">
        <v>475</v>
      </c>
      <c r="AH33" s="100" t="s">
        <v>457</v>
      </c>
      <c r="AI33" s="6" t="s">
        <v>830</v>
      </c>
      <c r="AK33" s="100" t="s">
        <v>457</v>
      </c>
      <c r="AL33" s="6" t="s">
        <v>351</v>
      </c>
      <c r="AN33" s="100" t="s">
        <v>457</v>
      </c>
      <c r="AO33" s="6" t="s">
        <v>148</v>
      </c>
    </row>
    <row r="34" spans="1:41" ht="22.5" customHeight="1" x14ac:dyDescent="0.35">
      <c r="A34" s="94">
        <f t="shared" si="2"/>
        <v>29</v>
      </c>
      <c r="B34" s="93" t="s">
        <v>1049</v>
      </c>
      <c r="C34" s="118" t="s">
        <v>649</v>
      </c>
      <c r="D34" s="94">
        <v>5</v>
      </c>
      <c r="E34" s="94">
        <v>2</v>
      </c>
      <c r="F34" s="94"/>
      <c r="G34" s="233">
        <f t="shared" si="0"/>
        <v>38000</v>
      </c>
      <c r="H34" s="285" t="s">
        <v>181</v>
      </c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>
        <v>7</v>
      </c>
      <c r="Y34" s="100" t="s">
        <v>99</v>
      </c>
      <c r="Z34" s="100">
        <v>4</v>
      </c>
      <c r="AB34" s="100" t="s">
        <v>99</v>
      </c>
      <c r="AC34" s="100">
        <v>4</v>
      </c>
      <c r="AE34" s="100" t="s">
        <v>99</v>
      </c>
      <c r="AF34" s="100">
        <v>4</v>
      </c>
      <c r="AH34" s="100" t="s">
        <v>99</v>
      </c>
      <c r="AI34" s="100">
        <v>4</v>
      </c>
      <c r="AK34" s="100" t="s">
        <v>99</v>
      </c>
      <c r="AL34" s="100">
        <v>7</v>
      </c>
      <c r="AN34" s="100" t="s">
        <v>99</v>
      </c>
      <c r="AO34" s="100"/>
    </row>
    <row r="35" spans="1:41" ht="22.5" customHeight="1" x14ac:dyDescent="0.35">
      <c r="A35" s="94">
        <f t="shared" si="2"/>
        <v>30</v>
      </c>
      <c r="B35" s="257" t="s">
        <v>1591</v>
      </c>
      <c r="C35" s="252" t="s">
        <v>642</v>
      </c>
      <c r="D35" s="250">
        <v>7</v>
      </c>
      <c r="E35" s="94">
        <v>1</v>
      </c>
      <c r="F35" s="94">
        <v>2</v>
      </c>
      <c r="G35" s="233">
        <f t="shared" si="0"/>
        <v>57000</v>
      </c>
      <c r="H35" s="285" t="s">
        <v>181</v>
      </c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>
        <v>1</v>
      </c>
      <c r="Y35" s="30" t="s">
        <v>70</v>
      </c>
      <c r="Z35" s="2">
        <v>2</v>
      </c>
      <c r="AB35" s="30" t="s">
        <v>70</v>
      </c>
      <c r="AC35" s="2">
        <v>3</v>
      </c>
      <c r="AE35" s="30" t="s">
        <v>70</v>
      </c>
      <c r="AF35" s="2">
        <v>4</v>
      </c>
      <c r="AH35" s="30" t="s">
        <v>70</v>
      </c>
      <c r="AI35" s="2">
        <v>2</v>
      </c>
      <c r="AK35" s="30" t="s">
        <v>70</v>
      </c>
      <c r="AL35" s="2">
        <v>2</v>
      </c>
      <c r="AN35" s="30" t="s">
        <v>70</v>
      </c>
      <c r="AO35" s="2">
        <v>2</v>
      </c>
    </row>
    <row r="36" spans="1:41" ht="22.5" customHeight="1" x14ac:dyDescent="0.35">
      <c r="A36" s="94">
        <f t="shared" si="2"/>
        <v>31</v>
      </c>
      <c r="B36" s="418" t="s">
        <v>503</v>
      </c>
      <c r="C36" s="419" t="s">
        <v>148</v>
      </c>
      <c r="D36" s="420">
        <v>4</v>
      </c>
      <c r="E36" s="420">
        <v>2</v>
      </c>
      <c r="F36" s="420"/>
      <c r="G36" s="421">
        <f t="shared" si="0"/>
        <v>38000</v>
      </c>
      <c r="H36" s="285" t="s">
        <v>181</v>
      </c>
      <c r="I36" s="236">
        <f>G36+G37+G42+G43+G44+G45+G46</f>
        <v>304000</v>
      </c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81">
        <v>2</v>
      </c>
      <c r="Y36" s="30" t="s">
        <v>71</v>
      </c>
      <c r="Z36" s="2"/>
      <c r="AB36" s="30" t="s">
        <v>71</v>
      </c>
      <c r="AC36" s="2"/>
      <c r="AE36" s="30" t="s">
        <v>71</v>
      </c>
      <c r="AF36" s="2"/>
      <c r="AH36" s="30" t="s">
        <v>814</v>
      </c>
      <c r="AI36" s="2"/>
      <c r="AK36" s="30" t="s">
        <v>71</v>
      </c>
      <c r="AL36" s="2"/>
      <c r="AN36" s="30" t="s">
        <v>71</v>
      </c>
      <c r="AO36" s="2"/>
    </row>
    <row r="37" spans="1:41" ht="22.5" customHeight="1" x14ac:dyDescent="0.35">
      <c r="A37" s="94">
        <f t="shared" si="2"/>
        <v>32</v>
      </c>
      <c r="B37" s="418" t="s">
        <v>513</v>
      </c>
      <c r="C37" s="419" t="s">
        <v>148</v>
      </c>
      <c r="D37" s="420">
        <v>4</v>
      </c>
      <c r="E37" s="420">
        <v>3</v>
      </c>
      <c r="F37" s="420"/>
      <c r="G37" s="421">
        <f t="shared" si="0"/>
        <v>57000</v>
      </c>
      <c r="H37" s="285" t="s">
        <v>181</v>
      </c>
      <c r="I37" s="246">
        <f>3*19000</f>
        <v>57000</v>
      </c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(W35+W36)*19000</f>
        <v>57000</v>
      </c>
      <c r="Y37" s="120" t="s">
        <v>0</v>
      </c>
      <c r="Z37" s="79">
        <f>(Z35+Z36)*19000</f>
        <v>38000</v>
      </c>
      <c r="AB37" s="120" t="s">
        <v>0</v>
      </c>
      <c r="AC37" s="79">
        <f>(AC35+AC36)*19000</f>
        <v>57000</v>
      </c>
      <c r="AE37" s="120" t="s">
        <v>0</v>
      </c>
      <c r="AF37" s="79">
        <f>(AF35+AF36)*19000</f>
        <v>76000</v>
      </c>
      <c r="AH37" s="120" t="s">
        <v>0</v>
      </c>
      <c r="AI37" s="79">
        <f>(AI35+AI36)*19000</f>
        <v>38000</v>
      </c>
      <c r="AK37" s="120" t="s">
        <v>0</v>
      </c>
      <c r="AL37" s="79">
        <f>(AL35+AL36)*19000</f>
        <v>38000</v>
      </c>
      <c r="AN37" s="120" t="s">
        <v>0</v>
      </c>
      <c r="AO37" s="79">
        <f>(AO35+AO36)*19000</f>
        <v>38000</v>
      </c>
    </row>
    <row r="38" spans="1:41" ht="22.5" customHeight="1" x14ac:dyDescent="0.35">
      <c r="A38" s="94">
        <f t="shared" si="2"/>
        <v>33</v>
      </c>
      <c r="B38" s="93" t="s">
        <v>126</v>
      </c>
      <c r="C38" s="118" t="s">
        <v>475</v>
      </c>
      <c r="D38" s="94">
        <v>4</v>
      </c>
      <c r="E38" s="94">
        <v>4</v>
      </c>
      <c r="F38" s="94"/>
      <c r="G38" s="233">
        <f t="shared" si="0"/>
        <v>76000</v>
      </c>
      <c r="H38" s="285" t="s">
        <v>181</v>
      </c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</row>
    <row r="39" spans="1:41" ht="22.5" customHeight="1" x14ac:dyDescent="0.35">
      <c r="A39" s="94"/>
      <c r="B39" s="93" t="s">
        <v>1080</v>
      </c>
      <c r="C39" s="118"/>
      <c r="D39" s="94"/>
      <c r="E39" s="94"/>
      <c r="F39" s="94">
        <v>1</v>
      </c>
      <c r="G39" s="233">
        <f t="shared" si="0"/>
        <v>19000</v>
      </c>
      <c r="H39" s="285" t="s">
        <v>181</v>
      </c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 t="s">
        <v>1770</v>
      </c>
      <c r="Y39" s="100" t="s">
        <v>2</v>
      </c>
      <c r="Z39" s="6" t="s">
        <v>909</v>
      </c>
      <c r="AB39" s="100" t="s">
        <v>2</v>
      </c>
      <c r="AC39" s="103" t="s">
        <v>512</v>
      </c>
      <c r="AE39" s="100" t="s">
        <v>2</v>
      </c>
      <c r="AF39" s="103" t="s">
        <v>851</v>
      </c>
      <c r="AH39" s="100" t="s">
        <v>2</v>
      </c>
      <c r="AI39" s="6" t="s">
        <v>1766</v>
      </c>
      <c r="AJ39" s="265"/>
      <c r="AK39" s="100" t="s">
        <v>2</v>
      </c>
      <c r="AL39" s="6" t="s">
        <v>1042</v>
      </c>
      <c r="AM39" s="265"/>
      <c r="AN39" s="100" t="s">
        <v>2</v>
      </c>
      <c r="AO39" s="6"/>
    </row>
    <row r="40" spans="1:41" ht="22.5" customHeight="1" x14ac:dyDescent="0.35">
      <c r="A40" s="94"/>
      <c r="B40" s="93" t="s">
        <v>1245</v>
      </c>
      <c r="C40" s="118" t="s">
        <v>104</v>
      </c>
      <c r="D40" s="94">
        <v>4</v>
      </c>
      <c r="E40" s="94">
        <v>2</v>
      </c>
      <c r="F40" s="94"/>
      <c r="G40" s="233">
        <f t="shared" si="0"/>
        <v>38000</v>
      </c>
      <c r="H40" s="285" t="s">
        <v>181</v>
      </c>
      <c r="I40" s="206" t="s">
        <v>1756</v>
      </c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 t="s">
        <v>148</v>
      </c>
      <c r="Y40" s="100" t="s">
        <v>457</v>
      </c>
      <c r="Z40" s="6" t="s">
        <v>148</v>
      </c>
      <c r="AB40" s="100" t="s">
        <v>457</v>
      </c>
      <c r="AC40" s="6" t="s">
        <v>148</v>
      </c>
      <c r="AE40" s="100" t="s">
        <v>457</v>
      </c>
      <c r="AF40" s="6" t="s">
        <v>148</v>
      </c>
      <c r="AH40" s="100" t="s">
        <v>457</v>
      </c>
      <c r="AI40" s="6" t="s">
        <v>649</v>
      </c>
      <c r="AK40" s="100" t="s">
        <v>457</v>
      </c>
      <c r="AL40" s="6" t="s">
        <v>816</v>
      </c>
      <c r="AN40" s="100" t="s">
        <v>457</v>
      </c>
      <c r="AO40" s="6"/>
    </row>
    <row r="41" spans="1:41" ht="22.5" customHeight="1" x14ac:dyDescent="0.35">
      <c r="A41" s="94"/>
      <c r="B41" s="257" t="s">
        <v>852</v>
      </c>
      <c r="C41" s="252" t="s">
        <v>351</v>
      </c>
      <c r="D41" s="250">
        <v>7</v>
      </c>
      <c r="E41" s="94">
        <v>2</v>
      </c>
      <c r="F41" s="94"/>
      <c r="G41" s="233">
        <f t="shared" si="0"/>
        <v>38000</v>
      </c>
      <c r="H41" s="285" t="s">
        <v>181</v>
      </c>
      <c r="I41" s="206" t="s">
        <v>1757</v>
      </c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/>
      <c r="Y41" s="100" t="s">
        <v>99</v>
      </c>
      <c r="Z41" s="100"/>
      <c r="AB41" s="100" t="s">
        <v>99</v>
      </c>
      <c r="AC41" s="100"/>
      <c r="AE41" s="100" t="s">
        <v>99</v>
      </c>
      <c r="AF41" s="100"/>
      <c r="AH41" s="100" t="s">
        <v>99</v>
      </c>
      <c r="AI41" s="100">
        <v>5</v>
      </c>
      <c r="AK41" s="100" t="s">
        <v>99</v>
      </c>
      <c r="AL41" s="100">
        <v>3</v>
      </c>
      <c r="AN41" s="100" t="s">
        <v>99</v>
      </c>
      <c r="AO41" s="100"/>
    </row>
    <row r="42" spans="1:41" ht="22.5" customHeight="1" x14ac:dyDescent="0.35">
      <c r="A42" s="94"/>
      <c r="B42" s="418" t="s">
        <v>656</v>
      </c>
      <c r="C42" s="419" t="s">
        <v>148</v>
      </c>
      <c r="D42" s="420">
        <v>4</v>
      </c>
      <c r="E42" s="420">
        <v>2</v>
      </c>
      <c r="F42" s="420"/>
      <c r="G42" s="421">
        <f t="shared" si="0"/>
        <v>38000</v>
      </c>
      <c r="H42" s="285" t="s">
        <v>181</v>
      </c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>
        <v>2</v>
      </c>
      <c r="Y42" s="30" t="s">
        <v>70</v>
      </c>
      <c r="Z42" s="2">
        <v>2</v>
      </c>
      <c r="AB42" s="30" t="s">
        <v>70</v>
      </c>
      <c r="AC42" s="2">
        <v>1</v>
      </c>
      <c r="AE42" s="30" t="s">
        <v>70</v>
      </c>
      <c r="AF42" s="2">
        <v>4</v>
      </c>
      <c r="AH42" s="30" t="s">
        <v>70</v>
      </c>
      <c r="AI42" s="2">
        <v>1</v>
      </c>
      <c r="AK42" s="30" t="s">
        <v>70</v>
      </c>
      <c r="AL42" s="2">
        <v>5</v>
      </c>
      <c r="AN42" s="30" t="s">
        <v>70</v>
      </c>
      <c r="AO42" s="2"/>
    </row>
    <row r="43" spans="1:41" ht="22.5" customHeight="1" x14ac:dyDescent="0.35">
      <c r="A43" s="94"/>
      <c r="B43" s="418" t="s">
        <v>1249</v>
      </c>
      <c r="C43" s="419" t="s">
        <v>148</v>
      </c>
      <c r="D43" s="420">
        <v>4</v>
      </c>
      <c r="E43" s="420">
        <v>2</v>
      </c>
      <c r="F43" s="420"/>
      <c r="G43" s="421">
        <f t="shared" si="0"/>
        <v>38000</v>
      </c>
      <c r="H43" s="285" t="s">
        <v>181</v>
      </c>
      <c r="I43" s="206" t="s">
        <v>1758</v>
      </c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71</v>
      </c>
      <c r="W43" s="281"/>
      <c r="Y43" s="30" t="s">
        <v>71</v>
      </c>
      <c r="Z43" s="2"/>
      <c r="AB43" s="30" t="s">
        <v>71</v>
      </c>
      <c r="AC43" s="2"/>
      <c r="AE43" s="30" t="s">
        <v>71</v>
      </c>
      <c r="AF43" s="2"/>
      <c r="AH43" s="30" t="s">
        <v>71</v>
      </c>
      <c r="AI43" s="2">
        <v>2</v>
      </c>
      <c r="AK43" s="30" t="s">
        <v>71</v>
      </c>
      <c r="AL43" s="2"/>
      <c r="AN43" s="30" t="s">
        <v>71</v>
      </c>
      <c r="AO43" s="2"/>
    </row>
    <row r="44" spans="1:41" s="10" customFormat="1" ht="22.5" customHeight="1" x14ac:dyDescent="0.35">
      <c r="A44" s="94"/>
      <c r="B44" s="418" t="s">
        <v>909</v>
      </c>
      <c r="C44" s="419" t="s">
        <v>148</v>
      </c>
      <c r="D44" s="420"/>
      <c r="E44" s="420">
        <v>2</v>
      </c>
      <c r="F44" s="420"/>
      <c r="G44" s="421">
        <f t="shared" si="0"/>
        <v>38000</v>
      </c>
      <c r="H44" s="285" t="s">
        <v>181</v>
      </c>
      <c r="I44" s="206" t="s">
        <v>1759</v>
      </c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(W42+W43)*19000</f>
        <v>38000</v>
      </c>
      <c r="X44"/>
      <c r="Y44" s="120" t="s">
        <v>0</v>
      </c>
      <c r="Z44" s="79">
        <f>(Z42+Z43)*19000</f>
        <v>38000</v>
      </c>
      <c r="AA44"/>
      <c r="AB44" s="120" t="s">
        <v>0</v>
      </c>
      <c r="AC44" s="79">
        <f>(AC42+AC43)*19000</f>
        <v>19000</v>
      </c>
      <c r="AD44"/>
      <c r="AE44" s="120" t="s">
        <v>0</v>
      </c>
      <c r="AF44" s="79">
        <f>(AF42+AF43)*19000</f>
        <v>76000</v>
      </c>
      <c r="AG44"/>
      <c r="AH44" s="120" t="s">
        <v>0</v>
      </c>
      <c r="AI44" s="79">
        <f>(AI42+AI43)*19000</f>
        <v>57000</v>
      </c>
      <c r="AJ44"/>
      <c r="AK44" s="120" t="s">
        <v>0</v>
      </c>
      <c r="AL44" s="79">
        <f>(AL42+AL43)*19000</f>
        <v>95000</v>
      </c>
      <c r="AM44"/>
      <c r="AN44" s="120" t="s">
        <v>0</v>
      </c>
      <c r="AO44" s="79">
        <f>(AO42+AO43)*19000</f>
        <v>0</v>
      </c>
    </row>
    <row r="45" spans="1:41" ht="22.5" customHeight="1" x14ac:dyDescent="0.35">
      <c r="A45" s="94"/>
      <c r="B45" s="418" t="s">
        <v>512</v>
      </c>
      <c r="C45" s="419" t="s">
        <v>148</v>
      </c>
      <c r="D45" s="420"/>
      <c r="E45" s="420">
        <v>1</v>
      </c>
      <c r="F45" s="420"/>
      <c r="G45" s="421">
        <f t="shared" si="0"/>
        <v>19000</v>
      </c>
      <c r="H45" s="285" t="s">
        <v>181</v>
      </c>
      <c r="I45" s="236" t="s">
        <v>1760</v>
      </c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</row>
    <row r="46" spans="1:41" ht="22.5" customHeight="1" x14ac:dyDescent="0.35">
      <c r="A46" s="94"/>
      <c r="B46" s="418" t="s">
        <v>851</v>
      </c>
      <c r="C46" s="419" t="s">
        <v>148</v>
      </c>
      <c r="D46" s="420"/>
      <c r="E46" s="420">
        <v>4</v>
      </c>
      <c r="F46" s="420"/>
      <c r="G46" s="421">
        <f t="shared" si="0"/>
        <v>76000</v>
      </c>
      <c r="H46" s="285" t="s">
        <v>181</v>
      </c>
      <c r="I46" s="206" t="s">
        <v>1761</v>
      </c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/>
      <c r="Y46" s="100" t="s">
        <v>2</v>
      </c>
      <c r="Z46" s="6"/>
      <c r="AB46" s="100" t="s">
        <v>2</v>
      </c>
      <c r="AC46" s="103"/>
      <c r="AE46" s="100" t="s">
        <v>2</v>
      </c>
      <c r="AF46" s="103"/>
      <c r="AH46" s="100" t="s">
        <v>2</v>
      </c>
      <c r="AI46" s="6"/>
      <c r="AJ46" s="265"/>
      <c r="AK46" s="100" t="s">
        <v>2</v>
      </c>
      <c r="AL46" s="6"/>
      <c r="AM46" s="265"/>
      <c r="AN46" s="100" t="s">
        <v>2</v>
      </c>
      <c r="AO46" s="6"/>
    </row>
    <row r="47" spans="1:41" ht="22.5" customHeight="1" x14ac:dyDescent="0.35">
      <c r="A47" s="94"/>
      <c r="B47" s="418" t="s">
        <v>495</v>
      </c>
      <c r="C47" s="419" t="s">
        <v>148</v>
      </c>
      <c r="D47" s="420"/>
      <c r="E47" s="420">
        <v>2</v>
      </c>
      <c r="F47" s="420"/>
      <c r="G47" s="421">
        <f t="shared" si="0"/>
        <v>38000</v>
      </c>
      <c r="H47" s="285" t="s">
        <v>181</v>
      </c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/>
      <c r="W47" s="6"/>
      <c r="Y47" s="100"/>
      <c r="Z47" s="6"/>
      <c r="AB47" s="100"/>
      <c r="AC47" s="103"/>
      <c r="AE47" s="100"/>
      <c r="AF47" s="103"/>
      <c r="AH47" s="100"/>
      <c r="AI47" s="6"/>
      <c r="AJ47" s="265"/>
      <c r="AK47" s="100"/>
      <c r="AL47" s="6"/>
      <c r="AM47" s="265"/>
      <c r="AN47" s="100"/>
      <c r="AO47" s="6"/>
    </row>
    <row r="48" spans="1:41" ht="22.5" customHeight="1" x14ac:dyDescent="0.35">
      <c r="A48" s="94"/>
      <c r="B48" s="418" t="s">
        <v>524</v>
      </c>
      <c r="C48" s="419" t="s">
        <v>148</v>
      </c>
      <c r="D48" s="420"/>
      <c r="E48" s="420">
        <v>1</v>
      </c>
      <c r="F48" s="420"/>
      <c r="G48" s="421">
        <f t="shared" si="0"/>
        <v>19000</v>
      </c>
      <c r="H48" s="285" t="s">
        <v>181</v>
      </c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/>
      <c r="W48" s="6"/>
      <c r="Y48" s="100"/>
      <c r="Z48" s="6"/>
      <c r="AB48" s="100"/>
      <c r="AC48" s="103"/>
      <c r="AE48" s="100"/>
      <c r="AF48" s="103"/>
      <c r="AH48" s="100"/>
      <c r="AI48" s="6"/>
      <c r="AJ48" s="265"/>
      <c r="AK48" s="100"/>
      <c r="AL48" s="6"/>
      <c r="AM48" s="265"/>
      <c r="AN48" s="100"/>
      <c r="AO48" s="6"/>
    </row>
    <row r="49" spans="1:41" ht="22.5" customHeight="1" x14ac:dyDescent="0.35">
      <c r="A49" s="94"/>
      <c r="B49" s="93" t="s">
        <v>1605</v>
      </c>
      <c r="C49" s="118" t="s">
        <v>104</v>
      </c>
      <c r="D49" s="94">
        <v>4</v>
      </c>
      <c r="E49" s="94">
        <v>11</v>
      </c>
      <c r="F49" s="94"/>
      <c r="G49" s="233">
        <f t="shared" si="0"/>
        <v>209000</v>
      </c>
      <c r="H49" s="285" t="s">
        <v>181</v>
      </c>
      <c r="I49" s="206" t="s">
        <v>1762</v>
      </c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100" t="s">
        <v>457</v>
      </c>
      <c r="W49" s="6"/>
      <c r="Y49" s="100" t="s">
        <v>457</v>
      </c>
      <c r="Z49" s="6"/>
      <c r="AB49" s="100" t="s">
        <v>457</v>
      </c>
      <c r="AC49" s="6"/>
      <c r="AE49" s="100" t="s">
        <v>457</v>
      </c>
      <c r="AF49" s="6"/>
      <c r="AH49" s="100" t="s">
        <v>457</v>
      </c>
      <c r="AI49" s="6"/>
      <c r="AK49" s="100" t="s">
        <v>457</v>
      </c>
      <c r="AL49" s="6"/>
      <c r="AN49" s="100" t="s">
        <v>457</v>
      </c>
      <c r="AO49" s="6"/>
    </row>
    <row r="50" spans="1:41" ht="22.5" customHeight="1" x14ac:dyDescent="0.35">
      <c r="A50" s="94"/>
      <c r="B50" s="93" t="s">
        <v>1111</v>
      </c>
      <c r="C50" s="118" t="s">
        <v>104</v>
      </c>
      <c r="D50" s="94">
        <v>4</v>
      </c>
      <c r="E50" s="94">
        <v>1</v>
      </c>
      <c r="F50" s="94"/>
      <c r="G50" s="233">
        <f t="shared" si="0"/>
        <v>19000</v>
      </c>
      <c r="H50" s="285" t="s">
        <v>181</v>
      </c>
      <c r="I50" s="206" t="s">
        <v>1763</v>
      </c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100" t="s">
        <v>99</v>
      </c>
      <c r="W50" s="100"/>
      <c r="Y50" s="100" t="s">
        <v>99</v>
      </c>
      <c r="Z50" s="100"/>
      <c r="AB50" s="100" t="s">
        <v>99</v>
      </c>
      <c r="AC50" s="100"/>
      <c r="AE50" s="100" t="s">
        <v>99</v>
      </c>
      <c r="AF50" s="100"/>
      <c r="AH50" s="100" t="s">
        <v>99</v>
      </c>
      <c r="AI50" s="100"/>
      <c r="AK50" s="100" t="s">
        <v>99</v>
      </c>
      <c r="AL50" s="100"/>
      <c r="AN50" s="100" t="s">
        <v>99</v>
      </c>
      <c r="AO50" s="100"/>
    </row>
    <row r="51" spans="1:41" ht="22.5" customHeight="1" x14ac:dyDescent="0.35">
      <c r="A51" s="94"/>
      <c r="B51" s="93" t="s">
        <v>1766</v>
      </c>
      <c r="C51" s="118" t="s">
        <v>649</v>
      </c>
      <c r="D51" s="94">
        <v>5</v>
      </c>
      <c r="E51" s="94">
        <v>1</v>
      </c>
      <c r="F51" s="94">
        <v>2</v>
      </c>
      <c r="G51" s="233">
        <f>(E51+F51)*19000</f>
        <v>57000</v>
      </c>
      <c r="H51" s="285" t="s">
        <v>181</v>
      </c>
      <c r="I51" s="206" t="s">
        <v>1764</v>
      </c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30" t="s">
        <v>70</v>
      </c>
      <c r="W51" s="2"/>
      <c r="Y51" s="30" t="s">
        <v>70</v>
      </c>
      <c r="Z51" s="2"/>
      <c r="AB51" s="30" t="s">
        <v>70</v>
      </c>
      <c r="AC51" s="2"/>
      <c r="AE51" s="30" t="s">
        <v>70</v>
      </c>
      <c r="AF51" s="2"/>
      <c r="AH51" s="30" t="s">
        <v>70</v>
      </c>
      <c r="AI51" s="2"/>
      <c r="AK51" s="30" t="s">
        <v>70</v>
      </c>
      <c r="AL51" s="2"/>
      <c r="AN51" s="30" t="s">
        <v>70</v>
      </c>
      <c r="AO51" s="2"/>
    </row>
    <row r="52" spans="1:41" ht="22.5" customHeight="1" x14ac:dyDescent="0.35">
      <c r="A52" s="94"/>
      <c r="B52" s="93" t="s">
        <v>1767</v>
      </c>
      <c r="C52" s="118" t="s">
        <v>816</v>
      </c>
      <c r="D52" s="94">
        <v>3</v>
      </c>
      <c r="E52" s="94">
        <v>5</v>
      </c>
      <c r="F52" s="94"/>
      <c r="G52" s="233">
        <f>(E52+F52)*19000</f>
        <v>95000</v>
      </c>
      <c r="H52" s="285" t="s">
        <v>181</v>
      </c>
      <c r="I52" s="206" t="s">
        <v>1765</v>
      </c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30" t="s">
        <v>71</v>
      </c>
      <c r="W52" s="281"/>
      <c r="Y52" s="30" t="s">
        <v>71</v>
      </c>
      <c r="Z52" s="2"/>
      <c r="AB52" s="30" t="s">
        <v>71</v>
      </c>
      <c r="AC52" s="2"/>
      <c r="AE52" s="30" t="s">
        <v>71</v>
      </c>
      <c r="AF52" s="2"/>
      <c r="AH52" s="30" t="s">
        <v>71</v>
      </c>
      <c r="AI52" s="2"/>
      <c r="AK52" s="30" t="s">
        <v>71</v>
      </c>
      <c r="AL52" s="2"/>
      <c r="AN52" s="30" t="s">
        <v>71</v>
      </c>
      <c r="AO52" s="2"/>
    </row>
    <row r="53" spans="1:41" ht="22.5" customHeight="1" x14ac:dyDescent="0.35">
      <c r="A53" s="94"/>
      <c r="B53" s="93" t="s">
        <v>727</v>
      </c>
      <c r="C53" s="118"/>
      <c r="D53" s="94"/>
      <c r="E53" s="94">
        <v>1</v>
      </c>
      <c r="F53" s="94"/>
      <c r="G53" s="285">
        <f>(E53+F53)*19000</f>
        <v>19000</v>
      </c>
      <c r="H53" s="285" t="s">
        <v>181</v>
      </c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20" t="s">
        <v>0</v>
      </c>
      <c r="W53" s="79">
        <f>(W51+W52)*19000</f>
        <v>0</v>
      </c>
      <c r="Y53" s="120" t="s">
        <v>0</v>
      </c>
      <c r="Z53" s="79">
        <f>(Z51+Z52)*19000</f>
        <v>0</v>
      </c>
      <c r="AB53" s="120" t="s">
        <v>0</v>
      </c>
      <c r="AC53" s="79">
        <f>(AC51+AC52)*19000</f>
        <v>0</v>
      </c>
      <c r="AE53" s="120" t="s">
        <v>0</v>
      </c>
      <c r="AF53" s="79">
        <f>(AF51+AF52)*19000</f>
        <v>0</v>
      </c>
      <c r="AH53" s="120" t="s">
        <v>0</v>
      </c>
      <c r="AI53" s="79">
        <f>(AI51+AI52)*19000</f>
        <v>0</v>
      </c>
      <c r="AK53" s="120" t="s">
        <v>0</v>
      </c>
      <c r="AL53" s="79">
        <f>(AL51+AL52)*19000</f>
        <v>0</v>
      </c>
      <c r="AN53" s="120" t="s">
        <v>0</v>
      </c>
      <c r="AO53" s="79">
        <f>(AO51+AO52)*19000</f>
        <v>0</v>
      </c>
    </row>
    <row r="54" spans="1:41" x14ac:dyDescent="0.35">
      <c r="A54" s="94"/>
      <c r="B54" s="93" t="s">
        <v>1773</v>
      </c>
      <c r="C54" s="118"/>
      <c r="D54" s="94"/>
      <c r="E54" s="94">
        <v>1</v>
      </c>
      <c r="F54" s="94"/>
      <c r="G54" s="285">
        <f>(E54+F54)*19000</f>
        <v>19000</v>
      </c>
      <c r="H54" s="285" t="s">
        <v>181</v>
      </c>
      <c r="I54" s="93"/>
      <c r="V54" s="100" t="s">
        <v>2</v>
      </c>
      <c r="W54" s="6"/>
      <c r="Y54" s="100" t="s">
        <v>2</v>
      </c>
      <c r="Z54" s="6"/>
      <c r="AB54" s="100" t="s">
        <v>2</v>
      </c>
      <c r="AC54" s="6"/>
      <c r="AE54" s="100" t="s">
        <v>2</v>
      </c>
      <c r="AF54" s="6"/>
      <c r="AH54" s="100" t="s">
        <v>2</v>
      </c>
      <c r="AI54" s="6"/>
      <c r="AJ54" s="265"/>
      <c r="AK54" s="100" t="s">
        <v>2</v>
      </c>
      <c r="AL54" s="6"/>
      <c r="AM54" s="265"/>
      <c r="AN54" s="100" t="s">
        <v>2</v>
      </c>
      <c r="AO54" s="6"/>
    </row>
    <row r="55" spans="1:41" hidden="1" x14ac:dyDescent="0.35">
      <c r="A55" s="94"/>
      <c r="B55" s="93"/>
      <c r="C55" s="118"/>
      <c r="D55" s="94"/>
      <c r="E55" s="94"/>
      <c r="F55" s="94"/>
      <c r="G55" s="285"/>
      <c r="H55" s="285"/>
      <c r="V55" s="100" t="s">
        <v>457</v>
      </c>
      <c r="W55" s="6"/>
      <c r="Y55" s="100" t="s">
        <v>457</v>
      </c>
      <c r="Z55" s="6"/>
      <c r="AB55" s="100" t="s">
        <v>457</v>
      </c>
      <c r="AC55" s="6"/>
      <c r="AE55" s="100" t="s">
        <v>457</v>
      </c>
      <c r="AF55" s="6"/>
      <c r="AH55" s="100" t="s">
        <v>457</v>
      </c>
      <c r="AI55" s="6"/>
      <c r="AK55" s="100" t="s">
        <v>457</v>
      </c>
      <c r="AL55" s="6"/>
      <c r="AN55" s="100" t="s">
        <v>457</v>
      </c>
      <c r="AO55" s="6"/>
    </row>
    <row r="56" spans="1:41" hidden="1" x14ac:dyDescent="0.35">
      <c r="A56" s="94"/>
      <c r="B56" s="93"/>
      <c r="C56" s="118"/>
      <c r="D56" s="94"/>
      <c r="E56" s="94"/>
      <c r="F56" s="94"/>
      <c r="G56" s="285"/>
      <c r="H56" s="285"/>
      <c r="V56" s="100" t="s">
        <v>99</v>
      </c>
      <c r="W56" s="100"/>
      <c r="Y56" s="100" t="s">
        <v>99</v>
      </c>
      <c r="Z56" s="100"/>
      <c r="AB56" s="100" t="s">
        <v>99</v>
      </c>
      <c r="AC56" s="100"/>
      <c r="AE56" s="100" t="s">
        <v>99</v>
      </c>
      <c r="AF56" s="100"/>
      <c r="AH56" s="100" t="s">
        <v>99</v>
      </c>
      <c r="AI56" s="100"/>
      <c r="AK56" s="100" t="s">
        <v>99</v>
      </c>
      <c r="AL56" s="100"/>
      <c r="AN56" s="100" t="s">
        <v>99</v>
      </c>
      <c r="AO56" s="100"/>
    </row>
    <row r="57" spans="1:41" hidden="1" x14ac:dyDescent="0.35">
      <c r="A57" s="94"/>
      <c r="B57" s="93"/>
      <c r="C57" s="118"/>
      <c r="D57" s="94"/>
      <c r="E57" s="94"/>
      <c r="F57" s="94"/>
      <c r="G57" s="285"/>
      <c r="H57" s="285"/>
      <c r="V57" s="30" t="s">
        <v>70</v>
      </c>
      <c r="W57" s="2"/>
      <c r="Y57" s="30" t="s">
        <v>70</v>
      </c>
      <c r="Z57" s="2"/>
      <c r="AB57" s="30" t="s">
        <v>70</v>
      </c>
      <c r="AC57" s="2"/>
      <c r="AE57" s="30" t="s">
        <v>70</v>
      </c>
      <c r="AF57" s="2"/>
      <c r="AH57" s="30" t="s">
        <v>70</v>
      </c>
      <c r="AI57" s="2"/>
      <c r="AK57" s="30" t="s">
        <v>70</v>
      </c>
      <c r="AL57" s="2"/>
      <c r="AN57" s="30" t="s">
        <v>70</v>
      </c>
      <c r="AO57" s="2"/>
    </row>
    <row r="58" spans="1:41" hidden="1" x14ac:dyDescent="0.35">
      <c r="A58" s="94"/>
      <c r="B58" s="93"/>
      <c r="C58" s="118"/>
      <c r="D58" s="94"/>
      <c r="E58" s="94"/>
      <c r="F58" s="94"/>
      <c r="G58" s="285"/>
      <c r="H58" s="285"/>
      <c r="V58" s="30" t="s">
        <v>71</v>
      </c>
      <c r="W58" s="2"/>
      <c r="Y58" s="30" t="s">
        <v>71</v>
      </c>
      <c r="Z58" s="2"/>
      <c r="AB58" s="30" t="s">
        <v>71</v>
      </c>
      <c r="AC58" s="2"/>
      <c r="AE58" s="30" t="s">
        <v>71</v>
      </c>
      <c r="AF58" s="2"/>
      <c r="AH58" s="30" t="s">
        <v>71</v>
      </c>
      <c r="AI58" s="2"/>
      <c r="AK58" s="30" t="s">
        <v>71</v>
      </c>
      <c r="AL58" s="2"/>
      <c r="AN58" s="30" t="s">
        <v>71</v>
      </c>
      <c r="AO58" s="2"/>
    </row>
    <row r="59" spans="1:41" hidden="1" x14ac:dyDescent="0.35">
      <c r="A59" s="94"/>
      <c r="B59" s="93"/>
      <c r="C59" s="118"/>
      <c r="D59" s="94"/>
      <c r="E59" s="94"/>
      <c r="F59" s="94"/>
      <c r="G59" s="285"/>
      <c r="H59" s="285"/>
      <c r="V59" s="120" t="s">
        <v>0</v>
      </c>
      <c r="W59" s="79">
        <f>(W57+W58)*19000</f>
        <v>0</v>
      </c>
      <c r="Y59" s="120" t="s">
        <v>0</v>
      </c>
      <c r="Z59" s="79">
        <f>(Z57+Z58)*19000</f>
        <v>0</v>
      </c>
      <c r="AB59" s="120" t="s">
        <v>0</v>
      </c>
      <c r="AC59" s="79">
        <f>(AC57+AC58)*19000</f>
        <v>0</v>
      </c>
      <c r="AE59" s="120" t="s">
        <v>0</v>
      </c>
      <c r="AF59" s="79">
        <f>(AF57+AF58)*19000</f>
        <v>0</v>
      </c>
      <c r="AH59" s="120" t="s">
        <v>0</v>
      </c>
      <c r="AI59" s="79">
        <f>(AI57+AI58)*19000</f>
        <v>0</v>
      </c>
      <c r="AK59" s="120" t="s">
        <v>0</v>
      </c>
      <c r="AL59" s="79">
        <f>(AL57+AL58)*19000</f>
        <v>0</v>
      </c>
      <c r="AN59" s="120" t="s">
        <v>0</v>
      </c>
      <c r="AO59" s="79">
        <f>(AO57+AO58)*19000</f>
        <v>0</v>
      </c>
    </row>
    <row r="60" spans="1:41" hidden="1" x14ac:dyDescent="0.35">
      <c r="A60" s="94"/>
      <c r="B60" s="409"/>
      <c r="C60" s="410"/>
      <c r="D60" s="382"/>
      <c r="E60" s="382"/>
      <c r="F60" s="382"/>
      <c r="G60" s="336"/>
      <c r="H60" s="410"/>
      <c r="V60" s="362"/>
      <c r="W60" s="265"/>
      <c r="X60" s="265"/>
      <c r="Y60" s="362"/>
      <c r="Z60" s="265"/>
      <c r="AA60" s="265"/>
      <c r="AB60" s="362"/>
      <c r="AC60" s="265"/>
      <c r="AD60" s="265"/>
      <c r="AE60" s="362"/>
      <c r="AF60" s="265"/>
      <c r="AG60" s="265"/>
      <c r="AH60" s="362"/>
      <c r="AI60" s="265"/>
      <c r="AJ60" s="265"/>
      <c r="AK60" s="362"/>
      <c r="AL60" s="265"/>
    </row>
    <row r="61" spans="1:41" hidden="1" x14ac:dyDescent="0.35">
      <c r="A61" s="94"/>
      <c r="B61" s="93"/>
      <c r="C61" s="118"/>
      <c r="D61" s="94"/>
      <c r="E61" s="94"/>
      <c r="F61" s="94"/>
      <c r="G61" s="285"/>
      <c r="H61" s="285"/>
      <c r="V61" s="100" t="s">
        <v>2</v>
      </c>
      <c r="W61" s="6"/>
      <c r="Y61" s="100" t="s">
        <v>2</v>
      </c>
      <c r="Z61" s="6"/>
      <c r="AB61" s="100" t="s">
        <v>2</v>
      </c>
      <c r="AC61" s="6"/>
      <c r="AE61" s="100" t="s">
        <v>2</v>
      </c>
      <c r="AF61" s="6"/>
      <c r="AH61" s="100" t="s">
        <v>2</v>
      </c>
      <c r="AI61" s="6"/>
      <c r="AJ61" s="265"/>
      <c r="AK61" s="100" t="s">
        <v>2</v>
      </c>
      <c r="AL61" s="6"/>
      <c r="AM61" s="265"/>
      <c r="AN61" s="100" t="s">
        <v>2</v>
      </c>
      <c r="AO61" s="6"/>
    </row>
    <row r="62" spans="1:41" hidden="1" x14ac:dyDescent="0.35">
      <c r="A62" s="94"/>
      <c r="B62" s="93"/>
      <c r="C62" s="118"/>
      <c r="D62" s="94"/>
      <c r="E62" s="94"/>
      <c r="F62" s="94"/>
      <c r="G62" s="285"/>
      <c r="H62" s="285"/>
      <c r="V62" s="100" t="s">
        <v>457</v>
      </c>
      <c r="W62" s="6"/>
      <c r="Y62" s="100" t="s">
        <v>457</v>
      </c>
      <c r="Z62" s="6"/>
      <c r="AB62" s="100" t="s">
        <v>457</v>
      </c>
      <c r="AC62" s="6"/>
      <c r="AE62" s="100" t="s">
        <v>457</v>
      </c>
      <c r="AF62" s="6"/>
      <c r="AH62" s="100" t="s">
        <v>457</v>
      </c>
      <c r="AI62" s="6"/>
      <c r="AK62" s="100" t="s">
        <v>457</v>
      </c>
      <c r="AL62" s="6"/>
      <c r="AN62" s="100" t="s">
        <v>457</v>
      </c>
      <c r="AO62" s="6"/>
    </row>
    <row r="63" spans="1:41" hidden="1" x14ac:dyDescent="0.35">
      <c r="A63" s="94"/>
      <c r="B63" s="93"/>
      <c r="C63" s="118"/>
      <c r="D63" s="94"/>
      <c r="E63" s="94"/>
      <c r="F63" s="94"/>
      <c r="G63" s="285"/>
      <c r="H63" s="285"/>
      <c r="V63" s="100" t="s">
        <v>99</v>
      </c>
      <c r="W63" s="100"/>
      <c r="Y63" s="100" t="s">
        <v>99</v>
      </c>
      <c r="Z63" s="100"/>
      <c r="AB63" s="100" t="s">
        <v>99</v>
      </c>
      <c r="AC63" s="100"/>
      <c r="AE63" s="100" t="s">
        <v>99</v>
      </c>
      <c r="AF63" s="100"/>
      <c r="AH63" s="100" t="s">
        <v>99</v>
      </c>
      <c r="AI63" s="100"/>
      <c r="AK63" s="100" t="s">
        <v>99</v>
      </c>
      <c r="AL63" s="100"/>
      <c r="AN63" s="100" t="s">
        <v>99</v>
      </c>
      <c r="AO63" s="100"/>
    </row>
    <row r="64" spans="1:41" hidden="1" x14ac:dyDescent="0.35">
      <c r="A64" s="94"/>
      <c r="B64" s="93"/>
      <c r="C64" s="118"/>
      <c r="D64" s="94"/>
      <c r="E64" s="94"/>
      <c r="F64" s="94"/>
      <c r="G64" s="285"/>
      <c r="H64" s="285"/>
      <c r="I64" s="341"/>
      <c r="V64" s="30" t="s">
        <v>70</v>
      </c>
      <c r="W64" s="2"/>
      <c r="Y64" s="30" t="s">
        <v>70</v>
      </c>
      <c r="Z64" s="2"/>
      <c r="AB64" s="30" t="s">
        <v>70</v>
      </c>
      <c r="AC64" s="2"/>
      <c r="AE64" s="30" t="s">
        <v>70</v>
      </c>
      <c r="AF64" s="2"/>
      <c r="AH64" s="30" t="s">
        <v>70</v>
      </c>
      <c r="AI64" s="2"/>
      <c r="AK64" s="30" t="s">
        <v>70</v>
      </c>
      <c r="AL64" s="2"/>
      <c r="AN64" s="30" t="s">
        <v>70</v>
      </c>
      <c r="AO64" s="2"/>
    </row>
    <row r="65" spans="1:41" hidden="1" x14ac:dyDescent="0.35">
      <c r="A65" s="94"/>
      <c r="B65" s="93"/>
      <c r="C65" s="118"/>
      <c r="D65" s="94"/>
      <c r="E65" s="94"/>
      <c r="F65" s="94"/>
      <c r="G65" s="285"/>
      <c r="H65" s="285"/>
      <c r="V65" s="30" t="s">
        <v>71</v>
      </c>
      <c r="W65" s="2"/>
      <c r="Y65" s="30" t="s">
        <v>71</v>
      </c>
      <c r="Z65" s="2"/>
      <c r="AB65" s="30" t="s">
        <v>71</v>
      </c>
      <c r="AC65" s="2"/>
      <c r="AE65" s="30" t="s">
        <v>71</v>
      </c>
      <c r="AF65" s="2"/>
      <c r="AH65" s="30" t="s">
        <v>71</v>
      </c>
      <c r="AI65" s="2"/>
      <c r="AK65" s="30" t="s">
        <v>71</v>
      </c>
      <c r="AL65" s="2"/>
      <c r="AN65" s="30" t="s">
        <v>71</v>
      </c>
      <c r="AO65" s="2"/>
    </row>
    <row r="66" spans="1:41" hidden="1" x14ac:dyDescent="0.35">
      <c r="A66" s="94"/>
      <c r="B66" s="93"/>
      <c r="C66" s="118"/>
      <c r="D66" s="94"/>
      <c r="E66" s="94"/>
      <c r="F66" s="94"/>
      <c r="G66" s="285"/>
      <c r="H66" s="285"/>
      <c r="V66" s="120" t="s">
        <v>0</v>
      </c>
      <c r="W66" s="79">
        <f>(W64+W65)*19000</f>
        <v>0</v>
      </c>
      <c r="Y66" s="120" t="s">
        <v>0</v>
      </c>
      <c r="Z66" s="79">
        <f>(Z64+Z65)*19000</f>
        <v>0</v>
      </c>
      <c r="AB66" s="120" t="s">
        <v>0</v>
      </c>
      <c r="AC66" s="79">
        <f>(AC64+AC65)*19000</f>
        <v>0</v>
      </c>
      <c r="AE66" s="120" t="s">
        <v>0</v>
      </c>
      <c r="AF66" s="79">
        <f>(AF64+AF65)*19000</f>
        <v>0</v>
      </c>
      <c r="AH66" s="120" t="s">
        <v>0</v>
      </c>
      <c r="AI66" s="79">
        <f>(AI64+AI65)*19000</f>
        <v>0</v>
      </c>
      <c r="AK66" s="120" t="s">
        <v>0</v>
      </c>
      <c r="AL66" s="79">
        <f>(AL64+AL65)*19000</f>
        <v>0</v>
      </c>
      <c r="AN66" s="120" t="s">
        <v>0</v>
      </c>
      <c r="AO66" s="79">
        <f>(AO64+AO65)*19000</f>
        <v>0</v>
      </c>
    </row>
    <row r="67" spans="1:41" hidden="1" x14ac:dyDescent="0.35">
      <c r="A67" s="94"/>
      <c r="B67" s="93"/>
      <c r="C67" s="118"/>
      <c r="D67" s="94"/>
      <c r="E67" s="94"/>
      <c r="F67" s="94"/>
      <c r="G67" s="285"/>
      <c r="H67" s="285"/>
      <c r="V67" s="362"/>
      <c r="W67" s="265"/>
      <c r="X67" s="265"/>
      <c r="Y67" s="362"/>
      <c r="Z67" s="265"/>
      <c r="AA67" s="265"/>
      <c r="AB67" s="362"/>
      <c r="AC67" s="265"/>
      <c r="AD67" s="265"/>
      <c r="AE67" s="362"/>
      <c r="AF67" s="265"/>
      <c r="AG67" s="265"/>
      <c r="AH67" s="362"/>
      <c r="AI67" s="265"/>
      <c r="AJ67" s="265"/>
      <c r="AK67" s="362"/>
      <c r="AL67" s="265"/>
    </row>
    <row r="68" spans="1:41" hidden="1" x14ac:dyDescent="0.35">
      <c r="A68" s="94"/>
      <c r="B68" s="93"/>
      <c r="C68" s="118"/>
      <c r="D68" s="94"/>
      <c r="E68" s="94"/>
      <c r="F68" s="94"/>
      <c r="G68" s="285"/>
      <c r="H68" s="285"/>
      <c r="V68" s="100" t="s">
        <v>2</v>
      </c>
      <c r="W68" s="6"/>
      <c r="Y68" s="100" t="s">
        <v>2</v>
      </c>
      <c r="Z68" s="6"/>
      <c r="AB68" s="100" t="s">
        <v>2</v>
      </c>
      <c r="AC68" s="6"/>
      <c r="AE68" s="100" t="s">
        <v>2</v>
      </c>
      <c r="AF68" s="6"/>
      <c r="AH68" s="100" t="s">
        <v>2</v>
      </c>
      <c r="AI68" s="6"/>
      <c r="AJ68" s="265"/>
      <c r="AK68" s="100" t="s">
        <v>2</v>
      </c>
      <c r="AL68" s="6"/>
      <c r="AM68" s="265"/>
      <c r="AN68" s="100" t="s">
        <v>2</v>
      </c>
      <c r="AO68" s="6"/>
    </row>
    <row r="69" spans="1:41" hidden="1" x14ac:dyDescent="0.35">
      <c r="A69" s="94"/>
      <c r="B69" s="93"/>
      <c r="C69" s="118"/>
      <c r="D69" s="94"/>
      <c r="E69" s="94"/>
      <c r="F69" s="94"/>
      <c r="G69" s="285"/>
      <c r="H69" s="285"/>
      <c r="V69" s="100" t="s">
        <v>457</v>
      </c>
      <c r="W69" s="6"/>
      <c r="Y69" s="100" t="s">
        <v>457</v>
      </c>
      <c r="Z69" s="6"/>
      <c r="AB69" s="100" t="s">
        <v>457</v>
      </c>
      <c r="AC69" s="6"/>
      <c r="AE69" s="100" t="s">
        <v>457</v>
      </c>
      <c r="AF69" s="6"/>
      <c r="AH69" s="100" t="s">
        <v>457</v>
      </c>
      <c r="AI69" s="6"/>
      <c r="AK69" s="100" t="s">
        <v>457</v>
      </c>
      <c r="AL69" s="6"/>
      <c r="AN69" s="100" t="s">
        <v>457</v>
      </c>
      <c r="AO69" s="6"/>
    </row>
    <row r="70" spans="1:41" hidden="1" x14ac:dyDescent="0.35">
      <c r="A70" s="94"/>
      <c r="B70" s="93"/>
      <c r="C70" s="118"/>
      <c r="D70" s="94"/>
      <c r="E70" s="94"/>
      <c r="F70" s="94"/>
      <c r="G70" s="285"/>
      <c r="H70" s="285"/>
      <c r="V70" s="100" t="s">
        <v>99</v>
      </c>
      <c r="W70" s="100"/>
      <c r="Y70" s="100" t="s">
        <v>99</v>
      </c>
      <c r="Z70" s="100"/>
      <c r="AB70" s="100" t="s">
        <v>99</v>
      </c>
      <c r="AC70" s="100"/>
      <c r="AE70" s="100" t="s">
        <v>99</v>
      </c>
      <c r="AF70" s="100"/>
      <c r="AH70" s="100" t="s">
        <v>99</v>
      </c>
      <c r="AI70" s="100"/>
      <c r="AK70" s="100" t="s">
        <v>99</v>
      </c>
      <c r="AL70" s="100"/>
      <c r="AN70" s="100" t="s">
        <v>99</v>
      </c>
      <c r="AO70" s="100"/>
    </row>
    <row r="71" spans="1:41" hidden="1" x14ac:dyDescent="0.35">
      <c r="A71" s="94"/>
      <c r="B71" s="93"/>
      <c r="C71" s="118"/>
      <c r="D71" s="94"/>
      <c r="E71" s="94"/>
      <c r="F71" s="94"/>
      <c r="G71" s="285"/>
      <c r="H71" s="285"/>
      <c r="V71" s="30" t="s">
        <v>70</v>
      </c>
      <c r="W71" s="2"/>
      <c r="Y71" s="30" t="s">
        <v>70</v>
      </c>
      <c r="Z71" s="2"/>
      <c r="AB71" s="30" t="s">
        <v>70</v>
      </c>
      <c r="AC71" s="2"/>
      <c r="AE71" s="30" t="s">
        <v>70</v>
      </c>
      <c r="AF71" s="2"/>
      <c r="AH71" s="30" t="s">
        <v>70</v>
      </c>
      <c r="AI71" s="2"/>
      <c r="AK71" s="30" t="s">
        <v>70</v>
      </c>
      <c r="AL71" s="2"/>
      <c r="AN71" s="30" t="s">
        <v>70</v>
      </c>
      <c r="AO71" s="2"/>
    </row>
    <row r="72" spans="1:41" hidden="1" x14ac:dyDescent="0.35">
      <c r="A72" s="94"/>
      <c r="B72" s="93"/>
      <c r="C72" s="118"/>
      <c r="D72" s="94"/>
      <c r="E72" s="94"/>
      <c r="F72" s="94"/>
      <c r="G72" s="285"/>
      <c r="H72" s="285"/>
      <c r="V72" s="30" t="s">
        <v>71</v>
      </c>
      <c r="W72" s="2"/>
      <c r="Y72" s="30" t="s">
        <v>71</v>
      </c>
      <c r="Z72" s="2"/>
      <c r="AB72" s="30" t="s">
        <v>71</v>
      </c>
      <c r="AC72" s="2"/>
      <c r="AE72" s="30" t="s">
        <v>71</v>
      </c>
      <c r="AF72" s="2"/>
      <c r="AH72" s="30" t="s">
        <v>71</v>
      </c>
      <c r="AI72" s="2"/>
      <c r="AK72" s="30" t="s">
        <v>71</v>
      </c>
      <c r="AL72" s="2"/>
      <c r="AN72" s="30" t="s">
        <v>71</v>
      </c>
      <c r="AO72" s="2"/>
    </row>
    <row r="73" spans="1:41" hidden="1" x14ac:dyDescent="0.35">
      <c r="A73" s="94"/>
      <c r="B73" s="93"/>
      <c r="C73" s="118"/>
      <c r="D73" s="94"/>
      <c r="E73" s="94"/>
      <c r="F73" s="94"/>
      <c r="G73" s="285"/>
      <c r="H73" s="285"/>
      <c r="V73" s="120" t="s">
        <v>0</v>
      </c>
      <c r="W73" s="79">
        <f>(W71+W72)*19000</f>
        <v>0</v>
      </c>
      <c r="Y73" s="120" t="s">
        <v>0</v>
      </c>
      <c r="Z73" s="79">
        <f>(Z71+Z72)*19000</f>
        <v>0</v>
      </c>
      <c r="AB73" s="120" t="s">
        <v>0</v>
      </c>
      <c r="AC73" s="79">
        <f>(AC71+AC72)*19000</f>
        <v>0</v>
      </c>
      <c r="AE73" s="120" t="s">
        <v>0</v>
      </c>
      <c r="AF73" s="79">
        <f>(AF71+AF72)*19000</f>
        <v>0</v>
      </c>
      <c r="AH73" s="120" t="s">
        <v>0</v>
      </c>
      <c r="AI73" s="79">
        <f>(AI71+AI72)*19000</f>
        <v>0</v>
      </c>
      <c r="AK73" s="120" t="s">
        <v>0</v>
      </c>
      <c r="AL73" s="79">
        <f>(AL71+AL72)*19000</f>
        <v>0</v>
      </c>
      <c r="AN73" s="120" t="s">
        <v>0</v>
      </c>
      <c r="AO73" s="79">
        <f>(AO71+AO72)*19000</f>
        <v>0</v>
      </c>
    </row>
    <row r="74" spans="1:41" hidden="1" x14ac:dyDescent="0.35">
      <c r="A74" s="94"/>
      <c r="B74" s="93"/>
      <c r="C74" s="118"/>
      <c r="D74" s="94"/>
      <c r="E74" s="94"/>
      <c r="F74" s="94"/>
      <c r="G74" s="285"/>
      <c r="H74" s="285"/>
      <c r="V74" s="265"/>
      <c r="W74" s="265"/>
      <c r="X74" s="265"/>
      <c r="Y74" s="265"/>
      <c r="Z74" s="265"/>
      <c r="AA74" s="265"/>
      <c r="AB74" s="265"/>
      <c r="AC74" s="265"/>
      <c r="AD74" s="265"/>
      <c r="AE74" s="265"/>
      <c r="AF74" s="265"/>
      <c r="AG74" s="265"/>
      <c r="AH74" s="265"/>
      <c r="AI74" s="265"/>
      <c r="AJ74" s="265"/>
      <c r="AK74" s="265"/>
      <c r="AL74" s="265"/>
    </row>
    <row r="75" spans="1:41" hidden="1" x14ac:dyDescent="0.35">
      <c r="A75" s="94"/>
      <c r="B75" s="93"/>
      <c r="C75" s="118"/>
      <c r="D75" s="94"/>
      <c r="E75" s="94"/>
      <c r="F75" s="94"/>
      <c r="G75" s="285"/>
      <c r="H75" s="285"/>
      <c r="V75" s="100" t="s">
        <v>2</v>
      </c>
      <c r="W75" s="6"/>
      <c r="Y75" s="100" t="s">
        <v>2</v>
      </c>
      <c r="Z75" s="6"/>
      <c r="AB75" s="100" t="s">
        <v>2</v>
      </c>
      <c r="AC75" s="6"/>
      <c r="AE75" s="100" t="s">
        <v>2</v>
      </c>
      <c r="AF75" s="6"/>
      <c r="AH75" s="100" t="s">
        <v>2</v>
      </c>
      <c r="AI75" s="6"/>
      <c r="AJ75" s="265"/>
      <c r="AK75" s="100" t="s">
        <v>2</v>
      </c>
      <c r="AL75" s="6"/>
      <c r="AM75" s="265"/>
      <c r="AN75" s="100" t="s">
        <v>2</v>
      </c>
      <c r="AO75" s="6"/>
    </row>
    <row r="76" spans="1:41" hidden="1" x14ac:dyDescent="0.35">
      <c r="A76" s="94"/>
      <c r="B76" s="93"/>
      <c r="C76" s="118"/>
      <c r="D76" s="94"/>
      <c r="E76" s="94"/>
      <c r="F76" s="94"/>
      <c r="G76" s="285"/>
      <c r="H76" s="285"/>
      <c r="V76" s="100" t="s">
        <v>457</v>
      </c>
      <c r="W76" s="6"/>
      <c r="Y76" s="100" t="s">
        <v>457</v>
      </c>
      <c r="Z76" s="6"/>
      <c r="AB76" s="100" t="s">
        <v>457</v>
      </c>
      <c r="AC76" s="6"/>
      <c r="AE76" s="100" t="s">
        <v>457</v>
      </c>
      <c r="AF76" s="6"/>
      <c r="AH76" s="100" t="s">
        <v>457</v>
      </c>
      <c r="AI76" s="6"/>
      <c r="AK76" s="100" t="s">
        <v>457</v>
      </c>
      <c r="AL76" s="6"/>
      <c r="AN76" s="100" t="s">
        <v>457</v>
      </c>
      <c r="AO76" s="6"/>
    </row>
    <row r="77" spans="1:41" hidden="1" x14ac:dyDescent="0.35">
      <c r="A77" s="94"/>
      <c r="B77" s="93"/>
      <c r="C77" s="118"/>
      <c r="D77" s="94"/>
      <c r="E77" s="94"/>
      <c r="F77" s="94"/>
      <c r="G77" s="285"/>
      <c r="H77" s="285"/>
      <c r="V77" s="100" t="s">
        <v>99</v>
      </c>
      <c r="W77" s="100"/>
      <c r="Y77" s="100" t="s">
        <v>99</v>
      </c>
      <c r="Z77" s="100"/>
      <c r="AB77" s="100" t="s">
        <v>99</v>
      </c>
      <c r="AC77" s="100"/>
      <c r="AE77" s="100" t="s">
        <v>99</v>
      </c>
      <c r="AF77" s="100"/>
      <c r="AH77" s="100" t="s">
        <v>99</v>
      </c>
      <c r="AI77" s="100"/>
      <c r="AK77" s="100" t="s">
        <v>99</v>
      </c>
      <c r="AL77" s="100"/>
      <c r="AN77" s="100" t="s">
        <v>99</v>
      </c>
      <c r="AO77" s="100"/>
    </row>
    <row r="78" spans="1:41" hidden="1" x14ac:dyDescent="0.35">
      <c r="A78" s="94"/>
      <c r="B78" s="93"/>
      <c r="C78" s="118"/>
      <c r="D78" s="94"/>
      <c r="E78" s="94"/>
      <c r="F78" s="94"/>
      <c r="G78" s="285"/>
      <c r="H78" s="285"/>
      <c r="V78" s="30" t="s">
        <v>70</v>
      </c>
      <c r="W78" s="2"/>
      <c r="Y78" s="30" t="s">
        <v>70</v>
      </c>
      <c r="Z78" s="2"/>
      <c r="AB78" s="30" t="s">
        <v>70</v>
      </c>
      <c r="AC78" s="2"/>
      <c r="AE78" s="30" t="s">
        <v>70</v>
      </c>
      <c r="AF78" s="2"/>
      <c r="AH78" s="30" t="s">
        <v>70</v>
      </c>
      <c r="AI78" s="2"/>
      <c r="AK78" s="30" t="s">
        <v>70</v>
      </c>
      <c r="AL78" s="2"/>
      <c r="AN78" s="30" t="s">
        <v>70</v>
      </c>
      <c r="AO78" s="2"/>
    </row>
    <row r="79" spans="1:41" hidden="1" x14ac:dyDescent="0.35">
      <c r="A79" s="94"/>
      <c r="B79" s="93"/>
      <c r="C79" s="118"/>
      <c r="D79" s="94"/>
      <c r="E79" s="94"/>
      <c r="F79" s="94"/>
      <c r="G79" s="285"/>
      <c r="H79" s="285"/>
      <c r="V79" s="30" t="s">
        <v>71</v>
      </c>
      <c r="W79" s="2"/>
      <c r="Y79" s="30" t="s">
        <v>71</v>
      </c>
      <c r="Z79" s="2"/>
      <c r="AB79" s="30" t="s">
        <v>71</v>
      </c>
      <c r="AC79" s="2"/>
      <c r="AE79" s="30" t="s">
        <v>71</v>
      </c>
      <c r="AF79" s="2"/>
      <c r="AH79" s="30" t="s">
        <v>71</v>
      </c>
      <c r="AI79" s="2"/>
      <c r="AK79" s="30" t="s">
        <v>71</v>
      </c>
      <c r="AL79" s="2"/>
      <c r="AN79" s="30" t="s">
        <v>71</v>
      </c>
      <c r="AO79" s="2"/>
    </row>
    <row r="80" spans="1:41" hidden="1" x14ac:dyDescent="0.35">
      <c r="A80" s="94"/>
      <c r="B80" s="93"/>
      <c r="C80" s="118"/>
      <c r="D80" s="94"/>
      <c r="E80" s="94"/>
      <c r="F80" s="94"/>
      <c r="G80" s="285"/>
      <c r="H80" s="285"/>
      <c r="V80" s="120" t="s">
        <v>0</v>
      </c>
      <c r="W80" s="79">
        <f>(W78+W79)*19000</f>
        <v>0</v>
      </c>
      <c r="Y80" s="120" t="s">
        <v>0</v>
      </c>
      <c r="Z80" s="79">
        <f>(Z78+Z79)*19000</f>
        <v>0</v>
      </c>
      <c r="AB80" s="120" t="s">
        <v>0</v>
      </c>
      <c r="AC80" s="79">
        <f>(AC78+AC79)*19000</f>
        <v>0</v>
      </c>
      <c r="AE80" s="120" t="s">
        <v>0</v>
      </c>
      <c r="AF80" s="79">
        <f>(AF78+AF79)*19000</f>
        <v>0</v>
      </c>
      <c r="AH80" s="120" t="s">
        <v>0</v>
      </c>
      <c r="AI80" s="79">
        <f>(AI78+AI79)*19000</f>
        <v>0</v>
      </c>
      <c r="AK80" s="120" t="s">
        <v>0</v>
      </c>
      <c r="AL80" s="79">
        <f>(AL78+AL79)*19000</f>
        <v>0</v>
      </c>
      <c r="AN80" s="120" t="s">
        <v>0</v>
      </c>
      <c r="AO80" s="79">
        <f>(AO78+AO79)*19000</f>
        <v>0</v>
      </c>
    </row>
    <row r="81" spans="1:44" hidden="1" x14ac:dyDescent="0.35">
      <c r="A81" s="94"/>
      <c r="B81" s="93"/>
      <c r="C81" s="118"/>
      <c r="D81" s="94"/>
      <c r="E81" s="94"/>
      <c r="F81" s="94"/>
      <c r="G81" s="285"/>
      <c r="H81" s="285"/>
      <c r="V81" s="120"/>
      <c r="W81" s="79"/>
      <c r="Y81" s="120"/>
      <c r="Z81" s="79"/>
      <c r="AA81" s="265"/>
      <c r="AB81" s="120"/>
      <c r="AC81" s="79"/>
      <c r="AE81" s="360"/>
      <c r="AF81" s="361"/>
      <c r="AG81" s="265"/>
      <c r="AH81" s="360"/>
      <c r="AI81" s="361"/>
      <c r="AK81" s="360"/>
      <c r="AL81" s="361"/>
      <c r="AN81" s="360"/>
      <c r="AO81" s="361"/>
      <c r="AQ81" s="364"/>
      <c r="AR81" s="365"/>
    </row>
    <row r="82" spans="1:44" hidden="1" x14ac:dyDescent="0.35">
      <c r="A82" s="94"/>
      <c r="B82" s="93"/>
      <c r="C82" s="118"/>
      <c r="D82" s="94"/>
      <c r="E82" s="94"/>
      <c r="F82" s="94"/>
      <c r="G82" s="285"/>
      <c r="H82" s="285"/>
      <c r="V82" s="100" t="s">
        <v>2</v>
      </c>
      <c r="W82" s="6"/>
      <c r="Y82" s="100" t="s">
        <v>2</v>
      </c>
      <c r="Z82" s="6"/>
      <c r="AB82" s="100" t="s">
        <v>2</v>
      </c>
      <c r="AC82" s="6"/>
      <c r="AE82" s="100" t="s">
        <v>2</v>
      </c>
      <c r="AF82" s="6"/>
      <c r="AH82" s="100" t="s">
        <v>2</v>
      </c>
      <c r="AI82" s="6"/>
      <c r="AJ82" s="265"/>
      <c r="AK82" s="100" t="s">
        <v>2</v>
      </c>
      <c r="AL82" s="6"/>
      <c r="AM82" s="265"/>
      <c r="AN82" s="100" t="s">
        <v>2</v>
      </c>
      <c r="AO82" s="6"/>
      <c r="AQ82" s="364"/>
      <c r="AR82" s="365"/>
    </row>
    <row r="83" spans="1:44" hidden="1" x14ac:dyDescent="0.35">
      <c r="A83" s="94"/>
      <c r="B83" s="93"/>
      <c r="C83" s="118"/>
      <c r="D83" s="94"/>
      <c r="E83" s="94"/>
      <c r="F83" s="94"/>
      <c r="G83" s="285"/>
      <c r="H83" s="285"/>
      <c r="V83" s="100" t="s">
        <v>457</v>
      </c>
      <c r="W83" s="6"/>
      <c r="Y83" s="100" t="s">
        <v>457</v>
      </c>
      <c r="Z83" s="6"/>
      <c r="AB83" s="100" t="s">
        <v>457</v>
      </c>
      <c r="AC83" s="6"/>
      <c r="AE83" s="100" t="s">
        <v>457</v>
      </c>
      <c r="AF83" s="6"/>
      <c r="AH83" s="100" t="s">
        <v>457</v>
      </c>
      <c r="AI83" s="6"/>
      <c r="AK83" s="100" t="s">
        <v>457</v>
      </c>
      <c r="AL83" s="6"/>
      <c r="AN83" s="100" t="s">
        <v>457</v>
      </c>
      <c r="AO83" s="6"/>
      <c r="AQ83" s="364"/>
      <c r="AR83" s="364"/>
    </row>
    <row r="84" spans="1:44" hidden="1" x14ac:dyDescent="0.35">
      <c r="A84" s="94"/>
      <c r="B84" s="93"/>
      <c r="C84" s="118"/>
      <c r="D84" s="94"/>
      <c r="E84" s="94"/>
      <c r="F84" s="94"/>
      <c r="G84" s="285"/>
      <c r="H84" s="285"/>
      <c r="V84" s="100" t="s">
        <v>99</v>
      </c>
      <c r="W84" s="100"/>
      <c r="Y84" s="100" t="s">
        <v>99</v>
      </c>
      <c r="Z84" s="100"/>
      <c r="AB84" s="100" t="s">
        <v>99</v>
      </c>
      <c r="AC84" s="100"/>
      <c r="AE84" s="100" t="s">
        <v>99</v>
      </c>
      <c r="AF84" s="100"/>
      <c r="AH84" s="100" t="s">
        <v>99</v>
      </c>
      <c r="AI84" s="100"/>
      <c r="AK84" s="100" t="s">
        <v>99</v>
      </c>
      <c r="AL84" s="100"/>
      <c r="AN84" s="100" t="s">
        <v>99</v>
      </c>
      <c r="AO84" s="100"/>
      <c r="AQ84" s="362"/>
      <c r="AR84" s="265"/>
    </row>
    <row r="85" spans="1:44" hidden="1" x14ac:dyDescent="0.35">
      <c r="A85" s="94"/>
      <c r="B85" s="93"/>
      <c r="C85" s="118"/>
      <c r="D85" s="94"/>
      <c r="E85" s="94"/>
      <c r="F85" s="94"/>
      <c r="G85" s="285"/>
      <c r="H85" s="285"/>
      <c r="V85" s="30" t="s">
        <v>70</v>
      </c>
      <c r="W85" s="2"/>
      <c r="Y85" s="30" t="s">
        <v>70</v>
      </c>
      <c r="Z85" s="2"/>
      <c r="AB85" s="30" t="s">
        <v>70</v>
      </c>
      <c r="AC85" s="2"/>
      <c r="AE85" s="30" t="s">
        <v>70</v>
      </c>
      <c r="AF85" s="2"/>
      <c r="AH85" s="30" t="s">
        <v>70</v>
      </c>
      <c r="AI85" s="2"/>
      <c r="AK85" s="30" t="s">
        <v>70</v>
      </c>
      <c r="AL85" s="2"/>
      <c r="AN85" s="30" t="s">
        <v>70</v>
      </c>
      <c r="AO85" s="2"/>
      <c r="AQ85" s="362"/>
      <c r="AR85" s="265"/>
    </row>
    <row r="86" spans="1:44" hidden="1" x14ac:dyDescent="0.35">
      <c r="A86" s="94"/>
      <c r="B86" s="93"/>
      <c r="C86" s="118"/>
      <c r="D86" s="94"/>
      <c r="E86" s="94"/>
      <c r="F86" s="94"/>
      <c r="G86" s="285"/>
      <c r="H86" s="285"/>
      <c r="V86" s="30" t="s">
        <v>71</v>
      </c>
      <c r="W86" s="2"/>
      <c r="Y86" s="30" t="s">
        <v>71</v>
      </c>
      <c r="Z86" s="2"/>
      <c r="AB86" s="30" t="s">
        <v>71</v>
      </c>
      <c r="AC86" s="2"/>
      <c r="AE86" s="30" t="s">
        <v>71</v>
      </c>
      <c r="AF86" s="2"/>
      <c r="AH86" s="30" t="s">
        <v>71</v>
      </c>
      <c r="AI86" s="2"/>
      <c r="AK86" s="30" t="s">
        <v>71</v>
      </c>
      <c r="AL86" s="2"/>
      <c r="AN86" s="30" t="s">
        <v>71</v>
      </c>
      <c r="AO86" s="2"/>
      <c r="AQ86" s="360"/>
      <c r="AR86" s="361"/>
    </row>
    <row r="87" spans="1:44" hidden="1" x14ac:dyDescent="0.35">
      <c r="A87" s="94"/>
      <c r="B87" s="93" t="s">
        <v>1771</v>
      </c>
      <c r="C87" s="118" t="s">
        <v>1081</v>
      </c>
      <c r="D87" s="94">
        <v>7</v>
      </c>
      <c r="E87" s="94"/>
      <c r="F87" s="94">
        <v>1</v>
      </c>
      <c r="G87" s="285"/>
      <c r="H87" s="285" t="s">
        <v>181</v>
      </c>
      <c r="V87" s="120" t="s">
        <v>0</v>
      </c>
      <c r="W87" s="79">
        <f>(W85+W86)*19000</f>
        <v>0</v>
      </c>
      <c r="Y87" s="120" t="s">
        <v>0</v>
      </c>
      <c r="Z87" s="79">
        <f>(Z85+Z86)*19000</f>
        <v>0</v>
      </c>
      <c r="AB87" s="120" t="s">
        <v>0</v>
      </c>
      <c r="AC87" s="79">
        <f>(AC85+AC86)*19000</f>
        <v>0</v>
      </c>
      <c r="AE87" s="120" t="s">
        <v>0</v>
      </c>
      <c r="AF87" s="79">
        <f>(AF85+AF86)*19000</f>
        <v>0</v>
      </c>
      <c r="AH87" s="120" t="s">
        <v>0</v>
      </c>
      <c r="AI87" s="79">
        <f>(AI85+AI86)*19000</f>
        <v>0</v>
      </c>
      <c r="AK87" s="120" t="s">
        <v>0</v>
      </c>
      <c r="AL87" s="79">
        <f>(AL85+AL86)*19000</f>
        <v>0</v>
      </c>
      <c r="AN87" s="120" t="s">
        <v>0</v>
      </c>
      <c r="AO87" s="79">
        <f>(AO85+AO86)*19000</f>
        <v>0</v>
      </c>
      <c r="AQ87" s="360"/>
      <c r="AR87" s="361"/>
    </row>
    <row r="88" spans="1:44" x14ac:dyDescent="0.35">
      <c r="A88" s="94"/>
      <c r="B88" s="93" t="s">
        <v>728</v>
      </c>
      <c r="C88" s="118"/>
      <c r="D88" s="94"/>
      <c r="E88" s="94"/>
      <c r="F88" s="94"/>
      <c r="G88" s="285"/>
      <c r="H88" s="285"/>
      <c r="V88" s="360"/>
      <c r="W88" s="361"/>
      <c r="Y88" s="360"/>
      <c r="Z88" s="361"/>
      <c r="AB88" s="360"/>
      <c r="AC88" s="361"/>
      <c r="AE88" s="360"/>
      <c r="AF88" s="361"/>
      <c r="AH88" s="360"/>
      <c r="AI88" s="361"/>
      <c r="AK88" s="360"/>
      <c r="AL88" s="361"/>
      <c r="AN88" s="360"/>
      <c r="AO88" s="361"/>
      <c r="AQ88" s="360"/>
      <c r="AR88" s="361"/>
    </row>
    <row r="89" spans="1:44" x14ac:dyDescent="0.35">
      <c r="A89" s="94"/>
      <c r="AQ89" s="265"/>
      <c r="AR89" s="265"/>
    </row>
    <row r="90" spans="1:44" x14ac:dyDescent="0.35">
      <c r="A90" s="660" t="s">
        <v>0</v>
      </c>
      <c r="B90" s="673"/>
      <c r="C90" s="661"/>
      <c r="D90" s="413"/>
      <c r="E90" s="413">
        <f>SUM(E6:E88)</f>
        <v>114</v>
      </c>
      <c r="F90" s="413">
        <f>SUM(F6:F88)</f>
        <v>12</v>
      </c>
      <c r="G90" s="45">
        <f>SUM(G6:G88)</f>
        <v>2375000</v>
      </c>
      <c r="H90" s="100"/>
    </row>
    <row r="92" spans="1:44" x14ac:dyDescent="0.35">
      <c r="G92" s="3">
        <f>(E90+F90)*2000</f>
        <v>252000</v>
      </c>
      <c r="H92" s="294"/>
    </row>
    <row r="93" spans="1:44" x14ac:dyDescent="0.35">
      <c r="B93" s="4" t="s">
        <v>1031</v>
      </c>
      <c r="C93" s="4" t="s">
        <v>140</v>
      </c>
      <c r="D93" s="4" t="s">
        <v>1586</v>
      </c>
      <c r="E93" s="4" t="s">
        <v>1587</v>
      </c>
      <c r="F93" s="4" t="s">
        <v>1082</v>
      </c>
      <c r="H93" s="294"/>
    </row>
    <row r="94" spans="1:44" x14ac:dyDescent="0.35">
      <c r="B94" s="375" t="s">
        <v>1443</v>
      </c>
      <c r="C94" s="4">
        <f>E90-C95-C97-C96-C98</f>
        <v>112</v>
      </c>
      <c r="E94" s="69"/>
    </row>
    <row r="95" spans="1:44" hidden="1" x14ac:dyDescent="0.35">
      <c r="B95" s="375" t="s">
        <v>1603</v>
      </c>
      <c r="C95" s="4"/>
      <c r="E95" s="69"/>
      <c r="V95" s="265"/>
      <c r="W95" s="265"/>
    </row>
    <row r="96" spans="1:44" hidden="1" x14ac:dyDescent="0.35">
      <c r="B96" s="375" t="s">
        <v>1635</v>
      </c>
      <c r="C96" s="4"/>
      <c r="E96" s="69"/>
      <c r="V96" s="265"/>
      <c r="W96" s="265"/>
    </row>
    <row r="97" spans="1:44" ht="29" x14ac:dyDescent="0.35">
      <c r="B97" s="374" t="s">
        <v>1593</v>
      </c>
      <c r="C97" s="363">
        <v>1</v>
      </c>
      <c r="E97" s="69"/>
      <c r="I97" s="341"/>
      <c r="V97" s="265"/>
      <c r="W97" s="265"/>
    </row>
    <row r="98" spans="1:44" x14ac:dyDescent="0.35">
      <c r="B98" s="374" t="s">
        <v>380</v>
      </c>
      <c r="C98" s="363">
        <v>1</v>
      </c>
      <c r="E98" s="69"/>
      <c r="I98" s="341"/>
      <c r="V98" s="265"/>
      <c r="W98" s="265"/>
    </row>
    <row r="99" spans="1:44" x14ac:dyDescent="0.35">
      <c r="B99" t="s">
        <v>71</v>
      </c>
      <c r="C99" s="4">
        <f>F90</f>
        <v>12</v>
      </c>
      <c r="E99" s="69"/>
      <c r="F99" s="4">
        <f>E99*D101</f>
        <v>0</v>
      </c>
    </row>
    <row r="100" spans="1:44" x14ac:dyDescent="0.35">
      <c r="E100" s="247"/>
    </row>
    <row r="101" spans="1:44" s="132" customFormat="1" x14ac:dyDescent="0.35">
      <c r="A101" s="4"/>
      <c r="B101" s="36" t="s">
        <v>140</v>
      </c>
      <c r="C101" s="411">
        <f>SUM(C94:C100)</f>
        <v>126</v>
      </c>
      <c r="D101" s="335">
        <v>17000</v>
      </c>
      <c r="E101" s="335"/>
      <c r="F101" s="70">
        <f>C101*D101</f>
        <v>2142000</v>
      </c>
      <c r="G101" s="336"/>
      <c r="H101" s="404">
        <f>C101*2000</f>
        <v>252000</v>
      </c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s="132" customFormat="1" x14ac:dyDescent="0.35">
      <c r="A102" s="4"/>
      <c r="B102"/>
      <c r="C102" s="29"/>
      <c r="D102" s="4"/>
      <c r="E102" s="69"/>
      <c r="F102" s="4"/>
      <c r="G102" s="3"/>
      <c r="H102" s="294">
        <f>17000*4</f>
        <v>68000</v>
      </c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s="132" customFormat="1" x14ac:dyDescent="0.35">
      <c r="A103" s="4"/>
      <c r="B103"/>
      <c r="C103" s="69">
        <f>122*17000</f>
        <v>2074000</v>
      </c>
      <c r="D103" s="4"/>
      <c r="E103" s="4"/>
      <c r="F103" s="4"/>
      <c r="G103" s="3"/>
      <c r="H103" s="294">
        <f>H102+H101</f>
        <v>320000</v>
      </c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s="132" customFormat="1" x14ac:dyDescent="0.35">
      <c r="A104" s="4"/>
      <c r="B104"/>
      <c r="C104" s="4"/>
      <c r="D104" s="4"/>
      <c r="E104" s="4"/>
      <c r="F104" s="4"/>
      <c r="G104" s="3" t="s">
        <v>245</v>
      </c>
      <c r="H104" s="169">
        <v>30000</v>
      </c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s="132" customFormat="1" x14ac:dyDescent="0.35">
      <c r="A105" s="4"/>
      <c r="B105"/>
      <c r="C105" s="29"/>
      <c r="D105" s="4"/>
      <c r="E105" s="4"/>
      <c r="F105" s="4"/>
      <c r="G105" s="3" t="s">
        <v>246</v>
      </c>
      <c r="H105" s="169">
        <f>H103-H104</f>
        <v>290000</v>
      </c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s="132" customFormat="1" x14ac:dyDescent="0.35">
      <c r="A106" s="4"/>
      <c r="B106"/>
      <c r="C106" s="29"/>
      <c r="D106" s="4"/>
      <c r="E106" s="4"/>
      <c r="F106" s="4"/>
      <c r="G106" s="3"/>
      <c r="H106" s="294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s="132" customFormat="1" x14ac:dyDescent="0.35">
      <c r="A107" s="4"/>
      <c r="B107"/>
      <c r="C107" s="29"/>
      <c r="D107" s="4"/>
      <c r="E107" s="4"/>
      <c r="F107" s="4"/>
      <c r="G107" s="3"/>
      <c r="H107" s="169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s="132" customFormat="1" x14ac:dyDescent="0.35">
      <c r="A108" s="4"/>
      <c r="B108"/>
      <c r="C108" s="29"/>
      <c r="D108" s="4"/>
      <c r="E108" s="4"/>
      <c r="F108" s="4"/>
      <c r="G108" s="3"/>
      <c r="H108" s="294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35">
      <c r="B109" s="81" t="s">
        <v>2</v>
      </c>
      <c r="C109" s="81" t="s">
        <v>311</v>
      </c>
      <c r="D109" s="81" t="s">
        <v>312</v>
      </c>
      <c r="E109" s="81" t="s">
        <v>0</v>
      </c>
    </row>
    <row r="110" spans="1:44" x14ac:dyDescent="0.35">
      <c r="B110" s="251" t="s">
        <v>248</v>
      </c>
      <c r="C110" s="253">
        <v>10</v>
      </c>
      <c r="D110" s="253">
        <v>3</v>
      </c>
      <c r="E110" s="424">
        <f>C110*5000+D110*3500</f>
        <v>60500</v>
      </c>
    </row>
    <row r="111" spans="1:44" x14ac:dyDescent="0.35">
      <c r="B111" s="251" t="s">
        <v>1772</v>
      </c>
      <c r="C111" s="253">
        <v>5</v>
      </c>
      <c r="D111" s="253">
        <v>5</v>
      </c>
      <c r="E111" s="424">
        <f t="shared" ref="E111:E118" si="3">C111*5000+D111*3500</f>
        <v>42500</v>
      </c>
    </row>
    <row r="112" spans="1:44" x14ac:dyDescent="0.35">
      <c r="B112" s="2" t="s">
        <v>120</v>
      </c>
      <c r="C112" s="1">
        <v>5</v>
      </c>
      <c r="D112" s="1">
        <v>5</v>
      </c>
      <c r="E112" s="8">
        <f t="shared" si="3"/>
        <v>42500</v>
      </c>
    </row>
    <row r="113" spans="2:9" x14ac:dyDescent="0.35">
      <c r="B113" s="2" t="s">
        <v>3</v>
      </c>
      <c r="C113" s="1">
        <v>10</v>
      </c>
      <c r="D113" s="1">
        <v>10</v>
      </c>
      <c r="E113" s="8">
        <f t="shared" si="3"/>
        <v>85000</v>
      </c>
    </row>
    <row r="114" spans="2:9" x14ac:dyDescent="0.35">
      <c r="B114" s="251" t="s">
        <v>217</v>
      </c>
      <c r="C114" s="253">
        <v>10</v>
      </c>
      <c r="D114" s="253">
        <v>5</v>
      </c>
      <c r="E114" s="424">
        <f t="shared" si="3"/>
        <v>67500</v>
      </c>
    </row>
    <row r="115" spans="2:9" x14ac:dyDescent="0.35">
      <c r="B115" s="251" t="s">
        <v>14</v>
      </c>
      <c r="C115" s="253">
        <v>10</v>
      </c>
      <c r="D115" s="253">
        <v>10</v>
      </c>
      <c r="E115" s="424">
        <f t="shared" si="3"/>
        <v>85000</v>
      </c>
    </row>
    <row r="116" spans="2:9" x14ac:dyDescent="0.35">
      <c r="B116" s="251" t="s">
        <v>1301</v>
      </c>
      <c r="C116" s="253">
        <v>2</v>
      </c>
      <c r="D116" s="253">
        <v>2</v>
      </c>
      <c r="E116" s="424">
        <f t="shared" si="3"/>
        <v>17000</v>
      </c>
    </row>
    <row r="117" spans="2:9" x14ac:dyDescent="0.35">
      <c r="B117" s="251" t="s">
        <v>326</v>
      </c>
      <c r="C117" s="253">
        <v>5</v>
      </c>
      <c r="D117" s="253">
        <v>5</v>
      </c>
      <c r="E117" s="424">
        <f t="shared" ref="E117" si="4">C117*5000+D117*3500</f>
        <v>42500</v>
      </c>
    </row>
    <row r="118" spans="2:9" x14ac:dyDescent="0.35">
      <c r="B118" s="251" t="s">
        <v>828</v>
      </c>
      <c r="C118" s="253">
        <v>10</v>
      </c>
      <c r="D118" s="253">
        <v>10</v>
      </c>
      <c r="E118" s="424">
        <f t="shared" si="3"/>
        <v>85000</v>
      </c>
    </row>
    <row r="119" spans="2:9" x14ac:dyDescent="0.35">
      <c r="B119" s="82" t="s">
        <v>0</v>
      </c>
      <c r="C119" s="81">
        <f>SUM(C110:C118)</f>
        <v>67</v>
      </c>
      <c r="D119" s="81">
        <f>SUM(D110:D118)</f>
        <v>55</v>
      </c>
      <c r="E119" s="83">
        <f>SUM(E110:E118)</f>
        <v>527500</v>
      </c>
    </row>
    <row r="120" spans="2:9" x14ac:dyDescent="0.35">
      <c r="C120" s="4"/>
    </row>
    <row r="121" spans="2:9" x14ac:dyDescent="0.35">
      <c r="B121" s="94">
        <v>1</v>
      </c>
      <c r="C121" s="93" t="s">
        <v>1736</v>
      </c>
      <c r="D121" s="118"/>
      <c r="E121" s="94"/>
      <c r="F121" s="94">
        <v>10</v>
      </c>
      <c r="G121" s="94"/>
      <c r="H121" s="233">
        <f>(F121+G121)*19000</f>
        <v>190000</v>
      </c>
      <c r="I121" s="118"/>
    </row>
    <row r="122" spans="2:9" x14ac:dyDescent="0.35">
      <c r="H122" s="294">
        <f>SUM(H121:H121)</f>
        <v>190000</v>
      </c>
    </row>
    <row r="125" spans="2:9" x14ac:dyDescent="0.35">
      <c r="E125" s="69">
        <f>122*17000</f>
        <v>2074000</v>
      </c>
      <c r="H125" s="169">
        <v>35448</v>
      </c>
      <c r="I125" s="341">
        <f>H122+H125</f>
        <v>225448</v>
      </c>
    </row>
    <row r="126" spans="2:9" x14ac:dyDescent="0.35">
      <c r="H126" s="169">
        <v>123488</v>
      </c>
    </row>
    <row r="127" spans="2:9" x14ac:dyDescent="0.35">
      <c r="I127" s="341">
        <f>I125-H126</f>
        <v>101960</v>
      </c>
    </row>
    <row r="128" spans="2:9" x14ac:dyDescent="0.35">
      <c r="I128" s="132">
        <v>56000</v>
      </c>
    </row>
    <row r="129" spans="9:9" x14ac:dyDescent="0.35">
      <c r="I129" s="341">
        <f>I128+I127</f>
        <v>157960</v>
      </c>
    </row>
  </sheetData>
  <mergeCells count="1">
    <mergeCell ref="A90:C90"/>
  </mergeCells>
  <pageMargins left="0.31496062992125984" right="0.31496062992125984" top="0.15748031496062992" bottom="0.15748031496062992" header="0.31496062992125984" footer="0.31496062992125984"/>
  <pageSetup scale="80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59"/>
  <sheetViews>
    <sheetView topLeftCell="A142" workbookViewId="0">
      <selection activeCell="A32" sqref="A32"/>
    </sheetView>
  </sheetViews>
  <sheetFormatPr defaultRowHeight="14.5" x14ac:dyDescent="0.35"/>
  <cols>
    <col min="1" max="1" width="5.26953125" style="4" customWidth="1"/>
    <col min="2" max="2" width="19.26953125" customWidth="1"/>
    <col min="3" max="3" width="12.54296875" style="29" customWidth="1"/>
    <col min="4" max="5" width="12.54296875" style="4" customWidth="1"/>
    <col min="6" max="6" width="10.7265625" style="4" customWidth="1"/>
    <col min="7" max="7" width="12.54296875" style="3" customWidth="1"/>
    <col min="8" max="8" width="13.81640625" style="29" customWidth="1"/>
    <col min="9" max="9" width="32.7265625" style="132" customWidth="1"/>
    <col min="10" max="17" width="3.26953125" style="132" hidden="1" customWidth="1"/>
    <col min="18" max="21" width="3.26953125" style="132" customWidth="1"/>
    <col min="22" max="22" width="11.26953125" customWidth="1"/>
    <col min="23" max="23" width="10.54296875" customWidth="1"/>
    <col min="24" max="24" width="1.54296875" customWidth="1"/>
    <col min="25" max="25" width="10" customWidth="1"/>
    <col min="26" max="26" width="9.54296875" customWidth="1"/>
    <col min="27" max="27" width="2" customWidth="1"/>
    <col min="28" max="28" width="10.453125" customWidth="1"/>
    <col min="29" max="29" width="13.81640625" customWidth="1"/>
    <col min="30" max="30" width="1.7265625" customWidth="1"/>
    <col min="31" max="31" width="12.2695312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0.54296875" customWidth="1"/>
    <col min="38" max="38" width="8.7265625" customWidth="1"/>
    <col min="39" max="39" width="2.453125" customWidth="1"/>
    <col min="40" max="40" width="13.453125" customWidth="1"/>
    <col min="41" max="41" width="11.54296875" customWidth="1"/>
  </cols>
  <sheetData>
    <row r="1" spans="1:43" ht="18.5" x14ac:dyDescent="0.45">
      <c r="A1" s="28" t="s">
        <v>1642</v>
      </c>
      <c r="B1" s="406"/>
      <c r="C1" s="406"/>
      <c r="D1" s="62"/>
    </row>
    <row r="2" spans="1:43" ht="21" x14ac:dyDescent="0.5">
      <c r="A2" s="11" t="s">
        <v>1640</v>
      </c>
      <c r="B2" s="406"/>
      <c r="C2" s="406"/>
      <c r="D2" s="62"/>
    </row>
    <row r="3" spans="1:43" ht="21" x14ac:dyDescent="0.5">
      <c r="A3" s="11" t="s">
        <v>1641</v>
      </c>
    </row>
    <row r="4" spans="1:43" ht="21" x14ac:dyDescent="0.5">
      <c r="A4" s="76"/>
    </row>
    <row r="5" spans="1:43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 t="s">
        <v>1265</v>
      </c>
      <c r="Y5" s="100" t="s">
        <v>2</v>
      </c>
      <c r="Z5" s="6" t="s">
        <v>393</v>
      </c>
      <c r="AB5" s="100" t="s">
        <v>2</v>
      </c>
      <c r="AC5" s="6" t="s">
        <v>14</v>
      </c>
      <c r="AE5" s="100" t="s">
        <v>2</v>
      </c>
      <c r="AF5" s="6" t="s">
        <v>686</v>
      </c>
      <c r="AH5" s="100" t="s">
        <v>2</v>
      </c>
      <c r="AI5" s="6" t="s">
        <v>1673</v>
      </c>
      <c r="AK5" s="100" t="s">
        <v>2</v>
      </c>
      <c r="AL5" s="6" t="s">
        <v>1047</v>
      </c>
      <c r="AN5" s="100" t="s">
        <v>2</v>
      </c>
      <c r="AO5" s="6" t="s">
        <v>743</v>
      </c>
    </row>
    <row r="6" spans="1:43" ht="22.5" customHeight="1" x14ac:dyDescent="0.35">
      <c r="A6" s="104">
        <v>1</v>
      </c>
      <c r="B6" s="103" t="s">
        <v>1265</v>
      </c>
      <c r="C6" s="121" t="s">
        <v>1639</v>
      </c>
      <c r="D6" s="104">
        <v>2</v>
      </c>
      <c r="E6" s="104">
        <v>2</v>
      </c>
      <c r="F6" s="104"/>
      <c r="G6" s="142">
        <f>(E6+F6)*19000</f>
        <v>38000</v>
      </c>
      <c r="H6" s="121" t="s">
        <v>181</v>
      </c>
      <c r="I6" s="132" t="s">
        <v>1644</v>
      </c>
      <c r="V6" s="100" t="s">
        <v>457</v>
      </c>
      <c r="W6" s="6" t="s">
        <v>1639</v>
      </c>
      <c r="Y6" s="100" t="s">
        <v>457</v>
      </c>
      <c r="Z6" s="6" t="s">
        <v>189</v>
      </c>
      <c r="AB6" s="100" t="s">
        <v>457</v>
      </c>
      <c r="AC6" s="6" t="s">
        <v>1643</v>
      </c>
      <c r="AE6" s="100" t="s">
        <v>457</v>
      </c>
      <c r="AF6" s="6" t="s">
        <v>1643</v>
      </c>
      <c r="AH6" s="100" t="s">
        <v>457</v>
      </c>
      <c r="AI6" s="6" t="s">
        <v>413</v>
      </c>
      <c r="AK6" s="100" t="s">
        <v>457</v>
      </c>
      <c r="AL6" s="6" t="s">
        <v>413</v>
      </c>
      <c r="AN6" s="100" t="s">
        <v>457</v>
      </c>
      <c r="AO6" s="6" t="s">
        <v>413</v>
      </c>
    </row>
    <row r="7" spans="1:43" ht="22.5" customHeight="1" x14ac:dyDescent="0.35">
      <c r="A7" s="104">
        <v>2</v>
      </c>
      <c r="B7" s="103" t="s">
        <v>393</v>
      </c>
      <c r="C7" s="121" t="s">
        <v>189</v>
      </c>
      <c r="D7" s="104">
        <v>8</v>
      </c>
      <c r="E7" s="104">
        <v>2</v>
      </c>
      <c r="F7" s="104"/>
      <c r="G7" s="142">
        <f t="shared" ref="G7:G74" si="0">(E7+F7)*19000</f>
        <v>38000</v>
      </c>
      <c r="H7" s="121" t="s">
        <v>181</v>
      </c>
      <c r="I7" s="132" t="s">
        <v>1645</v>
      </c>
      <c r="V7" s="100" t="s">
        <v>99</v>
      </c>
      <c r="W7" s="100">
        <v>2</v>
      </c>
      <c r="Y7" s="100" t="s">
        <v>99</v>
      </c>
      <c r="Z7" s="100">
        <v>8</v>
      </c>
      <c r="AB7" s="100" t="s">
        <v>99</v>
      </c>
      <c r="AC7" s="100">
        <v>4</v>
      </c>
      <c r="AE7" s="100" t="s">
        <v>99</v>
      </c>
      <c r="AF7" s="100">
        <v>4</v>
      </c>
      <c r="AH7" s="100" t="s">
        <v>99</v>
      </c>
      <c r="AI7" s="100">
        <v>3</v>
      </c>
      <c r="AK7" s="100" t="s">
        <v>99</v>
      </c>
      <c r="AL7" s="100">
        <v>3</v>
      </c>
      <c r="AN7" s="100" t="s">
        <v>99</v>
      </c>
      <c r="AO7" s="100">
        <v>3</v>
      </c>
    </row>
    <row r="8" spans="1:43" ht="22.5" customHeight="1" x14ac:dyDescent="0.35">
      <c r="A8" s="104">
        <f>A7+1</f>
        <v>3</v>
      </c>
      <c r="B8" s="377" t="s">
        <v>14</v>
      </c>
      <c r="C8" s="121" t="s">
        <v>1643</v>
      </c>
      <c r="D8" s="104">
        <v>4</v>
      </c>
      <c r="E8" s="153">
        <v>1</v>
      </c>
      <c r="F8" s="104">
        <v>2</v>
      </c>
      <c r="G8" s="142">
        <f t="shared" si="0"/>
        <v>57000</v>
      </c>
      <c r="H8" s="121" t="s">
        <v>181</v>
      </c>
      <c r="I8" s="132" t="s">
        <v>1646</v>
      </c>
      <c r="V8" s="30" t="s">
        <v>70</v>
      </c>
      <c r="W8" s="2">
        <v>2</v>
      </c>
      <c r="Y8" s="30" t="s">
        <v>70</v>
      </c>
      <c r="Z8" s="2">
        <v>2</v>
      </c>
      <c r="AB8" s="30" t="s">
        <v>70</v>
      </c>
      <c r="AC8" s="2">
        <v>1</v>
      </c>
      <c r="AE8" s="30" t="s">
        <v>70</v>
      </c>
      <c r="AF8" s="2">
        <v>2</v>
      </c>
      <c r="AH8" s="30" t="s">
        <v>70</v>
      </c>
      <c r="AI8" s="2">
        <v>1</v>
      </c>
      <c r="AK8" s="30" t="s">
        <v>70</v>
      </c>
      <c r="AL8" s="2">
        <v>1</v>
      </c>
      <c r="AN8" s="30" t="s">
        <v>70</v>
      </c>
      <c r="AO8" s="2">
        <v>2</v>
      </c>
    </row>
    <row r="9" spans="1:43" ht="22.5" customHeight="1" x14ac:dyDescent="0.35">
      <c r="A9" s="104">
        <f t="shared" ref="A9:A76" si="1">A8+1</f>
        <v>4</v>
      </c>
      <c r="B9" s="103" t="s">
        <v>686</v>
      </c>
      <c r="C9" s="121" t="s">
        <v>1643</v>
      </c>
      <c r="D9" s="104">
        <v>4</v>
      </c>
      <c r="E9" s="104">
        <v>2</v>
      </c>
      <c r="F9" s="104"/>
      <c r="G9" s="142">
        <f t="shared" si="0"/>
        <v>38000</v>
      </c>
      <c r="H9" s="136" t="s">
        <v>181</v>
      </c>
      <c r="I9" s="206" t="s">
        <v>1647</v>
      </c>
      <c r="V9" s="30" t="s">
        <v>71</v>
      </c>
      <c r="W9" s="2"/>
      <c r="Y9" s="30" t="s">
        <v>71</v>
      </c>
      <c r="Z9" s="2"/>
      <c r="AB9" s="30" t="s">
        <v>71</v>
      </c>
      <c r="AC9" s="2">
        <v>2</v>
      </c>
      <c r="AE9" s="30" t="s">
        <v>71</v>
      </c>
      <c r="AF9" s="2"/>
      <c r="AH9" s="30" t="s">
        <v>71</v>
      </c>
      <c r="AI9" s="2"/>
      <c r="AK9" s="30" t="s">
        <v>71</v>
      </c>
      <c r="AL9" s="2"/>
      <c r="AN9" s="30" t="s">
        <v>71</v>
      </c>
      <c r="AO9" s="2"/>
    </row>
    <row r="10" spans="1:43" ht="22.5" customHeight="1" x14ac:dyDescent="0.35">
      <c r="A10" s="104">
        <f t="shared" si="1"/>
        <v>5</v>
      </c>
      <c r="B10" s="103" t="s">
        <v>1673</v>
      </c>
      <c r="C10" s="121" t="s">
        <v>413</v>
      </c>
      <c r="D10" s="104">
        <v>3</v>
      </c>
      <c r="E10" s="104">
        <v>1</v>
      </c>
      <c r="F10" s="104"/>
      <c r="G10" s="142">
        <f t="shared" si="0"/>
        <v>19000</v>
      </c>
      <c r="H10" s="136" t="s">
        <v>181</v>
      </c>
      <c r="I10" s="206" t="s">
        <v>1648</v>
      </c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(W8+W9)*19000</f>
        <v>38000</v>
      </c>
      <c r="Y10" s="120" t="s">
        <v>0</v>
      </c>
      <c r="Z10" s="79">
        <f>(Z8+Z9)*19000</f>
        <v>38000</v>
      </c>
      <c r="AB10" s="120" t="s">
        <v>0</v>
      </c>
      <c r="AC10" s="79">
        <f>(AC8+AC9)*19000</f>
        <v>57000</v>
      </c>
      <c r="AE10" s="120" t="s">
        <v>0</v>
      </c>
      <c r="AF10" s="79">
        <f>(AF8+AF9)*19000</f>
        <v>38000</v>
      </c>
      <c r="AH10" s="120" t="s">
        <v>0</v>
      </c>
      <c r="AI10" s="79">
        <f>(AI8+AI9)*19000</f>
        <v>19000</v>
      </c>
      <c r="AK10" s="120" t="s">
        <v>0</v>
      </c>
      <c r="AL10" s="79">
        <f>(AL8+AL9)*19000</f>
        <v>19000</v>
      </c>
      <c r="AN10" s="120" t="s">
        <v>0</v>
      </c>
      <c r="AO10" s="79">
        <f>(AO8+AO9)*19000</f>
        <v>38000</v>
      </c>
    </row>
    <row r="11" spans="1:43" ht="22.5" customHeight="1" x14ac:dyDescent="0.35">
      <c r="A11" s="104">
        <f t="shared" si="1"/>
        <v>6</v>
      </c>
      <c r="B11" s="103" t="s">
        <v>1047</v>
      </c>
      <c r="C11" s="121" t="s">
        <v>413</v>
      </c>
      <c r="D11" s="104">
        <v>3</v>
      </c>
      <c r="E11" s="104">
        <v>1</v>
      </c>
      <c r="F11" s="104"/>
      <c r="G11" s="142">
        <f t="shared" si="0"/>
        <v>19000</v>
      </c>
      <c r="H11" s="136" t="s">
        <v>181</v>
      </c>
      <c r="I11" s="206" t="s">
        <v>1649</v>
      </c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360"/>
      <c r="AI11" s="361"/>
      <c r="AJ11" s="265"/>
      <c r="AK11" s="360"/>
      <c r="AL11" s="361"/>
      <c r="AM11" s="265"/>
      <c r="AN11" s="360"/>
      <c r="AO11" s="361"/>
      <c r="AP11" s="265"/>
      <c r="AQ11" s="265"/>
    </row>
    <row r="12" spans="1:43" ht="22.5" customHeight="1" x14ac:dyDescent="0.35">
      <c r="A12" s="104">
        <f t="shared" si="1"/>
        <v>7</v>
      </c>
      <c r="B12" s="103" t="s">
        <v>743</v>
      </c>
      <c r="C12" s="121" t="s">
        <v>413</v>
      </c>
      <c r="D12" s="104">
        <v>3</v>
      </c>
      <c r="E12" s="104">
        <v>2</v>
      </c>
      <c r="F12" s="104"/>
      <c r="G12" s="142">
        <f t="shared" si="0"/>
        <v>38000</v>
      </c>
      <c r="H12" s="136" t="s">
        <v>181</v>
      </c>
      <c r="I12" s="206" t="s">
        <v>1650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 t="s">
        <v>1499</v>
      </c>
      <c r="Y12" s="100" t="s">
        <v>2</v>
      </c>
      <c r="Z12" s="6" t="s">
        <v>1537</v>
      </c>
      <c r="AB12" s="100" t="s">
        <v>2</v>
      </c>
      <c r="AC12" s="103" t="s">
        <v>1233</v>
      </c>
      <c r="AE12" s="100" t="s">
        <v>2</v>
      </c>
      <c r="AF12" s="103" t="s">
        <v>483</v>
      </c>
      <c r="AH12" s="100" t="s">
        <v>2</v>
      </c>
      <c r="AI12" s="6" t="s">
        <v>1679</v>
      </c>
      <c r="AJ12" s="265"/>
      <c r="AK12" s="100" t="s">
        <v>2</v>
      </c>
      <c r="AL12" s="6" t="s">
        <v>1674</v>
      </c>
      <c r="AM12" s="265"/>
      <c r="AN12" s="100" t="s">
        <v>2</v>
      </c>
      <c r="AO12" s="6" t="s">
        <v>828</v>
      </c>
      <c r="AP12" s="265"/>
      <c r="AQ12" s="265"/>
    </row>
    <row r="13" spans="1:43" ht="22.5" customHeight="1" x14ac:dyDescent="0.35">
      <c r="A13" s="104">
        <f t="shared" si="1"/>
        <v>8</v>
      </c>
      <c r="B13" s="103" t="s">
        <v>1499</v>
      </c>
      <c r="C13" s="121" t="s">
        <v>413</v>
      </c>
      <c r="D13" s="104">
        <v>3</v>
      </c>
      <c r="E13" s="104">
        <v>1</v>
      </c>
      <c r="F13" s="104"/>
      <c r="G13" s="142">
        <f t="shared" si="0"/>
        <v>19000</v>
      </c>
      <c r="H13" s="136" t="s">
        <v>181</v>
      </c>
      <c r="I13" s="206" t="s">
        <v>1651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 t="s">
        <v>413</v>
      </c>
      <c r="Y13" s="100" t="s">
        <v>457</v>
      </c>
      <c r="Z13" s="6" t="s">
        <v>649</v>
      </c>
      <c r="AB13" s="100" t="s">
        <v>457</v>
      </c>
      <c r="AC13" s="6" t="s">
        <v>189</v>
      </c>
      <c r="AE13" s="100" t="s">
        <v>457</v>
      </c>
      <c r="AF13" s="6" t="s">
        <v>484</v>
      </c>
      <c r="AH13" s="100" t="s">
        <v>457</v>
      </c>
      <c r="AI13" s="6" t="s">
        <v>649</v>
      </c>
      <c r="AK13" s="100" t="s">
        <v>457</v>
      </c>
      <c r="AL13" s="6" t="s">
        <v>413</v>
      </c>
      <c r="AN13" s="100" t="s">
        <v>457</v>
      </c>
      <c r="AO13" s="6" t="s">
        <v>830</v>
      </c>
    </row>
    <row r="14" spans="1:43" ht="22.5" customHeight="1" x14ac:dyDescent="0.35">
      <c r="A14" s="104">
        <f t="shared" si="1"/>
        <v>9</v>
      </c>
      <c r="B14" s="103" t="s">
        <v>1537</v>
      </c>
      <c r="C14" s="121" t="s">
        <v>649</v>
      </c>
      <c r="D14" s="104">
        <v>5</v>
      </c>
      <c r="E14" s="104">
        <v>4</v>
      </c>
      <c r="F14" s="104"/>
      <c r="G14" s="142">
        <f t="shared" si="0"/>
        <v>76000</v>
      </c>
      <c r="H14" s="136" t="s">
        <v>181</v>
      </c>
      <c r="I14" s="206" t="s">
        <v>1652</v>
      </c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>
        <v>3</v>
      </c>
      <c r="Y14" s="100" t="s">
        <v>99</v>
      </c>
      <c r="Z14" s="100">
        <v>5</v>
      </c>
      <c r="AB14" s="100" t="s">
        <v>99</v>
      </c>
      <c r="AC14" s="100">
        <v>8</v>
      </c>
      <c r="AE14" s="100" t="s">
        <v>99</v>
      </c>
      <c r="AF14" s="100">
        <v>6</v>
      </c>
      <c r="AH14" s="100" t="s">
        <v>99</v>
      </c>
      <c r="AI14" s="100">
        <v>5</v>
      </c>
      <c r="AK14" s="100" t="s">
        <v>99</v>
      </c>
      <c r="AL14" s="100">
        <v>3</v>
      </c>
      <c r="AN14" s="100" t="s">
        <v>99</v>
      </c>
      <c r="AO14" s="100">
        <v>4</v>
      </c>
    </row>
    <row r="15" spans="1:43" ht="22.5" customHeight="1" x14ac:dyDescent="0.35">
      <c r="A15" s="104">
        <f t="shared" si="1"/>
        <v>10</v>
      </c>
      <c r="B15" s="103" t="s">
        <v>1233</v>
      </c>
      <c r="C15" s="121" t="s">
        <v>189</v>
      </c>
      <c r="D15" s="104">
        <v>8</v>
      </c>
      <c r="E15" s="104">
        <v>1</v>
      </c>
      <c r="F15" s="104"/>
      <c r="G15" s="142">
        <f t="shared" si="0"/>
        <v>19000</v>
      </c>
      <c r="H15" s="136" t="s">
        <v>181</v>
      </c>
      <c r="I15" s="206" t="s">
        <v>1653</v>
      </c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>
        <v>1</v>
      </c>
      <c r="Y15" s="30" t="s">
        <v>70</v>
      </c>
      <c r="Z15" s="2">
        <v>4</v>
      </c>
      <c r="AB15" s="30" t="s">
        <v>70</v>
      </c>
      <c r="AC15" s="2">
        <v>1</v>
      </c>
      <c r="AE15" s="30" t="s">
        <v>70</v>
      </c>
      <c r="AF15" s="2">
        <v>3</v>
      </c>
      <c r="AH15" s="30" t="s">
        <v>70</v>
      </c>
      <c r="AI15" s="2">
        <v>2</v>
      </c>
      <c r="AK15" s="30" t="s">
        <v>70</v>
      </c>
      <c r="AL15" s="2">
        <v>2</v>
      </c>
      <c r="AN15" s="30" t="s">
        <v>70</v>
      </c>
      <c r="AO15" s="2">
        <v>2</v>
      </c>
    </row>
    <row r="16" spans="1:43" ht="22.5" customHeight="1" x14ac:dyDescent="0.35">
      <c r="A16" s="104">
        <f t="shared" si="1"/>
        <v>11</v>
      </c>
      <c r="B16" s="103" t="s">
        <v>483</v>
      </c>
      <c r="C16" s="121" t="s">
        <v>484</v>
      </c>
      <c r="D16" s="104">
        <v>6</v>
      </c>
      <c r="E16" s="104">
        <v>4</v>
      </c>
      <c r="F16" s="104"/>
      <c r="G16" s="142">
        <f t="shared" si="0"/>
        <v>76000</v>
      </c>
      <c r="H16" s="136" t="s">
        <v>181</v>
      </c>
      <c r="I16" s="206" t="s">
        <v>1654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/>
      <c r="Y16" s="30" t="s">
        <v>71</v>
      </c>
      <c r="Z16" s="2"/>
      <c r="AB16" s="30" t="s">
        <v>71</v>
      </c>
      <c r="AC16" s="2"/>
      <c r="AE16" s="30" t="s">
        <v>71</v>
      </c>
      <c r="AF16" s="2"/>
      <c r="AH16" s="30" t="s">
        <v>71</v>
      </c>
      <c r="AI16" s="2"/>
      <c r="AK16" s="30" t="s">
        <v>71</v>
      </c>
      <c r="AL16" s="2"/>
      <c r="AN16" s="30" t="s">
        <v>71</v>
      </c>
      <c r="AO16" s="2"/>
    </row>
    <row r="17" spans="1:42" ht="22.5" customHeight="1" x14ac:dyDescent="0.35">
      <c r="A17" s="104">
        <f t="shared" si="1"/>
        <v>12</v>
      </c>
      <c r="B17" s="103" t="s">
        <v>1227</v>
      </c>
      <c r="C17" s="121" t="s">
        <v>649</v>
      </c>
      <c r="D17" s="104">
        <v>5</v>
      </c>
      <c r="E17" s="104">
        <v>2</v>
      </c>
      <c r="F17" s="104"/>
      <c r="G17" s="142">
        <f t="shared" si="0"/>
        <v>38000</v>
      </c>
      <c r="H17" s="136" t="s">
        <v>181</v>
      </c>
      <c r="I17" s="206" t="s">
        <v>1655</v>
      </c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(W15+W16)*19000</f>
        <v>19000</v>
      </c>
      <c r="Y17" s="120" t="s">
        <v>0</v>
      </c>
      <c r="Z17" s="79">
        <f>(Z15+Z16)*19000</f>
        <v>76000</v>
      </c>
      <c r="AB17" s="120" t="s">
        <v>0</v>
      </c>
      <c r="AC17" s="79">
        <f>(AC15+AC16)*19000</f>
        <v>19000</v>
      </c>
      <c r="AE17" s="120" t="s">
        <v>0</v>
      </c>
      <c r="AF17" s="79">
        <f>(AF15+AF16)*19000</f>
        <v>57000</v>
      </c>
      <c r="AH17" s="120" t="s">
        <v>0</v>
      </c>
      <c r="AI17" s="79">
        <f>(AI15+AI16)*19000</f>
        <v>38000</v>
      </c>
      <c r="AK17" s="120" t="s">
        <v>0</v>
      </c>
      <c r="AL17" s="79">
        <f>(AL15+AL16)*19000</f>
        <v>38000</v>
      </c>
      <c r="AN17" s="120" t="s">
        <v>0</v>
      </c>
      <c r="AO17" s="79">
        <f>(AO15+AO16)*19000</f>
        <v>38000</v>
      </c>
    </row>
    <row r="18" spans="1:42" ht="22.5" customHeight="1" x14ac:dyDescent="0.35">
      <c r="A18" s="104">
        <f t="shared" si="1"/>
        <v>13</v>
      </c>
      <c r="B18" s="103" t="s">
        <v>1674</v>
      </c>
      <c r="C18" s="121" t="s">
        <v>413</v>
      </c>
      <c r="D18" s="104">
        <v>3</v>
      </c>
      <c r="E18" s="104">
        <v>2</v>
      </c>
      <c r="F18" s="104"/>
      <c r="G18" s="142">
        <f t="shared" si="0"/>
        <v>38000</v>
      </c>
      <c r="H18" s="136" t="s">
        <v>181</v>
      </c>
      <c r="I18" s="246" t="s">
        <v>1656</v>
      </c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62"/>
      <c r="AI18" s="265"/>
      <c r="AJ18" s="265"/>
      <c r="AK18" s="362"/>
      <c r="AL18" s="265"/>
      <c r="AM18" s="265"/>
      <c r="AN18" s="362"/>
      <c r="AO18" s="265"/>
    </row>
    <row r="19" spans="1:42" ht="22.5" customHeight="1" x14ac:dyDescent="0.35">
      <c r="A19" s="104">
        <f t="shared" si="1"/>
        <v>14</v>
      </c>
      <c r="B19" s="103" t="s">
        <v>828</v>
      </c>
      <c r="C19" s="121" t="s">
        <v>1675</v>
      </c>
      <c r="D19" s="104">
        <v>4</v>
      </c>
      <c r="E19" s="104">
        <v>2</v>
      </c>
      <c r="F19" s="104"/>
      <c r="G19" s="142">
        <f t="shared" si="0"/>
        <v>38000</v>
      </c>
      <c r="H19" s="136" t="s">
        <v>181</v>
      </c>
      <c r="I19" s="334" t="s">
        <v>1657</v>
      </c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 t="s">
        <v>1260</v>
      </c>
      <c r="Y19" s="100" t="s">
        <v>2</v>
      </c>
      <c r="Z19" s="6" t="s">
        <v>1484</v>
      </c>
      <c r="AB19" s="100" t="s">
        <v>2</v>
      </c>
      <c r="AC19" s="103" t="s">
        <v>1626</v>
      </c>
      <c r="AE19" s="100" t="s">
        <v>2</v>
      </c>
      <c r="AF19" s="103" t="s">
        <v>910</v>
      </c>
      <c r="AH19" s="100" t="s">
        <v>2</v>
      </c>
      <c r="AI19" s="6" t="s">
        <v>1517</v>
      </c>
      <c r="AJ19" s="265"/>
      <c r="AK19" s="100" t="s">
        <v>2</v>
      </c>
      <c r="AL19" s="6" t="s">
        <v>1677</v>
      </c>
      <c r="AM19" s="265"/>
      <c r="AN19" s="100" t="s">
        <v>2</v>
      </c>
      <c r="AO19" s="6" t="s">
        <v>1521</v>
      </c>
    </row>
    <row r="20" spans="1:42" ht="22.5" customHeight="1" x14ac:dyDescent="0.35">
      <c r="A20" s="104">
        <f t="shared" si="1"/>
        <v>15</v>
      </c>
      <c r="B20" s="103" t="s">
        <v>1260</v>
      </c>
      <c r="C20" s="121" t="s">
        <v>1011</v>
      </c>
      <c r="D20" s="104">
        <v>7</v>
      </c>
      <c r="E20" s="104">
        <v>2</v>
      </c>
      <c r="F20" s="104"/>
      <c r="G20" s="142">
        <f t="shared" si="0"/>
        <v>38000</v>
      </c>
      <c r="H20" s="136" t="s">
        <v>181</v>
      </c>
      <c r="I20" s="206" t="s">
        <v>1658</v>
      </c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 t="s">
        <v>1011</v>
      </c>
      <c r="Y20" s="100" t="s">
        <v>457</v>
      </c>
      <c r="Z20" s="6" t="s">
        <v>649</v>
      </c>
      <c r="AB20" s="100" t="s">
        <v>457</v>
      </c>
      <c r="AC20" s="6" t="s">
        <v>422</v>
      </c>
      <c r="AE20" s="100" t="s">
        <v>457</v>
      </c>
      <c r="AF20" s="6" t="s">
        <v>649</v>
      </c>
      <c r="AH20" s="100" t="s">
        <v>457</v>
      </c>
      <c r="AI20" s="6" t="s">
        <v>649</v>
      </c>
      <c r="AK20" s="100" t="s">
        <v>457</v>
      </c>
      <c r="AL20" s="6" t="s">
        <v>649</v>
      </c>
      <c r="AN20" s="100" t="s">
        <v>457</v>
      </c>
      <c r="AO20" s="6" t="s">
        <v>649</v>
      </c>
    </row>
    <row r="21" spans="1:42" ht="22.5" customHeight="1" x14ac:dyDescent="0.35">
      <c r="A21" s="104">
        <f t="shared" si="1"/>
        <v>16</v>
      </c>
      <c r="B21" s="103" t="s">
        <v>1484</v>
      </c>
      <c r="C21" s="121" t="s">
        <v>649</v>
      </c>
      <c r="D21" s="104">
        <v>5</v>
      </c>
      <c r="E21" s="104">
        <v>2</v>
      </c>
      <c r="F21" s="104">
        <v>7</v>
      </c>
      <c r="G21" s="142">
        <f t="shared" si="0"/>
        <v>171000</v>
      </c>
      <c r="H21" s="136" t="s">
        <v>181</v>
      </c>
      <c r="I21" s="236" t="s">
        <v>1659</v>
      </c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>
        <v>7</v>
      </c>
      <c r="Y21" s="100" t="s">
        <v>99</v>
      </c>
      <c r="Z21" s="100">
        <v>5</v>
      </c>
      <c r="AB21" s="100" t="s">
        <v>99</v>
      </c>
      <c r="AC21" s="100">
        <v>4</v>
      </c>
      <c r="AE21" s="100" t="s">
        <v>99</v>
      </c>
      <c r="AF21" s="100">
        <v>5</v>
      </c>
      <c r="AH21" s="100" t="s">
        <v>99</v>
      </c>
      <c r="AI21" s="100">
        <v>5</v>
      </c>
      <c r="AK21" s="100" t="s">
        <v>99</v>
      </c>
      <c r="AL21" s="100">
        <v>5</v>
      </c>
      <c r="AN21" s="100" t="s">
        <v>99</v>
      </c>
      <c r="AO21" s="100">
        <v>5</v>
      </c>
    </row>
    <row r="22" spans="1:42" ht="22.5" customHeight="1" x14ac:dyDescent="0.35">
      <c r="A22" s="104">
        <f t="shared" si="1"/>
        <v>17</v>
      </c>
      <c r="B22" s="103" t="s">
        <v>1676</v>
      </c>
      <c r="C22" s="121" t="s">
        <v>1643</v>
      </c>
      <c r="D22" s="104">
        <v>4</v>
      </c>
      <c r="E22" s="104">
        <v>1</v>
      </c>
      <c r="F22" s="104">
        <v>2</v>
      </c>
      <c r="G22" s="142">
        <f t="shared" si="0"/>
        <v>57000</v>
      </c>
      <c r="H22" s="136" t="s">
        <v>181</v>
      </c>
      <c r="I22" s="245" t="s">
        <v>1660</v>
      </c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>
        <v>2</v>
      </c>
      <c r="Y22" s="30" t="s">
        <v>70</v>
      </c>
      <c r="Z22" s="2">
        <v>2</v>
      </c>
      <c r="AB22" s="30" t="s">
        <v>70</v>
      </c>
      <c r="AC22" s="2">
        <v>1</v>
      </c>
      <c r="AE22" s="30" t="s">
        <v>70</v>
      </c>
      <c r="AF22" s="2"/>
      <c r="AH22" s="30" t="s">
        <v>70</v>
      </c>
      <c r="AI22" s="2"/>
      <c r="AK22" s="30" t="s">
        <v>70</v>
      </c>
      <c r="AL22" s="2">
        <v>3</v>
      </c>
      <c r="AN22" s="30" t="s">
        <v>70</v>
      </c>
      <c r="AO22" s="2">
        <v>2</v>
      </c>
    </row>
    <row r="23" spans="1:42" ht="22.5" customHeight="1" x14ac:dyDescent="0.35">
      <c r="A23" s="104">
        <f t="shared" si="1"/>
        <v>18</v>
      </c>
      <c r="B23" s="103" t="s">
        <v>910</v>
      </c>
      <c r="C23" s="121" t="s">
        <v>649</v>
      </c>
      <c r="D23" s="104">
        <v>5</v>
      </c>
      <c r="E23" s="104"/>
      <c r="F23" s="104">
        <v>1</v>
      </c>
      <c r="G23" s="142">
        <f t="shared" si="0"/>
        <v>19000</v>
      </c>
      <c r="H23" s="136" t="s">
        <v>181</v>
      </c>
      <c r="I23" s="206" t="s">
        <v>1661</v>
      </c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81"/>
      <c r="Y23" s="30" t="s">
        <v>71</v>
      </c>
      <c r="Z23" s="2">
        <v>7</v>
      </c>
      <c r="AB23" s="30" t="s">
        <v>71</v>
      </c>
      <c r="AC23" s="2">
        <v>2</v>
      </c>
      <c r="AE23" s="30" t="s">
        <v>71</v>
      </c>
      <c r="AF23" s="2">
        <v>1</v>
      </c>
      <c r="AH23" s="30" t="s">
        <v>71</v>
      </c>
      <c r="AI23" s="2">
        <v>2</v>
      </c>
      <c r="AK23" s="30" t="s">
        <v>71</v>
      </c>
      <c r="AL23" s="2"/>
      <c r="AN23" s="30" t="s">
        <v>71</v>
      </c>
      <c r="AO23" s="2"/>
    </row>
    <row r="24" spans="1:42" ht="22.5" customHeight="1" x14ac:dyDescent="0.35">
      <c r="A24" s="104">
        <f t="shared" si="1"/>
        <v>19</v>
      </c>
      <c r="B24" s="103" t="s">
        <v>1517</v>
      </c>
      <c r="C24" s="121" t="s">
        <v>649</v>
      </c>
      <c r="D24" s="104">
        <v>5</v>
      </c>
      <c r="E24" s="104"/>
      <c r="F24" s="104">
        <v>2</v>
      </c>
      <c r="G24" s="142">
        <f t="shared" si="0"/>
        <v>38000</v>
      </c>
      <c r="H24" s="136" t="s">
        <v>181</v>
      </c>
      <c r="I24" s="206" t="s">
        <v>1662</v>
      </c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>
        <f>(W22+W23)*19000</f>
        <v>38000</v>
      </c>
      <c r="Y24" s="120" t="s">
        <v>0</v>
      </c>
      <c r="Z24" s="79">
        <f>(Z22+Z23)*19000</f>
        <v>171000</v>
      </c>
      <c r="AB24" s="120" t="s">
        <v>0</v>
      </c>
      <c r="AC24" s="79">
        <f>(AC22+AC23)*19000</f>
        <v>57000</v>
      </c>
      <c r="AE24" s="120" t="s">
        <v>0</v>
      </c>
      <c r="AF24" s="79">
        <f>(AF22+AF23)*19000</f>
        <v>19000</v>
      </c>
      <c r="AH24" s="120" t="s">
        <v>0</v>
      </c>
      <c r="AI24" s="79">
        <f>(AI22+AI23)*19000</f>
        <v>38000</v>
      </c>
      <c r="AK24" s="120" t="s">
        <v>0</v>
      </c>
      <c r="AL24" s="79">
        <f>(AL22+AL23)*19000</f>
        <v>57000</v>
      </c>
      <c r="AN24" s="120" t="s">
        <v>0</v>
      </c>
      <c r="AO24" s="79">
        <f>(AO22+AO23)*19000</f>
        <v>38000</v>
      </c>
    </row>
    <row r="25" spans="1:42" ht="22.5" customHeight="1" x14ac:dyDescent="0.35">
      <c r="A25" s="104">
        <f t="shared" si="1"/>
        <v>20</v>
      </c>
      <c r="B25" s="121" t="s">
        <v>1677</v>
      </c>
      <c r="C25" s="121" t="s">
        <v>649</v>
      </c>
      <c r="D25" s="104">
        <v>5</v>
      </c>
      <c r="E25" s="104">
        <v>3</v>
      </c>
      <c r="F25" s="104"/>
      <c r="G25" s="142">
        <f t="shared" si="0"/>
        <v>57000</v>
      </c>
      <c r="H25" s="136" t="s">
        <v>181</v>
      </c>
      <c r="I25" s="236" t="s">
        <v>1663</v>
      </c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 t="s">
        <v>1230</v>
      </c>
      <c r="Y25" s="100" t="s">
        <v>2</v>
      </c>
      <c r="Z25" s="6" t="s">
        <v>1067</v>
      </c>
      <c r="AB25" s="100" t="s">
        <v>2</v>
      </c>
      <c r="AC25" s="103" t="s">
        <v>1678</v>
      </c>
      <c r="AE25" s="100" t="s">
        <v>2</v>
      </c>
      <c r="AF25" s="103" t="s">
        <v>1262</v>
      </c>
      <c r="AH25" s="100" t="s">
        <v>2</v>
      </c>
      <c r="AI25" s="6" t="s">
        <v>1511</v>
      </c>
      <c r="AJ25" s="265"/>
      <c r="AK25" s="100" t="s">
        <v>2</v>
      </c>
      <c r="AL25" s="6" t="s">
        <v>1293</v>
      </c>
      <c r="AM25" s="265"/>
      <c r="AN25" s="100" t="s">
        <v>2</v>
      </c>
      <c r="AO25" s="6" t="s">
        <v>1218</v>
      </c>
    </row>
    <row r="26" spans="1:42" ht="22.5" customHeight="1" x14ac:dyDescent="0.35">
      <c r="A26" s="104">
        <f t="shared" si="1"/>
        <v>21</v>
      </c>
      <c r="B26" s="121" t="s">
        <v>1521</v>
      </c>
      <c r="C26" s="121" t="s">
        <v>649</v>
      </c>
      <c r="D26" s="104">
        <v>5</v>
      </c>
      <c r="E26" s="104">
        <v>2</v>
      </c>
      <c r="F26" s="104"/>
      <c r="G26" s="142">
        <f t="shared" si="0"/>
        <v>38000</v>
      </c>
      <c r="H26" s="136" t="s">
        <v>181</v>
      </c>
      <c r="I26" s="206" t="s">
        <v>1664</v>
      </c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 t="s">
        <v>649</v>
      </c>
      <c r="Y26" s="100" t="s">
        <v>457</v>
      </c>
      <c r="Z26" s="6" t="s">
        <v>649</v>
      </c>
      <c r="AB26" s="100" t="s">
        <v>457</v>
      </c>
      <c r="AC26" s="6" t="s">
        <v>1536</v>
      </c>
      <c r="AE26" s="100" t="s">
        <v>457</v>
      </c>
      <c r="AF26" s="6" t="s">
        <v>1536</v>
      </c>
      <c r="AH26" s="100" t="s">
        <v>457</v>
      </c>
      <c r="AI26" s="6" t="s">
        <v>1536</v>
      </c>
      <c r="AK26" s="100" t="s">
        <v>457</v>
      </c>
      <c r="AL26" s="6" t="s">
        <v>649</v>
      </c>
      <c r="AN26" s="100" t="s">
        <v>457</v>
      </c>
      <c r="AO26" s="6" t="s">
        <v>485</v>
      </c>
      <c r="AP26" s="265"/>
    </row>
    <row r="27" spans="1:42" ht="22.5" customHeight="1" x14ac:dyDescent="0.35">
      <c r="A27" s="104">
        <f t="shared" si="1"/>
        <v>22</v>
      </c>
      <c r="B27" s="121" t="s">
        <v>1230</v>
      </c>
      <c r="C27" s="121" t="s">
        <v>649</v>
      </c>
      <c r="D27" s="104">
        <v>5</v>
      </c>
      <c r="E27" s="104">
        <v>1</v>
      </c>
      <c r="F27" s="104"/>
      <c r="G27" s="142">
        <f t="shared" si="0"/>
        <v>19000</v>
      </c>
      <c r="H27" s="136" t="s">
        <v>181</v>
      </c>
      <c r="I27" s="206" t="s">
        <v>1665</v>
      </c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>
        <v>5</v>
      </c>
      <c r="Y27" s="100" t="s">
        <v>99</v>
      </c>
      <c r="Z27" s="100">
        <v>5</v>
      </c>
      <c r="AB27" s="100" t="s">
        <v>99</v>
      </c>
      <c r="AC27" s="100">
        <v>7</v>
      </c>
      <c r="AE27" s="100" t="s">
        <v>99</v>
      </c>
      <c r="AF27" s="100">
        <v>7</v>
      </c>
      <c r="AH27" s="100" t="s">
        <v>99</v>
      </c>
      <c r="AI27" s="100">
        <v>7</v>
      </c>
      <c r="AK27" s="100" t="s">
        <v>99</v>
      </c>
      <c r="AL27" s="100">
        <v>5</v>
      </c>
      <c r="AN27" s="100" t="s">
        <v>99</v>
      </c>
      <c r="AO27" s="100">
        <v>7</v>
      </c>
      <c r="AP27" s="265"/>
    </row>
    <row r="28" spans="1:42" ht="22.5" customHeight="1" x14ac:dyDescent="0.35">
      <c r="A28" s="104">
        <f t="shared" si="1"/>
        <v>23</v>
      </c>
      <c r="B28" s="121" t="s">
        <v>1067</v>
      </c>
      <c r="C28" s="121" t="s">
        <v>649</v>
      </c>
      <c r="D28" s="104">
        <v>5</v>
      </c>
      <c r="E28" s="104">
        <v>2</v>
      </c>
      <c r="F28" s="104"/>
      <c r="G28" s="142">
        <f t="shared" si="0"/>
        <v>38000</v>
      </c>
      <c r="H28" s="136" t="s">
        <v>181</v>
      </c>
      <c r="I28" s="206" t="s">
        <v>1666</v>
      </c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>
        <v>1</v>
      </c>
      <c r="Y28" s="30" t="s">
        <v>70</v>
      </c>
      <c r="Z28" s="2">
        <v>2</v>
      </c>
      <c r="AB28" s="30" t="s">
        <v>70</v>
      </c>
      <c r="AC28" s="2">
        <v>2</v>
      </c>
      <c r="AE28" s="30" t="s">
        <v>70</v>
      </c>
      <c r="AF28" s="2">
        <v>2</v>
      </c>
      <c r="AH28" s="30" t="s">
        <v>70</v>
      </c>
      <c r="AI28" s="2">
        <v>1</v>
      </c>
      <c r="AK28" s="30" t="s">
        <v>70</v>
      </c>
      <c r="AL28" s="2">
        <v>2</v>
      </c>
      <c r="AN28" s="30" t="s">
        <v>70</v>
      </c>
      <c r="AO28" s="2">
        <v>1</v>
      </c>
    </row>
    <row r="29" spans="1:42" ht="22.5" customHeight="1" x14ac:dyDescent="0.35">
      <c r="A29" s="104">
        <f t="shared" si="1"/>
        <v>24</v>
      </c>
      <c r="B29" s="103" t="s">
        <v>1678</v>
      </c>
      <c r="C29" s="121" t="s">
        <v>1536</v>
      </c>
      <c r="D29" s="104">
        <v>7</v>
      </c>
      <c r="E29" s="104">
        <v>2</v>
      </c>
      <c r="F29" s="104"/>
      <c r="G29" s="142">
        <f t="shared" si="0"/>
        <v>38000</v>
      </c>
      <c r="H29" s="136" t="s">
        <v>181</v>
      </c>
      <c r="I29" s="206" t="s">
        <v>1667</v>
      </c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71</v>
      </c>
      <c r="W29" s="281"/>
      <c r="Y29" s="30" t="s">
        <v>71</v>
      </c>
      <c r="Z29" s="2"/>
      <c r="AB29" s="30" t="s">
        <v>71</v>
      </c>
      <c r="AC29" s="2"/>
      <c r="AE29" s="30" t="s">
        <v>71</v>
      </c>
      <c r="AF29" s="2">
        <v>1</v>
      </c>
      <c r="AH29" s="30" t="s">
        <v>71</v>
      </c>
      <c r="AI29" s="2"/>
      <c r="AK29" s="30" t="s">
        <v>71</v>
      </c>
      <c r="AL29" s="2"/>
      <c r="AN29" s="30" t="s">
        <v>71</v>
      </c>
      <c r="AO29" s="2">
        <v>1</v>
      </c>
    </row>
    <row r="30" spans="1:42" ht="22.5" customHeight="1" x14ac:dyDescent="0.35">
      <c r="A30" s="104">
        <f t="shared" si="1"/>
        <v>25</v>
      </c>
      <c r="B30" s="103" t="s">
        <v>1262</v>
      </c>
      <c r="C30" s="121" t="s">
        <v>1536</v>
      </c>
      <c r="D30" s="104">
        <v>7</v>
      </c>
      <c r="E30" s="104">
        <v>2</v>
      </c>
      <c r="F30" s="104">
        <v>1</v>
      </c>
      <c r="G30" s="142">
        <f t="shared" si="0"/>
        <v>57000</v>
      </c>
      <c r="H30" s="136" t="s">
        <v>181</v>
      </c>
      <c r="I30" s="206" t="s">
        <v>1668</v>
      </c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(W28+W29)*19000</f>
        <v>19000</v>
      </c>
      <c r="Y30" s="120" t="s">
        <v>0</v>
      </c>
      <c r="Z30" s="79">
        <f>(Z28+Z29)*19000</f>
        <v>38000</v>
      </c>
      <c r="AB30" s="120" t="s">
        <v>0</v>
      </c>
      <c r="AC30" s="79">
        <f>(AC28+AC29)*19000</f>
        <v>38000</v>
      </c>
      <c r="AE30" s="120" t="s">
        <v>0</v>
      </c>
      <c r="AF30" s="79">
        <f>(AF28+AF29)*19000</f>
        <v>57000</v>
      </c>
      <c r="AH30" s="120" t="s">
        <v>0</v>
      </c>
      <c r="AI30" s="79">
        <f>(AI28+AI29)*19000</f>
        <v>19000</v>
      </c>
      <c r="AK30" s="120" t="s">
        <v>0</v>
      </c>
      <c r="AL30" s="79">
        <f>(AL28+AL29)*19000</f>
        <v>38000</v>
      </c>
      <c r="AN30" s="120" t="s">
        <v>0</v>
      </c>
      <c r="AO30" s="79">
        <f>(AO28+AO29)*19000</f>
        <v>38000</v>
      </c>
    </row>
    <row r="31" spans="1:42" ht="22.5" customHeight="1" x14ac:dyDescent="0.35">
      <c r="A31" s="104">
        <f t="shared" si="1"/>
        <v>26</v>
      </c>
      <c r="B31" s="103" t="s">
        <v>1511</v>
      </c>
      <c r="C31" s="121" t="s">
        <v>1536</v>
      </c>
      <c r="D31" s="104">
        <v>7</v>
      </c>
      <c r="E31" s="104">
        <v>1</v>
      </c>
      <c r="F31" s="104"/>
      <c r="G31" s="142">
        <f t="shared" si="0"/>
        <v>19000</v>
      </c>
      <c r="H31" s="136" t="s">
        <v>181</v>
      </c>
      <c r="I31" s="206" t="s">
        <v>1669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</row>
    <row r="32" spans="1:42" ht="22.5" customHeight="1" x14ac:dyDescent="0.35">
      <c r="A32" s="104">
        <f t="shared" si="1"/>
        <v>27</v>
      </c>
      <c r="B32" s="103" t="s">
        <v>1293</v>
      </c>
      <c r="C32" s="121" t="s">
        <v>649</v>
      </c>
      <c r="D32" s="104">
        <v>5</v>
      </c>
      <c r="E32" s="104">
        <v>2</v>
      </c>
      <c r="F32" s="104"/>
      <c r="G32" s="142">
        <f t="shared" si="0"/>
        <v>38000</v>
      </c>
      <c r="H32" s="136" t="s">
        <v>181</v>
      </c>
      <c r="I32" s="206" t="s">
        <v>1670</v>
      </c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 t="s">
        <v>1591</v>
      </c>
      <c r="Y32" s="100" t="s">
        <v>2</v>
      </c>
      <c r="Z32" s="6" t="s">
        <v>691</v>
      </c>
      <c r="AB32" s="100" t="s">
        <v>2</v>
      </c>
      <c r="AC32" s="103" t="s">
        <v>1111</v>
      </c>
      <c r="AE32" s="100" t="s">
        <v>2</v>
      </c>
      <c r="AF32" s="103" t="s">
        <v>727</v>
      </c>
      <c r="AH32" s="100" t="s">
        <v>2</v>
      </c>
      <c r="AI32" s="6" t="s">
        <v>1691</v>
      </c>
      <c r="AJ32" s="265"/>
      <c r="AK32" s="100" t="s">
        <v>2</v>
      </c>
      <c r="AL32" s="6" t="s">
        <v>1264</v>
      </c>
      <c r="AM32" s="265"/>
      <c r="AN32" s="100" t="s">
        <v>2</v>
      </c>
      <c r="AO32" s="6" t="s">
        <v>1261</v>
      </c>
    </row>
    <row r="33" spans="1:41" ht="22.5" customHeight="1" x14ac:dyDescent="0.35">
      <c r="A33" s="104">
        <f t="shared" si="1"/>
        <v>28</v>
      </c>
      <c r="B33" s="103" t="s">
        <v>1218</v>
      </c>
      <c r="C33" s="121" t="s">
        <v>485</v>
      </c>
      <c r="D33" s="104">
        <v>7</v>
      </c>
      <c r="E33" s="104">
        <v>1</v>
      </c>
      <c r="F33" s="104">
        <v>1</v>
      </c>
      <c r="G33" s="142">
        <f t="shared" si="0"/>
        <v>38000</v>
      </c>
      <c r="H33" s="136" t="s">
        <v>181</v>
      </c>
      <c r="I33" s="206" t="s">
        <v>1671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 t="s">
        <v>1589</v>
      </c>
      <c r="Y33" s="100" t="s">
        <v>457</v>
      </c>
      <c r="Z33" s="6" t="s">
        <v>104</v>
      </c>
      <c r="AB33" s="100" t="s">
        <v>457</v>
      </c>
      <c r="AC33" s="6"/>
      <c r="AE33" s="100" t="s">
        <v>457</v>
      </c>
      <c r="AF33" s="6" t="s">
        <v>1643</v>
      </c>
      <c r="AH33" s="100" t="s">
        <v>457</v>
      </c>
      <c r="AI33" s="6" t="s">
        <v>487</v>
      </c>
      <c r="AK33" s="100" t="s">
        <v>457</v>
      </c>
      <c r="AL33" s="6" t="s">
        <v>216</v>
      </c>
      <c r="AN33" s="100" t="s">
        <v>457</v>
      </c>
      <c r="AO33" s="6" t="s">
        <v>413</v>
      </c>
    </row>
    <row r="34" spans="1:41" ht="22.5" customHeight="1" x14ac:dyDescent="0.35">
      <c r="A34" s="104">
        <f t="shared" si="1"/>
        <v>29</v>
      </c>
      <c r="B34" s="103" t="s">
        <v>1591</v>
      </c>
      <c r="C34" s="121" t="s">
        <v>1536</v>
      </c>
      <c r="D34" s="104">
        <v>7</v>
      </c>
      <c r="E34" s="104">
        <v>1</v>
      </c>
      <c r="F34" s="104">
        <v>1</v>
      </c>
      <c r="G34" s="142">
        <f t="shared" si="0"/>
        <v>38000</v>
      </c>
      <c r="H34" s="136" t="s">
        <v>181</v>
      </c>
      <c r="I34" s="206" t="s">
        <v>1672</v>
      </c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>
        <v>7</v>
      </c>
      <c r="Y34" s="100" t="s">
        <v>99</v>
      </c>
      <c r="Z34" s="100">
        <v>4</v>
      </c>
      <c r="AB34" s="100" t="s">
        <v>99</v>
      </c>
      <c r="AC34" s="100">
        <v>8</v>
      </c>
      <c r="AE34" s="100" t="s">
        <v>99</v>
      </c>
      <c r="AF34" s="100">
        <v>4</v>
      </c>
      <c r="AH34" s="100" t="s">
        <v>99</v>
      </c>
      <c r="AI34" s="100">
        <v>2</v>
      </c>
      <c r="AK34" s="100" t="s">
        <v>99</v>
      </c>
      <c r="AL34" s="100">
        <v>3</v>
      </c>
      <c r="AN34" s="100" t="s">
        <v>99</v>
      </c>
      <c r="AO34" s="100">
        <v>3</v>
      </c>
    </row>
    <row r="35" spans="1:41" ht="22.5" customHeight="1" x14ac:dyDescent="0.35">
      <c r="A35" s="104">
        <f t="shared" si="1"/>
        <v>30</v>
      </c>
      <c r="B35" s="103" t="s">
        <v>1111</v>
      </c>
      <c r="C35" s="121" t="s">
        <v>1684</v>
      </c>
      <c r="D35" s="104">
        <v>8</v>
      </c>
      <c r="E35" s="104">
        <v>3</v>
      </c>
      <c r="F35" s="104"/>
      <c r="G35" s="142">
        <f t="shared" si="0"/>
        <v>57000</v>
      </c>
      <c r="H35" s="136" t="s">
        <v>181</v>
      </c>
      <c r="I35" s="206" t="s">
        <v>1680</v>
      </c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>
        <v>1</v>
      </c>
      <c r="Y35" s="30" t="s">
        <v>70</v>
      </c>
      <c r="Z35" s="2">
        <v>2</v>
      </c>
      <c r="AB35" s="30" t="s">
        <v>70</v>
      </c>
      <c r="AC35" s="2">
        <v>3</v>
      </c>
      <c r="AE35" s="30" t="s">
        <v>70</v>
      </c>
      <c r="AF35" s="2">
        <v>2</v>
      </c>
      <c r="AH35" s="30" t="s">
        <v>70</v>
      </c>
      <c r="AI35" s="2">
        <v>3</v>
      </c>
      <c r="AK35" s="30" t="s">
        <v>70</v>
      </c>
      <c r="AL35" s="2">
        <v>1</v>
      </c>
      <c r="AN35" s="30" t="s">
        <v>70</v>
      </c>
      <c r="AO35" s="2">
        <v>1</v>
      </c>
    </row>
    <row r="36" spans="1:41" ht="22.5" customHeight="1" x14ac:dyDescent="0.35">
      <c r="A36" s="104">
        <f t="shared" si="1"/>
        <v>31</v>
      </c>
      <c r="B36" s="103" t="s">
        <v>691</v>
      </c>
      <c r="C36" s="121" t="s">
        <v>1675</v>
      </c>
      <c r="D36" s="104">
        <v>4</v>
      </c>
      <c r="E36" s="104">
        <v>2</v>
      </c>
      <c r="F36" s="104"/>
      <c r="G36" s="142">
        <f t="shared" ref="G36" si="2">(E36+F36)*19000</f>
        <v>38000</v>
      </c>
      <c r="H36" s="136" t="s">
        <v>181</v>
      </c>
      <c r="I36" s="236" t="s">
        <v>1681</v>
      </c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81">
        <v>1</v>
      </c>
      <c r="Y36" s="30" t="s">
        <v>71</v>
      </c>
      <c r="Z36" s="2"/>
      <c r="AB36" s="30" t="s">
        <v>71</v>
      </c>
      <c r="AC36" s="2"/>
      <c r="AE36" s="30" t="s">
        <v>71</v>
      </c>
      <c r="AF36" s="2">
        <v>2</v>
      </c>
      <c r="AH36" s="30" t="s">
        <v>814</v>
      </c>
      <c r="AI36" s="2"/>
      <c r="AK36" s="30" t="s">
        <v>71</v>
      </c>
      <c r="AL36" s="2"/>
      <c r="AN36" s="30" t="s">
        <v>71</v>
      </c>
      <c r="AO36" s="2"/>
    </row>
    <row r="37" spans="1:41" ht="22.5" customHeight="1" x14ac:dyDescent="0.35">
      <c r="A37" s="104">
        <f t="shared" si="1"/>
        <v>32</v>
      </c>
      <c r="B37" s="103" t="s">
        <v>1049</v>
      </c>
      <c r="C37" s="121" t="s">
        <v>649</v>
      </c>
      <c r="D37" s="104">
        <v>5</v>
      </c>
      <c r="E37" s="104">
        <v>2</v>
      </c>
      <c r="F37" s="104"/>
      <c r="G37" s="142">
        <f t="shared" si="0"/>
        <v>38000</v>
      </c>
      <c r="H37" s="136" t="s">
        <v>181</v>
      </c>
      <c r="I37" s="246" t="s">
        <v>1682</v>
      </c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(W35+W36)*19000</f>
        <v>38000</v>
      </c>
      <c r="Y37" s="120" t="s">
        <v>0</v>
      </c>
      <c r="Z37" s="79">
        <f>(Z35+Z36)*19000</f>
        <v>38000</v>
      </c>
      <c r="AB37" s="120" t="s">
        <v>0</v>
      </c>
      <c r="AC37" s="79">
        <f>(AC35+AC36)*19000</f>
        <v>57000</v>
      </c>
      <c r="AE37" s="120" t="s">
        <v>0</v>
      </c>
      <c r="AF37" s="79">
        <f>(AF35+AF36)*19000</f>
        <v>76000</v>
      </c>
      <c r="AH37" s="120" t="s">
        <v>0</v>
      </c>
      <c r="AI37" s="79">
        <f>(AI35+AI36)*19000</f>
        <v>57000</v>
      </c>
      <c r="AK37" s="120" t="s">
        <v>0</v>
      </c>
      <c r="AL37" s="79">
        <f>(AL35+AL36)*19000</f>
        <v>19000</v>
      </c>
      <c r="AN37" s="120" t="s">
        <v>0</v>
      </c>
      <c r="AO37" s="79">
        <f>(AO35+AO36)*19000</f>
        <v>19000</v>
      </c>
    </row>
    <row r="38" spans="1:41" ht="22.5" customHeight="1" x14ac:dyDescent="0.35">
      <c r="A38" s="104">
        <f t="shared" si="1"/>
        <v>33</v>
      </c>
      <c r="B38" s="103" t="s">
        <v>727</v>
      </c>
      <c r="C38" s="121" t="s">
        <v>422</v>
      </c>
      <c r="D38" s="104">
        <v>4</v>
      </c>
      <c r="E38" s="104">
        <v>2</v>
      </c>
      <c r="F38" s="104">
        <v>2</v>
      </c>
      <c r="G38" s="142">
        <f t="shared" si="0"/>
        <v>76000</v>
      </c>
      <c r="H38" s="136" t="s">
        <v>181</v>
      </c>
      <c r="I38" s="206" t="s">
        <v>1683</v>
      </c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</row>
    <row r="39" spans="1:41" ht="22.5" customHeight="1" x14ac:dyDescent="0.35">
      <c r="A39" s="104">
        <f t="shared" si="1"/>
        <v>34</v>
      </c>
      <c r="B39" s="103" t="s">
        <v>1050</v>
      </c>
      <c r="C39" s="121" t="s">
        <v>487</v>
      </c>
      <c r="D39" s="104">
        <v>2</v>
      </c>
      <c r="E39" s="104">
        <v>3</v>
      </c>
      <c r="F39" s="104"/>
      <c r="G39" s="142">
        <f t="shared" si="0"/>
        <v>57000</v>
      </c>
      <c r="H39" s="136" t="s">
        <v>181</v>
      </c>
      <c r="I39" s="206" t="s">
        <v>1685</v>
      </c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 t="s">
        <v>1276</v>
      </c>
      <c r="Y39" s="100" t="s">
        <v>2</v>
      </c>
      <c r="Z39" s="6" t="s">
        <v>1692</v>
      </c>
      <c r="AB39" s="100" t="s">
        <v>2</v>
      </c>
      <c r="AC39" s="103" t="s">
        <v>1078</v>
      </c>
      <c r="AE39" s="100" t="s">
        <v>2</v>
      </c>
      <c r="AF39" s="103" t="s">
        <v>1709</v>
      </c>
      <c r="AH39" s="100" t="s">
        <v>2</v>
      </c>
      <c r="AI39" s="6" t="s">
        <v>1242</v>
      </c>
      <c r="AJ39" s="265"/>
      <c r="AK39" s="100" t="s">
        <v>2</v>
      </c>
      <c r="AL39" s="6" t="s">
        <v>1245</v>
      </c>
      <c r="AM39" s="265"/>
      <c r="AN39" s="100" t="s">
        <v>2</v>
      </c>
      <c r="AO39" s="6" t="s">
        <v>1068</v>
      </c>
    </row>
    <row r="40" spans="1:41" ht="22.5" customHeight="1" x14ac:dyDescent="0.35">
      <c r="A40" s="104">
        <f t="shared" si="1"/>
        <v>35</v>
      </c>
      <c r="B40" s="103" t="s">
        <v>1264</v>
      </c>
      <c r="C40" s="121" t="s">
        <v>216</v>
      </c>
      <c r="D40" s="104">
        <v>3</v>
      </c>
      <c r="E40" s="104">
        <v>1</v>
      </c>
      <c r="F40" s="104"/>
      <c r="G40" s="142">
        <f t="shared" si="0"/>
        <v>19000</v>
      </c>
      <c r="H40" s="136" t="s">
        <v>181</v>
      </c>
      <c r="I40" s="206" t="s">
        <v>1686</v>
      </c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 t="s">
        <v>487</v>
      </c>
      <c r="Y40" s="100" t="s">
        <v>457</v>
      </c>
      <c r="Z40" s="6"/>
      <c r="AB40" s="100" t="s">
        <v>457</v>
      </c>
      <c r="AC40" s="6" t="s">
        <v>649</v>
      </c>
      <c r="AE40" s="100" t="s">
        <v>457</v>
      </c>
      <c r="AF40" s="6" t="s">
        <v>104</v>
      </c>
      <c r="AH40" s="100" t="s">
        <v>457</v>
      </c>
      <c r="AI40" s="6" t="s">
        <v>104</v>
      </c>
      <c r="AK40" s="100" t="s">
        <v>457</v>
      </c>
      <c r="AL40" s="6" t="s">
        <v>104</v>
      </c>
      <c r="AN40" s="100" t="s">
        <v>457</v>
      </c>
      <c r="AO40" s="6" t="s">
        <v>104</v>
      </c>
    </row>
    <row r="41" spans="1:41" ht="22.5" customHeight="1" x14ac:dyDescent="0.35">
      <c r="A41" s="104">
        <f t="shared" si="1"/>
        <v>36</v>
      </c>
      <c r="B41" s="103" t="s">
        <v>1261</v>
      </c>
      <c r="C41" s="121" t="s">
        <v>413</v>
      </c>
      <c r="D41" s="104">
        <v>3</v>
      </c>
      <c r="E41" s="104">
        <v>1</v>
      </c>
      <c r="F41" s="104"/>
      <c r="G41" s="142">
        <f t="shared" si="0"/>
        <v>19000</v>
      </c>
      <c r="H41" s="136" t="s">
        <v>181</v>
      </c>
      <c r="I41" s="206" t="s">
        <v>1687</v>
      </c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>
        <v>2</v>
      </c>
      <c r="Y41" s="100" t="s">
        <v>99</v>
      </c>
      <c r="Z41" s="100">
        <v>2</v>
      </c>
      <c r="AB41" s="100" t="s">
        <v>99</v>
      </c>
      <c r="AC41" s="100">
        <v>5</v>
      </c>
      <c r="AE41" s="100" t="s">
        <v>99</v>
      </c>
      <c r="AF41" s="100">
        <v>4</v>
      </c>
      <c r="AH41" s="100" t="s">
        <v>99</v>
      </c>
      <c r="AI41" s="100">
        <v>4</v>
      </c>
      <c r="AK41" s="100" t="s">
        <v>99</v>
      </c>
      <c r="AL41" s="100">
        <v>4</v>
      </c>
      <c r="AN41" s="100" t="s">
        <v>99</v>
      </c>
      <c r="AO41" s="100">
        <v>4</v>
      </c>
    </row>
    <row r="42" spans="1:41" ht="22.5" customHeight="1" x14ac:dyDescent="0.35">
      <c r="A42" s="104">
        <f t="shared" si="1"/>
        <v>37</v>
      </c>
      <c r="B42" s="103" t="s">
        <v>1690</v>
      </c>
      <c r="C42" s="121" t="s">
        <v>487</v>
      </c>
      <c r="D42" s="104">
        <v>2</v>
      </c>
      <c r="E42" s="104">
        <v>2</v>
      </c>
      <c r="F42" s="104"/>
      <c r="G42" s="142">
        <f t="shared" si="0"/>
        <v>38000</v>
      </c>
      <c r="H42" s="136" t="s">
        <v>181</v>
      </c>
      <c r="I42" s="206" t="s">
        <v>1688</v>
      </c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>
        <v>2</v>
      </c>
      <c r="Y42" s="30" t="s">
        <v>70</v>
      </c>
      <c r="Z42" s="2"/>
      <c r="AB42" s="30" t="s">
        <v>70</v>
      </c>
      <c r="AC42" s="2">
        <v>3</v>
      </c>
      <c r="AE42" s="30" t="s">
        <v>70</v>
      </c>
      <c r="AF42" s="2">
        <v>1</v>
      </c>
      <c r="AH42" s="30" t="s">
        <v>70</v>
      </c>
      <c r="AI42" s="2">
        <v>2</v>
      </c>
      <c r="AK42" s="30" t="s">
        <v>70</v>
      </c>
      <c r="AL42" s="2">
        <v>2</v>
      </c>
      <c r="AN42" s="30" t="s">
        <v>70</v>
      </c>
      <c r="AO42" s="2">
        <v>1</v>
      </c>
    </row>
    <row r="43" spans="1:41" ht="22.5" customHeight="1" x14ac:dyDescent="0.35">
      <c r="A43" s="104">
        <f t="shared" si="1"/>
        <v>38</v>
      </c>
      <c r="B43" s="103" t="s">
        <v>1692</v>
      </c>
      <c r="C43" s="121"/>
      <c r="D43" s="104">
        <v>2</v>
      </c>
      <c r="E43" s="104"/>
      <c r="F43" s="104">
        <v>1</v>
      </c>
      <c r="G43" s="142">
        <f t="shared" si="0"/>
        <v>19000</v>
      </c>
      <c r="H43" s="136" t="s">
        <v>181</v>
      </c>
      <c r="I43" s="206" t="s">
        <v>1689</v>
      </c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71</v>
      </c>
      <c r="W43" s="281"/>
      <c r="Y43" s="30" t="s">
        <v>71</v>
      </c>
      <c r="Z43" s="2">
        <v>1</v>
      </c>
      <c r="AB43" s="30" t="s">
        <v>71</v>
      </c>
      <c r="AC43" s="2"/>
      <c r="AE43" s="30" t="s">
        <v>71</v>
      </c>
      <c r="AF43" s="2">
        <v>1</v>
      </c>
      <c r="AH43" s="30" t="s">
        <v>71</v>
      </c>
      <c r="AI43" s="2"/>
      <c r="AK43" s="30" t="s">
        <v>71</v>
      </c>
      <c r="AL43" s="2"/>
      <c r="AN43" s="30" t="s">
        <v>71</v>
      </c>
      <c r="AO43" s="2"/>
    </row>
    <row r="44" spans="1:41" s="10" customFormat="1" ht="22.5" customHeight="1" x14ac:dyDescent="0.35">
      <c r="A44" s="104">
        <f t="shared" si="1"/>
        <v>39</v>
      </c>
      <c r="B44" s="103" t="s">
        <v>1078</v>
      </c>
      <c r="C44" s="121" t="s">
        <v>649</v>
      </c>
      <c r="D44" s="104">
        <v>5</v>
      </c>
      <c r="E44" s="104">
        <v>3</v>
      </c>
      <c r="F44" s="104"/>
      <c r="G44" s="142">
        <f t="shared" si="0"/>
        <v>57000</v>
      </c>
      <c r="H44" s="136" t="s">
        <v>181</v>
      </c>
      <c r="I44" s="206" t="s">
        <v>1693</v>
      </c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(W42+W43)*19000</f>
        <v>38000</v>
      </c>
      <c r="X44"/>
      <c r="Y44" s="120" t="s">
        <v>0</v>
      </c>
      <c r="Z44" s="79">
        <f>(Z42+Z43)*19000</f>
        <v>19000</v>
      </c>
      <c r="AA44"/>
      <c r="AB44" s="120" t="s">
        <v>0</v>
      </c>
      <c r="AC44" s="79">
        <f>(AC42+AC43)*19000</f>
        <v>57000</v>
      </c>
      <c r="AD44"/>
      <c r="AE44" s="120" t="s">
        <v>0</v>
      </c>
      <c r="AF44" s="79">
        <f>(AF42+AF43)*19000</f>
        <v>38000</v>
      </c>
      <c r="AG44"/>
      <c r="AH44" s="120" t="s">
        <v>0</v>
      </c>
      <c r="AI44" s="79">
        <f>(AI42+AI43)*19000</f>
        <v>38000</v>
      </c>
      <c r="AJ44"/>
      <c r="AK44" s="120" t="s">
        <v>0</v>
      </c>
      <c r="AL44" s="79">
        <f>(AL42+AL43)*19000</f>
        <v>38000</v>
      </c>
      <c r="AM44"/>
      <c r="AN44" s="120" t="s">
        <v>0</v>
      </c>
      <c r="AO44" s="79">
        <f>(AO42+AO43)*19000</f>
        <v>19000</v>
      </c>
    </row>
    <row r="45" spans="1:41" ht="22.5" customHeight="1" x14ac:dyDescent="0.35">
      <c r="A45" s="104">
        <f t="shared" si="1"/>
        <v>40</v>
      </c>
      <c r="B45" s="103" t="s">
        <v>1698</v>
      </c>
      <c r="C45" s="121" t="s">
        <v>1675</v>
      </c>
      <c r="D45" s="104">
        <v>5</v>
      </c>
      <c r="E45" s="104">
        <v>1</v>
      </c>
      <c r="F45" s="104">
        <v>1</v>
      </c>
      <c r="G45" s="142">
        <f t="shared" si="0"/>
        <v>38000</v>
      </c>
      <c r="H45" s="136" t="s">
        <v>181</v>
      </c>
      <c r="I45" s="236" t="s">
        <v>1694</v>
      </c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</row>
    <row r="46" spans="1:41" ht="22.5" customHeight="1" x14ac:dyDescent="0.35">
      <c r="A46" s="104">
        <f t="shared" si="1"/>
        <v>41</v>
      </c>
      <c r="B46" s="103" t="s">
        <v>1242</v>
      </c>
      <c r="C46" s="121" t="s">
        <v>1675</v>
      </c>
      <c r="D46" s="104">
        <v>5</v>
      </c>
      <c r="E46" s="104">
        <v>2</v>
      </c>
      <c r="F46" s="104"/>
      <c r="G46" s="142">
        <f t="shared" si="0"/>
        <v>38000</v>
      </c>
      <c r="H46" s="136" t="s">
        <v>181</v>
      </c>
      <c r="I46" s="206" t="s">
        <v>1695</v>
      </c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 t="s">
        <v>1055</v>
      </c>
      <c r="Y46" s="100" t="s">
        <v>2</v>
      </c>
      <c r="Z46" s="6" t="s">
        <v>1702</v>
      </c>
      <c r="AB46" s="100" t="s">
        <v>2</v>
      </c>
      <c r="AC46" s="103" t="s">
        <v>1703</v>
      </c>
      <c r="AE46" s="100" t="s">
        <v>2</v>
      </c>
      <c r="AF46" s="103" t="s">
        <v>815</v>
      </c>
      <c r="AH46" s="100" t="s">
        <v>2</v>
      </c>
      <c r="AI46" s="6" t="s">
        <v>1289</v>
      </c>
      <c r="AJ46" s="265"/>
      <c r="AK46" s="100" t="s">
        <v>2</v>
      </c>
      <c r="AL46" s="6" t="s">
        <v>493</v>
      </c>
      <c r="AM46" s="265"/>
      <c r="AN46" s="100" t="s">
        <v>2</v>
      </c>
      <c r="AO46" s="6" t="s">
        <v>489</v>
      </c>
    </row>
    <row r="47" spans="1:41" ht="22.5" customHeight="1" x14ac:dyDescent="0.35">
      <c r="A47" s="104">
        <f t="shared" si="1"/>
        <v>42</v>
      </c>
      <c r="B47" s="103" t="s">
        <v>1245</v>
      </c>
      <c r="C47" s="121" t="s">
        <v>1675</v>
      </c>
      <c r="D47" s="104">
        <v>5</v>
      </c>
      <c r="E47" s="104">
        <v>2</v>
      </c>
      <c r="F47" s="104"/>
      <c r="G47" s="142">
        <f t="shared" si="0"/>
        <v>38000</v>
      </c>
      <c r="H47" s="136" t="s">
        <v>181</v>
      </c>
      <c r="I47" s="206" t="s">
        <v>1696</v>
      </c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 t="s">
        <v>457</v>
      </c>
      <c r="W47" s="6" t="s">
        <v>413</v>
      </c>
      <c r="Y47" s="100" t="s">
        <v>457</v>
      </c>
      <c r="Z47" s="6" t="s">
        <v>413</v>
      </c>
      <c r="AB47" s="100" t="s">
        <v>457</v>
      </c>
      <c r="AC47" s="6" t="s">
        <v>413</v>
      </c>
      <c r="AE47" s="100" t="s">
        <v>457</v>
      </c>
      <c r="AF47" s="6" t="s">
        <v>1710</v>
      </c>
      <c r="AH47" s="100" t="s">
        <v>457</v>
      </c>
      <c r="AI47" s="6" t="s">
        <v>148</v>
      </c>
      <c r="AK47" s="100" t="s">
        <v>457</v>
      </c>
      <c r="AL47" s="6" t="s">
        <v>148</v>
      </c>
      <c r="AN47" s="100" t="s">
        <v>457</v>
      </c>
      <c r="AO47" s="6" t="s">
        <v>148</v>
      </c>
    </row>
    <row r="48" spans="1:41" ht="22.5" customHeight="1" x14ac:dyDescent="0.35">
      <c r="A48" s="104">
        <f t="shared" si="1"/>
        <v>43</v>
      </c>
      <c r="B48" s="103" t="s">
        <v>1068</v>
      </c>
      <c r="C48" s="121" t="s">
        <v>1675</v>
      </c>
      <c r="D48" s="104">
        <v>5</v>
      </c>
      <c r="E48" s="104">
        <v>1</v>
      </c>
      <c r="F48" s="104"/>
      <c r="G48" s="142">
        <f t="shared" si="0"/>
        <v>19000</v>
      </c>
      <c r="H48" s="136" t="s">
        <v>181</v>
      </c>
      <c r="I48" s="206" t="s">
        <v>1697</v>
      </c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 t="s">
        <v>99</v>
      </c>
      <c r="W48" s="100">
        <v>3</v>
      </c>
      <c r="Y48" s="100" t="s">
        <v>99</v>
      </c>
      <c r="Z48" s="100">
        <v>3</v>
      </c>
      <c r="AB48" s="100" t="s">
        <v>99</v>
      </c>
      <c r="AC48" s="100">
        <v>3</v>
      </c>
      <c r="AE48" s="100" t="s">
        <v>99</v>
      </c>
      <c r="AF48" s="100">
        <v>3</v>
      </c>
      <c r="AH48" s="100" t="s">
        <v>99</v>
      </c>
      <c r="AI48" s="100">
        <v>4</v>
      </c>
      <c r="AK48" s="100" t="s">
        <v>99</v>
      </c>
      <c r="AL48" s="100">
        <v>4</v>
      </c>
      <c r="AN48" s="100" t="s">
        <v>99</v>
      </c>
      <c r="AO48" s="100">
        <v>4</v>
      </c>
    </row>
    <row r="49" spans="1:41" ht="22.5" customHeight="1" x14ac:dyDescent="0.35">
      <c r="A49" s="104">
        <f t="shared" si="1"/>
        <v>44</v>
      </c>
      <c r="B49" s="103" t="s">
        <v>1055</v>
      </c>
      <c r="C49" s="121" t="s">
        <v>413</v>
      </c>
      <c r="D49" s="104">
        <v>3</v>
      </c>
      <c r="E49" s="104">
        <v>1</v>
      </c>
      <c r="F49" s="104"/>
      <c r="G49" s="142">
        <f t="shared" si="0"/>
        <v>19000</v>
      </c>
      <c r="H49" s="136" t="s">
        <v>181</v>
      </c>
      <c r="I49" s="206" t="s">
        <v>1699</v>
      </c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30" t="s">
        <v>70</v>
      </c>
      <c r="W49" s="2">
        <v>1</v>
      </c>
      <c r="Y49" s="30" t="s">
        <v>70</v>
      </c>
      <c r="Z49" s="2">
        <v>1</v>
      </c>
      <c r="AB49" s="30" t="s">
        <v>70</v>
      </c>
      <c r="AC49" s="2"/>
      <c r="AE49" s="30" t="s">
        <v>70</v>
      </c>
      <c r="AF49" s="2">
        <v>1</v>
      </c>
      <c r="AH49" s="30" t="s">
        <v>70</v>
      </c>
      <c r="AI49" s="2">
        <v>2</v>
      </c>
      <c r="AK49" s="30" t="s">
        <v>70</v>
      </c>
      <c r="AL49" s="2">
        <v>1</v>
      </c>
      <c r="AN49" s="30" t="s">
        <v>70</v>
      </c>
      <c r="AO49" s="2">
        <v>1</v>
      </c>
    </row>
    <row r="50" spans="1:41" ht="22.5" customHeight="1" x14ac:dyDescent="0.35">
      <c r="A50" s="104">
        <f t="shared" si="1"/>
        <v>45</v>
      </c>
      <c r="B50" s="103" t="s">
        <v>1702</v>
      </c>
      <c r="C50" s="121" t="s">
        <v>413</v>
      </c>
      <c r="D50" s="104">
        <v>3</v>
      </c>
      <c r="E50" s="104">
        <v>1</v>
      </c>
      <c r="F50" s="104"/>
      <c r="G50" s="142">
        <f t="shared" si="0"/>
        <v>19000</v>
      </c>
      <c r="H50" s="136" t="s">
        <v>181</v>
      </c>
      <c r="I50" s="206" t="s">
        <v>1700</v>
      </c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30" t="s">
        <v>71</v>
      </c>
      <c r="W50" s="281"/>
      <c r="Y50" s="30" t="s">
        <v>71</v>
      </c>
      <c r="Z50" s="2"/>
      <c r="AB50" s="30" t="s">
        <v>71</v>
      </c>
      <c r="AC50" s="2"/>
      <c r="AE50" s="30" t="s">
        <v>71</v>
      </c>
      <c r="AF50" s="2"/>
      <c r="AH50" s="30" t="s">
        <v>71</v>
      </c>
      <c r="AI50" s="2">
        <v>1</v>
      </c>
      <c r="AK50" s="30" t="s">
        <v>71</v>
      </c>
      <c r="AL50" s="2"/>
      <c r="AN50" s="30" t="s">
        <v>71</v>
      </c>
      <c r="AO50" s="2"/>
    </row>
    <row r="51" spans="1:41" ht="22.5" customHeight="1" x14ac:dyDescent="0.35">
      <c r="A51" s="104">
        <f t="shared" si="1"/>
        <v>46</v>
      </c>
      <c r="B51" s="103" t="s">
        <v>1703</v>
      </c>
      <c r="C51" s="121" t="s">
        <v>413</v>
      </c>
      <c r="D51" s="104">
        <v>3</v>
      </c>
      <c r="E51" s="104">
        <v>1</v>
      </c>
      <c r="F51" s="104"/>
      <c r="G51" s="142">
        <f t="shared" si="0"/>
        <v>19000</v>
      </c>
      <c r="H51" s="136" t="s">
        <v>181</v>
      </c>
      <c r="I51" s="206" t="s">
        <v>1701</v>
      </c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120" t="s">
        <v>0</v>
      </c>
      <c r="W51" s="79">
        <f>(W49+W50)*19000</f>
        <v>19000</v>
      </c>
      <c r="Y51" s="120" t="s">
        <v>0</v>
      </c>
      <c r="Z51" s="79">
        <f>(Z49+Z50)*19000</f>
        <v>19000</v>
      </c>
      <c r="AB51" s="120" t="s">
        <v>0</v>
      </c>
      <c r="AC51" s="79">
        <f>(AC49+AC50)*19000</f>
        <v>0</v>
      </c>
      <c r="AE51" s="120" t="s">
        <v>0</v>
      </c>
      <c r="AF51" s="79">
        <f>(AF49+AF50)*19000</f>
        <v>19000</v>
      </c>
      <c r="AH51" s="120" t="s">
        <v>0</v>
      </c>
      <c r="AI51" s="79">
        <f>(AI49+AI50)*19000</f>
        <v>57000</v>
      </c>
      <c r="AK51" s="120" t="s">
        <v>0</v>
      </c>
      <c r="AL51" s="79">
        <f>(AL49+AL50)*19000</f>
        <v>19000</v>
      </c>
      <c r="AN51" s="120" t="s">
        <v>0</v>
      </c>
      <c r="AO51" s="79">
        <f>(AO49+AO50)*19000</f>
        <v>19000</v>
      </c>
    </row>
    <row r="52" spans="1:41" ht="22.5" customHeight="1" x14ac:dyDescent="0.35">
      <c r="A52" s="104">
        <f t="shared" si="1"/>
        <v>47</v>
      </c>
      <c r="B52" s="103" t="s">
        <v>815</v>
      </c>
      <c r="C52" s="121" t="s">
        <v>816</v>
      </c>
      <c r="D52" s="104">
        <v>3</v>
      </c>
      <c r="E52" s="104">
        <v>1</v>
      </c>
      <c r="F52" s="104"/>
      <c r="G52" s="142">
        <f t="shared" si="0"/>
        <v>19000</v>
      </c>
      <c r="H52" s="136" t="s">
        <v>181</v>
      </c>
      <c r="I52" s="206" t="s">
        <v>1704</v>
      </c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</row>
    <row r="53" spans="1:41" ht="22.5" customHeight="1" x14ac:dyDescent="0.35">
      <c r="A53" s="104">
        <f t="shared" si="1"/>
        <v>48</v>
      </c>
      <c r="B53" s="103" t="s">
        <v>1289</v>
      </c>
      <c r="C53" s="121" t="s">
        <v>148</v>
      </c>
      <c r="D53" s="104">
        <v>4</v>
      </c>
      <c r="E53" s="104">
        <v>2</v>
      </c>
      <c r="F53" s="104">
        <v>1</v>
      </c>
      <c r="G53" s="142">
        <f t="shared" si="0"/>
        <v>57000</v>
      </c>
      <c r="H53" s="136" t="s">
        <v>181</v>
      </c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00" t="s">
        <v>2</v>
      </c>
      <c r="W53" s="6" t="s">
        <v>840</v>
      </c>
      <c r="Y53" s="100" t="s">
        <v>2</v>
      </c>
      <c r="Z53" s="6" t="s">
        <v>524</v>
      </c>
      <c r="AB53" s="100" t="s">
        <v>2</v>
      </c>
      <c r="AC53" s="103" t="s">
        <v>495</v>
      </c>
      <c r="AE53" s="100" t="s">
        <v>2</v>
      </c>
      <c r="AF53" s="103" t="s">
        <v>491</v>
      </c>
      <c r="AH53" s="100" t="s">
        <v>2</v>
      </c>
      <c r="AI53" s="6" t="s">
        <v>492</v>
      </c>
      <c r="AJ53" s="265"/>
      <c r="AK53" s="100" t="s">
        <v>2</v>
      </c>
      <c r="AL53" s="6" t="s">
        <v>656</v>
      </c>
      <c r="AM53" s="265"/>
      <c r="AN53" s="100" t="s">
        <v>2</v>
      </c>
      <c r="AO53" s="6" t="s">
        <v>1249</v>
      </c>
    </row>
    <row r="54" spans="1:41" ht="22.5" customHeight="1" x14ac:dyDescent="0.35">
      <c r="A54" s="104">
        <f t="shared" si="1"/>
        <v>49</v>
      </c>
      <c r="B54" s="103" t="s">
        <v>493</v>
      </c>
      <c r="C54" s="121" t="s">
        <v>148</v>
      </c>
      <c r="D54" s="104">
        <v>4</v>
      </c>
      <c r="E54" s="104">
        <v>1</v>
      </c>
      <c r="F54" s="104"/>
      <c r="G54" s="142">
        <f t="shared" si="0"/>
        <v>19000</v>
      </c>
      <c r="H54" s="136" t="s">
        <v>181</v>
      </c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100" t="s">
        <v>457</v>
      </c>
      <c r="W54" s="6" t="s">
        <v>148</v>
      </c>
      <c r="Y54" s="100" t="s">
        <v>457</v>
      </c>
      <c r="Z54" s="6" t="s">
        <v>148</v>
      </c>
      <c r="AB54" s="100" t="s">
        <v>457</v>
      </c>
      <c r="AC54" s="6" t="s">
        <v>148</v>
      </c>
      <c r="AE54" s="100" t="s">
        <v>457</v>
      </c>
      <c r="AF54" s="6" t="s">
        <v>148</v>
      </c>
      <c r="AH54" s="100" t="s">
        <v>457</v>
      </c>
      <c r="AI54" s="6" t="s">
        <v>148</v>
      </c>
      <c r="AK54" s="100" t="s">
        <v>457</v>
      </c>
      <c r="AL54" s="6" t="s">
        <v>148</v>
      </c>
      <c r="AN54" s="100" t="s">
        <v>457</v>
      </c>
      <c r="AO54" s="6" t="s">
        <v>148</v>
      </c>
    </row>
    <row r="55" spans="1:41" ht="22.5" customHeight="1" x14ac:dyDescent="0.35">
      <c r="A55" s="104">
        <f t="shared" si="1"/>
        <v>50</v>
      </c>
      <c r="B55" s="103" t="s">
        <v>489</v>
      </c>
      <c r="C55" s="121" t="s">
        <v>148</v>
      </c>
      <c r="D55" s="104">
        <v>4</v>
      </c>
      <c r="E55" s="104">
        <v>1</v>
      </c>
      <c r="F55" s="104"/>
      <c r="G55" s="142">
        <f t="shared" si="0"/>
        <v>19000</v>
      </c>
      <c r="H55" s="136" t="s">
        <v>181</v>
      </c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100" t="s">
        <v>99</v>
      </c>
      <c r="W55" s="100">
        <v>4</v>
      </c>
      <c r="Y55" s="100" t="s">
        <v>99</v>
      </c>
      <c r="Z55" s="100">
        <v>4</v>
      </c>
      <c r="AB55" s="100" t="s">
        <v>99</v>
      </c>
      <c r="AC55" s="100">
        <v>4</v>
      </c>
      <c r="AE55" s="100" t="s">
        <v>99</v>
      </c>
      <c r="AF55" s="100">
        <v>4</v>
      </c>
      <c r="AH55" s="100" t="s">
        <v>99</v>
      </c>
      <c r="AI55" s="100">
        <v>4</v>
      </c>
      <c r="AK55" s="100" t="s">
        <v>99</v>
      </c>
      <c r="AL55" s="100">
        <v>4</v>
      </c>
      <c r="AN55" s="100" t="s">
        <v>99</v>
      </c>
      <c r="AO55" s="100">
        <v>4</v>
      </c>
    </row>
    <row r="56" spans="1:41" ht="22.5" customHeight="1" x14ac:dyDescent="0.35">
      <c r="A56" s="104">
        <f t="shared" si="1"/>
        <v>51</v>
      </c>
      <c r="B56" s="103" t="s">
        <v>840</v>
      </c>
      <c r="C56" s="121" t="s">
        <v>148</v>
      </c>
      <c r="D56" s="104">
        <v>4</v>
      </c>
      <c r="E56" s="104">
        <v>4</v>
      </c>
      <c r="F56" s="104"/>
      <c r="G56" s="142">
        <f t="shared" si="0"/>
        <v>76000</v>
      </c>
      <c r="H56" s="136" t="s">
        <v>181</v>
      </c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30" t="s">
        <v>70</v>
      </c>
      <c r="W56" s="2">
        <v>4</v>
      </c>
      <c r="Y56" s="30" t="s">
        <v>70</v>
      </c>
      <c r="Z56" s="2">
        <v>1</v>
      </c>
      <c r="AB56" s="30" t="s">
        <v>70</v>
      </c>
      <c r="AC56" s="2">
        <v>2</v>
      </c>
      <c r="AE56" s="30" t="s">
        <v>70</v>
      </c>
      <c r="AF56" s="2">
        <v>2</v>
      </c>
      <c r="AH56" s="30" t="s">
        <v>70</v>
      </c>
      <c r="AI56" s="2">
        <v>1</v>
      </c>
      <c r="AK56" s="30" t="s">
        <v>70</v>
      </c>
      <c r="AL56" s="2">
        <v>1</v>
      </c>
      <c r="AN56" s="30" t="s">
        <v>70</v>
      </c>
      <c r="AO56" s="2">
        <v>1</v>
      </c>
    </row>
    <row r="57" spans="1:41" ht="22.5" customHeight="1" x14ac:dyDescent="0.35">
      <c r="A57" s="104">
        <f t="shared" si="1"/>
        <v>52</v>
      </c>
      <c r="B57" s="103" t="s">
        <v>524</v>
      </c>
      <c r="C57" s="121" t="s">
        <v>148</v>
      </c>
      <c r="D57" s="104">
        <v>4</v>
      </c>
      <c r="E57" s="104">
        <v>1</v>
      </c>
      <c r="F57" s="104"/>
      <c r="G57" s="142">
        <f t="shared" si="0"/>
        <v>19000</v>
      </c>
      <c r="H57" s="136" t="s">
        <v>181</v>
      </c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30" t="s">
        <v>71</v>
      </c>
      <c r="W57" s="281"/>
      <c r="Y57" s="30" t="s">
        <v>71</v>
      </c>
      <c r="Z57" s="2"/>
      <c r="AB57" s="30" t="s">
        <v>71</v>
      </c>
      <c r="AC57" s="2"/>
      <c r="AE57" s="30" t="s">
        <v>71</v>
      </c>
      <c r="AF57" s="2"/>
      <c r="AH57" s="30" t="s">
        <v>71</v>
      </c>
      <c r="AI57" s="2"/>
      <c r="AK57" s="30" t="s">
        <v>71</v>
      </c>
      <c r="AL57" s="2">
        <v>1</v>
      </c>
      <c r="AN57" s="30" t="s">
        <v>71</v>
      </c>
      <c r="AO57" s="2"/>
    </row>
    <row r="58" spans="1:41" ht="22.5" customHeight="1" x14ac:dyDescent="0.35">
      <c r="A58" s="104">
        <f t="shared" si="1"/>
        <v>53</v>
      </c>
      <c r="B58" s="103" t="s">
        <v>495</v>
      </c>
      <c r="C58" s="121" t="s">
        <v>148</v>
      </c>
      <c r="D58" s="104">
        <v>4</v>
      </c>
      <c r="E58" s="104">
        <v>2</v>
      </c>
      <c r="F58" s="104"/>
      <c r="G58" s="136">
        <f t="shared" si="0"/>
        <v>38000</v>
      </c>
      <c r="H58" s="136" t="s">
        <v>181</v>
      </c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120" t="s">
        <v>0</v>
      </c>
      <c r="W58" s="79">
        <f>(W56+W57)*19000</f>
        <v>76000</v>
      </c>
      <c r="Y58" s="120" t="s">
        <v>0</v>
      </c>
      <c r="Z58" s="79">
        <f>(Z56+Z57)*19000</f>
        <v>19000</v>
      </c>
      <c r="AB58" s="120" t="s">
        <v>0</v>
      </c>
      <c r="AC58" s="79">
        <f>(AC56+AC57)*19000</f>
        <v>38000</v>
      </c>
      <c r="AE58" s="120" t="s">
        <v>0</v>
      </c>
      <c r="AF58" s="79">
        <f>(AF56+AF57)*19000</f>
        <v>38000</v>
      </c>
      <c r="AH58" s="120" t="s">
        <v>0</v>
      </c>
      <c r="AI58" s="79">
        <f>(AI56+AI57)*19000</f>
        <v>19000</v>
      </c>
      <c r="AK58" s="120" t="s">
        <v>0</v>
      </c>
      <c r="AL58" s="79">
        <f>(AL56+AL57)*19000</f>
        <v>38000</v>
      </c>
      <c r="AN58" s="120" t="s">
        <v>0</v>
      </c>
      <c r="AO58" s="79">
        <f>(AO56+AO57)*19000</f>
        <v>19000</v>
      </c>
    </row>
    <row r="59" spans="1:41" ht="22.5" customHeight="1" x14ac:dyDescent="0.35">
      <c r="A59" s="104">
        <f t="shared" si="1"/>
        <v>54</v>
      </c>
      <c r="B59" s="103" t="s">
        <v>491</v>
      </c>
      <c r="C59" s="121" t="s">
        <v>148</v>
      </c>
      <c r="D59" s="104">
        <v>4</v>
      </c>
      <c r="E59" s="104">
        <v>2</v>
      </c>
      <c r="F59" s="104"/>
      <c r="G59" s="136">
        <f t="shared" si="0"/>
        <v>38000</v>
      </c>
      <c r="H59" s="136" t="s">
        <v>181</v>
      </c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</row>
    <row r="60" spans="1:41" ht="22.5" customHeight="1" x14ac:dyDescent="0.35">
      <c r="A60" s="104">
        <f t="shared" si="1"/>
        <v>55</v>
      </c>
      <c r="B60" s="103" t="s">
        <v>492</v>
      </c>
      <c r="C60" s="121" t="s">
        <v>148</v>
      </c>
      <c r="D60" s="104">
        <v>4</v>
      </c>
      <c r="E60" s="104">
        <v>1</v>
      </c>
      <c r="F60" s="104"/>
      <c r="G60" s="136">
        <f t="shared" si="0"/>
        <v>19000</v>
      </c>
      <c r="H60" s="136" t="s">
        <v>181</v>
      </c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100" t="s">
        <v>2</v>
      </c>
      <c r="W60" s="6" t="s">
        <v>1250</v>
      </c>
      <c r="Y60" s="100" t="s">
        <v>2</v>
      </c>
      <c r="Z60" s="6" t="s">
        <v>850</v>
      </c>
      <c r="AB60" s="100" t="s">
        <v>2</v>
      </c>
      <c r="AC60" s="6" t="s">
        <v>516</v>
      </c>
      <c r="AE60" s="100" t="s">
        <v>2</v>
      </c>
      <c r="AF60" s="6" t="s">
        <v>1605</v>
      </c>
      <c r="AH60" s="100" t="s">
        <v>2</v>
      </c>
      <c r="AI60" s="6" t="s">
        <v>1707</v>
      </c>
      <c r="AJ60" s="265"/>
      <c r="AK60" s="100" t="s">
        <v>2</v>
      </c>
      <c r="AL60" s="6" t="s">
        <v>1291</v>
      </c>
      <c r="AM60" s="265"/>
      <c r="AN60" s="100" t="s">
        <v>2</v>
      </c>
      <c r="AO60" s="6" t="s">
        <v>1042</v>
      </c>
    </row>
    <row r="61" spans="1:41" ht="22.5" customHeight="1" x14ac:dyDescent="0.35">
      <c r="A61" s="104">
        <f t="shared" si="1"/>
        <v>56</v>
      </c>
      <c r="B61" s="103" t="s">
        <v>656</v>
      </c>
      <c r="C61" s="121" t="s">
        <v>148</v>
      </c>
      <c r="D61" s="104">
        <v>4</v>
      </c>
      <c r="E61" s="104">
        <v>1</v>
      </c>
      <c r="F61" s="104">
        <v>1</v>
      </c>
      <c r="G61" s="136">
        <f t="shared" si="0"/>
        <v>38000</v>
      </c>
      <c r="H61" s="136" t="s">
        <v>181</v>
      </c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100" t="s">
        <v>457</v>
      </c>
      <c r="W61" s="6" t="s">
        <v>148</v>
      </c>
      <c r="Y61" s="100" t="s">
        <v>457</v>
      </c>
      <c r="Z61" s="6" t="s">
        <v>148</v>
      </c>
      <c r="AB61" s="100" t="s">
        <v>457</v>
      </c>
      <c r="AC61" s="6" t="s">
        <v>148</v>
      </c>
      <c r="AE61" s="100" t="s">
        <v>457</v>
      </c>
      <c r="AF61" s="6" t="s">
        <v>830</v>
      </c>
      <c r="AH61" s="100" t="s">
        <v>457</v>
      </c>
      <c r="AI61" s="6" t="s">
        <v>830</v>
      </c>
      <c r="AK61" s="100" t="s">
        <v>457</v>
      </c>
      <c r="AL61" s="6" t="s">
        <v>847</v>
      </c>
      <c r="AN61" s="100" t="s">
        <v>457</v>
      </c>
      <c r="AO61" s="6" t="s">
        <v>816</v>
      </c>
    </row>
    <row r="62" spans="1:41" ht="22.5" customHeight="1" x14ac:dyDescent="0.35">
      <c r="A62" s="104">
        <f t="shared" si="1"/>
        <v>57</v>
      </c>
      <c r="B62" s="103" t="s">
        <v>1250</v>
      </c>
      <c r="C62" s="121" t="s">
        <v>148</v>
      </c>
      <c r="D62" s="104">
        <v>4</v>
      </c>
      <c r="E62" s="104">
        <v>1</v>
      </c>
      <c r="F62" s="104"/>
      <c r="G62" s="136">
        <f t="shared" si="0"/>
        <v>19000</v>
      </c>
      <c r="H62" s="136" t="s">
        <v>181</v>
      </c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100" t="s">
        <v>99</v>
      </c>
      <c r="W62" s="100">
        <v>4</v>
      </c>
      <c r="Y62" s="100" t="s">
        <v>99</v>
      </c>
      <c r="Z62" s="100">
        <v>4</v>
      </c>
      <c r="AB62" s="100" t="s">
        <v>99</v>
      </c>
      <c r="AC62" s="100">
        <v>4</v>
      </c>
      <c r="AE62" s="100" t="s">
        <v>99</v>
      </c>
      <c r="AF62" s="100">
        <v>4</v>
      </c>
      <c r="AH62" s="100" t="s">
        <v>99</v>
      </c>
      <c r="AI62" s="100">
        <v>4</v>
      </c>
      <c r="AK62" s="100" t="s">
        <v>99</v>
      </c>
      <c r="AL62" s="100">
        <v>7</v>
      </c>
      <c r="AN62" s="100" t="s">
        <v>99</v>
      </c>
      <c r="AO62" s="100">
        <v>4</v>
      </c>
    </row>
    <row r="63" spans="1:41" ht="22.5" customHeight="1" x14ac:dyDescent="0.35">
      <c r="A63" s="104">
        <f t="shared" si="1"/>
        <v>58</v>
      </c>
      <c r="B63" s="103" t="s">
        <v>850</v>
      </c>
      <c r="C63" s="121" t="s">
        <v>148</v>
      </c>
      <c r="D63" s="104">
        <v>4</v>
      </c>
      <c r="E63" s="104">
        <v>1</v>
      </c>
      <c r="F63" s="104"/>
      <c r="G63" s="136">
        <f t="shared" si="0"/>
        <v>19000</v>
      </c>
      <c r="H63" s="136" t="s">
        <v>181</v>
      </c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30" t="s">
        <v>70</v>
      </c>
      <c r="W63" s="2">
        <v>1</v>
      </c>
      <c r="Y63" s="30" t="s">
        <v>70</v>
      </c>
      <c r="Z63" s="2">
        <v>1</v>
      </c>
      <c r="AB63" s="30" t="s">
        <v>70</v>
      </c>
      <c r="AC63" s="2"/>
      <c r="AE63" s="30" t="s">
        <v>70</v>
      </c>
      <c r="AF63" s="2">
        <v>4</v>
      </c>
      <c r="AH63" s="30" t="s">
        <v>70</v>
      </c>
      <c r="AI63" s="2">
        <v>1</v>
      </c>
      <c r="AK63" s="30" t="s">
        <v>70</v>
      </c>
      <c r="AL63" s="2">
        <v>4</v>
      </c>
      <c r="AN63" s="30" t="s">
        <v>70</v>
      </c>
      <c r="AO63" s="2">
        <v>6</v>
      </c>
    </row>
    <row r="64" spans="1:41" ht="22.5" customHeight="1" x14ac:dyDescent="0.35">
      <c r="A64" s="104">
        <f t="shared" si="1"/>
        <v>59</v>
      </c>
      <c r="B64" s="103" t="s">
        <v>1249</v>
      </c>
      <c r="C64" s="121" t="s">
        <v>148</v>
      </c>
      <c r="D64" s="104">
        <v>4</v>
      </c>
      <c r="E64" s="104">
        <v>1</v>
      </c>
      <c r="F64" s="104"/>
      <c r="G64" s="136">
        <f t="shared" si="0"/>
        <v>19000</v>
      </c>
      <c r="H64" s="136" t="s">
        <v>181</v>
      </c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30" t="s">
        <v>71</v>
      </c>
      <c r="W64" s="281"/>
      <c r="Y64" s="30" t="s">
        <v>71</v>
      </c>
      <c r="Z64" s="2"/>
      <c r="AB64" s="30" t="s">
        <v>71</v>
      </c>
      <c r="AC64" s="2">
        <v>2</v>
      </c>
      <c r="AE64" s="30" t="s">
        <v>71</v>
      </c>
      <c r="AF64" s="2"/>
      <c r="AH64" s="30" t="s">
        <v>71</v>
      </c>
      <c r="AI64" s="2"/>
      <c r="AK64" s="30" t="s">
        <v>71</v>
      </c>
      <c r="AL64" s="2"/>
      <c r="AN64" s="30" t="s">
        <v>71</v>
      </c>
      <c r="AO64" s="2"/>
    </row>
    <row r="65" spans="1:41" ht="22.5" customHeight="1" x14ac:dyDescent="0.35">
      <c r="A65" s="104">
        <f t="shared" si="1"/>
        <v>60</v>
      </c>
      <c r="B65" s="103" t="s">
        <v>516</v>
      </c>
      <c r="C65" s="121" t="s">
        <v>148</v>
      </c>
      <c r="D65" s="104">
        <v>4</v>
      </c>
      <c r="E65" s="104"/>
      <c r="F65" s="104">
        <v>2</v>
      </c>
      <c r="G65" s="136">
        <f t="shared" si="0"/>
        <v>38000</v>
      </c>
      <c r="H65" s="136" t="s">
        <v>181</v>
      </c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120" t="s">
        <v>0</v>
      </c>
      <c r="W65" s="79">
        <f>(W63+W64)*19000</f>
        <v>19000</v>
      </c>
      <c r="Y65" s="120" t="s">
        <v>0</v>
      </c>
      <c r="Z65" s="79">
        <f>(Z63+Z64)*19000</f>
        <v>19000</v>
      </c>
      <c r="AB65" s="120" t="s">
        <v>0</v>
      </c>
      <c r="AC65" s="79">
        <f>(AC63+AC64)*19000</f>
        <v>38000</v>
      </c>
      <c r="AE65" s="120" t="s">
        <v>0</v>
      </c>
      <c r="AF65" s="79">
        <f>(AF63+AF64)*19000</f>
        <v>76000</v>
      </c>
      <c r="AH65" s="120" t="s">
        <v>0</v>
      </c>
      <c r="AI65" s="79">
        <f>(AI63+AI64)*19000</f>
        <v>19000</v>
      </c>
      <c r="AK65" s="120" t="s">
        <v>0</v>
      </c>
      <c r="AL65" s="79">
        <f>(AL63+AL64)*19000</f>
        <v>76000</v>
      </c>
      <c r="AN65" s="120" t="s">
        <v>0</v>
      </c>
      <c r="AO65" s="79">
        <f>(AO63+AO64)*19000</f>
        <v>114000</v>
      </c>
    </row>
    <row r="66" spans="1:41" ht="22.5" customHeight="1" x14ac:dyDescent="0.35">
      <c r="A66" s="94">
        <v>61</v>
      </c>
      <c r="B66" s="93" t="s">
        <v>1676</v>
      </c>
      <c r="C66" s="118" t="s">
        <v>148</v>
      </c>
      <c r="D66" s="94">
        <v>4</v>
      </c>
      <c r="E66" s="94">
        <v>1</v>
      </c>
      <c r="F66" s="94"/>
      <c r="G66" s="285">
        <f t="shared" si="0"/>
        <v>19000</v>
      </c>
      <c r="H66" s="285" t="s">
        <v>1719</v>
      </c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360"/>
      <c r="W66" s="361"/>
      <c r="Y66" s="360"/>
      <c r="Z66" s="361"/>
      <c r="AB66" s="360"/>
      <c r="AC66" s="361"/>
      <c r="AE66" s="360"/>
      <c r="AF66" s="361"/>
      <c r="AH66" s="360"/>
      <c r="AI66" s="361"/>
      <c r="AK66" s="360"/>
      <c r="AL66" s="361"/>
      <c r="AN66" s="360"/>
      <c r="AO66" s="361"/>
    </row>
    <row r="67" spans="1:41" ht="22.5" customHeight="1" x14ac:dyDescent="0.35">
      <c r="A67" s="104">
        <v>62</v>
      </c>
      <c r="B67" s="103" t="s">
        <v>1718</v>
      </c>
      <c r="C67" s="121" t="s">
        <v>148</v>
      </c>
      <c r="D67" s="104">
        <v>4</v>
      </c>
      <c r="E67" s="104">
        <v>1</v>
      </c>
      <c r="F67" s="104"/>
      <c r="G67" s="136">
        <f t="shared" si="0"/>
        <v>19000</v>
      </c>
      <c r="H67" s="136" t="s">
        <v>181</v>
      </c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360"/>
      <c r="W67" s="361"/>
      <c r="Y67" s="360"/>
      <c r="Z67" s="361"/>
      <c r="AB67" s="360"/>
      <c r="AC67" s="361"/>
      <c r="AE67" s="360"/>
      <c r="AF67" s="361"/>
      <c r="AH67" s="360"/>
      <c r="AI67" s="361"/>
      <c r="AK67" s="360"/>
      <c r="AL67" s="361"/>
      <c r="AN67" s="360"/>
      <c r="AO67" s="361"/>
    </row>
    <row r="68" spans="1:41" ht="22.5" customHeight="1" x14ac:dyDescent="0.35">
      <c r="A68" s="104">
        <v>63</v>
      </c>
      <c r="B68" s="103" t="s">
        <v>367</v>
      </c>
      <c r="C68" s="121" t="s">
        <v>148</v>
      </c>
      <c r="D68" s="104">
        <v>4</v>
      </c>
      <c r="E68" s="104">
        <v>2</v>
      </c>
      <c r="F68" s="104"/>
      <c r="G68" s="136">
        <f t="shared" si="0"/>
        <v>38000</v>
      </c>
      <c r="H68" s="136" t="s">
        <v>181</v>
      </c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360"/>
      <c r="W68" s="361"/>
      <c r="Y68" s="360"/>
      <c r="Z68" s="361"/>
      <c r="AB68" s="360"/>
      <c r="AC68" s="361"/>
      <c r="AE68" s="360"/>
      <c r="AF68" s="361"/>
      <c r="AH68" s="360"/>
      <c r="AI68" s="361"/>
      <c r="AK68" s="360"/>
      <c r="AL68" s="361"/>
      <c r="AN68" s="360"/>
      <c r="AO68" s="361"/>
    </row>
    <row r="69" spans="1:41" ht="22.5" customHeight="1" x14ac:dyDescent="0.35">
      <c r="A69" s="104">
        <v>64</v>
      </c>
      <c r="B69" s="103" t="s">
        <v>908</v>
      </c>
      <c r="C69" s="121" t="s">
        <v>148</v>
      </c>
      <c r="D69" s="104">
        <v>4</v>
      </c>
      <c r="E69" s="104">
        <v>1</v>
      </c>
      <c r="F69" s="104"/>
      <c r="G69" s="136">
        <f t="shared" si="0"/>
        <v>19000</v>
      </c>
      <c r="H69" s="136" t="s">
        <v>181</v>
      </c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360"/>
      <c r="W69" s="361"/>
      <c r="Y69" s="360"/>
      <c r="Z69" s="361"/>
      <c r="AB69" s="360"/>
      <c r="AC69" s="361"/>
      <c r="AE69" s="360"/>
      <c r="AF69" s="361"/>
      <c r="AH69" s="360"/>
      <c r="AI69" s="361"/>
      <c r="AK69" s="360"/>
      <c r="AL69" s="361"/>
      <c r="AN69" s="360"/>
      <c r="AO69" s="361"/>
    </row>
    <row r="70" spans="1:41" x14ac:dyDescent="0.35">
      <c r="A70" s="104">
        <f>+A69+1</f>
        <v>65</v>
      </c>
      <c r="B70" s="103" t="s">
        <v>1605</v>
      </c>
      <c r="C70" s="121" t="s">
        <v>1675</v>
      </c>
      <c r="D70" s="104">
        <v>4</v>
      </c>
      <c r="E70" s="104">
        <v>4</v>
      </c>
      <c r="F70" s="104"/>
      <c r="G70" s="136">
        <f t="shared" si="0"/>
        <v>76000</v>
      </c>
      <c r="H70" s="136" t="s">
        <v>181</v>
      </c>
      <c r="I70" s="206" t="s">
        <v>1705</v>
      </c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</row>
    <row r="71" spans="1:41" ht="15" hidden="1" customHeight="1" x14ac:dyDescent="0.35">
      <c r="A71" s="94">
        <f t="shared" si="1"/>
        <v>66</v>
      </c>
      <c r="B71" s="93"/>
      <c r="C71" s="118"/>
      <c r="D71" s="94"/>
      <c r="E71" s="94"/>
      <c r="F71" s="94"/>
      <c r="G71" s="285">
        <f t="shared" si="0"/>
        <v>0</v>
      </c>
      <c r="H71" s="285"/>
      <c r="V71" s="100" t="s">
        <v>2</v>
      </c>
      <c r="W71" s="6" t="s">
        <v>1073</v>
      </c>
      <c r="Y71" s="100" t="s">
        <v>2</v>
      </c>
      <c r="Z71" s="103" t="s">
        <v>1075</v>
      </c>
      <c r="AB71" s="100" t="s">
        <v>2</v>
      </c>
      <c r="AC71" s="103" t="s">
        <v>745</v>
      </c>
      <c r="AE71" s="100" t="s">
        <v>2</v>
      </c>
      <c r="AF71" s="103"/>
    </row>
    <row r="72" spans="1:41" hidden="1" x14ac:dyDescent="0.35">
      <c r="A72" s="94">
        <f t="shared" si="1"/>
        <v>67</v>
      </c>
      <c r="B72" s="93"/>
      <c r="C72" s="118"/>
      <c r="D72" s="94"/>
      <c r="E72" s="94"/>
      <c r="F72" s="94"/>
      <c r="G72" s="285">
        <f t="shared" si="0"/>
        <v>0</v>
      </c>
      <c r="H72" s="285"/>
      <c r="V72" s="100" t="s">
        <v>457</v>
      </c>
      <c r="W72" s="6" t="s">
        <v>485</v>
      </c>
      <c r="Y72" s="100" t="s">
        <v>457</v>
      </c>
      <c r="Z72" s="6" t="s">
        <v>485</v>
      </c>
      <c r="AB72" s="100" t="s">
        <v>457</v>
      </c>
      <c r="AC72" s="6" t="s">
        <v>104</v>
      </c>
      <c r="AE72" s="100" t="s">
        <v>457</v>
      </c>
      <c r="AF72" s="6"/>
    </row>
    <row r="73" spans="1:41" hidden="1" x14ac:dyDescent="0.35">
      <c r="A73" s="94">
        <f t="shared" si="1"/>
        <v>68</v>
      </c>
      <c r="B73" s="93"/>
      <c r="C73" s="118"/>
      <c r="D73" s="94"/>
      <c r="E73" s="94"/>
      <c r="F73" s="94"/>
      <c r="G73" s="285">
        <f t="shared" si="0"/>
        <v>0</v>
      </c>
      <c r="H73" s="285"/>
      <c r="V73" s="100" t="s">
        <v>99</v>
      </c>
      <c r="W73" s="100">
        <v>7</v>
      </c>
      <c r="Y73" s="100" t="s">
        <v>99</v>
      </c>
      <c r="Z73" s="100">
        <v>7</v>
      </c>
      <c r="AB73" s="100" t="s">
        <v>99</v>
      </c>
      <c r="AC73" s="100">
        <v>4</v>
      </c>
      <c r="AE73" s="100" t="s">
        <v>99</v>
      </c>
      <c r="AF73" s="100"/>
    </row>
    <row r="74" spans="1:41" hidden="1" x14ac:dyDescent="0.35">
      <c r="A74" s="94">
        <f t="shared" si="1"/>
        <v>69</v>
      </c>
      <c r="B74" s="93"/>
      <c r="C74" s="118"/>
      <c r="D74" s="94"/>
      <c r="E74" s="94"/>
      <c r="F74" s="94"/>
      <c r="G74" s="285">
        <f t="shared" si="0"/>
        <v>0</v>
      </c>
      <c r="H74" s="285"/>
      <c r="V74" s="30" t="s">
        <v>70</v>
      </c>
      <c r="W74" s="2">
        <v>1</v>
      </c>
      <c r="Y74" s="30" t="s">
        <v>70</v>
      </c>
      <c r="Z74" s="2">
        <v>1</v>
      </c>
      <c r="AB74" s="30" t="s">
        <v>70</v>
      </c>
      <c r="AC74" s="2">
        <v>1</v>
      </c>
      <c r="AE74" s="30" t="s">
        <v>70</v>
      </c>
      <c r="AF74" s="2"/>
    </row>
    <row r="75" spans="1:41" hidden="1" x14ac:dyDescent="0.35">
      <c r="A75" s="94">
        <f t="shared" si="1"/>
        <v>70</v>
      </c>
      <c r="B75" s="93"/>
      <c r="C75" s="118"/>
      <c r="D75" s="94"/>
      <c r="E75" s="94"/>
      <c r="F75" s="94"/>
      <c r="G75" s="285">
        <f t="shared" ref="G75:G100" si="3">(E75+F75)*19000</f>
        <v>0</v>
      </c>
      <c r="H75" s="285"/>
      <c r="V75" s="30" t="s">
        <v>71</v>
      </c>
      <c r="W75" s="2"/>
      <c r="Y75" s="30" t="s">
        <v>71</v>
      </c>
      <c r="Z75" s="2"/>
      <c r="AB75" s="30" t="s">
        <v>71</v>
      </c>
      <c r="AC75" s="2"/>
      <c r="AE75" s="30" t="s">
        <v>71</v>
      </c>
      <c r="AF75" s="2"/>
    </row>
    <row r="76" spans="1:41" hidden="1" x14ac:dyDescent="0.35">
      <c r="A76" s="94">
        <f t="shared" si="1"/>
        <v>71</v>
      </c>
      <c r="B76" s="93"/>
      <c r="C76" s="118"/>
      <c r="D76" s="94"/>
      <c r="E76" s="94"/>
      <c r="F76" s="94"/>
      <c r="G76" s="285">
        <f t="shared" si="3"/>
        <v>0</v>
      </c>
      <c r="H76" s="285"/>
      <c r="V76" s="120" t="s">
        <v>0</v>
      </c>
      <c r="W76" s="79">
        <v>18000</v>
      </c>
      <c r="Y76" s="120" t="s">
        <v>0</v>
      </c>
      <c r="Z76" s="79">
        <v>18000</v>
      </c>
      <c r="AB76" s="120" t="s">
        <v>0</v>
      </c>
      <c r="AC76" s="79">
        <v>18000</v>
      </c>
      <c r="AE76" s="120" t="s">
        <v>0</v>
      </c>
      <c r="AF76" s="79">
        <f>AF73*18000+AF74*18000</f>
        <v>0</v>
      </c>
    </row>
    <row r="77" spans="1:41" hidden="1" x14ac:dyDescent="0.35">
      <c r="A77" s="94">
        <f t="shared" ref="A77:A91" si="4">A76+1</f>
        <v>72</v>
      </c>
      <c r="B77" s="93"/>
      <c r="C77" s="118"/>
      <c r="D77" s="94"/>
      <c r="E77" s="94"/>
      <c r="F77" s="94"/>
      <c r="G77" s="285">
        <f t="shared" si="3"/>
        <v>0</v>
      </c>
      <c r="H77" s="285"/>
    </row>
    <row r="78" spans="1:41" hidden="1" x14ac:dyDescent="0.35">
      <c r="A78" s="94">
        <f t="shared" si="4"/>
        <v>73</v>
      </c>
      <c r="B78" s="93"/>
      <c r="C78" s="118"/>
      <c r="D78" s="94"/>
      <c r="E78" s="94"/>
      <c r="F78" s="94"/>
      <c r="G78" s="285">
        <f t="shared" si="3"/>
        <v>0</v>
      </c>
      <c r="H78" s="285"/>
      <c r="V78" s="100" t="s">
        <v>2</v>
      </c>
      <c r="W78" s="6"/>
      <c r="Y78" s="100" t="s">
        <v>2</v>
      </c>
      <c r="Z78" s="103"/>
      <c r="AB78" s="100" t="s">
        <v>2</v>
      </c>
      <c r="AC78" s="103"/>
      <c r="AE78" s="100" t="s">
        <v>2</v>
      </c>
      <c r="AF78" s="103"/>
    </row>
    <row r="79" spans="1:41" hidden="1" x14ac:dyDescent="0.35">
      <c r="A79" s="94">
        <f t="shared" si="4"/>
        <v>74</v>
      </c>
      <c r="B79" s="93"/>
      <c r="C79" s="118"/>
      <c r="D79" s="94"/>
      <c r="E79" s="94"/>
      <c r="F79" s="94"/>
      <c r="G79" s="285">
        <f t="shared" si="3"/>
        <v>0</v>
      </c>
      <c r="H79" s="285"/>
      <c r="V79" s="100" t="s">
        <v>457</v>
      </c>
      <c r="W79" s="6"/>
      <c r="Y79" s="100" t="s">
        <v>457</v>
      </c>
      <c r="Z79" s="6"/>
      <c r="AB79" s="100" t="s">
        <v>457</v>
      </c>
      <c r="AC79" s="6"/>
      <c r="AE79" s="100" t="s">
        <v>457</v>
      </c>
      <c r="AF79" s="6"/>
    </row>
    <row r="80" spans="1:41" hidden="1" x14ac:dyDescent="0.35">
      <c r="A80" s="94">
        <f t="shared" si="4"/>
        <v>75</v>
      </c>
      <c r="B80" s="93"/>
      <c r="C80" s="118"/>
      <c r="D80" s="94"/>
      <c r="E80" s="94"/>
      <c r="F80" s="94"/>
      <c r="G80" s="285">
        <f t="shared" si="3"/>
        <v>0</v>
      </c>
      <c r="H80" s="285"/>
      <c r="V80" s="100" t="s">
        <v>99</v>
      </c>
      <c r="W80" s="100"/>
      <c r="Y80" s="100" t="s">
        <v>99</v>
      </c>
      <c r="Z80" s="100"/>
      <c r="AB80" s="100" t="s">
        <v>99</v>
      </c>
      <c r="AC80" s="100"/>
      <c r="AE80" s="100" t="s">
        <v>99</v>
      </c>
      <c r="AF80" s="100"/>
    </row>
    <row r="81" spans="1:41" hidden="1" x14ac:dyDescent="0.35">
      <c r="A81" s="94">
        <f t="shared" si="4"/>
        <v>76</v>
      </c>
      <c r="B81" s="93"/>
      <c r="C81" s="118"/>
      <c r="D81" s="94"/>
      <c r="E81" s="94"/>
      <c r="F81" s="94"/>
      <c r="G81" s="285">
        <f t="shared" si="3"/>
        <v>0</v>
      </c>
      <c r="H81" s="285"/>
      <c r="V81" s="30" t="s">
        <v>70</v>
      </c>
      <c r="W81" s="2"/>
      <c r="Y81" s="30" t="s">
        <v>70</v>
      </c>
      <c r="Z81" s="2"/>
      <c r="AB81" s="30" t="s">
        <v>70</v>
      </c>
      <c r="AC81" s="2"/>
      <c r="AE81" s="30" t="s">
        <v>70</v>
      </c>
      <c r="AF81" s="2"/>
    </row>
    <row r="82" spans="1:41" hidden="1" x14ac:dyDescent="0.35">
      <c r="A82" s="94">
        <f t="shared" si="4"/>
        <v>77</v>
      </c>
      <c r="B82" s="93"/>
      <c r="C82" s="118"/>
      <c r="D82" s="94"/>
      <c r="E82" s="94"/>
      <c r="F82" s="94"/>
      <c r="G82" s="285">
        <f t="shared" si="3"/>
        <v>0</v>
      </c>
      <c r="H82" s="285"/>
      <c r="V82" s="30" t="s">
        <v>71</v>
      </c>
      <c r="W82" s="2"/>
      <c r="Y82" s="30" t="s">
        <v>71</v>
      </c>
      <c r="Z82" s="2"/>
      <c r="AB82" s="30" t="s">
        <v>71</v>
      </c>
      <c r="AC82" s="2"/>
      <c r="AE82" s="30" t="s">
        <v>71</v>
      </c>
      <c r="AF82" s="2"/>
    </row>
    <row r="83" spans="1:41" hidden="1" x14ac:dyDescent="0.35">
      <c r="A83" s="94">
        <f t="shared" si="4"/>
        <v>78</v>
      </c>
      <c r="B83" s="93"/>
      <c r="C83" s="118"/>
      <c r="D83" s="94"/>
      <c r="E83" s="94"/>
      <c r="F83" s="94"/>
      <c r="G83" s="285">
        <f t="shared" si="3"/>
        <v>0</v>
      </c>
      <c r="H83" s="285"/>
      <c r="V83" s="120" t="s">
        <v>0</v>
      </c>
      <c r="W83" s="79">
        <f>W80*18000+W81*18000</f>
        <v>0</v>
      </c>
      <c r="Y83" s="120" t="s">
        <v>0</v>
      </c>
      <c r="Z83" s="79">
        <f>Z80*18000+Z81*18000</f>
        <v>0</v>
      </c>
      <c r="AB83" s="120" t="s">
        <v>0</v>
      </c>
      <c r="AC83" s="79">
        <f>AC80*18000+AC81*18000</f>
        <v>0</v>
      </c>
      <c r="AE83" s="120" t="s">
        <v>0</v>
      </c>
      <c r="AF83" s="79">
        <f>AF80*18000+AF81*18000</f>
        <v>0</v>
      </c>
    </row>
    <row r="84" spans="1:41" hidden="1" x14ac:dyDescent="0.35">
      <c r="A84" s="94">
        <f t="shared" si="4"/>
        <v>79</v>
      </c>
      <c r="B84" s="93"/>
      <c r="C84" s="118"/>
      <c r="D84" s="94"/>
      <c r="E84" s="94"/>
      <c r="F84" s="94"/>
      <c r="G84" s="285">
        <f t="shared" si="3"/>
        <v>0</v>
      </c>
      <c r="H84" s="285"/>
    </row>
    <row r="85" spans="1:41" hidden="1" x14ac:dyDescent="0.35">
      <c r="A85" s="94">
        <f t="shared" si="4"/>
        <v>80</v>
      </c>
      <c r="B85" s="93"/>
      <c r="C85" s="118"/>
      <c r="D85" s="94"/>
      <c r="E85" s="94"/>
      <c r="F85" s="94"/>
      <c r="G85" s="285">
        <f t="shared" si="3"/>
        <v>0</v>
      </c>
      <c r="H85" s="285"/>
    </row>
    <row r="86" spans="1:41" hidden="1" x14ac:dyDescent="0.35">
      <c r="A86" s="94">
        <f t="shared" si="4"/>
        <v>81</v>
      </c>
      <c r="B86" s="93"/>
      <c r="C86" s="118"/>
      <c r="D86" s="94"/>
      <c r="E86" s="94"/>
      <c r="F86" s="94"/>
      <c r="G86" s="285">
        <f t="shared" si="3"/>
        <v>0</v>
      </c>
      <c r="H86" s="285"/>
    </row>
    <row r="87" spans="1:41" hidden="1" x14ac:dyDescent="0.35">
      <c r="A87" s="94">
        <f t="shared" si="4"/>
        <v>82</v>
      </c>
      <c r="B87" s="118"/>
      <c r="C87" s="118"/>
      <c r="D87" s="94"/>
      <c r="E87" s="94"/>
      <c r="F87" s="94"/>
      <c r="G87" s="285">
        <f t="shared" si="3"/>
        <v>0</v>
      </c>
      <c r="H87" s="285"/>
    </row>
    <row r="88" spans="1:41" hidden="1" x14ac:dyDescent="0.35">
      <c r="A88" s="94">
        <f t="shared" si="4"/>
        <v>83</v>
      </c>
      <c r="B88" s="118"/>
      <c r="C88" s="118"/>
      <c r="D88" s="94"/>
      <c r="E88" s="94"/>
      <c r="F88" s="94"/>
      <c r="G88" s="285">
        <f t="shared" si="3"/>
        <v>0</v>
      </c>
      <c r="H88" s="285"/>
    </row>
    <row r="89" spans="1:41" hidden="1" x14ac:dyDescent="0.35">
      <c r="A89" s="94">
        <f t="shared" si="4"/>
        <v>84</v>
      </c>
      <c r="B89" s="93"/>
      <c r="C89" s="118"/>
      <c r="D89" s="94"/>
      <c r="E89" s="94"/>
      <c r="F89" s="94"/>
      <c r="G89" s="285">
        <f t="shared" si="3"/>
        <v>0</v>
      </c>
      <c r="H89" s="118"/>
    </row>
    <row r="90" spans="1:41" hidden="1" x14ac:dyDescent="0.35">
      <c r="A90" s="94">
        <f t="shared" si="4"/>
        <v>85</v>
      </c>
      <c r="B90" s="93"/>
      <c r="C90" s="118"/>
      <c r="D90" s="94"/>
      <c r="E90" s="94"/>
      <c r="F90" s="94"/>
      <c r="G90" s="285">
        <f t="shared" si="3"/>
        <v>0</v>
      </c>
      <c r="H90" s="118"/>
    </row>
    <row r="91" spans="1:41" hidden="1" x14ac:dyDescent="0.35">
      <c r="A91" s="94">
        <f t="shared" si="4"/>
        <v>86</v>
      </c>
      <c r="B91" s="93"/>
      <c r="C91" s="118"/>
      <c r="D91" s="94"/>
      <c r="E91" s="94"/>
      <c r="F91" s="94"/>
      <c r="G91" s="285">
        <f t="shared" si="3"/>
        <v>0</v>
      </c>
      <c r="H91" s="285"/>
    </row>
    <row r="92" spans="1:41" x14ac:dyDescent="0.35">
      <c r="A92" s="104">
        <f t="shared" ref="A92:A100" si="5">+A91+1</f>
        <v>87</v>
      </c>
      <c r="B92" s="103" t="s">
        <v>1707</v>
      </c>
      <c r="C92" s="121" t="s">
        <v>1675</v>
      </c>
      <c r="D92" s="104">
        <v>4</v>
      </c>
      <c r="E92" s="104">
        <v>1</v>
      </c>
      <c r="F92" s="104"/>
      <c r="G92" s="136">
        <f t="shared" si="3"/>
        <v>19000</v>
      </c>
      <c r="H92" s="136"/>
      <c r="I92" s="132" t="s">
        <v>1706</v>
      </c>
      <c r="V92" s="100" t="s">
        <v>2</v>
      </c>
      <c r="W92" s="6" t="s">
        <v>126</v>
      </c>
      <c r="Y92" s="100" t="s">
        <v>2</v>
      </c>
      <c r="Z92" s="6" t="s">
        <v>1111</v>
      </c>
      <c r="AB92" s="100" t="s">
        <v>2</v>
      </c>
      <c r="AC92" s="6" t="s">
        <v>1229</v>
      </c>
      <c r="AE92" s="100" t="s">
        <v>2</v>
      </c>
      <c r="AF92" s="6" t="s">
        <v>412</v>
      </c>
      <c r="AH92" s="100" t="s">
        <v>2</v>
      </c>
      <c r="AI92" s="6" t="s">
        <v>1485</v>
      </c>
      <c r="AJ92" s="265"/>
      <c r="AK92" s="100" t="s">
        <v>2</v>
      </c>
      <c r="AL92" s="6"/>
      <c r="AM92" s="265"/>
      <c r="AN92" s="100" t="s">
        <v>2</v>
      </c>
      <c r="AO92" s="6"/>
    </row>
    <row r="93" spans="1:41" x14ac:dyDescent="0.35">
      <c r="A93" s="104">
        <f t="shared" si="5"/>
        <v>88</v>
      </c>
      <c r="B93" s="103" t="s">
        <v>1291</v>
      </c>
      <c r="C93" s="121" t="s">
        <v>847</v>
      </c>
      <c r="D93" s="104">
        <v>7</v>
      </c>
      <c r="E93" s="104">
        <v>4</v>
      </c>
      <c r="F93" s="104"/>
      <c r="G93" s="136">
        <f t="shared" si="3"/>
        <v>76000</v>
      </c>
      <c r="H93" s="136" t="s">
        <v>181</v>
      </c>
      <c r="I93" s="132" t="s">
        <v>1708</v>
      </c>
      <c r="V93" s="100" t="s">
        <v>457</v>
      </c>
      <c r="W93" s="6" t="s">
        <v>475</v>
      </c>
      <c r="Y93" s="100" t="s">
        <v>457</v>
      </c>
      <c r="Z93" s="6" t="s">
        <v>104</v>
      </c>
      <c r="AB93" s="100" t="s">
        <v>457</v>
      </c>
      <c r="AC93" s="6" t="s">
        <v>104</v>
      </c>
      <c r="AE93" s="100" t="s">
        <v>457</v>
      </c>
      <c r="AF93" s="6" t="s">
        <v>387</v>
      </c>
      <c r="AH93" s="100" t="s">
        <v>457</v>
      </c>
      <c r="AI93" s="6" t="s">
        <v>484</v>
      </c>
      <c r="AK93" s="100" t="s">
        <v>457</v>
      </c>
      <c r="AL93" s="6"/>
      <c r="AN93" s="100" t="s">
        <v>457</v>
      </c>
      <c r="AO93" s="6"/>
    </row>
    <row r="94" spans="1:41" x14ac:dyDescent="0.35">
      <c r="A94" s="104">
        <f t="shared" si="5"/>
        <v>89</v>
      </c>
      <c r="B94" s="103" t="s">
        <v>1042</v>
      </c>
      <c r="C94" s="121" t="s">
        <v>816</v>
      </c>
      <c r="D94" s="104">
        <v>3</v>
      </c>
      <c r="E94" s="104">
        <v>6</v>
      </c>
      <c r="F94" s="104"/>
      <c r="G94" s="136">
        <f t="shared" si="3"/>
        <v>114000</v>
      </c>
      <c r="H94" s="136" t="s">
        <v>181</v>
      </c>
      <c r="I94" s="132" t="s">
        <v>1711</v>
      </c>
      <c r="V94" s="100" t="s">
        <v>99</v>
      </c>
      <c r="W94" s="100">
        <v>4</v>
      </c>
      <c r="Y94" s="100" t="s">
        <v>99</v>
      </c>
      <c r="Z94" s="100">
        <v>4</v>
      </c>
      <c r="AB94" s="100" t="s">
        <v>99</v>
      </c>
      <c r="AC94" s="100">
        <v>4</v>
      </c>
      <c r="AE94" s="100" t="s">
        <v>99</v>
      </c>
      <c r="AF94" s="100">
        <v>7</v>
      </c>
      <c r="AH94" s="100" t="s">
        <v>99</v>
      </c>
      <c r="AI94" s="100">
        <v>6</v>
      </c>
      <c r="AK94" s="100" t="s">
        <v>99</v>
      </c>
      <c r="AL94" s="100"/>
      <c r="AN94" s="100" t="s">
        <v>99</v>
      </c>
      <c r="AO94" s="100"/>
    </row>
    <row r="95" spans="1:41" x14ac:dyDescent="0.35">
      <c r="A95" s="104">
        <f t="shared" si="5"/>
        <v>90</v>
      </c>
      <c r="B95" s="103" t="s">
        <v>126</v>
      </c>
      <c r="C95" s="121" t="s">
        <v>475</v>
      </c>
      <c r="D95" s="104">
        <v>4</v>
      </c>
      <c r="E95" s="104">
        <v>9</v>
      </c>
      <c r="F95" s="104"/>
      <c r="G95" s="136">
        <f t="shared" si="3"/>
        <v>171000</v>
      </c>
      <c r="H95" s="136" t="s">
        <v>181</v>
      </c>
      <c r="I95" s="132" t="s">
        <v>1712</v>
      </c>
      <c r="V95" s="30" t="s">
        <v>70</v>
      </c>
      <c r="W95" s="2">
        <v>7</v>
      </c>
      <c r="Y95" s="30" t="s">
        <v>70</v>
      </c>
      <c r="Z95" s="2">
        <v>1</v>
      </c>
      <c r="AB95" s="30" t="s">
        <v>70</v>
      </c>
      <c r="AC95" s="2">
        <v>2</v>
      </c>
      <c r="AE95" s="30" t="s">
        <v>70</v>
      </c>
      <c r="AF95" s="2">
        <v>2</v>
      </c>
      <c r="AH95" s="30" t="s">
        <v>70</v>
      </c>
      <c r="AI95" s="2">
        <v>1</v>
      </c>
      <c r="AK95" s="30" t="s">
        <v>70</v>
      </c>
      <c r="AL95" s="2"/>
      <c r="AN95" s="30" t="s">
        <v>70</v>
      </c>
      <c r="AO95" s="2"/>
    </row>
    <row r="96" spans="1:41" x14ac:dyDescent="0.35">
      <c r="A96" s="104">
        <f t="shared" si="5"/>
        <v>91</v>
      </c>
      <c r="B96" s="103" t="s">
        <v>741</v>
      </c>
      <c r="C96" s="121" t="s">
        <v>1675</v>
      </c>
      <c r="D96" s="104">
        <v>4</v>
      </c>
      <c r="E96" s="104">
        <v>1</v>
      </c>
      <c r="F96" s="104"/>
      <c r="G96" s="136">
        <f t="shared" si="3"/>
        <v>19000</v>
      </c>
      <c r="H96" s="136" t="s">
        <v>181</v>
      </c>
      <c r="I96" s="132" t="s">
        <v>1713</v>
      </c>
      <c r="V96" s="30" t="s">
        <v>71</v>
      </c>
      <c r="W96" s="2"/>
      <c r="Y96" s="30" t="s">
        <v>71</v>
      </c>
      <c r="Z96" s="2"/>
      <c r="AB96" s="30" t="s">
        <v>71</v>
      </c>
      <c r="AC96" s="2"/>
      <c r="AE96" s="30" t="s">
        <v>71</v>
      </c>
      <c r="AF96" s="2"/>
      <c r="AH96" s="30" t="s">
        <v>71</v>
      </c>
      <c r="AI96" s="2"/>
      <c r="AK96" s="30" t="s">
        <v>71</v>
      </c>
      <c r="AL96" s="2"/>
      <c r="AN96" s="30" t="s">
        <v>71</v>
      </c>
      <c r="AO96" s="2"/>
    </row>
    <row r="97" spans="1:41" x14ac:dyDescent="0.35">
      <c r="A97" s="104">
        <f t="shared" si="5"/>
        <v>92</v>
      </c>
      <c r="B97" s="103" t="s">
        <v>1229</v>
      </c>
      <c r="C97" s="121" t="s">
        <v>1675</v>
      </c>
      <c r="D97" s="104">
        <v>4</v>
      </c>
      <c r="E97" s="104">
        <v>2</v>
      </c>
      <c r="F97" s="104"/>
      <c r="G97" s="136">
        <f t="shared" si="3"/>
        <v>38000</v>
      </c>
      <c r="H97" s="136" t="s">
        <v>181</v>
      </c>
      <c r="I97" s="132" t="s">
        <v>1714</v>
      </c>
      <c r="V97" s="120" t="s">
        <v>0</v>
      </c>
      <c r="W97" s="79">
        <f>(W95+W96)*19000</f>
        <v>133000</v>
      </c>
      <c r="Y97" s="120" t="s">
        <v>0</v>
      </c>
      <c r="Z97" s="79">
        <f>(Z95+Z96)*19000</f>
        <v>19000</v>
      </c>
      <c r="AB97" s="120" t="s">
        <v>0</v>
      </c>
      <c r="AC97" s="79">
        <f>(AC95+AC96)*19000</f>
        <v>38000</v>
      </c>
      <c r="AE97" s="120" t="s">
        <v>0</v>
      </c>
      <c r="AF97" s="79">
        <f>(AF95+AF96)*19000</f>
        <v>38000</v>
      </c>
      <c r="AH97" s="120" t="s">
        <v>0</v>
      </c>
      <c r="AI97" s="79">
        <f>(AI95+AI96)*19000</f>
        <v>19000</v>
      </c>
      <c r="AK97" s="120" t="s">
        <v>0</v>
      </c>
      <c r="AL97" s="79">
        <f>(AL95+AL96)*19000</f>
        <v>0</v>
      </c>
      <c r="AN97" s="120" t="s">
        <v>0</v>
      </c>
      <c r="AO97" s="79">
        <f>(AO95+AO96)*19000</f>
        <v>0</v>
      </c>
    </row>
    <row r="98" spans="1:41" x14ac:dyDescent="0.35">
      <c r="A98" s="104">
        <f t="shared" si="5"/>
        <v>93</v>
      </c>
      <c r="B98" s="103" t="s">
        <v>412</v>
      </c>
      <c r="C98" s="121" t="s">
        <v>485</v>
      </c>
      <c r="D98" s="104">
        <v>7</v>
      </c>
      <c r="E98" s="104">
        <v>2</v>
      </c>
      <c r="F98" s="104"/>
      <c r="G98" s="136">
        <f t="shared" si="3"/>
        <v>38000</v>
      </c>
      <c r="H98" s="136" t="s">
        <v>181</v>
      </c>
      <c r="I98" s="132" t="s">
        <v>1715</v>
      </c>
    </row>
    <row r="99" spans="1:41" x14ac:dyDescent="0.35">
      <c r="A99" s="104">
        <f t="shared" si="5"/>
        <v>94</v>
      </c>
      <c r="B99" s="103" t="s">
        <v>1485</v>
      </c>
      <c r="C99" s="121" t="s">
        <v>484</v>
      </c>
      <c r="D99" s="104">
        <v>6</v>
      </c>
      <c r="E99" s="104">
        <v>1</v>
      </c>
      <c r="F99" s="104"/>
      <c r="G99" s="136">
        <f t="shared" si="3"/>
        <v>19000</v>
      </c>
      <c r="H99" s="136" t="s">
        <v>181</v>
      </c>
      <c r="I99" s="132" t="s">
        <v>1716</v>
      </c>
      <c r="V99" s="100" t="s">
        <v>2</v>
      </c>
      <c r="W99" s="6"/>
      <c r="Y99" s="100" t="s">
        <v>2</v>
      </c>
      <c r="Z99" s="6"/>
      <c r="AB99" s="100" t="s">
        <v>2</v>
      </c>
      <c r="AC99" s="6"/>
      <c r="AE99" s="100" t="s">
        <v>2</v>
      </c>
      <c r="AF99" s="6"/>
      <c r="AH99" s="100" t="s">
        <v>2</v>
      </c>
      <c r="AI99" s="6"/>
      <c r="AJ99" s="265"/>
      <c r="AK99" s="100" t="s">
        <v>2</v>
      </c>
      <c r="AL99" s="6"/>
      <c r="AM99" s="265"/>
      <c r="AN99" s="100" t="s">
        <v>2</v>
      </c>
      <c r="AO99" s="6"/>
    </row>
    <row r="100" spans="1:41" x14ac:dyDescent="0.35">
      <c r="A100" s="104">
        <f t="shared" si="5"/>
        <v>95</v>
      </c>
      <c r="B100" s="103" t="s">
        <v>1462</v>
      </c>
      <c r="C100" s="121" t="s">
        <v>484</v>
      </c>
      <c r="D100" s="104">
        <v>6</v>
      </c>
      <c r="E100" s="104">
        <v>1</v>
      </c>
      <c r="F100" s="104"/>
      <c r="G100" s="136">
        <f t="shared" si="3"/>
        <v>19000</v>
      </c>
      <c r="H100" s="136" t="s">
        <v>181</v>
      </c>
      <c r="I100" s="93" t="s">
        <v>1717</v>
      </c>
      <c r="V100" s="100" t="s">
        <v>457</v>
      </c>
      <c r="W100" s="6"/>
      <c r="Y100" s="100" t="s">
        <v>457</v>
      </c>
      <c r="Z100" s="6"/>
      <c r="AB100" s="100" t="s">
        <v>457</v>
      </c>
      <c r="AC100" s="6"/>
      <c r="AE100" s="100" t="s">
        <v>457</v>
      </c>
      <c r="AF100" s="6"/>
      <c r="AH100" s="100" t="s">
        <v>457</v>
      </c>
      <c r="AI100" s="6"/>
      <c r="AK100" s="100" t="s">
        <v>457</v>
      </c>
      <c r="AL100" s="6"/>
      <c r="AN100" s="100" t="s">
        <v>457</v>
      </c>
      <c r="AO100" s="6"/>
    </row>
    <row r="101" spans="1:41" hidden="1" x14ac:dyDescent="0.35">
      <c r="A101" s="94"/>
      <c r="B101" s="93"/>
      <c r="C101" s="118"/>
      <c r="D101" s="94"/>
      <c r="E101" s="94"/>
      <c r="F101" s="94"/>
      <c r="G101" s="285"/>
      <c r="H101" s="285"/>
      <c r="V101" s="100" t="s">
        <v>99</v>
      </c>
      <c r="W101" s="100"/>
      <c r="Y101" s="100" t="s">
        <v>99</v>
      </c>
      <c r="Z101" s="100"/>
      <c r="AB101" s="100" t="s">
        <v>99</v>
      </c>
      <c r="AC101" s="100"/>
      <c r="AE101" s="100" t="s">
        <v>99</v>
      </c>
      <c r="AF101" s="100"/>
      <c r="AH101" s="100" t="s">
        <v>99</v>
      </c>
      <c r="AI101" s="100"/>
      <c r="AK101" s="100" t="s">
        <v>99</v>
      </c>
      <c r="AL101" s="100"/>
      <c r="AN101" s="100" t="s">
        <v>99</v>
      </c>
      <c r="AO101" s="100"/>
    </row>
    <row r="102" spans="1:41" hidden="1" x14ac:dyDescent="0.35">
      <c r="A102" s="94"/>
      <c r="B102" s="93"/>
      <c r="C102" s="118"/>
      <c r="D102" s="94"/>
      <c r="E102" s="94"/>
      <c r="F102" s="94"/>
      <c r="G102" s="285"/>
      <c r="H102" s="285"/>
      <c r="V102" s="30" t="s">
        <v>70</v>
      </c>
      <c r="W102" s="2"/>
      <c r="Y102" s="30" t="s">
        <v>70</v>
      </c>
      <c r="Z102" s="2"/>
      <c r="AB102" s="30" t="s">
        <v>70</v>
      </c>
      <c r="AC102" s="2"/>
      <c r="AE102" s="30" t="s">
        <v>70</v>
      </c>
      <c r="AF102" s="2"/>
      <c r="AH102" s="30" t="s">
        <v>70</v>
      </c>
      <c r="AI102" s="2"/>
      <c r="AK102" s="30" t="s">
        <v>70</v>
      </c>
      <c r="AL102" s="2"/>
      <c r="AN102" s="30" t="s">
        <v>70</v>
      </c>
      <c r="AO102" s="2"/>
    </row>
    <row r="103" spans="1:41" hidden="1" x14ac:dyDescent="0.35">
      <c r="A103" s="94"/>
      <c r="B103" s="93"/>
      <c r="C103" s="118"/>
      <c r="D103" s="94"/>
      <c r="E103" s="94"/>
      <c r="F103" s="94"/>
      <c r="G103" s="285"/>
      <c r="H103" s="285"/>
      <c r="V103" s="30" t="s">
        <v>71</v>
      </c>
      <c r="W103" s="2"/>
      <c r="Y103" s="30" t="s">
        <v>71</v>
      </c>
      <c r="Z103" s="2"/>
      <c r="AB103" s="30" t="s">
        <v>71</v>
      </c>
      <c r="AC103" s="2"/>
      <c r="AE103" s="30" t="s">
        <v>71</v>
      </c>
      <c r="AF103" s="2"/>
      <c r="AH103" s="30" t="s">
        <v>71</v>
      </c>
      <c r="AI103" s="2"/>
      <c r="AK103" s="30" t="s">
        <v>71</v>
      </c>
      <c r="AL103" s="2"/>
      <c r="AN103" s="30" t="s">
        <v>71</v>
      </c>
      <c r="AO103" s="2"/>
    </row>
    <row r="104" spans="1:41" hidden="1" x14ac:dyDescent="0.35">
      <c r="A104" s="94"/>
      <c r="B104" s="93"/>
      <c r="C104" s="118"/>
      <c r="D104" s="94"/>
      <c r="E104" s="94"/>
      <c r="F104" s="94"/>
      <c r="G104" s="285"/>
      <c r="H104" s="285"/>
      <c r="V104" s="120" t="s">
        <v>0</v>
      </c>
      <c r="W104" s="79">
        <f>(W102+W103)*19000</f>
        <v>0</v>
      </c>
      <c r="Y104" s="120" t="s">
        <v>0</v>
      </c>
      <c r="Z104" s="79">
        <f>(Z102+Z103)*19000</f>
        <v>0</v>
      </c>
      <c r="AB104" s="120" t="s">
        <v>0</v>
      </c>
      <c r="AC104" s="79">
        <f>(AC102+AC103)*19000</f>
        <v>0</v>
      </c>
      <c r="AE104" s="120" t="s">
        <v>0</v>
      </c>
      <c r="AF104" s="79">
        <f>(AF102+AF103)*19000</f>
        <v>0</v>
      </c>
      <c r="AH104" s="120" t="s">
        <v>0</v>
      </c>
      <c r="AI104" s="79">
        <f>(AI102+AI103)*19000</f>
        <v>0</v>
      </c>
      <c r="AK104" s="120" t="s">
        <v>0</v>
      </c>
      <c r="AL104" s="79">
        <f>(AL102+AL103)*19000</f>
        <v>0</v>
      </c>
      <c r="AN104" s="120" t="s">
        <v>0</v>
      </c>
      <c r="AO104" s="79">
        <f>(AO102+AO103)*19000</f>
        <v>0</v>
      </c>
    </row>
    <row r="105" spans="1:41" hidden="1" x14ac:dyDescent="0.35">
      <c r="A105" s="94"/>
      <c r="B105" s="93"/>
      <c r="C105" s="118"/>
      <c r="D105" s="94"/>
      <c r="E105" s="94"/>
      <c r="F105" s="94"/>
      <c r="G105" s="285"/>
      <c r="H105" s="285"/>
      <c r="V105" s="362"/>
      <c r="W105" s="265"/>
      <c r="X105" s="265"/>
      <c r="Y105" s="362"/>
      <c r="Z105" s="265"/>
      <c r="AA105" s="265"/>
      <c r="AB105" s="362"/>
      <c r="AC105" s="265"/>
      <c r="AD105" s="265"/>
      <c r="AE105" s="362"/>
      <c r="AF105" s="265"/>
      <c r="AG105" s="265"/>
      <c r="AH105" s="362"/>
      <c r="AI105" s="265"/>
      <c r="AJ105" s="265"/>
      <c r="AK105" s="362"/>
      <c r="AL105" s="265"/>
    </row>
    <row r="106" spans="1:41" hidden="1" x14ac:dyDescent="0.35">
      <c r="A106" s="94"/>
      <c r="B106" s="93"/>
      <c r="C106" s="118"/>
      <c r="D106" s="94"/>
      <c r="E106" s="94"/>
      <c r="F106" s="94"/>
      <c r="G106" s="285"/>
      <c r="H106" s="285"/>
      <c r="V106" s="100" t="s">
        <v>2</v>
      </c>
      <c r="W106" s="6"/>
      <c r="Y106" s="100" t="s">
        <v>2</v>
      </c>
      <c r="Z106" s="6"/>
      <c r="AB106" s="100" t="s">
        <v>2</v>
      </c>
      <c r="AC106" s="6"/>
      <c r="AE106" s="100" t="s">
        <v>2</v>
      </c>
      <c r="AF106" s="6"/>
      <c r="AH106" s="100" t="s">
        <v>2</v>
      </c>
      <c r="AI106" s="6"/>
      <c r="AJ106" s="265"/>
      <c r="AK106" s="100" t="s">
        <v>2</v>
      </c>
      <c r="AL106" s="6"/>
      <c r="AM106" s="265"/>
      <c r="AN106" s="100" t="s">
        <v>2</v>
      </c>
      <c r="AO106" s="6"/>
    </row>
    <row r="107" spans="1:41" hidden="1" x14ac:dyDescent="0.35">
      <c r="A107" s="94"/>
      <c r="B107" s="409"/>
      <c r="C107" s="410"/>
      <c r="D107" s="382"/>
      <c r="E107" s="382"/>
      <c r="F107" s="382"/>
      <c r="G107" s="336"/>
      <c r="H107" s="410"/>
      <c r="V107" s="100" t="s">
        <v>457</v>
      </c>
      <c r="W107" s="6"/>
      <c r="Y107" s="100" t="s">
        <v>457</v>
      </c>
      <c r="Z107" s="6"/>
      <c r="AB107" s="100" t="s">
        <v>457</v>
      </c>
      <c r="AC107" s="6"/>
      <c r="AE107" s="100" t="s">
        <v>457</v>
      </c>
      <c r="AF107" s="6"/>
      <c r="AH107" s="100" t="s">
        <v>457</v>
      </c>
      <c r="AI107" s="6"/>
      <c r="AK107" s="100" t="s">
        <v>457</v>
      </c>
      <c r="AL107" s="6"/>
      <c r="AN107" s="100" t="s">
        <v>457</v>
      </c>
      <c r="AO107" s="6"/>
    </row>
    <row r="108" spans="1:41" hidden="1" x14ac:dyDescent="0.35">
      <c r="A108" s="94"/>
      <c r="B108" s="93"/>
      <c r="C108" s="118"/>
      <c r="D108" s="94"/>
      <c r="E108" s="94"/>
      <c r="F108" s="94"/>
      <c r="G108" s="285"/>
      <c r="H108" s="285"/>
      <c r="V108" s="100" t="s">
        <v>99</v>
      </c>
      <c r="W108" s="100"/>
      <c r="Y108" s="100" t="s">
        <v>99</v>
      </c>
      <c r="Z108" s="100"/>
      <c r="AB108" s="100" t="s">
        <v>99</v>
      </c>
      <c r="AC108" s="100"/>
      <c r="AE108" s="100" t="s">
        <v>99</v>
      </c>
      <c r="AF108" s="100"/>
      <c r="AH108" s="100" t="s">
        <v>99</v>
      </c>
      <c r="AI108" s="100"/>
      <c r="AK108" s="100" t="s">
        <v>99</v>
      </c>
      <c r="AL108" s="100"/>
      <c r="AN108" s="100" t="s">
        <v>99</v>
      </c>
      <c r="AO108" s="100"/>
    </row>
    <row r="109" spans="1:41" hidden="1" x14ac:dyDescent="0.35">
      <c r="A109" s="94"/>
      <c r="B109" s="93"/>
      <c r="C109" s="118"/>
      <c r="D109" s="94"/>
      <c r="E109" s="94"/>
      <c r="F109" s="94"/>
      <c r="G109" s="285"/>
      <c r="H109" s="285"/>
      <c r="V109" s="30" t="s">
        <v>70</v>
      </c>
      <c r="W109" s="2"/>
      <c r="Y109" s="30" t="s">
        <v>70</v>
      </c>
      <c r="Z109" s="2"/>
      <c r="AB109" s="30" t="s">
        <v>70</v>
      </c>
      <c r="AC109" s="2"/>
      <c r="AE109" s="30" t="s">
        <v>70</v>
      </c>
      <c r="AF109" s="2"/>
      <c r="AH109" s="30" t="s">
        <v>70</v>
      </c>
      <c r="AI109" s="2"/>
      <c r="AK109" s="30" t="s">
        <v>70</v>
      </c>
      <c r="AL109" s="2"/>
      <c r="AN109" s="30" t="s">
        <v>70</v>
      </c>
      <c r="AO109" s="2"/>
    </row>
    <row r="110" spans="1:41" hidden="1" x14ac:dyDescent="0.35">
      <c r="A110" s="94"/>
      <c r="B110" s="93"/>
      <c r="C110" s="118"/>
      <c r="D110" s="94"/>
      <c r="E110" s="94"/>
      <c r="F110" s="94"/>
      <c r="G110" s="285"/>
      <c r="H110" s="285"/>
      <c r="I110" s="341"/>
      <c r="V110" s="30" t="s">
        <v>71</v>
      </c>
      <c r="W110" s="2"/>
      <c r="Y110" s="30" t="s">
        <v>71</v>
      </c>
      <c r="Z110" s="2"/>
      <c r="AB110" s="30" t="s">
        <v>71</v>
      </c>
      <c r="AC110" s="2"/>
      <c r="AE110" s="30" t="s">
        <v>71</v>
      </c>
      <c r="AF110" s="2"/>
      <c r="AH110" s="30" t="s">
        <v>71</v>
      </c>
      <c r="AI110" s="2"/>
      <c r="AK110" s="30" t="s">
        <v>71</v>
      </c>
      <c r="AL110" s="2"/>
      <c r="AN110" s="30" t="s">
        <v>71</v>
      </c>
      <c r="AO110" s="2"/>
    </row>
    <row r="111" spans="1:41" hidden="1" x14ac:dyDescent="0.35">
      <c r="A111" s="94"/>
      <c r="B111" s="93"/>
      <c r="C111" s="118"/>
      <c r="D111" s="94"/>
      <c r="E111" s="94"/>
      <c r="F111" s="94"/>
      <c r="G111" s="285"/>
      <c r="H111" s="285"/>
      <c r="V111" s="120" t="s">
        <v>0</v>
      </c>
      <c r="W111" s="79">
        <f>(W109+W110)*19000</f>
        <v>0</v>
      </c>
      <c r="Y111" s="120" t="s">
        <v>0</v>
      </c>
      <c r="Z111" s="79">
        <f>(Z109+Z110)*19000</f>
        <v>0</v>
      </c>
      <c r="AB111" s="120" t="s">
        <v>0</v>
      </c>
      <c r="AC111" s="79">
        <f>(AC109+AC110)*19000</f>
        <v>0</v>
      </c>
      <c r="AE111" s="120" t="s">
        <v>0</v>
      </c>
      <c r="AF111" s="79">
        <f>(AF109+AF110)*19000</f>
        <v>0</v>
      </c>
      <c r="AH111" s="120" t="s">
        <v>0</v>
      </c>
      <c r="AI111" s="79">
        <f>(AI109+AI110)*19000</f>
        <v>0</v>
      </c>
      <c r="AK111" s="120" t="s">
        <v>0</v>
      </c>
      <c r="AL111" s="79">
        <f>(AL109+AL110)*19000</f>
        <v>0</v>
      </c>
      <c r="AN111" s="120" t="s">
        <v>0</v>
      </c>
      <c r="AO111" s="79">
        <f>(AO109+AO110)*19000</f>
        <v>0</v>
      </c>
    </row>
    <row r="112" spans="1:41" hidden="1" x14ac:dyDescent="0.35">
      <c r="A112" s="94"/>
      <c r="B112" s="93"/>
      <c r="C112" s="118"/>
      <c r="D112" s="94"/>
      <c r="E112" s="94"/>
      <c r="F112" s="94"/>
      <c r="G112" s="285"/>
      <c r="H112" s="285"/>
      <c r="V112" s="362"/>
      <c r="W112" s="265"/>
      <c r="X112" s="265"/>
      <c r="Y112" s="362"/>
      <c r="Z112" s="265"/>
      <c r="AA112" s="265"/>
      <c r="AB112" s="362"/>
      <c r="AC112" s="265"/>
      <c r="AD112" s="265"/>
      <c r="AE112" s="362"/>
      <c r="AF112" s="265"/>
      <c r="AG112" s="265"/>
      <c r="AH112" s="362"/>
      <c r="AI112" s="265"/>
      <c r="AJ112" s="265"/>
      <c r="AK112" s="362"/>
      <c r="AL112" s="265"/>
    </row>
    <row r="113" spans="1:44" hidden="1" x14ac:dyDescent="0.35">
      <c r="A113" s="94"/>
      <c r="B113" s="93"/>
      <c r="C113" s="118"/>
      <c r="D113" s="94"/>
      <c r="E113" s="94"/>
      <c r="F113" s="94"/>
      <c r="G113" s="285"/>
      <c r="H113" s="285"/>
      <c r="V113" s="100" t="s">
        <v>2</v>
      </c>
      <c r="W113" s="6"/>
      <c r="Y113" s="100" t="s">
        <v>2</v>
      </c>
      <c r="Z113" s="6"/>
      <c r="AB113" s="100" t="s">
        <v>2</v>
      </c>
      <c r="AC113" s="6"/>
      <c r="AE113" s="100" t="s">
        <v>2</v>
      </c>
      <c r="AF113" s="6"/>
      <c r="AH113" s="100" t="s">
        <v>2</v>
      </c>
      <c r="AI113" s="6"/>
      <c r="AJ113" s="265"/>
      <c r="AK113" s="100" t="s">
        <v>2</v>
      </c>
      <c r="AL113" s="6"/>
      <c r="AM113" s="265"/>
      <c r="AN113" s="100" t="s">
        <v>2</v>
      </c>
      <c r="AO113" s="6"/>
    </row>
    <row r="114" spans="1:44" hidden="1" x14ac:dyDescent="0.35">
      <c r="A114" s="94"/>
      <c r="B114" s="93"/>
      <c r="C114" s="118"/>
      <c r="D114" s="94"/>
      <c r="E114" s="94"/>
      <c r="F114" s="94"/>
      <c r="G114" s="285"/>
      <c r="H114" s="285"/>
      <c r="V114" s="100" t="s">
        <v>457</v>
      </c>
      <c r="W114" s="6"/>
      <c r="Y114" s="100" t="s">
        <v>457</v>
      </c>
      <c r="Z114" s="6"/>
      <c r="AB114" s="100" t="s">
        <v>457</v>
      </c>
      <c r="AC114" s="6"/>
      <c r="AE114" s="100" t="s">
        <v>457</v>
      </c>
      <c r="AF114" s="6"/>
      <c r="AH114" s="100" t="s">
        <v>457</v>
      </c>
      <c r="AI114" s="6"/>
      <c r="AK114" s="100" t="s">
        <v>457</v>
      </c>
      <c r="AL114" s="6"/>
      <c r="AN114" s="100" t="s">
        <v>457</v>
      </c>
      <c r="AO114" s="6"/>
    </row>
    <row r="115" spans="1:44" hidden="1" x14ac:dyDescent="0.35">
      <c r="A115" s="94"/>
      <c r="B115" s="93"/>
      <c r="C115" s="118"/>
      <c r="D115" s="94"/>
      <c r="E115" s="94"/>
      <c r="F115" s="94"/>
      <c r="G115" s="285"/>
      <c r="H115" s="285"/>
      <c r="V115" s="100" t="s">
        <v>99</v>
      </c>
      <c r="W115" s="100"/>
      <c r="Y115" s="100" t="s">
        <v>99</v>
      </c>
      <c r="Z115" s="100"/>
      <c r="AB115" s="100" t="s">
        <v>99</v>
      </c>
      <c r="AC115" s="100"/>
      <c r="AE115" s="100" t="s">
        <v>99</v>
      </c>
      <c r="AF115" s="100"/>
      <c r="AH115" s="100" t="s">
        <v>99</v>
      </c>
      <c r="AI115" s="100"/>
      <c r="AK115" s="100" t="s">
        <v>99</v>
      </c>
      <c r="AL115" s="100"/>
      <c r="AN115" s="100" t="s">
        <v>99</v>
      </c>
      <c r="AO115" s="100"/>
    </row>
    <row r="116" spans="1:44" hidden="1" x14ac:dyDescent="0.35">
      <c r="A116" s="94"/>
      <c r="B116" s="93"/>
      <c r="C116" s="118"/>
      <c r="D116" s="94"/>
      <c r="E116" s="94"/>
      <c r="F116" s="94"/>
      <c r="G116" s="285"/>
      <c r="H116" s="285"/>
      <c r="V116" s="30" t="s">
        <v>70</v>
      </c>
      <c r="W116" s="2"/>
      <c r="Y116" s="30" t="s">
        <v>70</v>
      </c>
      <c r="Z116" s="2"/>
      <c r="AB116" s="30" t="s">
        <v>70</v>
      </c>
      <c r="AC116" s="2"/>
      <c r="AE116" s="30" t="s">
        <v>70</v>
      </c>
      <c r="AF116" s="2"/>
      <c r="AH116" s="30" t="s">
        <v>70</v>
      </c>
      <c r="AI116" s="2"/>
      <c r="AK116" s="30" t="s">
        <v>70</v>
      </c>
      <c r="AL116" s="2"/>
      <c r="AN116" s="30" t="s">
        <v>70</v>
      </c>
      <c r="AO116" s="2"/>
    </row>
    <row r="117" spans="1:44" hidden="1" x14ac:dyDescent="0.35">
      <c r="A117" s="94"/>
      <c r="B117" s="93"/>
      <c r="C117" s="118"/>
      <c r="D117" s="94"/>
      <c r="E117" s="94"/>
      <c r="F117" s="94"/>
      <c r="G117" s="285"/>
      <c r="H117" s="285"/>
      <c r="V117" s="30" t="s">
        <v>71</v>
      </c>
      <c r="W117" s="2"/>
      <c r="Y117" s="30" t="s">
        <v>71</v>
      </c>
      <c r="Z117" s="2"/>
      <c r="AB117" s="30" t="s">
        <v>71</v>
      </c>
      <c r="AC117" s="2"/>
      <c r="AE117" s="30" t="s">
        <v>71</v>
      </c>
      <c r="AF117" s="2"/>
      <c r="AH117" s="30" t="s">
        <v>71</v>
      </c>
      <c r="AI117" s="2"/>
      <c r="AK117" s="30" t="s">
        <v>71</v>
      </c>
      <c r="AL117" s="2"/>
      <c r="AN117" s="30" t="s">
        <v>71</v>
      </c>
      <c r="AO117" s="2"/>
    </row>
    <row r="118" spans="1:44" hidden="1" x14ac:dyDescent="0.35">
      <c r="A118" s="94"/>
      <c r="B118" s="93"/>
      <c r="C118" s="118"/>
      <c r="D118" s="94"/>
      <c r="E118" s="94"/>
      <c r="F118" s="94"/>
      <c r="G118" s="285"/>
      <c r="H118" s="285"/>
      <c r="V118" s="120" t="s">
        <v>0</v>
      </c>
      <c r="W118" s="79">
        <f>(W116+W117)*19000</f>
        <v>0</v>
      </c>
      <c r="Y118" s="120" t="s">
        <v>0</v>
      </c>
      <c r="Z118" s="79">
        <f>(Z116+Z117)*19000</f>
        <v>0</v>
      </c>
      <c r="AB118" s="120" t="s">
        <v>0</v>
      </c>
      <c r="AC118" s="79">
        <f>(AC116+AC117)*19000</f>
        <v>0</v>
      </c>
      <c r="AE118" s="120" t="s">
        <v>0</v>
      </c>
      <c r="AF118" s="79">
        <f>(AF116+AF117)*19000</f>
        <v>0</v>
      </c>
      <c r="AH118" s="120" t="s">
        <v>0</v>
      </c>
      <c r="AI118" s="79">
        <f>(AI116+AI117)*19000</f>
        <v>0</v>
      </c>
      <c r="AK118" s="120" t="s">
        <v>0</v>
      </c>
      <c r="AL118" s="79">
        <f>(AL116+AL117)*19000</f>
        <v>0</v>
      </c>
      <c r="AN118" s="120" t="s">
        <v>0</v>
      </c>
      <c r="AO118" s="79">
        <f>(AO116+AO117)*19000</f>
        <v>0</v>
      </c>
    </row>
    <row r="119" spans="1:44" hidden="1" x14ac:dyDescent="0.35">
      <c r="A119" s="94"/>
      <c r="B119" s="93"/>
      <c r="C119" s="118"/>
      <c r="D119" s="94"/>
      <c r="E119" s="94"/>
      <c r="F119" s="94"/>
      <c r="G119" s="285"/>
      <c r="H119" s="285"/>
      <c r="V119" s="362"/>
      <c r="W119" s="265"/>
      <c r="X119" s="265"/>
      <c r="Y119" s="362"/>
      <c r="Z119" s="265"/>
      <c r="AA119" s="265"/>
      <c r="AB119" s="362"/>
      <c r="AC119" s="265"/>
      <c r="AD119" s="265"/>
      <c r="AE119" s="362"/>
      <c r="AF119" s="265"/>
      <c r="AG119" s="265"/>
      <c r="AH119" s="362"/>
      <c r="AI119" s="265"/>
      <c r="AJ119" s="265"/>
      <c r="AK119" s="362"/>
      <c r="AL119" s="265"/>
    </row>
    <row r="120" spans="1:44" hidden="1" x14ac:dyDescent="0.35">
      <c r="A120" s="94"/>
      <c r="B120" s="93"/>
      <c r="C120" s="118"/>
      <c r="D120" s="94"/>
      <c r="E120" s="94"/>
      <c r="F120" s="94"/>
      <c r="G120" s="285"/>
      <c r="H120" s="285"/>
      <c r="V120" s="100" t="s">
        <v>2</v>
      </c>
      <c r="W120" s="6"/>
      <c r="Y120" s="100" t="s">
        <v>2</v>
      </c>
      <c r="Z120" s="6"/>
      <c r="AB120" s="100" t="s">
        <v>2</v>
      </c>
      <c r="AC120" s="6"/>
      <c r="AE120" s="100" t="s">
        <v>2</v>
      </c>
      <c r="AF120" s="6"/>
      <c r="AH120" s="100" t="s">
        <v>2</v>
      </c>
      <c r="AI120" s="6"/>
      <c r="AJ120" s="265"/>
      <c r="AK120" s="100" t="s">
        <v>2</v>
      </c>
      <c r="AL120" s="6"/>
      <c r="AM120" s="265"/>
      <c r="AN120" s="100" t="s">
        <v>2</v>
      </c>
      <c r="AO120" s="6"/>
    </row>
    <row r="121" spans="1:44" hidden="1" x14ac:dyDescent="0.35">
      <c r="A121" s="94"/>
      <c r="B121" s="93"/>
      <c r="C121" s="118"/>
      <c r="D121" s="94"/>
      <c r="E121" s="94"/>
      <c r="F121" s="94"/>
      <c r="G121" s="285"/>
      <c r="H121" s="285"/>
      <c r="V121" s="100" t="s">
        <v>457</v>
      </c>
      <c r="W121" s="6"/>
      <c r="Y121" s="100" t="s">
        <v>457</v>
      </c>
      <c r="Z121" s="6"/>
      <c r="AB121" s="100" t="s">
        <v>457</v>
      </c>
      <c r="AC121" s="6"/>
      <c r="AE121" s="100" t="s">
        <v>457</v>
      </c>
      <c r="AF121" s="6"/>
      <c r="AH121" s="100" t="s">
        <v>457</v>
      </c>
      <c r="AI121" s="6"/>
      <c r="AK121" s="100" t="s">
        <v>457</v>
      </c>
      <c r="AL121" s="6"/>
      <c r="AN121" s="100" t="s">
        <v>457</v>
      </c>
      <c r="AO121" s="6"/>
    </row>
    <row r="122" spans="1:44" hidden="1" x14ac:dyDescent="0.35">
      <c r="A122" s="94"/>
      <c r="B122" s="93"/>
      <c r="C122" s="118"/>
      <c r="D122" s="94"/>
      <c r="E122" s="94"/>
      <c r="F122" s="94"/>
      <c r="G122" s="285"/>
      <c r="H122" s="285"/>
      <c r="V122" s="100" t="s">
        <v>99</v>
      </c>
      <c r="W122" s="100"/>
      <c r="Y122" s="100" t="s">
        <v>99</v>
      </c>
      <c r="Z122" s="100"/>
      <c r="AB122" s="100" t="s">
        <v>99</v>
      </c>
      <c r="AC122" s="100"/>
      <c r="AE122" s="100" t="s">
        <v>99</v>
      </c>
      <c r="AF122" s="100"/>
      <c r="AH122" s="100" t="s">
        <v>99</v>
      </c>
      <c r="AI122" s="100"/>
      <c r="AK122" s="100" t="s">
        <v>99</v>
      </c>
      <c r="AL122" s="100"/>
      <c r="AN122" s="100" t="s">
        <v>99</v>
      </c>
      <c r="AO122" s="100"/>
    </row>
    <row r="123" spans="1:44" hidden="1" x14ac:dyDescent="0.35">
      <c r="A123" s="94"/>
      <c r="B123" s="93"/>
      <c r="C123" s="118"/>
      <c r="D123" s="94"/>
      <c r="E123" s="94"/>
      <c r="F123" s="94"/>
      <c r="G123" s="285"/>
      <c r="H123" s="285"/>
      <c r="V123" s="30" t="s">
        <v>70</v>
      </c>
      <c r="W123" s="2"/>
      <c r="Y123" s="30" t="s">
        <v>70</v>
      </c>
      <c r="Z123" s="2"/>
      <c r="AB123" s="30" t="s">
        <v>70</v>
      </c>
      <c r="AC123" s="2"/>
      <c r="AE123" s="30" t="s">
        <v>70</v>
      </c>
      <c r="AF123" s="2"/>
      <c r="AH123" s="30" t="s">
        <v>70</v>
      </c>
      <c r="AI123" s="2"/>
      <c r="AK123" s="30" t="s">
        <v>70</v>
      </c>
      <c r="AL123" s="2"/>
      <c r="AN123" s="30" t="s">
        <v>70</v>
      </c>
      <c r="AO123" s="2"/>
    </row>
    <row r="124" spans="1:44" hidden="1" x14ac:dyDescent="0.35">
      <c r="A124" s="94"/>
      <c r="B124" s="93"/>
      <c r="C124" s="118"/>
      <c r="D124" s="94"/>
      <c r="E124" s="94"/>
      <c r="F124" s="94"/>
      <c r="G124" s="285"/>
      <c r="H124" s="285"/>
      <c r="V124" s="30" t="s">
        <v>71</v>
      </c>
      <c r="W124" s="2"/>
      <c r="Y124" s="30" t="s">
        <v>71</v>
      </c>
      <c r="Z124" s="2"/>
      <c r="AB124" s="30" t="s">
        <v>71</v>
      </c>
      <c r="AC124" s="2"/>
      <c r="AE124" s="30" t="s">
        <v>71</v>
      </c>
      <c r="AF124" s="2"/>
      <c r="AH124" s="30" t="s">
        <v>71</v>
      </c>
      <c r="AI124" s="2"/>
      <c r="AK124" s="30" t="s">
        <v>71</v>
      </c>
      <c r="AL124" s="2"/>
      <c r="AN124" s="30" t="s">
        <v>71</v>
      </c>
      <c r="AO124" s="2"/>
    </row>
    <row r="125" spans="1:44" hidden="1" x14ac:dyDescent="0.35">
      <c r="A125" s="94"/>
      <c r="B125" s="93"/>
      <c r="C125" s="118"/>
      <c r="D125" s="94"/>
      <c r="E125" s="94"/>
      <c r="F125" s="94"/>
      <c r="G125" s="285"/>
      <c r="H125" s="285"/>
      <c r="V125" s="120" t="s">
        <v>0</v>
      </c>
      <c r="W125" s="79">
        <f>(W123+W124)*19000</f>
        <v>0</v>
      </c>
      <c r="Y125" s="120" t="s">
        <v>0</v>
      </c>
      <c r="Z125" s="79">
        <f>(Z123+Z124)*19000</f>
        <v>0</v>
      </c>
      <c r="AB125" s="120" t="s">
        <v>0</v>
      </c>
      <c r="AC125" s="79">
        <f>(AC123+AC124)*19000</f>
        <v>0</v>
      </c>
      <c r="AE125" s="120" t="s">
        <v>0</v>
      </c>
      <c r="AF125" s="79">
        <f>(AF123+AF124)*19000</f>
        <v>0</v>
      </c>
      <c r="AH125" s="120" t="s">
        <v>0</v>
      </c>
      <c r="AI125" s="79">
        <f>(AI123+AI124)*19000</f>
        <v>0</v>
      </c>
      <c r="AK125" s="120" t="s">
        <v>0</v>
      </c>
      <c r="AL125" s="79">
        <f>(AL123+AL124)*19000</f>
        <v>0</v>
      </c>
      <c r="AN125" s="120" t="s">
        <v>0</v>
      </c>
      <c r="AO125" s="79">
        <f>(AO123+AO124)*19000</f>
        <v>0</v>
      </c>
    </row>
    <row r="126" spans="1:44" hidden="1" x14ac:dyDescent="0.35">
      <c r="A126" s="94"/>
      <c r="B126" s="93"/>
      <c r="C126" s="118"/>
      <c r="D126" s="94"/>
      <c r="E126" s="94"/>
      <c r="F126" s="94"/>
      <c r="G126" s="285"/>
      <c r="H126" s="285"/>
      <c r="V126" s="265"/>
      <c r="W126" s="265"/>
      <c r="X126" s="265"/>
      <c r="Y126" s="265"/>
      <c r="Z126" s="265"/>
      <c r="AA126" s="265"/>
      <c r="AB126" s="265"/>
      <c r="AC126" s="265"/>
      <c r="AD126" s="265"/>
      <c r="AE126" s="265"/>
      <c r="AF126" s="265"/>
      <c r="AG126" s="265"/>
      <c r="AH126" s="265"/>
      <c r="AI126" s="265"/>
      <c r="AJ126" s="265"/>
      <c r="AK126" s="265"/>
      <c r="AL126" s="265"/>
    </row>
    <row r="127" spans="1:44" hidden="1" x14ac:dyDescent="0.35">
      <c r="A127" s="94"/>
      <c r="B127" s="93"/>
      <c r="C127" s="118"/>
      <c r="D127" s="94"/>
      <c r="E127" s="94"/>
      <c r="F127" s="94"/>
      <c r="G127" s="285"/>
      <c r="H127" s="285"/>
      <c r="V127" s="100" t="s">
        <v>2</v>
      </c>
      <c r="W127" s="6"/>
      <c r="Y127" s="100" t="s">
        <v>2</v>
      </c>
      <c r="Z127" s="6"/>
      <c r="AB127" s="100" t="s">
        <v>2</v>
      </c>
      <c r="AC127" s="6"/>
      <c r="AE127" s="100" t="s">
        <v>2</v>
      </c>
      <c r="AF127" s="6"/>
      <c r="AH127" s="100" t="s">
        <v>2</v>
      </c>
      <c r="AI127" s="6"/>
      <c r="AJ127" s="265"/>
      <c r="AK127" s="100" t="s">
        <v>2</v>
      </c>
      <c r="AL127" s="6"/>
      <c r="AM127" s="265"/>
      <c r="AN127" s="100" t="s">
        <v>2</v>
      </c>
      <c r="AO127" s="6"/>
      <c r="AQ127" s="364"/>
      <c r="AR127" s="365"/>
    </row>
    <row r="128" spans="1:44" hidden="1" x14ac:dyDescent="0.35">
      <c r="A128" s="94"/>
      <c r="B128" s="93"/>
      <c r="C128" s="118"/>
      <c r="D128" s="94"/>
      <c r="E128" s="94"/>
      <c r="F128" s="94"/>
      <c r="G128" s="285"/>
      <c r="H128" s="285"/>
      <c r="V128" s="100" t="s">
        <v>457</v>
      </c>
      <c r="W128" s="6"/>
      <c r="Y128" s="100" t="s">
        <v>457</v>
      </c>
      <c r="Z128" s="6"/>
      <c r="AB128" s="100" t="s">
        <v>457</v>
      </c>
      <c r="AC128" s="6"/>
      <c r="AE128" s="100" t="s">
        <v>457</v>
      </c>
      <c r="AF128" s="6"/>
      <c r="AH128" s="100" t="s">
        <v>457</v>
      </c>
      <c r="AI128" s="6"/>
      <c r="AK128" s="100" t="s">
        <v>457</v>
      </c>
      <c r="AL128" s="6"/>
      <c r="AN128" s="100" t="s">
        <v>457</v>
      </c>
      <c r="AO128" s="6"/>
      <c r="AQ128" s="364"/>
      <c r="AR128" s="365"/>
    </row>
    <row r="129" spans="1:44" hidden="1" x14ac:dyDescent="0.35">
      <c r="A129" s="94">
        <f t="shared" ref="A129:A130" si="6">A128+1</f>
        <v>1</v>
      </c>
      <c r="B129" s="93"/>
      <c r="C129" s="118"/>
      <c r="D129" s="94"/>
      <c r="E129" s="94"/>
      <c r="F129" s="94"/>
      <c r="G129" s="285">
        <f t="shared" ref="G129:G133" si="7">(E129+F129)*18000</f>
        <v>0</v>
      </c>
      <c r="H129" s="285"/>
      <c r="V129" s="100" t="s">
        <v>99</v>
      </c>
      <c r="W129" s="100"/>
      <c r="Y129" s="100" t="s">
        <v>99</v>
      </c>
      <c r="Z129" s="100"/>
      <c r="AB129" s="100" t="s">
        <v>99</v>
      </c>
      <c r="AC129" s="100"/>
      <c r="AE129" s="100" t="s">
        <v>99</v>
      </c>
      <c r="AF129" s="100"/>
      <c r="AH129" s="100" t="s">
        <v>99</v>
      </c>
      <c r="AI129" s="100"/>
      <c r="AK129" s="100" t="s">
        <v>99</v>
      </c>
      <c r="AL129" s="100"/>
      <c r="AN129" s="100" t="s">
        <v>99</v>
      </c>
      <c r="AO129" s="100"/>
      <c r="AQ129" s="364"/>
      <c r="AR129" s="364"/>
    </row>
    <row r="130" spans="1:44" hidden="1" x14ac:dyDescent="0.35">
      <c r="A130" s="94">
        <f t="shared" si="6"/>
        <v>2</v>
      </c>
      <c r="B130" s="93"/>
      <c r="C130" s="118"/>
      <c r="D130" s="94"/>
      <c r="E130" s="94"/>
      <c r="F130" s="94"/>
      <c r="G130" s="285">
        <f t="shared" si="7"/>
        <v>0</v>
      </c>
      <c r="H130" s="285"/>
      <c r="V130" s="30" t="s">
        <v>70</v>
      </c>
      <c r="W130" s="2"/>
      <c r="Y130" s="30" t="s">
        <v>70</v>
      </c>
      <c r="Z130" s="2"/>
      <c r="AB130" s="30" t="s">
        <v>70</v>
      </c>
      <c r="AC130" s="2"/>
      <c r="AE130" s="30" t="s">
        <v>70</v>
      </c>
      <c r="AF130" s="2"/>
      <c r="AH130" s="30" t="s">
        <v>70</v>
      </c>
      <c r="AI130" s="2"/>
      <c r="AK130" s="30" t="s">
        <v>70</v>
      </c>
      <c r="AL130" s="2"/>
      <c r="AN130" s="30" t="s">
        <v>70</v>
      </c>
      <c r="AO130" s="2"/>
      <c r="AQ130" s="362"/>
      <c r="AR130" s="265"/>
    </row>
    <row r="131" spans="1:44" hidden="1" x14ac:dyDescent="0.35">
      <c r="A131" s="94">
        <f>A129+1</f>
        <v>2</v>
      </c>
      <c r="B131" s="93"/>
      <c r="C131" s="118"/>
      <c r="D131" s="94"/>
      <c r="E131" s="94"/>
      <c r="F131" s="94"/>
      <c r="G131" s="285">
        <f t="shared" si="7"/>
        <v>0</v>
      </c>
      <c r="H131" s="285"/>
      <c r="V131" s="30" t="s">
        <v>71</v>
      </c>
      <c r="W131" s="2"/>
      <c r="Y131" s="30" t="s">
        <v>71</v>
      </c>
      <c r="Z131" s="2"/>
      <c r="AB131" s="30" t="s">
        <v>71</v>
      </c>
      <c r="AC131" s="2"/>
      <c r="AE131" s="30" t="s">
        <v>71</v>
      </c>
      <c r="AF131" s="2"/>
      <c r="AH131" s="30" t="s">
        <v>71</v>
      </c>
      <c r="AI131" s="2"/>
      <c r="AK131" s="30" t="s">
        <v>71</v>
      </c>
      <c r="AL131" s="2"/>
      <c r="AN131" s="30" t="s">
        <v>71</v>
      </c>
      <c r="AO131" s="2"/>
      <c r="AQ131" s="362"/>
      <c r="AR131" s="265"/>
    </row>
    <row r="132" spans="1:44" hidden="1" x14ac:dyDescent="0.35">
      <c r="A132" s="94">
        <v>124</v>
      </c>
      <c r="B132" s="93"/>
      <c r="C132" s="118"/>
      <c r="D132" s="94"/>
      <c r="E132" s="94"/>
      <c r="F132" s="94"/>
      <c r="G132" s="285">
        <f t="shared" si="7"/>
        <v>0</v>
      </c>
      <c r="H132" s="285"/>
      <c r="V132" s="120" t="s">
        <v>0</v>
      </c>
      <c r="W132" s="79">
        <f>(W130+W131)*19000</f>
        <v>0</v>
      </c>
      <c r="Y132" s="120" t="s">
        <v>0</v>
      </c>
      <c r="Z132" s="79">
        <f>(Z130+Z131)*19000</f>
        <v>0</v>
      </c>
      <c r="AB132" s="120" t="s">
        <v>0</v>
      </c>
      <c r="AC132" s="79">
        <f>(AC130+AC131)*19000</f>
        <v>0</v>
      </c>
      <c r="AE132" s="120" t="s">
        <v>0</v>
      </c>
      <c r="AF132" s="79">
        <f>(AF130+AF131)*19000</f>
        <v>0</v>
      </c>
      <c r="AH132" s="120" t="s">
        <v>0</v>
      </c>
      <c r="AI132" s="79">
        <f>(AI130+AI131)*19000</f>
        <v>0</v>
      </c>
      <c r="AK132" s="120" t="s">
        <v>0</v>
      </c>
      <c r="AL132" s="79">
        <f>(AL130+AL131)*19000</f>
        <v>0</v>
      </c>
      <c r="AN132" s="120" t="s">
        <v>0</v>
      </c>
      <c r="AO132" s="79">
        <f>(AO130+AO131)*19000</f>
        <v>0</v>
      </c>
      <c r="AQ132" s="360"/>
      <c r="AR132" s="361"/>
    </row>
    <row r="133" spans="1:44" hidden="1" x14ac:dyDescent="0.35">
      <c r="A133" s="94">
        <v>125</v>
      </c>
      <c r="B133" s="93"/>
      <c r="C133" s="118"/>
      <c r="D133" s="94"/>
      <c r="E133" s="94"/>
      <c r="F133" s="94"/>
      <c r="G133" s="285">
        <f t="shared" si="7"/>
        <v>0</v>
      </c>
      <c r="H133" s="285"/>
      <c r="V133" s="120"/>
      <c r="W133" s="79"/>
      <c r="Y133" s="120"/>
      <c r="Z133" s="79"/>
      <c r="AA133" s="265"/>
      <c r="AB133" s="120"/>
      <c r="AC133" s="79"/>
      <c r="AE133" s="360"/>
      <c r="AF133" s="361"/>
      <c r="AG133" s="265"/>
      <c r="AH133" s="360"/>
      <c r="AI133" s="361"/>
      <c r="AK133" s="360"/>
      <c r="AL133" s="361"/>
      <c r="AN133" s="360"/>
      <c r="AO133" s="361"/>
      <c r="AQ133" s="360"/>
      <c r="AR133" s="361"/>
    </row>
    <row r="134" spans="1:44" x14ac:dyDescent="0.35">
      <c r="A134" s="104">
        <v>96</v>
      </c>
      <c r="B134" s="103" t="s">
        <v>1720</v>
      </c>
      <c r="C134" s="121" t="s">
        <v>1721</v>
      </c>
      <c r="D134" s="104">
        <v>7</v>
      </c>
      <c r="E134" s="104"/>
      <c r="F134" s="104"/>
      <c r="G134" s="136">
        <f t="shared" ref="G134" si="8">(E134+F134)*19000</f>
        <v>0</v>
      </c>
      <c r="H134" s="136" t="s">
        <v>181</v>
      </c>
      <c r="V134" s="100" t="s">
        <v>2</v>
      </c>
      <c r="W134" s="6"/>
      <c r="Y134" s="100" t="s">
        <v>2</v>
      </c>
      <c r="Z134" s="6"/>
      <c r="AB134" s="100" t="s">
        <v>2</v>
      </c>
      <c r="AC134" s="6"/>
      <c r="AE134" s="100" t="s">
        <v>2</v>
      </c>
      <c r="AF134" s="6"/>
      <c r="AH134" s="100" t="s">
        <v>2</v>
      </c>
      <c r="AI134" s="6"/>
      <c r="AJ134" s="265"/>
      <c r="AK134" s="100" t="s">
        <v>2</v>
      </c>
      <c r="AL134" s="6"/>
      <c r="AM134" s="265"/>
      <c r="AN134" s="100" t="s">
        <v>2</v>
      </c>
      <c r="AO134" s="6"/>
      <c r="AQ134" s="265"/>
      <c r="AR134" s="265"/>
    </row>
    <row r="135" spans="1:44" x14ac:dyDescent="0.35">
      <c r="A135" s="660" t="s">
        <v>0</v>
      </c>
      <c r="B135" s="673"/>
      <c r="C135" s="661"/>
      <c r="D135" s="407"/>
      <c r="E135" s="407">
        <f>SUM(E6:E134)</f>
        <v>132</v>
      </c>
      <c r="F135" s="407">
        <f>SUM(F6:F134)</f>
        <v>25</v>
      </c>
      <c r="G135" s="45">
        <f>SUM(G6:G134)</f>
        <v>2983000</v>
      </c>
      <c r="H135" s="100"/>
      <c r="V135" s="100" t="s">
        <v>457</v>
      </c>
      <c r="W135" s="6"/>
      <c r="Y135" s="100" t="s">
        <v>457</v>
      </c>
      <c r="Z135" s="6"/>
      <c r="AB135" s="100" t="s">
        <v>457</v>
      </c>
      <c r="AC135" s="6"/>
      <c r="AE135" s="100" t="s">
        <v>457</v>
      </c>
      <c r="AF135" s="6"/>
      <c r="AH135" s="100" t="s">
        <v>457</v>
      </c>
      <c r="AI135" s="6"/>
      <c r="AK135" s="100" t="s">
        <v>457</v>
      </c>
      <c r="AL135" s="6"/>
      <c r="AN135" s="100" t="s">
        <v>457</v>
      </c>
      <c r="AO135" s="6"/>
    </row>
    <row r="136" spans="1:44" x14ac:dyDescent="0.35">
      <c r="V136" s="100" t="s">
        <v>99</v>
      </c>
      <c r="W136" s="100"/>
      <c r="Y136" s="100" t="s">
        <v>99</v>
      </c>
      <c r="Z136" s="100"/>
      <c r="AB136" s="100" t="s">
        <v>99</v>
      </c>
      <c r="AC136" s="100"/>
      <c r="AE136" s="100" t="s">
        <v>99</v>
      </c>
      <c r="AF136" s="100"/>
      <c r="AH136" s="100" t="s">
        <v>99</v>
      </c>
      <c r="AI136" s="100"/>
      <c r="AK136" s="100" t="s">
        <v>99</v>
      </c>
      <c r="AL136" s="100"/>
      <c r="AN136" s="100" t="s">
        <v>99</v>
      </c>
      <c r="AO136" s="100"/>
    </row>
    <row r="137" spans="1:44" x14ac:dyDescent="0.35">
      <c r="G137" s="3">
        <f>(E135+F135)*2000</f>
        <v>314000</v>
      </c>
      <c r="H137" s="294"/>
      <c r="V137" s="30" t="s">
        <v>70</v>
      </c>
      <c r="W137" s="2"/>
      <c r="Y137" s="30" t="s">
        <v>70</v>
      </c>
      <c r="Z137" s="2"/>
      <c r="AB137" s="30" t="s">
        <v>70</v>
      </c>
      <c r="AC137" s="2"/>
      <c r="AE137" s="30" t="s">
        <v>70</v>
      </c>
      <c r="AF137" s="2"/>
      <c r="AH137" s="30" t="s">
        <v>70</v>
      </c>
      <c r="AI137" s="2"/>
      <c r="AK137" s="30" t="s">
        <v>70</v>
      </c>
      <c r="AL137" s="2"/>
      <c r="AN137" s="30" t="s">
        <v>70</v>
      </c>
      <c r="AO137" s="2"/>
    </row>
    <row r="138" spans="1:44" x14ac:dyDescent="0.35">
      <c r="B138" s="4" t="s">
        <v>1031</v>
      </c>
      <c r="C138" s="4" t="s">
        <v>140</v>
      </c>
      <c r="D138" s="4" t="s">
        <v>1586</v>
      </c>
      <c r="E138" s="4" t="s">
        <v>1587</v>
      </c>
      <c r="F138" s="4" t="s">
        <v>1082</v>
      </c>
      <c r="H138" s="294"/>
      <c r="V138" s="30" t="s">
        <v>71</v>
      </c>
      <c r="W138" s="2"/>
      <c r="Y138" s="30" t="s">
        <v>71</v>
      </c>
      <c r="Z138" s="2"/>
      <c r="AB138" s="30" t="s">
        <v>71</v>
      </c>
      <c r="AC138" s="2"/>
      <c r="AE138" s="30" t="s">
        <v>71</v>
      </c>
      <c r="AF138" s="2"/>
      <c r="AH138" s="30" t="s">
        <v>71</v>
      </c>
      <c r="AI138" s="2"/>
      <c r="AK138" s="30" t="s">
        <v>71</v>
      </c>
      <c r="AL138" s="2"/>
      <c r="AN138" s="30" t="s">
        <v>71</v>
      </c>
      <c r="AO138" s="2"/>
    </row>
    <row r="139" spans="1:44" x14ac:dyDescent="0.35">
      <c r="B139" s="375" t="s">
        <v>1443</v>
      </c>
      <c r="C139" s="4">
        <f>E135-C140-C142-C141</f>
        <v>131</v>
      </c>
      <c r="E139" s="69"/>
      <c r="V139" s="120" t="s">
        <v>0</v>
      </c>
      <c r="W139" s="79">
        <f>(W137+W138)*19000</f>
        <v>0</v>
      </c>
      <c r="Y139" s="120" t="s">
        <v>0</v>
      </c>
      <c r="Z139" s="79">
        <f>(Z137+Z138)*19000</f>
        <v>0</v>
      </c>
      <c r="AB139" s="120" t="s">
        <v>0</v>
      </c>
      <c r="AC139" s="79">
        <f>(AC137+AC138)*19000</f>
        <v>0</v>
      </c>
      <c r="AE139" s="120" t="s">
        <v>0</v>
      </c>
      <c r="AF139" s="79">
        <f>(AF137+AF138)*19000</f>
        <v>0</v>
      </c>
      <c r="AH139" s="120" t="s">
        <v>0</v>
      </c>
      <c r="AI139" s="79">
        <f>(AI137+AI138)*19000</f>
        <v>0</v>
      </c>
      <c r="AK139" s="120" t="s">
        <v>0</v>
      </c>
      <c r="AL139" s="79">
        <f>(AL137+AL138)*19000</f>
        <v>0</v>
      </c>
      <c r="AN139" s="120" t="s">
        <v>0</v>
      </c>
      <c r="AO139" s="79">
        <f>(AO137+AO138)*19000</f>
        <v>0</v>
      </c>
    </row>
    <row r="140" spans="1:44" hidden="1" x14ac:dyDescent="0.35">
      <c r="B140" s="375" t="s">
        <v>1603</v>
      </c>
      <c r="C140" s="4"/>
      <c r="E140" s="69"/>
      <c r="V140" s="265"/>
      <c r="W140" s="265"/>
    </row>
    <row r="141" spans="1:44" hidden="1" x14ac:dyDescent="0.35">
      <c r="B141" s="375" t="s">
        <v>1635</v>
      </c>
      <c r="C141" s="4"/>
      <c r="E141" s="69"/>
      <c r="V141" s="265"/>
      <c r="W141" s="265"/>
    </row>
    <row r="142" spans="1:44" ht="29" x14ac:dyDescent="0.35">
      <c r="B142" s="374" t="s">
        <v>1593</v>
      </c>
      <c r="C142" s="363">
        <v>1</v>
      </c>
      <c r="E142" s="69"/>
      <c r="I142" s="341"/>
      <c r="V142" s="265"/>
      <c r="W142" s="265"/>
    </row>
    <row r="143" spans="1:44" x14ac:dyDescent="0.35">
      <c r="B143" t="s">
        <v>71</v>
      </c>
      <c r="C143" s="4">
        <f>F135</f>
        <v>25</v>
      </c>
      <c r="E143" s="69">
        <v>6</v>
      </c>
      <c r="F143" s="4">
        <f>E143*D145</f>
        <v>102000</v>
      </c>
    </row>
    <row r="144" spans="1:44" x14ac:dyDescent="0.35">
      <c r="E144" s="247"/>
    </row>
    <row r="145" spans="2:8" x14ac:dyDescent="0.35">
      <c r="B145" s="36" t="s">
        <v>140</v>
      </c>
      <c r="C145" s="405">
        <f>SUM(C139:C144)</f>
        <v>157</v>
      </c>
      <c r="D145" s="335">
        <v>17000</v>
      </c>
      <c r="E145" s="335"/>
      <c r="F145" s="70">
        <f>C145*D145</f>
        <v>2669000</v>
      </c>
      <c r="G145" s="336"/>
      <c r="H145" s="404">
        <f>G137+F143</f>
        <v>416000</v>
      </c>
    </row>
    <row r="146" spans="2:8" x14ac:dyDescent="0.35">
      <c r="E146" s="69"/>
    </row>
    <row r="147" spans="2:8" x14ac:dyDescent="0.35">
      <c r="B147" t="s">
        <v>1722</v>
      </c>
      <c r="E147" s="69"/>
    </row>
    <row r="148" spans="2:8" x14ac:dyDescent="0.35">
      <c r="B148" t="s">
        <v>1720</v>
      </c>
      <c r="C148" s="4">
        <v>2</v>
      </c>
      <c r="D148" s="69">
        <f>19000*2</f>
        <v>38000</v>
      </c>
      <c r="E148" s="4" t="s">
        <v>440</v>
      </c>
    </row>
    <row r="149" spans="2:8" x14ac:dyDescent="0.35">
      <c r="B149" t="s">
        <v>1273</v>
      </c>
      <c r="C149" s="4">
        <v>1</v>
      </c>
      <c r="D149" s="69">
        <v>19000</v>
      </c>
      <c r="E149" s="4" t="s">
        <v>440</v>
      </c>
    </row>
    <row r="150" spans="2:8" x14ac:dyDescent="0.35">
      <c r="B150" t="s">
        <v>126</v>
      </c>
      <c r="C150" s="4">
        <v>2</v>
      </c>
      <c r="D150" s="69">
        <f>19000*2</f>
        <v>38000</v>
      </c>
      <c r="E150" s="4" t="s">
        <v>440</v>
      </c>
    </row>
    <row r="151" spans="2:8" x14ac:dyDescent="0.35">
      <c r="C151" s="4"/>
      <c r="D151" s="69"/>
    </row>
    <row r="152" spans="2:8" x14ac:dyDescent="0.35">
      <c r="B152" t="s">
        <v>140</v>
      </c>
      <c r="C152" s="4">
        <f>SUM(C148:C151)</f>
        <v>5</v>
      </c>
      <c r="D152" s="69">
        <f>SUM(D148:D151)</f>
        <v>95000</v>
      </c>
    </row>
    <row r="153" spans="2:8" x14ac:dyDescent="0.35">
      <c r="C153" s="4"/>
    </row>
    <row r="154" spans="2:8" x14ac:dyDescent="0.35">
      <c r="C154" s="4"/>
    </row>
    <row r="155" spans="2:8" x14ac:dyDescent="0.35">
      <c r="C155" s="4"/>
    </row>
    <row r="156" spans="2:8" x14ac:dyDescent="0.35">
      <c r="H156" s="169"/>
    </row>
    <row r="157" spans="2:8" x14ac:dyDescent="0.35">
      <c r="H157" s="294"/>
    </row>
    <row r="158" spans="2:8" x14ac:dyDescent="0.35">
      <c r="H158" s="169"/>
    </row>
    <row r="159" spans="2:8" x14ac:dyDescent="0.35">
      <c r="H159" s="294"/>
    </row>
  </sheetData>
  <mergeCells count="1">
    <mergeCell ref="A135:C135"/>
  </mergeCells>
  <pageMargins left="0.31496062992125984" right="0.31496062992125984" top="0.15748031496062992" bottom="0.15748031496062992" header="0.31496062992125984" footer="0.31496062992125984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H18" sqref="H18"/>
    </sheetView>
  </sheetViews>
  <sheetFormatPr defaultRowHeight="14.5" x14ac:dyDescent="0.35"/>
  <cols>
    <col min="1" max="1" width="5.26953125" style="4" customWidth="1"/>
    <col min="2" max="2" width="16.54296875" customWidth="1"/>
    <col min="3" max="3" width="15.1796875" style="29" customWidth="1"/>
    <col min="4" max="4" width="10.7265625" style="4" customWidth="1"/>
    <col min="5" max="5" width="12.26953125" style="4" customWidth="1"/>
    <col min="6" max="6" width="15.81640625" style="4" customWidth="1"/>
    <col min="7" max="7" width="12" style="3" customWidth="1"/>
    <col min="8" max="8" width="19.1796875" style="29" customWidth="1"/>
    <col min="11" max="11" width="15.7265625" customWidth="1"/>
  </cols>
  <sheetData>
    <row r="1" spans="1:8" ht="18.5" x14ac:dyDescent="0.45">
      <c r="A1" s="28" t="s">
        <v>1620</v>
      </c>
      <c r="B1" s="383"/>
      <c r="C1" s="383"/>
      <c r="D1" s="62"/>
    </row>
    <row r="2" spans="1:8" ht="21" x14ac:dyDescent="0.5">
      <c r="A2" s="11" t="s">
        <v>1621</v>
      </c>
      <c r="B2" s="383"/>
      <c r="C2" s="383"/>
      <c r="D2" s="62"/>
    </row>
    <row r="3" spans="1:8" ht="21" x14ac:dyDescent="0.5">
      <c r="A3" s="11" t="s">
        <v>1622</v>
      </c>
    </row>
    <row r="4" spans="1:8" ht="21" x14ac:dyDescent="0.5">
      <c r="A4" s="76"/>
    </row>
    <row r="5" spans="1:8" ht="23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1615</v>
      </c>
      <c r="F5" s="26" t="s">
        <v>1616</v>
      </c>
      <c r="G5" s="27" t="s">
        <v>0</v>
      </c>
      <c r="H5" s="292" t="s">
        <v>82</v>
      </c>
    </row>
    <row r="6" spans="1:8" ht="23.25" customHeight="1" x14ac:dyDescent="0.35">
      <c r="A6" s="94">
        <v>1</v>
      </c>
      <c r="B6" s="93" t="s">
        <v>14</v>
      </c>
      <c r="C6" s="118" t="s">
        <v>687</v>
      </c>
      <c r="D6" s="94">
        <v>4</v>
      </c>
      <c r="E6" s="94">
        <v>10</v>
      </c>
      <c r="F6" s="94">
        <v>10</v>
      </c>
      <c r="G6" s="233">
        <f>E6*3500+F6*5000</f>
        <v>85000</v>
      </c>
      <c r="H6" s="118" t="s">
        <v>181</v>
      </c>
    </row>
    <row r="7" spans="1:8" ht="23.25" customHeight="1" x14ac:dyDescent="0.35">
      <c r="A7" s="94">
        <f>A6+1</f>
        <v>2</v>
      </c>
      <c r="B7" s="93" t="s">
        <v>217</v>
      </c>
      <c r="C7" s="118" t="s">
        <v>687</v>
      </c>
      <c r="D7" s="94">
        <v>4</v>
      </c>
      <c r="E7" s="94">
        <v>5</v>
      </c>
      <c r="F7" s="94">
        <v>7</v>
      </c>
      <c r="G7" s="233">
        <f t="shared" ref="G7:G31" si="0">E7*3500+F7*5000</f>
        <v>52500</v>
      </c>
      <c r="H7" s="118" t="s">
        <v>181</v>
      </c>
    </row>
    <row r="8" spans="1:8" ht="23.25" customHeight="1" x14ac:dyDescent="0.35">
      <c r="A8" s="94">
        <f t="shared" ref="A8:A20" si="1">A7+1</f>
        <v>3</v>
      </c>
      <c r="B8" s="381" t="s">
        <v>1233</v>
      </c>
      <c r="C8" s="118" t="s">
        <v>189</v>
      </c>
      <c r="D8" s="94">
        <v>8</v>
      </c>
      <c r="E8" s="382">
        <v>10</v>
      </c>
      <c r="F8" s="94">
        <v>7</v>
      </c>
      <c r="G8" s="233">
        <f t="shared" si="0"/>
        <v>70000</v>
      </c>
      <c r="H8" s="118" t="s">
        <v>181</v>
      </c>
    </row>
    <row r="9" spans="1:8" ht="23.25" customHeight="1" x14ac:dyDescent="0.35">
      <c r="A9" s="94">
        <f t="shared" si="1"/>
        <v>4</v>
      </c>
      <c r="B9" s="93" t="s">
        <v>727</v>
      </c>
      <c r="C9" s="118" t="s">
        <v>687</v>
      </c>
      <c r="D9" s="94">
        <v>4</v>
      </c>
      <c r="E9" s="130">
        <v>0</v>
      </c>
      <c r="F9" s="94">
        <v>10</v>
      </c>
      <c r="G9" s="233">
        <f t="shared" si="0"/>
        <v>50000</v>
      </c>
      <c r="H9" s="285" t="s">
        <v>181</v>
      </c>
    </row>
    <row r="10" spans="1:8" ht="23.25" customHeight="1" x14ac:dyDescent="0.35">
      <c r="A10" s="94">
        <f t="shared" si="1"/>
        <v>5</v>
      </c>
      <c r="B10" s="93" t="s">
        <v>1617</v>
      </c>
      <c r="C10" s="118" t="s">
        <v>687</v>
      </c>
      <c r="D10" s="94">
        <v>4</v>
      </c>
      <c r="E10" s="130">
        <v>0</v>
      </c>
      <c r="F10" s="94">
        <v>4</v>
      </c>
      <c r="G10" s="233">
        <f t="shared" si="0"/>
        <v>20000</v>
      </c>
      <c r="H10" s="285" t="s">
        <v>181</v>
      </c>
    </row>
    <row r="11" spans="1:8" ht="23.25" customHeight="1" x14ac:dyDescent="0.35">
      <c r="A11" s="94">
        <f t="shared" si="1"/>
        <v>6</v>
      </c>
      <c r="B11" s="93" t="s">
        <v>1618</v>
      </c>
      <c r="C11" s="118" t="s">
        <v>687</v>
      </c>
      <c r="D11" s="94">
        <v>4</v>
      </c>
      <c r="E11" s="130"/>
      <c r="F11" s="94">
        <v>2</v>
      </c>
      <c r="G11" s="233">
        <f t="shared" si="0"/>
        <v>10000</v>
      </c>
      <c r="H11" s="285" t="s">
        <v>181</v>
      </c>
    </row>
    <row r="12" spans="1:8" ht="23.25" customHeight="1" x14ac:dyDescent="0.35">
      <c r="A12" s="94">
        <f t="shared" si="1"/>
        <v>7</v>
      </c>
      <c r="B12" s="93" t="s">
        <v>733</v>
      </c>
      <c r="C12" s="118" t="s">
        <v>189</v>
      </c>
      <c r="D12" s="94">
        <v>8</v>
      </c>
      <c r="E12" s="385">
        <v>8</v>
      </c>
      <c r="F12" s="94">
        <v>5</v>
      </c>
      <c r="G12" s="233">
        <f t="shared" si="0"/>
        <v>53000</v>
      </c>
      <c r="H12" s="285" t="s">
        <v>181</v>
      </c>
    </row>
    <row r="13" spans="1:8" ht="23.25" customHeight="1" x14ac:dyDescent="0.35">
      <c r="A13" s="94">
        <f t="shared" si="1"/>
        <v>8</v>
      </c>
      <c r="B13" s="93" t="s">
        <v>691</v>
      </c>
      <c r="C13" s="118" t="s">
        <v>104</v>
      </c>
      <c r="D13" s="94">
        <v>4</v>
      </c>
      <c r="E13" s="385">
        <v>8</v>
      </c>
      <c r="F13" s="94">
        <v>10</v>
      </c>
      <c r="G13" s="233">
        <f t="shared" si="0"/>
        <v>78000</v>
      </c>
      <c r="H13" s="285" t="s">
        <v>181</v>
      </c>
    </row>
    <row r="14" spans="1:8" ht="23.25" customHeight="1" x14ac:dyDescent="0.35">
      <c r="A14" s="94">
        <f t="shared" si="1"/>
        <v>9</v>
      </c>
      <c r="B14" s="93" t="s">
        <v>828</v>
      </c>
      <c r="C14" s="118" t="s">
        <v>104</v>
      </c>
      <c r="D14" s="94">
        <v>4</v>
      </c>
      <c r="E14" s="385">
        <v>7</v>
      </c>
      <c r="F14" s="94">
        <v>5</v>
      </c>
      <c r="G14" s="233">
        <f t="shared" si="0"/>
        <v>49500</v>
      </c>
      <c r="H14" s="285" t="s">
        <v>181</v>
      </c>
    </row>
    <row r="15" spans="1:8" ht="23.25" customHeight="1" x14ac:dyDescent="0.35">
      <c r="A15" s="94">
        <f t="shared" si="1"/>
        <v>10</v>
      </c>
      <c r="B15" s="93" t="s">
        <v>469</v>
      </c>
      <c r="C15" s="118" t="s">
        <v>104</v>
      </c>
      <c r="D15" s="94">
        <v>4</v>
      </c>
      <c r="E15" s="385">
        <v>8</v>
      </c>
      <c r="F15" s="94">
        <v>6</v>
      </c>
      <c r="G15" s="233">
        <f t="shared" si="0"/>
        <v>58000</v>
      </c>
      <c r="H15" s="285" t="s">
        <v>181</v>
      </c>
    </row>
    <row r="16" spans="1:8" ht="23.25" customHeight="1" x14ac:dyDescent="0.35">
      <c r="A16" s="94">
        <f t="shared" si="1"/>
        <v>11</v>
      </c>
      <c r="B16" s="93" t="s">
        <v>1537</v>
      </c>
      <c r="C16" s="118" t="s">
        <v>649</v>
      </c>
      <c r="D16" s="94">
        <v>5</v>
      </c>
      <c r="E16" s="385">
        <v>5</v>
      </c>
      <c r="F16" s="94">
        <v>15</v>
      </c>
      <c r="G16" s="233">
        <f t="shared" si="0"/>
        <v>92500</v>
      </c>
      <c r="H16" s="285" t="s">
        <v>181</v>
      </c>
    </row>
    <row r="17" spans="1:11" ht="23.25" customHeight="1" x14ac:dyDescent="0.35">
      <c r="A17" s="94">
        <f t="shared" si="1"/>
        <v>12</v>
      </c>
      <c r="B17" s="93" t="s">
        <v>3</v>
      </c>
      <c r="C17" s="118" t="s">
        <v>687</v>
      </c>
      <c r="D17" s="94">
        <v>4</v>
      </c>
      <c r="E17" s="385">
        <v>10</v>
      </c>
      <c r="F17" s="94">
        <v>10</v>
      </c>
      <c r="G17" s="233">
        <f t="shared" si="0"/>
        <v>85000</v>
      </c>
      <c r="H17" s="285" t="s">
        <v>181</v>
      </c>
    </row>
    <row r="18" spans="1:11" ht="23.25" customHeight="1" x14ac:dyDescent="0.35">
      <c r="A18" s="94">
        <f t="shared" si="1"/>
        <v>13</v>
      </c>
      <c r="B18" s="93" t="s">
        <v>393</v>
      </c>
      <c r="C18" s="118" t="s">
        <v>849</v>
      </c>
      <c r="D18" s="94">
        <v>8</v>
      </c>
      <c r="E18" s="385">
        <v>18</v>
      </c>
      <c r="F18" s="94">
        <v>23</v>
      </c>
      <c r="G18" s="233">
        <f t="shared" si="0"/>
        <v>178000</v>
      </c>
      <c r="H18" s="285" t="s">
        <v>181</v>
      </c>
    </row>
    <row r="19" spans="1:11" ht="23.25" customHeight="1" x14ac:dyDescent="0.35">
      <c r="A19" s="94">
        <f t="shared" si="1"/>
        <v>14</v>
      </c>
      <c r="B19" s="93" t="s">
        <v>1264</v>
      </c>
      <c r="C19" s="118" t="s">
        <v>687</v>
      </c>
      <c r="D19" s="94">
        <v>4</v>
      </c>
      <c r="E19" s="385">
        <v>8</v>
      </c>
      <c r="F19" s="94">
        <v>8</v>
      </c>
      <c r="G19" s="233">
        <f t="shared" si="0"/>
        <v>68000</v>
      </c>
      <c r="H19" s="285" t="s">
        <v>181</v>
      </c>
    </row>
    <row r="20" spans="1:11" ht="23.25" customHeight="1" x14ac:dyDescent="0.35">
      <c r="A20" s="94">
        <f t="shared" si="1"/>
        <v>15</v>
      </c>
      <c r="B20" s="93" t="s">
        <v>512</v>
      </c>
      <c r="C20" s="118" t="s">
        <v>189</v>
      </c>
      <c r="D20" s="94">
        <v>8</v>
      </c>
      <c r="E20" s="385"/>
      <c r="F20" s="94">
        <v>10</v>
      </c>
      <c r="G20" s="233">
        <f t="shared" si="0"/>
        <v>50000</v>
      </c>
      <c r="H20" s="285" t="s">
        <v>181</v>
      </c>
    </row>
    <row r="21" spans="1:11" ht="23.25" customHeight="1" x14ac:dyDescent="0.35">
      <c r="A21" s="94">
        <v>16</v>
      </c>
      <c r="B21" s="93" t="s">
        <v>759</v>
      </c>
      <c r="C21" s="118" t="s">
        <v>687</v>
      </c>
      <c r="D21" s="94">
        <v>4</v>
      </c>
      <c r="E21" s="385">
        <v>2</v>
      </c>
      <c r="F21" s="94">
        <v>2</v>
      </c>
      <c r="G21" s="233">
        <f t="shared" si="0"/>
        <v>17000</v>
      </c>
      <c r="H21" s="285" t="s">
        <v>181</v>
      </c>
    </row>
    <row r="22" spans="1:11" ht="23.25" customHeight="1" x14ac:dyDescent="0.35">
      <c r="A22" s="94">
        <v>17</v>
      </c>
      <c r="B22" s="93" t="s">
        <v>665</v>
      </c>
      <c r="C22" s="118" t="s">
        <v>687</v>
      </c>
      <c r="D22" s="94">
        <v>4</v>
      </c>
      <c r="E22" s="385">
        <v>10</v>
      </c>
      <c r="F22" s="94">
        <v>10</v>
      </c>
      <c r="G22" s="233">
        <f t="shared" si="0"/>
        <v>85000</v>
      </c>
      <c r="H22" s="285" t="s">
        <v>181</v>
      </c>
    </row>
    <row r="23" spans="1:11" ht="23.25" customHeight="1" x14ac:dyDescent="0.35">
      <c r="A23" s="94">
        <v>18</v>
      </c>
      <c r="B23" s="93" t="s">
        <v>1623</v>
      </c>
      <c r="C23" s="118" t="s">
        <v>748</v>
      </c>
      <c r="D23" s="94">
        <v>6</v>
      </c>
      <c r="E23" s="385">
        <v>10</v>
      </c>
      <c r="F23" s="94"/>
      <c r="G23" s="233">
        <f t="shared" si="0"/>
        <v>35000</v>
      </c>
      <c r="H23" s="285" t="s">
        <v>181</v>
      </c>
    </row>
    <row r="24" spans="1:11" ht="23.25" customHeight="1" x14ac:dyDescent="0.35">
      <c r="A24" s="94">
        <f>A23+1</f>
        <v>19</v>
      </c>
      <c r="B24" s="93" t="s">
        <v>1624</v>
      </c>
      <c r="C24" s="118" t="s">
        <v>748</v>
      </c>
      <c r="D24" s="94">
        <v>6</v>
      </c>
      <c r="E24" s="385">
        <v>10</v>
      </c>
      <c r="F24" s="94">
        <v>5</v>
      </c>
      <c r="G24" s="233">
        <f t="shared" si="0"/>
        <v>60000</v>
      </c>
      <c r="H24" s="285" t="s">
        <v>181</v>
      </c>
    </row>
    <row r="25" spans="1:11" ht="23.25" customHeight="1" x14ac:dyDescent="0.35">
      <c r="A25" s="94">
        <f t="shared" ref="A25:A26" si="2">A24+1</f>
        <v>20</v>
      </c>
      <c r="B25" s="93" t="s">
        <v>1625</v>
      </c>
      <c r="C25" s="118" t="s">
        <v>748</v>
      </c>
      <c r="D25" s="94">
        <v>6</v>
      </c>
      <c r="E25" s="385">
        <v>15</v>
      </c>
      <c r="F25" s="94">
        <v>7</v>
      </c>
      <c r="G25" s="233">
        <f t="shared" si="0"/>
        <v>87500</v>
      </c>
      <c r="H25" s="285" t="s">
        <v>181</v>
      </c>
    </row>
    <row r="26" spans="1:11" ht="23.25" customHeight="1" x14ac:dyDescent="0.35">
      <c r="A26" s="94">
        <f t="shared" si="2"/>
        <v>21</v>
      </c>
      <c r="B26" s="93" t="s">
        <v>734</v>
      </c>
      <c r="C26" s="118" t="s">
        <v>748</v>
      </c>
      <c r="D26" s="94">
        <v>6</v>
      </c>
      <c r="E26" s="385">
        <v>10</v>
      </c>
      <c r="F26" s="94">
        <v>5</v>
      </c>
      <c r="G26" s="233">
        <f t="shared" si="0"/>
        <v>60000</v>
      </c>
      <c r="H26" s="285" t="s">
        <v>181</v>
      </c>
    </row>
    <row r="27" spans="1:11" ht="23.25" customHeight="1" x14ac:dyDescent="0.35">
      <c r="A27" s="94">
        <v>22</v>
      </c>
      <c r="B27" s="93" t="s">
        <v>747</v>
      </c>
      <c r="C27" s="118" t="s">
        <v>748</v>
      </c>
      <c r="D27" s="94">
        <v>6</v>
      </c>
      <c r="E27" s="385"/>
      <c r="F27" s="94">
        <v>2</v>
      </c>
      <c r="G27" s="233">
        <f t="shared" si="0"/>
        <v>10000</v>
      </c>
      <c r="H27" s="285" t="s">
        <v>181</v>
      </c>
    </row>
    <row r="28" spans="1:11" ht="23.25" customHeight="1" x14ac:dyDescent="0.35">
      <c r="A28" s="94">
        <v>23</v>
      </c>
      <c r="B28" s="93" t="s">
        <v>321</v>
      </c>
      <c r="C28" s="118" t="s">
        <v>422</v>
      </c>
      <c r="D28" s="94">
        <v>4</v>
      </c>
      <c r="E28" s="386">
        <v>3</v>
      </c>
      <c r="F28" s="94"/>
      <c r="G28" s="233">
        <f t="shared" ref="G28:G30" si="3">E28*3500+F28*5000</f>
        <v>10500</v>
      </c>
      <c r="H28" s="285" t="s">
        <v>181</v>
      </c>
    </row>
    <row r="29" spans="1:11" ht="23.25" customHeight="1" x14ac:dyDescent="0.35">
      <c r="A29" s="94">
        <v>24</v>
      </c>
      <c r="B29" s="93" t="s">
        <v>1286</v>
      </c>
      <c r="C29" s="118" t="s">
        <v>422</v>
      </c>
      <c r="D29" s="94">
        <v>4</v>
      </c>
      <c r="E29" s="386"/>
      <c r="F29" s="94">
        <v>5</v>
      </c>
      <c r="G29" s="233">
        <f t="shared" si="3"/>
        <v>25000</v>
      </c>
      <c r="H29" s="285" t="s">
        <v>181</v>
      </c>
      <c r="K29" s="3">
        <f>160*3500</f>
        <v>560000</v>
      </c>
    </row>
    <row r="30" spans="1:11" ht="23.25" customHeight="1" x14ac:dyDescent="0.35">
      <c r="A30" s="94">
        <v>25</v>
      </c>
      <c r="B30" s="93" t="s">
        <v>1636</v>
      </c>
      <c r="C30" s="118" t="s">
        <v>422</v>
      </c>
      <c r="D30" s="94">
        <v>4</v>
      </c>
      <c r="E30" s="386"/>
      <c r="F30" s="94">
        <v>2</v>
      </c>
      <c r="G30" s="233">
        <f t="shared" si="3"/>
        <v>10000</v>
      </c>
      <c r="H30" s="285" t="s">
        <v>181</v>
      </c>
      <c r="K30" s="3">
        <f>180*5000</f>
        <v>900000</v>
      </c>
    </row>
    <row r="31" spans="1:11" ht="23.25" customHeight="1" x14ac:dyDescent="0.35">
      <c r="A31" s="94">
        <v>26</v>
      </c>
      <c r="B31" s="93" t="s">
        <v>1629</v>
      </c>
      <c r="C31" s="118" t="s">
        <v>748</v>
      </c>
      <c r="D31" s="94">
        <v>6</v>
      </c>
      <c r="E31" s="386">
        <v>5</v>
      </c>
      <c r="F31" s="94">
        <v>10</v>
      </c>
      <c r="G31" s="233">
        <f t="shared" si="0"/>
        <v>67500</v>
      </c>
      <c r="H31" s="285" t="s">
        <v>181</v>
      </c>
      <c r="K31" s="3">
        <f>SUM(K29:K30)</f>
        <v>1460000</v>
      </c>
    </row>
    <row r="32" spans="1:11" ht="23.25" customHeight="1" x14ac:dyDescent="0.35">
      <c r="A32" s="660" t="s">
        <v>0</v>
      </c>
      <c r="B32" s="673"/>
      <c r="C32" s="661"/>
      <c r="D32" s="384"/>
      <c r="E32" s="384">
        <f>SUM(E6:E31)</f>
        <v>162</v>
      </c>
      <c r="F32" s="384">
        <f>SUM(F6:F31)</f>
        <v>180</v>
      </c>
      <c r="G32" s="45">
        <f>SUM(G6:G31)</f>
        <v>1467000</v>
      </c>
      <c r="H32" s="100"/>
    </row>
    <row r="33" spans="2:11" x14ac:dyDescent="0.35">
      <c r="E33" s="4">
        <v>1</v>
      </c>
      <c r="F33" s="4">
        <v>1</v>
      </c>
    </row>
    <row r="34" spans="2:11" x14ac:dyDescent="0.35">
      <c r="E34" s="69">
        <v>2</v>
      </c>
      <c r="F34" s="4">
        <v>2</v>
      </c>
    </row>
    <row r="35" spans="2:11" x14ac:dyDescent="0.35">
      <c r="E35" s="69">
        <f>E32+E33+E34</f>
        <v>165</v>
      </c>
      <c r="F35" s="69">
        <f>F32+F33+F34</f>
        <v>183</v>
      </c>
    </row>
    <row r="36" spans="2:11" x14ac:dyDescent="0.35">
      <c r="B36" s="387" t="s">
        <v>1630</v>
      </c>
      <c r="C36" s="388" t="s">
        <v>14</v>
      </c>
      <c r="D36" s="387" t="s">
        <v>1630</v>
      </c>
      <c r="E36" s="394" t="s">
        <v>1233</v>
      </c>
      <c r="F36" s="387" t="s">
        <v>1630</v>
      </c>
      <c r="G36" s="394" t="s">
        <v>727</v>
      </c>
      <c r="H36" s="387" t="s">
        <v>1630</v>
      </c>
      <c r="I36" s="394" t="s">
        <v>1617</v>
      </c>
      <c r="J36" s="387" t="s">
        <v>1630</v>
      </c>
      <c r="K36" s="394" t="s">
        <v>733</v>
      </c>
    </row>
    <row r="37" spans="2:11" x14ac:dyDescent="0.35">
      <c r="B37" s="389" t="s">
        <v>1631</v>
      </c>
      <c r="C37" s="390" t="s">
        <v>422</v>
      </c>
      <c r="D37" s="389" t="s">
        <v>1631</v>
      </c>
      <c r="E37" s="395" t="s">
        <v>189</v>
      </c>
      <c r="F37" s="389" t="s">
        <v>1631</v>
      </c>
      <c r="G37" s="390" t="s">
        <v>422</v>
      </c>
      <c r="H37" s="389" t="s">
        <v>1631</v>
      </c>
      <c r="I37" s="390" t="s">
        <v>422</v>
      </c>
      <c r="J37" s="389" t="s">
        <v>1631</v>
      </c>
      <c r="K37" s="395" t="s">
        <v>189</v>
      </c>
    </row>
    <row r="38" spans="2:11" x14ac:dyDescent="0.35">
      <c r="B38" s="392" t="s">
        <v>1632</v>
      </c>
      <c r="C38" s="393">
        <v>4</v>
      </c>
      <c r="D38" s="392" t="s">
        <v>1632</v>
      </c>
      <c r="E38" s="396">
        <v>8</v>
      </c>
      <c r="F38" s="392" t="s">
        <v>1632</v>
      </c>
      <c r="G38" s="393">
        <v>4</v>
      </c>
      <c r="H38" s="392" t="s">
        <v>1632</v>
      </c>
      <c r="I38" s="393">
        <v>4</v>
      </c>
      <c r="J38" s="392" t="s">
        <v>1632</v>
      </c>
      <c r="K38" s="396">
        <v>8</v>
      </c>
    </row>
    <row r="39" spans="2:11" x14ac:dyDescent="0.35">
      <c r="B39" s="389" t="s">
        <v>1615</v>
      </c>
      <c r="C39" s="391">
        <v>10</v>
      </c>
      <c r="D39" s="389" t="s">
        <v>1615</v>
      </c>
      <c r="E39" s="398">
        <v>10</v>
      </c>
      <c r="F39" s="399" t="s">
        <v>1615</v>
      </c>
      <c r="G39" s="398"/>
      <c r="H39" s="399" t="s">
        <v>1615</v>
      </c>
      <c r="I39" s="398"/>
      <c r="J39" s="399" t="s">
        <v>1615</v>
      </c>
      <c r="K39" s="398">
        <v>8</v>
      </c>
    </row>
    <row r="40" spans="2:11" x14ac:dyDescent="0.35">
      <c r="B40" s="389" t="s">
        <v>1616</v>
      </c>
      <c r="C40" s="391">
        <v>10</v>
      </c>
      <c r="D40" s="389" t="s">
        <v>1616</v>
      </c>
      <c r="E40" s="398">
        <v>7</v>
      </c>
      <c r="F40" s="399" t="s">
        <v>1616</v>
      </c>
      <c r="G40" s="398">
        <v>10</v>
      </c>
      <c r="H40" s="399" t="s">
        <v>1616</v>
      </c>
      <c r="I40" s="398">
        <v>4</v>
      </c>
      <c r="J40" s="399" t="s">
        <v>1616</v>
      </c>
      <c r="K40" s="398">
        <v>5</v>
      </c>
    </row>
    <row r="41" spans="2:11" x14ac:dyDescent="0.35">
      <c r="B41" s="392" t="s">
        <v>140</v>
      </c>
      <c r="C41" s="393">
        <v>85000</v>
      </c>
      <c r="D41" s="392" t="s">
        <v>140</v>
      </c>
      <c r="E41" s="397">
        <v>52500</v>
      </c>
      <c r="F41" s="400" t="s">
        <v>140</v>
      </c>
      <c r="G41" s="397">
        <v>50000</v>
      </c>
      <c r="H41" s="400" t="s">
        <v>140</v>
      </c>
      <c r="I41" s="397">
        <v>20000</v>
      </c>
      <c r="J41" s="400" t="s">
        <v>140</v>
      </c>
      <c r="K41" s="397">
        <v>53000</v>
      </c>
    </row>
    <row r="42" spans="2:11" x14ac:dyDescent="0.35">
      <c r="E42" s="69"/>
      <c r="F42" s="69"/>
      <c r="H42" s="169"/>
      <c r="I42" s="3"/>
      <c r="J42" s="3"/>
      <c r="K42" s="3"/>
    </row>
    <row r="43" spans="2:11" x14ac:dyDescent="0.35">
      <c r="B43" s="387" t="s">
        <v>1630</v>
      </c>
      <c r="C43" s="403" t="s">
        <v>691</v>
      </c>
      <c r="D43" s="387" t="s">
        <v>1630</v>
      </c>
      <c r="E43" s="401" t="s">
        <v>828</v>
      </c>
      <c r="F43" s="402" t="s">
        <v>1630</v>
      </c>
      <c r="G43" s="401" t="s">
        <v>469</v>
      </c>
      <c r="H43" s="402" t="s">
        <v>1630</v>
      </c>
      <c r="I43" s="401" t="s">
        <v>1537</v>
      </c>
      <c r="J43" s="402" t="s">
        <v>1630</v>
      </c>
      <c r="K43" s="401" t="s">
        <v>3</v>
      </c>
    </row>
    <row r="44" spans="2:11" x14ac:dyDescent="0.35">
      <c r="B44" s="389" t="s">
        <v>1631</v>
      </c>
      <c r="C44" s="391" t="s">
        <v>104</v>
      </c>
      <c r="D44" s="389" t="s">
        <v>1631</v>
      </c>
      <c r="E44" s="391" t="s">
        <v>104</v>
      </c>
      <c r="F44" s="399" t="s">
        <v>1631</v>
      </c>
      <c r="G44" s="391" t="s">
        <v>104</v>
      </c>
      <c r="H44" s="399" t="s">
        <v>1631</v>
      </c>
      <c r="I44" s="398" t="s">
        <v>649</v>
      </c>
      <c r="J44" s="399" t="s">
        <v>1631</v>
      </c>
      <c r="K44" s="398" t="s">
        <v>422</v>
      </c>
    </row>
    <row r="45" spans="2:11" x14ac:dyDescent="0.35">
      <c r="B45" s="392" t="s">
        <v>1632</v>
      </c>
      <c r="C45" s="393">
        <v>4</v>
      </c>
      <c r="D45" s="392" t="s">
        <v>1632</v>
      </c>
      <c r="E45" s="393">
        <v>4</v>
      </c>
      <c r="F45" s="400" t="s">
        <v>1632</v>
      </c>
      <c r="G45" s="393">
        <v>4</v>
      </c>
      <c r="H45" s="400" t="s">
        <v>1632</v>
      </c>
      <c r="I45" s="397">
        <v>5</v>
      </c>
      <c r="J45" s="400" t="s">
        <v>1632</v>
      </c>
      <c r="K45" s="397">
        <v>4</v>
      </c>
    </row>
    <row r="46" spans="2:11" x14ac:dyDescent="0.35">
      <c r="B46" s="389" t="s">
        <v>1615</v>
      </c>
      <c r="C46" s="391">
        <v>8</v>
      </c>
      <c r="D46" s="389" t="s">
        <v>1615</v>
      </c>
      <c r="E46" s="398">
        <v>7</v>
      </c>
      <c r="F46" s="399" t="s">
        <v>1615</v>
      </c>
      <c r="G46" s="398">
        <v>6</v>
      </c>
      <c r="H46" s="399" t="s">
        <v>1615</v>
      </c>
      <c r="I46" s="398">
        <v>5</v>
      </c>
      <c r="J46" s="399" t="s">
        <v>1615</v>
      </c>
      <c r="K46" s="398">
        <v>10</v>
      </c>
    </row>
    <row r="47" spans="2:11" x14ac:dyDescent="0.35">
      <c r="B47" s="389" t="s">
        <v>1616</v>
      </c>
      <c r="C47" s="391">
        <v>10</v>
      </c>
      <c r="D47" s="389" t="s">
        <v>1616</v>
      </c>
      <c r="E47" s="398">
        <v>4</v>
      </c>
      <c r="F47" s="399" t="s">
        <v>1616</v>
      </c>
      <c r="G47" s="398">
        <v>12</v>
      </c>
      <c r="H47" s="399" t="s">
        <v>1616</v>
      </c>
      <c r="I47" s="398">
        <v>15</v>
      </c>
      <c r="J47" s="399" t="s">
        <v>1616</v>
      </c>
      <c r="K47" s="398">
        <v>10</v>
      </c>
    </row>
    <row r="48" spans="2:11" x14ac:dyDescent="0.35">
      <c r="B48" s="392" t="s">
        <v>140</v>
      </c>
      <c r="C48" s="393">
        <v>78000</v>
      </c>
      <c r="D48" s="392" t="s">
        <v>140</v>
      </c>
      <c r="E48" s="397">
        <v>49500</v>
      </c>
      <c r="F48" s="400" t="s">
        <v>140</v>
      </c>
      <c r="G48" s="397">
        <v>81000</v>
      </c>
      <c r="H48" s="400" t="s">
        <v>140</v>
      </c>
      <c r="I48" s="397">
        <v>92500</v>
      </c>
      <c r="J48" s="400" t="s">
        <v>140</v>
      </c>
      <c r="K48" s="397">
        <v>85000</v>
      </c>
    </row>
    <row r="49" spans="2:11" x14ac:dyDescent="0.35">
      <c r="C49" s="169"/>
      <c r="E49" s="69"/>
      <c r="F49" s="69"/>
      <c r="H49" s="169"/>
      <c r="I49" s="3"/>
      <c r="J49" s="3"/>
      <c r="K49" s="3"/>
    </row>
    <row r="50" spans="2:11" x14ac:dyDescent="0.35">
      <c r="B50" s="387" t="s">
        <v>1630</v>
      </c>
      <c r="C50" s="403" t="s">
        <v>393</v>
      </c>
      <c r="D50" s="387" t="s">
        <v>1630</v>
      </c>
      <c r="E50" s="401" t="s">
        <v>1264</v>
      </c>
      <c r="F50" s="402" t="s">
        <v>1630</v>
      </c>
      <c r="G50" s="401" t="s">
        <v>512</v>
      </c>
      <c r="H50" s="402" t="s">
        <v>1630</v>
      </c>
      <c r="I50" s="401" t="s">
        <v>759</v>
      </c>
      <c r="J50" s="402" t="s">
        <v>1630</v>
      </c>
      <c r="K50" s="401" t="s">
        <v>120</v>
      </c>
    </row>
    <row r="51" spans="2:11" x14ac:dyDescent="0.35">
      <c r="B51" s="389" t="s">
        <v>1631</v>
      </c>
      <c r="C51" s="391" t="s">
        <v>189</v>
      </c>
      <c r="D51" s="389" t="s">
        <v>1631</v>
      </c>
      <c r="E51" s="398" t="s">
        <v>687</v>
      </c>
      <c r="F51" s="399" t="s">
        <v>1631</v>
      </c>
      <c r="G51" s="398" t="s">
        <v>189</v>
      </c>
      <c r="H51" s="399" t="s">
        <v>1631</v>
      </c>
      <c r="I51" s="398" t="s">
        <v>422</v>
      </c>
      <c r="J51" s="399" t="s">
        <v>1631</v>
      </c>
      <c r="K51" s="398" t="s">
        <v>422</v>
      </c>
    </row>
    <row r="52" spans="2:11" x14ac:dyDescent="0.35">
      <c r="B52" s="392" t="s">
        <v>1632</v>
      </c>
      <c r="C52" s="393">
        <v>8</v>
      </c>
      <c r="D52" s="392" t="s">
        <v>1632</v>
      </c>
      <c r="E52" s="397">
        <v>4</v>
      </c>
      <c r="F52" s="400" t="s">
        <v>1632</v>
      </c>
      <c r="G52" s="397">
        <v>8</v>
      </c>
      <c r="H52" s="400" t="s">
        <v>1632</v>
      </c>
      <c r="I52" s="397">
        <v>4</v>
      </c>
      <c r="J52" s="400" t="s">
        <v>1632</v>
      </c>
      <c r="K52" s="397">
        <v>4</v>
      </c>
    </row>
    <row r="53" spans="2:11" x14ac:dyDescent="0.35">
      <c r="B53" s="389" t="s">
        <v>1615</v>
      </c>
      <c r="C53" s="391">
        <v>18</v>
      </c>
      <c r="D53" s="389" t="s">
        <v>1615</v>
      </c>
      <c r="E53" s="398">
        <v>8</v>
      </c>
      <c r="F53" s="399" t="s">
        <v>1615</v>
      </c>
      <c r="G53" s="398"/>
      <c r="H53" s="399" t="s">
        <v>1615</v>
      </c>
      <c r="I53" s="398">
        <v>2</v>
      </c>
      <c r="J53" s="399" t="s">
        <v>1615</v>
      </c>
      <c r="K53" s="398">
        <v>10</v>
      </c>
    </row>
    <row r="54" spans="2:11" x14ac:dyDescent="0.35">
      <c r="B54" s="389" t="s">
        <v>1616</v>
      </c>
      <c r="C54" s="391">
        <v>21</v>
      </c>
      <c r="D54" s="389" t="s">
        <v>1616</v>
      </c>
      <c r="E54" s="398">
        <v>8</v>
      </c>
      <c r="F54" s="399" t="s">
        <v>1616</v>
      </c>
      <c r="G54" s="398">
        <v>10</v>
      </c>
      <c r="H54" s="399" t="s">
        <v>1616</v>
      </c>
      <c r="I54" s="398">
        <v>2</v>
      </c>
      <c r="J54" s="399" t="s">
        <v>1616</v>
      </c>
      <c r="K54" s="398">
        <v>10</v>
      </c>
    </row>
    <row r="55" spans="2:11" x14ac:dyDescent="0.35">
      <c r="B55" s="392" t="s">
        <v>140</v>
      </c>
      <c r="C55" s="393">
        <v>178000</v>
      </c>
      <c r="D55" s="392" t="s">
        <v>140</v>
      </c>
      <c r="E55" s="397">
        <v>68000</v>
      </c>
      <c r="F55" s="400" t="s">
        <v>140</v>
      </c>
      <c r="G55" s="397">
        <v>50000</v>
      </c>
      <c r="H55" s="400" t="s">
        <v>140</v>
      </c>
      <c r="I55" s="397">
        <v>17000</v>
      </c>
      <c r="J55" s="400" t="s">
        <v>140</v>
      </c>
      <c r="K55" s="397">
        <v>85000</v>
      </c>
    </row>
    <row r="56" spans="2:11" x14ac:dyDescent="0.35">
      <c r="C56" s="169"/>
      <c r="E56" s="69"/>
      <c r="F56" s="69"/>
      <c r="H56" s="169"/>
      <c r="I56" s="3"/>
      <c r="J56" s="3"/>
      <c r="K56" s="3"/>
    </row>
    <row r="57" spans="2:11" x14ac:dyDescent="0.35">
      <c r="B57" s="387" t="s">
        <v>1630</v>
      </c>
      <c r="C57" s="403" t="s">
        <v>1623</v>
      </c>
      <c r="D57" s="387" t="s">
        <v>1630</v>
      </c>
      <c r="E57" s="401" t="s">
        <v>1624</v>
      </c>
      <c r="F57" s="402" t="s">
        <v>1630</v>
      </c>
      <c r="G57" s="401" t="s">
        <v>1625</v>
      </c>
      <c r="H57" s="402" t="s">
        <v>1630</v>
      </c>
      <c r="I57" s="401" t="s">
        <v>734</v>
      </c>
      <c r="J57" s="402" t="s">
        <v>1630</v>
      </c>
      <c r="K57" s="401" t="s">
        <v>1629</v>
      </c>
    </row>
    <row r="58" spans="2:11" x14ac:dyDescent="0.35">
      <c r="B58" s="389" t="s">
        <v>1631</v>
      </c>
      <c r="C58" s="391" t="s">
        <v>748</v>
      </c>
      <c r="D58" s="389" t="s">
        <v>1631</v>
      </c>
      <c r="E58" s="391" t="s">
        <v>748</v>
      </c>
      <c r="F58" s="399" t="s">
        <v>1631</v>
      </c>
      <c r="G58" s="391" t="s">
        <v>748</v>
      </c>
      <c r="H58" s="399" t="s">
        <v>1631</v>
      </c>
      <c r="I58" s="391" t="s">
        <v>748</v>
      </c>
      <c r="J58" s="399" t="s">
        <v>1631</v>
      </c>
      <c r="K58" s="391" t="s">
        <v>748</v>
      </c>
    </row>
    <row r="59" spans="2:11" x14ac:dyDescent="0.35">
      <c r="B59" s="392" t="s">
        <v>1632</v>
      </c>
      <c r="C59" s="393">
        <v>6</v>
      </c>
      <c r="D59" s="392" t="s">
        <v>1632</v>
      </c>
      <c r="E59" s="393">
        <v>6</v>
      </c>
      <c r="F59" s="400" t="s">
        <v>1632</v>
      </c>
      <c r="G59" s="393">
        <v>6</v>
      </c>
      <c r="H59" s="400" t="s">
        <v>1632</v>
      </c>
      <c r="I59" s="393">
        <v>6</v>
      </c>
      <c r="J59" s="400" t="s">
        <v>1632</v>
      </c>
      <c r="K59" s="393">
        <v>6</v>
      </c>
    </row>
    <row r="60" spans="2:11" x14ac:dyDescent="0.35">
      <c r="B60" s="389" t="s">
        <v>1615</v>
      </c>
      <c r="C60" s="391">
        <v>10</v>
      </c>
      <c r="D60" s="389" t="s">
        <v>1615</v>
      </c>
      <c r="E60" s="398">
        <v>10</v>
      </c>
      <c r="F60" s="399" t="s">
        <v>1615</v>
      </c>
      <c r="G60" s="398">
        <v>15</v>
      </c>
      <c r="H60" s="399" t="s">
        <v>1615</v>
      </c>
      <c r="I60" s="398">
        <v>10</v>
      </c>
      <c r="J60" s="399" t="s">
        <v>1615</v>
      </c>
      <c r="K60" s="398">
        <v>5</v>
      </c>
    </row>
    <row r="61" spans="2:11" x14ac:dyDescent="0.35">
      <c r="B61" s="389" t="s">
        <v>1616</v>
      </c>
      <c r="C61" s="391"/>
      <c r="D61" s="389" t="s">
        <v>1616</v>
      </c>
      <c r="E61" s="398">
        <v>5</v>
      </c>
      <c r="F61" s="399" t="s">
        <v>1616</v>
      </c>
      <c r="G61" s="398">
        <v>7</v>
      </c>
      <c r="H61" s="399" t="s">
        <v>1616</v>
      </c>
      <c r="I61" s="398">
        <v>5</v>
      </c>
      <c r="J61" s="399" t="s">
        <v>1616</v>
      </c>
      <c r="K61" s="398">
        <v>10</v>
      </c>
    </row>
    <row r="62" spans="2:11" x14ac:dyDescent="0.35">
      <c r="B62" s="392" t="s">
        <v>140</v>
      </c>
      <c r="C62" s="393">
        <v>35000</v>
      </c>
      <c r="D62" s="392" t="s">
        <v>140</v>
      </c>
      <c r="E62" s="397">
        <v>60000</v>
      </c>
      <c r="F62" s="400" t="s">
        <v>140</v>
      </c>
      <c r="G62" s="397">
        <v>87500</v>
      </c>
      <c r="H62" s="400" t="s">
        <v>140</v>
      </c>
      <c r="I62" s="397">
        <v>60000</v>
      </c>
      <c r="J62" s="400" t="s">
        <v>140</v>
      </c>
      <c r="K62" s="397">
        <v>67500</v>
      </c>
    </row>
    <row r="63" spans="2:11" x14ac:dyDescent="0.35">
      <c r="C63" s="169"/>
      <c r="E63" s="69"/>
      <c r="F63" s="69"/>
      <c r="H63" s="169"/>
      <c r="I63" s="3"/>
      <c r="J63" s="3"/>
      <c r="K63" s="3"/>
    </row>
    <row r="64" spans="2:11" x14ac:dyDescent="0.35">
      <c r="B64" s="387" t="s">
        <v>1630</v>
      </c>
      <c r="C64" s="403" t="s">
        <v>686</v>
      </c>
      <c r="D64" s="387" t="s">
        <v>1630</v>
      </c>
      <c r="E64" s="401" t="s">
        <v>321</v>
      </c>
      <c r="F64" s="402" t="s">
        <v>1630</v>
      </c>
      <c r="G64" s="401"/>
      <c r="H64" s="402" t="s">
        <v>1630</v>
      </c>
      <c r="I64" s="401"/>
      <c r="J64" s="402" t="s">
        <v>1630</v>
      </c>
      <c r="K64" s="401"/>
    </row>
    <row r="65" spans="2:11" x14ac:dyDescent="0.35">
      <c r="B65" s="389" t="s">
        <v>1631</v>
      </c>
      <c r="C65" s="391" t="s">
        <v>422</v>
      </c>
      <c r="D65" s="389" t="s">
        <v>1631</v>
      </c>
      <c r="E65" s="391" t="s">
        <v>422</v>
      </c>
      <c r="F65" s="399" t="s">
        <v>1631</v>
      </c>
      <c r="G65" s="398"/>
      <c r="H65" s="399" t="s">
        <v>1631</v>
      </c>
      <c r="I65" s="398"/>
      <c r="J65" s="399" t="s">
        <v>1631</v>
      </c>
      <c r="K65" s="398"/>
    </row>
    <row r="66" spans="2:11" x14ac:dyDescent="0.35">
      <c r="B66" s="392" t="s">
        <v>1632</v>
      </c>
      <c r="C66" s="393">
        <v>4</v>
      </c>
      <c r="D66" s="392" t="s">
        <v>1632</v>
      </c>
      <c r="E66" s="393">
        <v>4</v>
      </c>
      <c r="F66" s="400" t="s">
        <v>1632</v>
      </c>
      <c r="G66" s="397"/>
      <c r="H66" s="400" t="s">
        <v>1632</v>
      </c>
      <c r="I66" s="397"/>
      <c r="J66" s="400" t="s">
        <v>1632</v>
      </c>
      <c r="K66" s="397"/>
    </row>
    <row r="67" spans="2:11" x14ac:dyDescent="0.35">
      <c r="B67" s="389" t="s">
        <v>1615</v>
      </c>
      <c r="C67" s="391"/>
      <c r="D67" s="389" t="s">
        <v>1615</v>
      </c>
      <c r="E67" s="398">
        <v>3</v>
      </c>
      <c r="F67" s="399" t="s">
        <v>1615</v>
      </c>
      <c r="G67" s="398"/>
      <c r="H67" s="399" t="s">
        <v>1615</v>
      </c>
      <c r="I67" s="398"/>
      <c r="J67" s="399" t="s">
        <v>1615</v>
      </c>
      <c r="K67" s="398"/>
    </row>
    <row r="68" spans="2:11" x14ac:dyDescent="0.35">
      <c r="B68" s="389" t="s">
        <v>1616</v>
      </c>
      <c r="C68" s="391">
        <v>5</v>
      </c>
      <c r="D68" s="389" t="s">
        <v>1616</v>
      </c>
      <c r="E68" s="398"/>
      <c r="F68" s="399" t="s">
        <v>1616</v>
      </c>
      <c r="G68" s="398"/>
      <c r="H68" s="399" t="s">
        <v>1616</v>
      </c>
      <c r="I68" s="398"/>
      <c r="J68" s="399" t="s">
        <v>1616</v>
      </c>
      <c r="K68" s="398"/>
    </row>
    <row r="69" spans="2:11" x14ac:dyDescent="0.35">
      <c r="B69" s="392" t="s">
        <v>140</v>
      </c>
      <c r="C69" s="393">
        <v>25000</v>
      </c>
      <c r="D69" s="392" t="s">
        <v>140</v>
      </c>
      <c r="E69" s="397">
        <v>10500</v>
      </c>
      <c r="F69" s="400" t="s">
        <v>140</v>
      </c>
      <c r="G69" s="397"/>
      <c r="H69" s="400" t="s">
        <v>140</v>
      </c>
      <c r="I69" s="397"/>
      <c r="J69" s="400" t="s">
        <v>140</v>
      </c>
      <c r="K69" s="397"/>
    </row>
    <row r="70" spans="2:11" x14ac:dyDescent="0.35">
      <c r="C70" s="169"/>
      <c r="E70" s="69"/>
      <c r="F70" s="69"/>
      <c r="H70" s="169"/>
      <c r="I70" s="3"/>
      <c r="J70" s="3"/>
      <c r="K70" s="3"/>
    </row>
    <row r="71" spans="2:11" x14ac:dyDescent="0.35">
      <c r="C71" s="169"/>
      <c r="E71" s="69"/>
      <c r="F71" s="69"/>
      <c r="H71" s="169"/>
      <c r="I71" s="3"/>
      <c r="J71" s="3"/>
      <c r="K71" s="3"/>
    </row>
  </sheetData>
  <mergeCells count="1">
    <mergeCell ref="A32:C32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62"/>
  <sheetViews>
    <sheetView topLeftCell="A125" workbookViewId="0">
      <selection activeCell="A53" sqref="A53"/>
    </sheetView>
  </sheetViews>
  <sheetFormatPr defaultRowHeight="14.5" x14ac:dyDescent="0.35"/>
  <cols>
    <col min="1" max="1" width="5.26953125" style="4" customWidth="1"/>
    <col min="2" max="2" width="19.26953125" customWidth="1"/>
    <col min="3" max="3" width="15.1796875" style="29" customWidth="1"/>
    <col min="4" max="4" width="10.7265625" style="4" customWidth="1"/>
    <col min="5" max="5" width="12.26953125" style="4" customWidth="1"/>
    <col min="6" max="6" width="15.81640625" style="4" customWidth="1"/>
    <col min="7" max="7" width="12" style="3" customWidth="1"/>
    <col min="8" max="8" width="19.1796875" style="29" customWidth="1"/>
    <col min="9" max="9" width="32.7265625" style="132" customWidth="1"/>
    <col min="10" max="17" width="3.26953125" style="132" hidden="1" customWidth="1"/>
    <col min="18" max="21" width="3.26953125" style="132" customWidth="1"/>
    <col min="22" max="22" width="17.7265625" customWidth="1"/>
    <col min="23" max="23" width="17" bestFit="1" customWidth="1"/>
    <col min="24" max="24" width="2.453125" customWidth="1"/>
    <col min="25" max="26" width="16.26953125" customWidth="1"/>
    <col min="27" max="27" width="3" customWidth="1"/>
    <col min="28" max="28" width="12.7265625" customWidth="1"/>
    <col min="29" max="29" width="16.453125" customWidth="1"/>
    <col min="30" max="30" width="4.54296875" customWidth="1"/>
    <col min="31" max="31" width="1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4.7265625" customWidth="1"/>
    <col min="38" max="38" width="14.7265625" bestFit="1" customWidth="1"/>
    <col min="39" max="39" width="2.453125" customWidth="1"/>
    <col min="40" max="40" width="13.453125" customWidth="1"/>
    <col min="41" max="41" width="17.54296875" customWidth="1"/>
  </cols>
  <sheetData>
    <row r="1" spans="1:43" ht="18.5" x14ac:dyDescent="0.45">
      <c r="A1" s="28" t="s">
        <v>1326</v>
      </c>
      <c r="B1" s="379"/>
      <c r="C1" s="379"/>
      <c r="D1" s="62"/>
    </row>
    <row r="2" spans="1:43" ht="21" x14ac:dyDescent="0.5">
      <c r="A2" s="11" t="s">
        <v>96</v>
      </c>
      <c r="B2" s="379"/>
      <c r="C2" s="379"/>
      <c r="D2" s="62"/>
    </row>
    <row r="3" spans="1:43" ht="21" x14ac:dyDescent="0.5">
      <c r="A3" s="11" t="s">
        <v>1062</v>
      </c>
    </row>
    <row r="4" spans="1:43" ht="21" x14ac:dyDescent="0.5">
      <c r="A4" s="76"/>
    </row>
    <row r="5" spans="1:43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 t="s">
        <v>815</v>
      </c>
      <c r="Y5" s="100" t="s">
        <v>2</v>
      </c>
      <c r="Z5" s="6" t="s">
        <v>690</v>
      </c>
      <c r="AB5" s="100" t="s">
        <v>2</v>
      </c>
      <c r="AC5" s="6" t="s">
        <v>1262</v>
      </c>
      <c r="AE5" s="100" t="s">
        <v>2</v>
      </c>
      <c r="AF5" s="6" t="s">
        <v>1535</v>
      </c>
      <c r="AH5" s="100" t="s">
        <v>2</v>
      </c>
      <c r="AI5" s="6" t="s">
        <v>1510</v>
      </c>
      <c r="AK5" s="100" t="s">
        <v>2</v>
      </c>
      <c r="AL5" s="6" t="s">
        <v>1597</v>
      </c>
      <c r="AN5" s="100" t="s">
        <v>2</v>
      </c>
      <c r="AO5" s="6" t="s">
        <v>1598</v>
      </c>
    </row>
    <row r="6" spans="1:43" ht="22.5" customHeight="1" x14ac:dyDescent="0.35">
      <c r="A6" s="104">
        <v>1</v>
      </c>
      <c r="B6" s="103" t="s">
        <v>815</v>
      </c>
      <c r="C6" s="121" t="s">
        <v>1043</v>
      </c>
      <c r="D6" s="104">
        <v>3</v>
      </c>
      <c r="E6" s="104">
        <v>6</v>
      </c>
      <c r="F6" s="104"/>
      <c r="G6" s="142">
        <f>(E6+F6)*18000</f>
        <v>108000</v>
      </c>
      <c r="H6" s="121" t="s">
        <v>440</v>
      </c>
      <c r="V6" s="100" t="s">
        <v>457</v>
      </c>
      <c r="W6" s="6" t="s">
        <v>1043</v>
      </c>
      <c r="Y6" s="100" t="s">
        <v>457</v>
      </c>
      <c r="Z6" s="6" t="s">
        <v>216</v>
      </c>
      <c r="AB6" s="100" t="s">
        <v>457</v>
      </c>
      <c r="AC6" s="6" t="s">
        <v>827</v>
      </c>
      <c r="AE6" s="100" t="s">
        <v>457</v>
      </c>
      <c r="AF6" s="6" t="s">
        <v>827</v>
      </c>
      <c r="AH6" s="100" t="s">
        <v>457</v>
      </c>
      <c r="AI6" s="6" t="s">
        <v>827</v>
      </c>
      <c r="AK6" s="100" t="s">
        <v>457</v>
      </c>
      <c r="AL6" s="6" t="s">
        <v>827</v>
      </c>
      <c r="AN6" s="100" t="s">
        <v>457</v>
      </c>
      <c r="AO6" s="6" t="s">
        <v>827</v>
      </c>
    </row>
    <row r="7" spans="1:43" ht="22.5" customHeight="1" x14ac:dyDescent="0.35">
      <c r="A7" s="104">
        <f>A6+1</f>
        <v>2</v>
      </c>
      <c r="B7" s="103" t="s">
        <v>690</v>
      </c>
      <c r="C7" s="121" t="s">
        <v>216</v>
      </c>
      <c r="D7" s="104">
        <v>3</v>
      </c>
      <c r="E7" s="104">
        <v>1</v>
      </c>
      <c r="F7" s="104">
        <v>1</v>
      </c>
      <c r="G7" s="142">
        <f t="shared" ref="G7:G70" si="0">(E7+F7)*18000</f>
        <v>36000</v>
      </c>
      <c r="H7" s="121" t="s">
        <v>440</v>
      </c>
      <c r="V7" s="100" t="s">
        <v>99</v>
      </c>
      <c r="W7" s="100">
        <v>3</v>
      </c>
      <c r="Y7" s="100" t="s">
        <v>99</v>
      </c>
      <c r="Z7" s="100">
        <v>3</v>
      </c>
      <c r="AB7" s="100" t="s">
        <v>99</v>
      </c>
      <c r="AC7" s="100">
        <v>7</v>
      </c>
      <c r="AE7" s="100" t="s">
        <v>99</v>
      </c>
      <c r="AF7" s="100">
        <v>7</v>
      </c>
      <c r="AH7" s="100" t="s">
        <v>99</v>
      </c>
      <c r="AI7" s="100">
        <v>7</v>
      </c>
      <c r="AK7" s="100" t="s">
        <v>99</v>
      </c>
      <c r="AL7" s="100">
        <v>7</v>
      </c>
      <c r="AN7" s="100" t="s">
        <v>99</v>
      </c>
      <c r="AO7" s="100">
        <v>7</v>
      </c>
    </row>
    <row r="8" spans="1:43" ht="22.5" customHeight="1" x14ac:dyDescent="0.35">
      <c r="A8" s="104">
        <f t="shared" ref="A8:A71" si="1">A7+1</f>
        <v>3</v>
      </c>
      <c r="B8" s="377" t="s">
        <v>1262</v>
      </c>
      <c r="C8" s="121" t="s">
        <v>1536</v>
      </c>
      <c r="D8" s="104">
        <v>7</v>
      </c>
      <c r="E8" s="153">
        <v>2</v>
      </c>
      <c r="F8" s="104"/>
      <c r="G8" s="142">
        <f t="shared" si="0"/>
        <v>36000</v>
      </c>
      <c r="H8" s="121" t="s">
        <v>440</v>
      </c>
      <c r="V8" s="30" t="s">
        <v>70</v>
      </c>
      <c r="W8" s="2">
        <v>6</v>
      </c>
      <c r="Y8" s="30" t="s">
        <v>70</v>
      </c>
      <c r="Z8" s="2">
        <v>1</v>
      </c>
      <c r="AB8" s="30" t="s">
        <v>70</v>
      </c>
      <c r="AC8" s="2">
        <v>2</v>
      </c>
      <c r="AE8" s="30" t="s">
        <v>70</v>
      </c>
      <c r="AF8" s="2">
        <v>2</v>
      </c>
      <c r="AH8" s="30" t="s">
        <v>70</v>
      </c>
      <c r="AI8" s="2">
        <v>1</v>
      </c>
      <c r="AK8" s="30" t="s">
        <v>70</v>
      </c>
      <c r="AL8" s="2">
        <v>1</v>
      </c>
      <c r="AN8" s="30" t="s">
        <v>70</v>
      </c>
      <c r="AO8" s="2">
        <v>1</v>
      </c>
    </row>
    <row r="9" spans="1:43" ht="22.5" customHeight="1" x14ac:dyDescent="0.35">
      <c r="A9" s="104">
        <f t="shared" si="1"/>
        <v>4</v>
      </c>
      <c r="B9" s="103" t="s">
        <v>1535</v>
      </c>
      <c r="C9" s="121" t="s">
        <v>1536</v>
      </c>
      <c r="D9" s="104">
        <v>7</v>
      </c>
      <c r="E9" s="104">
        <v>2</v>
      </c>
      <c r="F9" s="104"/>
      <c r="G9" s="142">
        <f t="shared" si="0"/>
        <v>36000</v>
      </c>
      <c r="H9" s="136" t="s">
        <v>440</v>
      </c>
      <c r="I9" s="206"/>
      <c r="V9" s="30" t="s">
        <v>71</v>
      </c>
      <c r="W9" s="2"/>
      <c r="Y9" s="30" t="s">
        <v>71</v>
      </c>
      <c r="Z9" s="2">
        <v>1</v>
      </c>
      <c r="AB9" s="30" t="s">
        <v>71</v>
      </c>
      <c r="AC9" s="2"/>
      <c r="AE9" s="30" t="s">
        <v>71</v>
      </c>
      <c r="AF9" s="2"/>
      <c r="AH9" s="30" t="s">
        <v>71</v>
      </c>
      <c r="AI9" s="2"/>
      <c r="AK9" s="30" t="s">
        <v>71</v>
      </c>
      <c r="AL9" s="2"/>
      <c r="AN9" s="30" t="s">
        <v>71</v>
      </c>
      <c r="AO9" s="2"/>
    </row>
    <row r="10" spans="1:43" ht="22.5" customHeight="1" x14ac:dyDescent="0.35">
      <c r="A10" s="94">
        <f t="shared" si="1"/>
        <v>5</v>
      </c>
      <c r="B10" s="93" t="s">
        <v>1510</v>
      </c>
      <c r="C10" s="118" t="s">
        <v>1536</v>
      </c>
      <c r="D10" s="94">
        <v>7</v>
      </c>
      <c r="E10" s="94">
        <v>1</v>
      </c>
      <c r="F10" s="94"/>
      <c r="G10" s="233">
        <f t="shared" si="0"/>
        <v>18000</v>
      </c>
      <c r="H10" s="285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(W8+W9)*18000</f>
        <v>108000</v>
      </c>
      <c r="Y10" s="120" t="s">
        <v>0</v>
      </c>
      <c r="Z10" s="79">
        <f>(Z8+Z9)*18000</f>
        <v>36000</v>
      </c>
      <c r="AB10" s="120" t="s">
        <v>0</v>
      </c>
      <c r="AC10" s="79">
        <f>(AC8+AC9)*18000</f>
        <v>36000</v>
      </c>
      <c r="AE10" s="120" t="s">
        <v>0</v>
      </c>
      <c r="AF10" s="79">
        <f>(AF8+AF9)*18000</f>
        <v>36000</v>
      </c>
      <c r="AH10" s="120" t="s">
        <v>0</v>
      </c>
      <c r="AI10" s="79">
        <v>18000</v>
      </c>
      <c r="AK10" s="120" t="s">
        <v>0</v>
      </c>
      <c r="AL10" s="79">
        <f>18000*AL8</f>
        <v>18000</v>
      </c>
      <c r="AN10" s="120" t="s">
        <v>0</v>
      </c>
      <c r="AO10" s="79">
        <f>18000*AO8</f>
        <v>18000</v>
      </c>
    </row>
    <row r="11" spans="1:43" ht="22.5" customHeight="1" x14ac:dyDescent="0.35">
      <c r="A11" s="104">
        <f t="shared" si="1"/>
        <v>6</v>
      </c>
      <c r="B11" s="103" t="s">
        <v>1597</v>
      </c>
      <c r="C11" s="121" t="s">
        <v>1536</v>
      </c>
      <c r="D11" s="104">
        <v>7</v>
      </c>
      <c r="E11" s="104">
        <v>1</v>
      </c>
      <c r="F11" s="104"/>
      <c r="G11" s="142">
        <f t="shared" si="0"/>
        <v>18000</v>
      </c>
      <c r="H11" s="136" t="s">
        <v>440</v>
      </c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360"/>
      <c r="AI11" s="361"/>
      <c r="AJ11" s="265"/>
      <c r="AK11" s="360"/>
      <c r="AL11" s="361"/>
      <c r="AM11" s="265"/>
      <c r="AN11" s="360"/>
      <c r="AO11" s="361"/>
      <c r="AP11" s="265"/>
      <c r="AQ11" s="265"/>
    </row>
    <row r="12" spans="1:43" ht="22.5" customHeight="1" x14ac:dyDescent="0.35">
      <c r="A12" s="104">
        <f t="shared" si="1"/>
        <v>7</v>
      </c>
      <c r="B12" s="103" t="s">
        <v>1591</v>
      </c>
      <c r="C12" s="121" t="s">
        <v>1536</v>
      </c>
      <c r="D12" s="104">
        <v>7</v>
      </c>
      <c r="E12" s="104">
        <v>1</v>
      </c>
      <c r="F12" s="104"/>
      <c r="G12" s="142">
        <f t="shared" si="0"/>
        <v>18000</v>
      </c>
      <c r="H12" s="136" t="s">
        <v>440</v>
      </c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 t="s">
        <v>393</v>
      </c>
      <c r="Y12" s="100" t="s">
        <v>2</v>
      </c>
      <c r="Z12" s="6" t="s">
        <v>826</v>
      </c>
      <c r="AB12" s="100" t="s">
        <v>2</v>
      </c>
      <c r="AC12" s="103" t="s">
        <v>658</v>
      </c>
      <c r="AE12" s="100" t="s">
        <v>2</v>
      </c>
      <c r="AF12" s="103" t="s">
        <v>1049</v>
      </c>
      <c r="AH12" s="100" t="s">
        <v>2</v>
      </c>
      <c r="AI12" s="6" t="s">
        <v>1537</v>
      </c>
      <c r="AJ12" s="265"/>
      <c r="AK12" s="100" t="s">
        <v>2</v>
      </c>
      <c r="AL12" s="6" t="s">
        <v>1227</v>
      </c>
      <c r="AM12" s="265"/>
      <c r="AN12" s="100" t="s">
        <v>2</v>
      </c>
      <c r="AO12" s="6" t="s">
        <v>828</v>
      </c>
      <c r="AP12" s="265"/>
      <c r="AQ12" s="265"/>
    </row>
    <row r="13" spans="1:43" ht="22.5" customHeight="1" x14ac:dyDescent="0.35">
      <c r="A13" s="104">
        <f t="shared" si="1"/>
        <v>8</v>
      </c>
      <c r="B13" s="103" t="s">
        <v>393</v>
      </c>
      <c r="C13" s="121" t="s">
        <v>1536</v>
      </c>
      <c r="D13" s="104">
        <v>7</v>
      </c>
      <c r="E13" s="104">
        <v>2</v>
      </c>
      <c r="F13" s="104"/>
      <c r="G13" s="142">
        <f t="shared" si="0"/>
        <v>36000</v>
      </c>
      <c r="H13" s="136" t="s">
        <v>440</v>
      </c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 t="s">
        <v>1599</v>
      </c>
      <c r="Y13" s="100" t="s">
        <v>457</v>
      </c>
      <c r="Z13" s="6" t="s">
        <v>1599</v>
      </c>
      <c r="AB13" s="100" t="s">
        <v>457</v>
      </c>
      <c r="AC13" s="6" t="s">
        <v>649</v>
      </c>
      <c r="AE13" s="100" t="s">
        <v>457</v>
      </c>
      <c r="AF13" s="6" t="s">
        <v>649</v>
      </c>
      <c r="AH13" s="100" t="s">
        <v>457</v>
      </c>
      <c r="AI13" s="6" t="s">
        <v>649</v>
      </c>
      <c r="AK13" s="100" t="s">
        <v>457</v>
      </c>
      <c r="AL13" s="6" t="s">
        <v>649</v>
      </c>
      <c r="AN13" s="100" t="s">
        <v>457</v>
      </c>
      <c r="AO13" s="6" t="s">
        <v>104</v>
      </c>
    </row>
    <row r="14" spans="1:43" ht="22.5" customHeight="1" x14ac:dyDescent="0.35">
      <c r="A14" s="104">
        <f t="shared" si="1"/>
        <v>9</v>
      </c>
      <c r="B14" s="103" t="s">
        <v>826</v>
      </c>
      <c r="C14" s="121" t="s">
        <v>1536</v>
      </c>
      <c r="D14" s="104">
        <v>7</v>
      </c>
      <c r="E14" s="104">
        <v>2</v>
      </c>
      <c r="F14" s="104"/>
      <c r="G14" s="142">
        <f t="shared" si="0"/>
        <v>36000</v>
      </c>
      <c r="H14" s="136" t="s">
        <v>440</v>
      </c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>
        <v>7</v>
      </c>
      <c r="Y14" s="100" t="s">
        <v>99</v>
      </c>
      <c r="Z14" s="100">
        <v>7</v>
      </c>
      <c r="AB14" s="100" t="s">
        <v>99</v>
      </c>
      <c r="AC14" s="100">
        <v>5</v>
      </c>
      <c r="AE14" s="100" t="s">
        <v>99</v>
      </c>
      <c r="AF14" s="100">
        <v>5</v>
      </c>
      <c r="AH14" s="100" t="s">
        <v>99</v>
      </c>
      <c r="AI14" s="100">
        <v>5</v>
      </c>
      <c r="AK14" s="100" t="s">
        <v>99</v>
      </c>
      <c r="AL14" s="100">
        <v>5</v>
      </c>
      <c r="AN14" s="100" t="s">
        <v>99</v>
      </c>
      <c r="AO14" s="100">
        <v>4</v>
      </c>
    </row>
    <row r="15" spans="1:43" ht="22.5" customHeight="1" x14ac:dyDescent="0.35">
      <c r="A15" s="104">
        <f t="shared" si="1"/>
        <v>10</v>
      </c>
      <c r="B15" s="103" t="s">
        <v>658</v>
      </c>
      <c r="C15" s="121" t="s">
        <v>649</v>
      </c>
      <c r="D15" s="104">
        <v>5</v>
      </c>
      <c r="E15" s="104"/>
      <c r="F15" s="104">
        <v>2</v>
      </c>
      <c r="G15" s="142">
        <f t="shared" si="0"/>
        <v>36000</v>
      </c>
      <c r="H15" s="136" t="s">
        <v>440</v>
      </c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>
        <v>2</v>
      </c>
      <c r="Y15" s="30" t="s">
        <v>70</v>
      </c>
      <c r="Z15" s="2">
        <v>2</v>
      </c>
      <c r="AB15" s="30" t="s">
        <v>70</v>
      </c>
      <c r="AC15" s="2"/>
      <c r="AE15" s="30" t="s">
        <v>70</v>
      </c>
      <c r="AF15" s="2">
        <v>3</v>
      </c>
      <c r="AH15" s="30" t="s">
        <v>70</v>
      </c>
      <c r="AI15" s="2">
        <v>2</v>
      </c>
      <c r="AK15" s="30" t="s">
        <v>70</v>
      </c>
      <c r="AL15" s="2">
        <v>1</v>
      </c>
      <c r="AN15" s="30" t="s">
        <v>70</v>
      </c>
      <c r="AO15" s="2">
        <v>2</v>
      </c>
    </row>
    <row r="16" spans="1:43" ht="22.5" customHeight="1" x14ac:dyDescent="0.35">
      <c r="A16" s="104">
        <f t="shared" si="1"/>
        <v>11</v>
      </c>
      <c r="B16" s="103" t="s">
        <v>1049</v>
      </c>
      <c r="C16" s="121" t="s">
        <v>649</v>
      </c>
      <c r="D16" s="104">
        <v>5</v>
      </c>
      <c r="E16" s="104">
        <v>3</v>
      </c>
      <c r="F16" s="104"/>
      <c r="G16" s="142">
        <f t="shared" si="0"/>
        <v>54000</v>
      </c>
      <c r="H16" s="136" t="s">
        <v>440</v>
      </c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/>
      <c r="Y16" s="30" t="s">
        <v>71</v>
      </c>
      <c r="Z16" s="2"/>
      <c r="AB16" s="30" t="s">
        <v>71</v>
      </c>
      <c r="AC16" s="2">
        <v>2</v>
      </c>
      <c r="AE16" s="30" t="s">
        <v>71</v>
      </c>
      <c r="AF16" s="2"/>
      <c r="AH16" s="30" t="s">
        <v>71</v>
      </c>
      <c r="AI16" s="2"/>
      <c r="AK16" s="30" t="s">
        <v>71</v>
      </c>
      <c r="AL16" s="2"/>
      <c r="AN16" s="30" t="s">
        <v>71</v>
      </c>
      <c r="AO16" s="2"/>
    </row>
    <row r="17" spans="1:42" ht="22.5" customHeight="1" x14ac:dyDescent="0.35">
      <c r="A17" s="104">
        <f t="shared" si="1"/>
        <v>12</v>
      </c>
      <c r="B17" s="103" t="s">
        <v>1537</v>
      </c>
      <c r="C17" s="121" t="s">
        <v>649</v>
      </c>
      <c r="D17" s="104">
        <v>5</v>
      </c>
      <c r="E17" s="104">
        <v>2</v>
      </c>
      <c r="F17" s="104"/>
      <c r="G17" s="142">
        <f t="shared" si="0"/>
        <v>36000</v>
      </c>
      <c r="H17" s="136" t="s">
        <v>440</v>
      </c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(W15+W16)*18000</f>
        <v>36000</v>
      </c>
      <c r="Y17" s="120" t="s">
        <v>0</v>
      </c>
      <c r="Z17" s="79">
        <f>(Z15+Z16)*18000</f>
        <v>36000</v>
      </c>
      <c r="AB17" s="120" t="s">
        <v>0</v>
      </c>
      <c r="AC17" s="79">
        <f>(AC15+AC16)*18000</f>
        <v>36000</v>
      </c>
      <c r="AE17" s="120" t="s">
        <v>0</v>
      </c>
      <c r="AF17" s="79">
        <f>(AF15+AF16)*18000</f>
        <v>54000</v>
      </c>
      <c r="AH17" s="120" t="s">
        <v>0</v>
      </c>
      <c r="AI17" s="79">
        <f>AI15*18000</f>
        <v>36000</v>
      </c>
      <c r="AK17" s="120" t="s">
        <v>0</v>
      </c>
      <c r="AL17" s="79">
        <v>18000</v>
      </c>
      <c r="AN17" s="120" t="s">
        <v>0</v>
      </c>
      <c r="AO17" s="79">
        <f>AO15*18000</f>
        <v>36000</v>
      </c>
    </row>
    <row r="18" spans="1:42" ht="22.5" customHeight="1" x14ac:dyDescent="0.35">
      <c r="A18" s="104">
        <f t="shared" si="1"/>
        <v>13</v>
      </c>
      <c r="B18" s="103" t="s">
        <v>1227</v>
      </c>
      <c r="C18" s="121" t="s">
        <v>649</v>
      </c>
      <c r="D18" s="104">
        <v>5</v>
      </c>
      <c r="E18" s="104">
        <v>1</v>
      </c>
      <c r="F18" s="104"/>
      <c r="G18" s="142">
        <f t="shared" si="0"/>
        <v>18000</v>
      </c>
      <c r="H18" s="136" t="s">
        <v>440</v>
      </c>
      <c r="I18" s="246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62"/>
      <c r="AI18" s="265"/>
      <c r="AJ18" s="265"/>
      <c r="AK18" s="362"/>
      <c r="AL18" s="265"/>
      <c r="AM18" s="265"/>
      <c r="AN18" s="362"/>
      <c r="AO18" s="265"/>
    </row>
    <row r="19" spans="1:42" ht="22.5" customHeight="1" x14ac:dyDescent="0.35">
      <c r="A19" s="104">
        <f t="shared" si="1"/>
        <v>14</v>
      </c>
      <c r="B19" s="103" t="s">
        <v>828</v>
      </c>
      <c r="C19" s="121" t="s">
        <v>104</v>
      </c>
      <c r="D19" s="104">
        <v>4</v>
      </c>
      <c r="E19" s="104">
        <v>2</v>
      </c>
      <c r="F19" s="104"/>
      <c r="G19" s="142">
        <f t="shared" si="0"/>
        <v>36000</v>
      </c>
      <c r="H19" s="136" t="s">
        <v>440</v>
      </c>
      <c r="I19" s="334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 t="s">
        <v>437</v>
      </c>
      <c r="Y19" s="100" t="s">
        <v>2</v>
      </c>
      <c r="Z19" s="6" t="s">
        <v>14</v>
      </c>
      <c r="AB19" s="100" t="s">
        <v>2</v>
      </c>
      <c r="AC19" s="103" t="s">
        <v>733</v>
      </c>
      <c r="AE19" s="100" t="s">
        <v>2</v>
      </c>
      <c r="AF19" s="103" t="s">
        <v>734</v>
      </c>
      <c r="AH19" s="100" t="s">
        <v>2</v>
      </c>
      <c r="AI19" s="6" t="s">
        <v>1218</v>
      </c>
      <c r="AJ19" s="265"/>
      <c r="AK19" s="100" t="s">
        <v>2</v>
      </c>
      <c r="AL19" s="6" t="s">
        <v>470</v>
      </c>
      <c r="AM19" s="265"/>
      <c r="AN19" s="100" t="s">
        <v>2</v>
      </c>
      <c r="AO19" s="6" t="s">
        <v>1261</v>
      </c>
    </row>
    <row r="20" spans="1:42" ht="22.5" customHeight="1" x14ac:dyDescent="0.35">
      <c r="A20" s="104">
        <f t="shared" si="1"/>
        <v>15</v>
      </c>
      <c r="B20" s="103" t="s">
        <v>437</v>
      </c>
      <c r="C20" s="121" t="s">
        <v>104</v>
      </c>
      <c r="D20" s="104">
        <v>4</v>
      </c>
      <c r="E20" s="104">
        <v>1</v>
      </c>
      <c r="F20" s="104"/>
      <c r="G20" s="142">
        <f t="shared" si="0"/>
        <v>18000</v>
      </c>
      <c r="H20" s="136" t="s">
        <v>440</v>
      </c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 t="s">
        <v>104</v>
      </c>
      <c r="Y20" s="100" t="s">
        <v>457</v>
      </c>
      <c r="Z20" s="6" t="s">
        <v>422</v>
      </c>
      <c r="AB20" s="100" t="s">
        <v>457</v>
      </c>
      <c r="AC20" s="6" t="s">
        <v>189</v>
      </c>
      <c r="AE20" s="100" t="s">
        <v>457</v>
      </c>
      <c r="AF20" s="6" t="s">
        <v>748</v>
      </c>
      <c r="AH20" s="100" t="s">
        <v>457</v>
      </c>
      <c r="AI20" s="6" t="s">
        <v>485</v>
      </c>
      <c r="AK20" s="100" t="s">
        <v>457</v>
      </c>
      <c r="AL20" s="6" t="s">
        <v>104</v>
      </c>
      <c r="AN20" s="100" t="s">
        <v>457</v>
      </c>
      <c r="AO20" s="6" t="s">
        <v>413</v>
      </c>
    </row>
    <row r="21" spans="1:42" ht="22.5" customHeight="1" x14ac:dyDescent="0.35">
      <c r="A21" s="104">
        <f t="shared" si="1"/>
        <v>16</v>
      </c>
      <c r="B21" s="103" t="s">
        <v>14</v>
      </c>
      <c r="C21" s="121" t="s">
        <v>687</v>
      </c>
      <c r="D21" s="104">
        <v>4</v>
      </c>
      <c r="E21" s="104">
        <v>1</v>
      </c>
      <c r="F21" s="104">
        <v>2</v>
      </c>
      <c r="G21" s="142">
        <f t="shared" si="0"/>
        <v>54000</v>
      </c>
      <c r="H21" s="136" t="s">
        <v>440</v>
      </c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>
        <v>4</v>
      </c>
      <c r="Y21" s="100" t="s">
        <v>99</v>
      </c>
      <c r="Z21" s="100">
        <v>4</v>
      </c>
      <c r="AB21" s="100" t="s">
        <v>99</v>
      </c>
      <c r="AC21" s="100">
        <v>8</v>
      </c>
      <c r="AE21" s="100" t="s">
        <v>99</v>
      </c>
      <c r="AF21" s="100">
        <v>6</v>
      </c>
      <c r="AH21" s="100" t="s">
        <v>99</v>
      </c>
      <c r="AI21" s="100">
        <v>7</v>
      </c>
      <c r="AK21" s="100" t="s">
        <v>99</v>
      </c>
      <c r="AL21" s="100">
        <v>4</v>
      </c>
      <c r="AN21" s="100" t="s">
        <v>99</v>
      </c>
      <c r="AO21" s="100">
        <v>3</v>
      </c>
    </row>
    <row r="22" spans="1:42" ht="22.5" customHeight="1" x14ac:dyDescent="0.35">
      <c r="A22" s="104">
        <f t="shared" si="1"/>
        <v>17</v>
      </c>
      <c r="B22" s="103" t="s">
        <v>733</v>
      </c>
      <c r="C22" s="121" t="s">
        <v>189</v>
      </c>
      <c r="D22" s="104">
        <v>8</v>
      </c>
      <c r="E22" s="104">
        <v>2</v>
      </c>
      <c r="F22" s="104"/>
      <c r="G22" s="142">
        <f t="shared" si="0"/>
        <v>36000</v>
      </c>
      <c r="H22" s="136" t="s">
        <v>440</v>
      </c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>
        <v>1</v>
      </c>
      <c r="Y22" s="30" t="s">
        <v>70</v>
      </c>
      <c r="Z22" s="2">
        <v>1</v>
      </c>
      <c r="AB22" s="30" t="s">
        <v>70</v>
      </c>
      <c r="AC22" s="2">
        <v>2</v>
      </c>
      <c r="AE22" s="30" t="s">
        <v>70</v>
      </c>
      <c r="AF22" s="2">
        <v>1</v>
      </c>
      <c r="AH22" s="30" t="s">
        <v>70</v>
      </c>
      <c r="AI22" s="2">
        <v>4</v>
      </c>
      <c r="AK22" s="30" t="s">
        <v>70</v>
      </c>
      <c r="AL22" s="2">
        <v>1</v>
      </c>
      <c r="AN22" s="30" t="s">
        <v>70</v>
      </c>
      <c r="AO22" s="2">
        <v>1</v>
      </c>
    </row>
    <row r="23" spans="1:42" ht="22.5" customHeight="1" x14ac:dyDescent="0.35">
      <c r="A23" s="104">
        <f t="shared" si="1"/>
        <v>18</v>
      </c>
      <c r="B23" s="103" t="s">
        <v>734</v>
      </c>
      <c r="C23" s="121" t="s">
        <v>748</v>
      </c>
      <c r="D23" s="104">
        <v>6</v>
      </c>
      <c r="E23" s="104">
        <v>1</v>
      </c>
      <c r="F23" s="104"/>
      <c r="G23" s="142">
        <f t="shared" si="0"/>
        <v>18000</v>
      </c>
      <c r="H23" s="136" t="s">
        <v>440</v>
      </c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81"/>
      <c r="Y23" s="30" t="s">
        <v>71</v>
      </c>
      <c r="Z23" s="2">
        <v>2</v>
      </c>
      <c r="AB23" s="30" t="s">
        <v>71</v>
      </c>
      <c r="AC23" s="2"/>
      <c r="AE23" s="30" t="s">
        <v>71</v>
      </c>
      <c r="AF23" s="2"/>
      <c r="AH23" s="30" t="s">
        <v>71</v>
      </c>
      <c r="AI23" s="2">
        <v>1</v>
      </c>
      <c r="AK23" s="30" t="s">
        <v>71</v>
      </c>
      <c r="AL23" s="2">
        <v>1</v>
      </c>
      <c r="AN23" s="30" t="s">
        <v>71</v>
      </c>
      <c r="AO23" s="2"/>
    </row>
    <row r="24" spans="1:42" ht="22.5" customHeight="1" x14ac:dyDescent="0.35">
      <c r="A24" s="104">
        <f t="shared" si="1"/>
        <v>19</v>
      </c>
      <c r="B24" s="103" t="s">
        <v>1218</v>
      </c>
      <c r="C24" s="121" t="s">
        <v>1468</v>
      </c>
      <c r="D24" s="104">
        <v>7</v>
      </c>
      <c r="E24" s="104">
        <v>4</v>
      </c>
      <c r="F24" s="104">
        <v>1</v>
      </c>
      <c r="G24" s="142">
        <f t="shared" si="0"/>
        <v>90000</v>
      </c>
      <c r="H24" s="136" t="s">
        <v>440</v>
      </c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>
        <f>(W22+W23)*18000</f>
        <v>18000</v>
      </c>
      <c r="Y24" s="120" t="s">
        <v>0</v>
      </c>
      <c r="Z24" s="79">
        <f>(Z22+Z23)*18000</f>
        <v>54000</v>
      </c>
      <c r="AB24" s="120" t="s">
        <v>0</v>
      </c>
      <c r="AC24" s="79">
        <f>AC22*18000+AC23*18000</f>
        <v>36000</v>
      </c>
      <c r="AE24" s="120" t="s">
        <v>0</v>
      </c>
      <c r="AF24" s="79">
        <f>AF22*18000+AF23*18000</f>
        <v>18000</v>
      </c>
      <c r="AH24" s="120" t="s">
        <v>0</v>
      </c>
      <c r="AI24" s="79">
        <f>AI22*18000+AI23*18000</f>
        <v>90000</v>
      </c>
      <c r="AK24" s="120" t="s">
        <v>0</v>
      </c>
      <c r="AL24" s="79">
        <f>AL22*18000+AL23*18000</f>
        <v>36000</v>
      </c>
      <c r="AN24" s="120" t="s">
        <v>0</v>
      </c>
      <c r="AO24" s="79">
        <f>AO22*18000+AO23*18000</f>
        <v>18000</v>
      </c>
    </row>
    <row r="25" spans="1:42" ht="22.5" customHeight="1" x14ac:dyDescent="0.35">
      <c r="A25" s="104">
        <f t="shared" si="1"/>
        <v>20</v>
      </c>
      <c r="B25" s="121" t="s">
        <v>470</v>
      </c>
      <c r="C25" s="121" t="s">
        <v>104</v>
      </c>
      <c r="D25" s="104">
        <v>4</v>
      </c>
      <c r="E25" s="104">
        <v>1</v>
      </c>
      <c r="F25" s="104">
        <v>1</v>
      </c>
      <c r="G25" s="142">
        <f t="shared" si="0"/>
        <v>36000</v>
      </c>
      <c r="H25" s="136" t="s">
        <v>440</v>
      </c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 t="s">
        <v>1600</v>
      </c>
      <c r="Y25" s="100" t="s">
        <v>2</v>
      </c>
      <c r="Z25" s="6" t="s">
        <v>1330</v>
      </c>
      <c r="AB25" s="100" t="s">
        <v>2</v>
      </c>
      <c r="AC25" s="103" t="s">
        <v>1260</v>
      </c>
      <c r="AE25" s="100" t="s">
        <v>2</v>
      </c>
      <c r="AF25" s="103" t="s">
        <v>823</v>
      </c>
      <c r="AH25" s="100" t="s">
        <v>2</v>
      </c>
      <c r="AI25" s="6" t="s">
        <v>743</v>
      </c>
      <c r="AJ25" s="265"/>
      <c r="AK25" s="100" t="s">
        <v>2</v>
      </c>
      <c r="AL25" s="6" t="s">
        <v>1248</v>
      </c>
      <c r="AM25" s="265"/>
      <c r="AN25" s="100" t="s">
        <v>2</v>
      </c>
      <c r="AO25" s="6" t="s">
        <v>1073</v>
      </c>
    </row>
    <row r="26" spans="1:42" ht="22.5" customHeight="1" x14ac:dyDescent="0.35">
      <c r="A26" s="104">
        <f t="shared" si="1"/>
        <v>21</v>
      </c>
      <c r="B26" s="121" t="s">
        <v>1261</v>
      </c>
      <c r="C26" s="121" t="s">
        <v>413</v>
      </c>
      <c r="D26" s="104">
        <v>3</v>
      </c>
      <c r="E26" s="104">
        <v>1</v>
      </c>
      <c r="F26" s="104"/>
      <c r="G26" s="142">
        <f t="shared" si="0"/>
        <v>18000</v>
      </c>
      <c r="H26" s="136" t="s">
        <v>440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 t="s">
        <v>413</v>
      </c>
      <c r="Y26" s="100" t="s">
        <v>457</v>
      </c>
      <c r="Z26" s="6" t="s">
        <v>413</v>
      </c>
      <c r="AB26" s="100" t="s">
        <v>457</v>
      </c>
      <c r="AC26" s="6" t="s">
        <v>1011</v>
      </c>
      <c r="AE26" s="100" t="s">
        <v>457</v>
      </c>
      <c r="AF26" s="6" t="s">
        <v>351</v>
      </c>
      <c r="AH26" s="100" t="s">
        <v>457</v>
      </c>
      <c r="AI26" s="6" t="s">
        <v>413</v>
      </c>
      <c r="AK26" s="100" t="s">
        <v>457</v>
      </c>
      <c r="AL26" s="6" t="s">
        <v>413</v>
      </c>
      <c r="AN26" s="100" t="s">
        <v>457</v>
      </c>
      <c r="AO26" s="6" t="s">
        <v>485</v>
      </c>
      <c r="AP26" s="265"/>
    </row>
    <row r="27" spans="1:42" ht="22.5" customHeight="1" x14ac:dyDescent="0.35">
      <c r="A27" s="104">
        <f t="shared" si="1"/>
        <v>22</v>
      </c>
      <c r="B27" s="121" t="s">
        <v>1600</v>
      </c>
      <c r="C27" s="121" t="s">
        <v>413</v>
      </c>
      <c r="D27" s="104">
        <v>3</v>
      </c>
      <c r="E27" s="104">
        <v>1</v>
      </c>
      <c r="F27" s="104">
        <v>1</v>
      </c>
      <c r="G27" s="142">
        <f t="shared" si="0"/>
        <v>36000</v>
      </c>
      <c r="H27" s="136" t="s">
        <v>440</v>
      </c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>
        <v>3</v>
      </c>
      <c r="Y27" s="100" t="s">
        <v>99</v>
      </c>
      <c r="Z27" s="100">
        <v>3</v>
      </c>
      <c r="AB27" s="100" t="s">
        <v>99</v>
      </c>
      <c r="AC27" s="100">
        <v>7</v>
      </c>
      <c r="AE27" s="100" t="s">
        <v>99</v>
      </c>
      <c r="AF27" s="100">
        <v>7</v>
      </c>
      <c r="AH27" s="100" t="s">
        <v>99</v>
      </c>
      <c r="AI27" s="100">
        <v>3</v>
      </c>
      <c r="AK27" s="100" t="s">
        <v>99</v>
      </c>
      <c r="AL27" s="100">
        <v>3</v>
      </c>
      <c r="AN27" s="100" t="s">
        <v>99</v>
      </c>
      <c r="AO27" s="100">
        <v>7</v>
      </c>
      <c r="AP27" s="265"/>
    </row>
    <row r="28" spans="1:42" ht="22.5" customHeight="1" x14ac:dyDescent="0.35">
      <c r="A28" s="104">
        <f t="shared" si="1"/>
        <v>23</v>
      </c>
      <c r="B28" s="121" t="s">
        <v>1330</v>
      </c>
      <c r="C28" s="121" t="s">
        <v>413</v>
      </c>
      <c r="D28" s="104">
        <v>3</v>
      </c>
      <c r="E28" s="104">
        <v>1</v>
      </c>
      <c r="F28" s="104"/>
      <c r="G28" s="142">
        <f t="shared" si="0"/>
        <v>18000</v>
      </c>
      <c r="H28" s="136" t="s">
        <v>440</v>
      </c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>
        <v>1</v>
      </c>
      <c r="Y28" s="30" t="s">
        <v>70</v>
      </c>
      <c r="Z28" s="2">
        <v>1</v>
      </c>
      <c r="AB28" s="30" t="s">
        <v>70</v>
      </c>
      <c r="AC28" s="2">
        <v>1</v>
      </c>
      <c r="AE28" s="30" t="s">
        <v>70</v>
      </c>
      <c r="AF28" s="2">
        <v>2</v>
      </c>
      <c r="AH28" s="30" t="s">
        <v>70</v>
      </c>
      <c r="AI28" s="2">
        <v>2</v>
      </c>
      <c r="AK28" s="30" t="s">
        <v>70</v>
      </c>
      <c r="AL28" s="2">
        <v>5</v>
      </c>
      <c r="AN28" s="30" t="s">
        <v>70</v>
      </c>
      <c r="AO28" s="2">
        <v>1</v>
      </c>
    </row>
    <row r="29" spans="1:42" ht="22.5" customHeight="1" x14ac:dyDescent="0.35">
      <c r="A29" s="104">
        <f t="shared" si="1"/>
        <v>24</v>
      </c>
      <c r="B29" s="103" t="s">
        <v>1260</v>
      </c>
      <c r="C29" s="121" t="s">
        <v>1011</v>
      </c>
      <c r="D29" s="104">
        <v>7</v>
      </c>
      <c r="E29" s="104">
        <v>2</v>
      </c>
      <c r="F29" s="104"/>
      <c r="G29" s="142">
        <f t="shared" si="0"/>
        <v>36000</v>
      </c>
      <c r="H29" s="136" t="s">
        <v>440</v>
      </c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71</v>
      </c>
      <c r="W29" s="281">
        <v>1</v>
      </c>
      <c r="Y29" s="30" t="s">
        <v>71</v>
      </c>
      <c r="Z29" s="2"/>
      <c r="AB29" s="30" t="s">
        <v>71</v>
      </c>
      <c r="AC29" s="2"/>
      <c r="AE29" s="30" t="s">
        <v>71</v>
      </c>
      <c r="AF29" s="2"/>
      <c r="AH29" s="30" t="s">
        <v>71</v>
      </c>
      <c r="AI29" s="2"/>
      <c r="AK29" s="30" t="s">
        <v>71</v>
      </c>
      <c r="AL29" s="2"/>
      <c r="AN29" s="30" t="s">
        <v>71</v>
      </c>
      <c r="AO29" s="2"/>
    </row>
    <row r="30" spans="1:42" ht="22.5" customHeight="1" x14ac:dyDescent="0.35">
      <c r="A30" s="104">
        <f t="shared" si="1"/>
        <v>25</v>
      </c>
      <c r="B30" s="103" t="s">
        <v>1601</v>
      </c>
      <c r="C30" s="121" t="s">
        <v>351</v>
      </c>
      <c r="D30" s="104">
        <v>7</v>
      </c>
      <c r="E30" s="104">
        <v>2</v>
      </c>
      <c r="F30" s="104"/>
      <c r="G30" s="142">
        <f t="shared" si="0"/>
        <v>36000</v>
      </c>
      <c r="H30" s="136" t="s">
        <v>440</v>
      </c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(W28+W29)*18000</f>
        <v>36000</v>
      </c>
      <c r="Y30" s="120" t="s">
        <v>0</v>
      </c>
      <c r="Z30" s="79">
        <f>(Z28+Z29)*18000</f>
        <v>18000</v>
      </c>
      <c r="AB30" s="120" t="s">
        <v>0</v>
      </c>
      <c r="AC30" s="79">
        <f>(AC28+AC29)*18000</f>
        <v>18000</v>
      </c>
      <c r="AE30" s="120" t="s">
        <v>0</v>
      </c>
      <c r="AF30" s="79">
        <f>(AF28+AF29)*18000</f>
        <v>36000</v>
      </c>
      <c r="AH30" s="120" t="s">
        <v>0</v>
      </c>
      <c r="AI30" s="79">
        <f>AI28*18000</f>
        <v>36000</v>
      </c>
      <c r="AK30" s="120" t="s">
        <v>0</v>
      </c>
      <c r="AL30" s="79">
        <f>AL28*18000</f>
        <v>90000</v>
      </c>
      <c r="AN30" s="120" t="s">
        <v>0</v>
      </c>
      <c r="AO30" s="79">
        <f>AO28*18000</f>
        <v>18000</v>
      </c>
    </row>
    <row r="31" spans="1:42" ht="22.5" customHeight="1" x14ac:dyDescent="0.35">
      <c r="A31" s="104">
        <f t="shared" si="1"/>
        <v>26</v>
      </c>
      <c r="B31" s="103" t="s">
        <v>743</v>
      </c>
      <c r="C31" s="121" t="s">
        <v>413</v>
      </c>
      <c r="D31" s="104">
        <v>3</v>
      </c>
      <c r="E31" s="104">
        <v>2</v>
      </c>
      <c r="F31" s="104"/>
      <c r="G31" s="142">
        <f t="shared" si="0"/>
        <v>36000</v>
      </c>
      <c r="H31" s="136" t="s">
        <v>440</v>
      </c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</row>
    <row r="32" spans="1:42" ht="22.5" customHeight="1" x14ac:dyDescent="0.35">
      <c r="A32" s="104">
        <f t="shared" si="1"/>
        <v>27</v>
      </c>
      <c r="B32" s="103" t="s">
        <v>1248</v>
      </c>
      <c r="C32" s="121" t="s">
        <v>413</v>
      </c>
      <c r="D32" s="104">
        <v>3</v>
      </c>
      <c r="E32" s="104">
        <v>5</v>
      </c>
      <c r="F32" s="104"/>
      <c r="G32" s="142">
        <f t="shared" si="0"/>
        <v>90000</v>
      </c>
      <c r="H32" s="136" t="s">
        <v>440</v>
      </c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 t="s">
        <v>483</v>
      </c>
      <c r="Y32" s="100" t="s">
        <v>2</v>
      </c>
      <c r="Z32" s="6" t="s">
        <v>1602</v>
      </c>
      <c r="AB32" s="100" t="s">
        <v>2</v>
      </c>
      <c r="AC32" s="103" t="s">
        <v>1273</v>
      </c>
      <c r="AE32" s="100" t="s">
        <v>2</v>
      </c>
      <c r="AF32" s="103" t="s">
        <v>686</v>
      </c>
      <c r="AH32" s="100" t="s">
        <v>2</v>
      </c>
      <c r="AI32" s="6" t="s">
        <v>1611</v>
      </c>
      <c r="AJ32" s="265"/>
      <c r="AK32" s="100" t="s">
        <v>2</v>
      </c>
      <c r="AL32" s="6" t="s">
        <v>1612</v>
      </c>
      <c r="AM32" s="265"/>
      <c r="AN32" s="100" t="s">
        <v>2</v>
      </c>
      <c r="AO32" s="6" t="s">
        <v>1047</v>
      </c>
    </row>
    <row r="33" spans="1:41" ht="22.5" customHeight="1" x14ac:dyDescent="0.35">
      <c r="A33" s="104">
        <f t="shared" si="1"/>
        <v>28</v>
      </c>
      <c r="B33" s="103" t="s">
        <v>1073</v>
      </c>
      <c r="C33" s="121" t="s">
        <v>1468</v>
      </c>
      <c r="D33" s="104">
        <v>7</v>
      </c>
      <c r="E33" s="104">
        <v>1</v>
      </c>
      <c r="F33" s="104"/>
      <c r="G33" s="142">
        <f t="shared" si="0"/>
        <v>18000</v>
      </c>
      <c r="H33" s="136" t="s">
        <v>440</v>
      </c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 t="s">
        <v>484</v>
      </c>
      <c r="Y33" s="100" t="s">
        <v>457</v>
      </c>
      <c r="Z33" s="6" t="s">
        <v>649</v>
      </c>
      <c r="AB33" s="100" t="s">
        <v>457</v>
      </c>
      <c r="AC33" s="6" t="s">
        <v>721</v>
      </c>
      <c r="AE33" s="100" t="s">
        <v>457</v>
      </c>
      <c r="AF33" s="6" t="s">
        <v>687</v>
      </c>
      <c r="AH33" s="100" t="s">
        <v>457</v>
      </c>
      <c r="AI33" s="6" t="s">
        <v>187</v>
      </c>
      <c r="AK33" s="100" t="s">
        <v>457</v>
      </c>
      <c r="AL33" s="6" t="s">
        <v>1613</v>
      </c>
      <c r="AN33" s="100" t="s">
        <v>457</v>
      </c>
      <c r="AO33" s="6" t="s">
        <v>413</v>
      </c>
    </row>
    <row r="34" spans="1:41" ht="22.5" customHeight="1" x14ac:dyDescent="0.35">
      <c r="A34" s="104">
        <f t="shared" si="1"/>
        <v>29</v>
      </c>
      <c r="B34" s="103" t="s">
        <v>483</v>
      </c>
      <c r="C34" s="121" t="s">
        <v>484</v>
      </c>
      <c r="D34" s="104">
        <v>6</v>
      </c>
      <c r="E34" s="104">
        <v>2</v>
      </c>
      <c r="F34" s="104"/>
      <c r="G34" s="142">
        <f t="shared" si="0"/>
        <v>36000</v>
      </c>
      <c r="H34" s="136" t="s">
        <v>440</v>
      </c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>
        <v>6</v>
      </c>
      <c r="Y34" s="100" t="s">
        <v>99</v>
      </c>
      <c r="Z34" s="100">
        <v>5</v>
      </c>
      <c r="AB34" s="100" t="s">
        <v>99</v>
      </c>
      <c r="AC34" s="100">
        <v>1</v>
      </c>
      <c r="AE34" s="100" t="s">
        <v>99</v>
      </c>
      <c r="AF34" s="100">
        <v>4</v>
      </c>
      <c r="AH34" s="100" t="s">
        <v>99</v>
      </c>
      <c r="AI34" s="100">
        <v>1</v>
      </c>
      <c r="AK34" s="100" t="s">
        <v>99</v>
      </c>
      <c r="AL34" s="100">
        <v>5</v>
      </c>
      <c r="AN34" s="100" t="s">
        <v>99</v>
      </c>
      <c r="AO34" s="100">
        <v>3</v>
      </c>
    </row>
    <row r="35" spans="1:41" ht="22.5" customHeight="1" x14ac:dyDescent="0.35">
      <c r="A35" s="104">
        <f t="shared" si="1"/>
        <v>30</v>
      </c>
      <c r="B35" s="103" t="s">
        <v>1602</v>
      </c>
      <c r="C35" s="121" t="s">
        <v>649</v>
      </c>
      <c r="D35" s="104">
        <v>5</v>
      </c>
      <c r="E35" s="104">
        <v>2</v>
      </c>
      <c r="F35" s="104"/>
      <c r="G35" s="142">
        <f t="shared" si="0"/>
        <v>36000</v>
      </c>
      <c r="H35" s="136" t="s">
        <v>440</v>
      </c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>
        <v>2</v>
      </c>
      <c r="Y35" s="30" t="s">
        <v>70</v>
      </c>
      <c r="Z35" s="2">
        <v>2</v>
      </c>
      <c r="AB35" s="30" t="s">
        <v>70</v>
      </c>
      <c r="AC35" s="2">
        <v>1</v>
      </c>
      <c r="AE35" s="30" t="s">
        <v>70</v>
      </c>
      <c r="AF35" s="2">
        <v>2</v>
      </c>
      <c r="AH35" s="30" t="s">
        <v>70</v>
      </c>
      <c r="AI35" s="2">
        <v>1</v>
      </c>
      <c r="AK35" s="30" t="s">
        <v>70</v>
      </c>
      <c r="AL35" s="2">
        <v>1</v>
      </c>
      <c r="AN35" s="30" t="s">
        <v>70</v>
      </c>
      <c r="AO35" s="2">
        <v>1</v>
      </c>
    </row>
    <row r="36" spans="1:41" ht="22.5" customHeight="1" x14ac:dyDescent="0.35">
      <c r="A36" s="94">
        <f t="shared" si="1"/>
        <v>31</v>
      </c>
      <c r="B36" s="93" t="s">
        <v>1273</v>
      </c>
      <c r="C36" s="118" t="s">
        <v>721</v>
      </c>
      <c r="D36" s="94">
        <v>1</v>
      </c>
      <c r="E36" s="94">
        <v>1</v>
      </c>
      <c r="F36" s="94"/>
      <c r="G36" s="233">
        <f t="shared" si="0"/>
        <v>18000</v>
      </c>
      <c r="H36" s="285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81"/>
      <c r="Y36" s="30" t="s">
        <v>71</v>
      </c>
      <c r="Z36" s="2"/>
      <c r="AB36" s="30" t="s">
        <v>71</v>
      </c>
      <c r="AC36" s="2"/>
      <c r="AE36" s="30" t="s">
        <v>71</v>
      </c>
      <c r="AF36" s="2"/>
      <c r="AH36" s="30" t="s">
        <v>814</v>
      </c>
      <c r="AI36" s="2"/>
      <c r="AK36" s="30" t="s">
        <v>71</v>
      </c>
      <c r="AL36" s="2">
        <v>4</v>
      </c>
      <c r="AN36" s="30" t="s">
        <v>71</v>
      </c>
      <c r="AO36" s="2"/>
    </row>
    <row r="37" spans="1:41" ht="22.5" customHeight="1" x14ac:dyDescent="0.35">
      <c r="A37" s="104">
        <f t="shared" si="1"/>
        <v>32</v>
      </c>
      <c r="B37" s="103" t="s">
        <v>686</v>
      </c>
      <c r="C37" s="121" t="s">
        <v>687</v>
      </c>
      <c r="D37" s="104">
        <v>4</v>
      </c>
      <c r="E37" s="104">
        <v>2</v>
      </c>
      <c r="F37" s="104"/>
      <c r="G37" s="142">
        <f t="shared" si="0"/>
        <v>36000</v>
      </c>
      <c r="H37" s="136" t="s">
        <v>440</v>
      </c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(W35+W36)*18000</f>
        <v>36000</v>
      </c>
      <c r="Y37" s="120" t="s">
        <v>0</v>
      </c>
      <c r="Z37" s="79">
        <f>(Z35+Z36)*18000</f>
        <v>36000</v>
      </c>
      <c r="AB37" s="120" t="s">
        <v>0</v>
      </c>
      <c r="AC37" s="79">
        <f>(AC35+AC36)*18000</f>
        <v>18000</v>
      </c>
      <c r="AE37" s="120" t="s">
        <v>0</v>
      </c>
      <c r="AF37" s="79">
        <f>(AF35+AF36)*18000</f>
        <v>36000</v>
      </c>
      <c r="AH37" s="120" t="s">
        <v>0</v>
      </c>
      <c r="AI37" s="79">
        <f>AI35*18000</f>
        <v>18000</v>
      </c>
      <c r="AK37" s="120" t="s">
        <v>0</v>
      </c>
      <c r="AL37" s="79">
        <v>90000</v>
      </c>
      <c r="AN37" s="120" t="s">
        <v>0</v>
      </c>
      <c r="AO37" s="79">
        <f>AO35*18000</f>
        <v>18000</v>
      </c>
    </row>
    <row r="38" spans="1:41" ht="22.5" customHeight="1" x14ac:dyDescent="0.35">
      <c r="A38" s="104">
        <f t="shared" si="1"/>
        <v>33</v>
      </c>
      <c r="B38" s="103" t="s">
        <v>501</v>
      </c>
      <c r="C38" s="121" t="s">
        <v>187</v>
      </c>
      <c r="D38" s="104">
        <v>1</v>
      </c>
      <c r="E38" s="104">
        <v>2</v>
      </c>
      <c r="F38" s="104"/>
      <c r="G38" s="142">
        <f t="shared" si="0"/>
        <v>36000</v>
      </c>
      <c r="H38" s="136" t="s">
        <v>440</v>
      </c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</row>
    <row r="39" spans="1:41" ht="22.5" customHeight="1" x14ac:dyDescent="0.35">
      <c r="A39" s="104">
        <f t="shared" si="1"/>
        <v>34</v>
      </c>
      <c r="B39" s="103" t="s">
        <v>1604</v>
      </c>
      <c r="C39" s="121" t="s">
        <v>808</v>
      </c>
      <c r="D39" s="104">
        <v>5</v>
      </c>
      <c r="E39" s="104">
        <v>1</v>
      </c>
      <c r="F39" s="104">
        <v>4</v>
      </c>
      <c r="G39" s="142">
        <f t="shared" si="0"/>
        <v>90000</v>
      </c>
      <c r="H39" s="136" t="s">
        <v>440</v>
      </c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 t="s">
        <v>412</v>
      </c>
      <c r="Y39" s="100" t="s">
        <v>2</v>
      </c>
      <c r="Z39" s="6" t="s">
        <v>1605</v>
      </c>
      <c r="AB39" s="100" t="s">
        <v>2</v>
      </c>
      <c r="AC39" s="103" t="s">
        <v>824</v>
      </c>
      <c r="AE39" s="100" t="s">
        <v>2</v>
      </c>
      <c r="AF39" s="103" t="s">
        <v>1075</v>
      </c>
      <c r="AH39" s="100" t="s">
        <v>2</v>
      </c>
      <c r="AI39" s="6" t="s">
        <v>1485</v>
      </c>
      <c r="AJ39" s="265"/>
      <c r="AK39" s="100" t="s">
        <v>2</v>
      </c>
      <c r="AL39" s="6" t="s">
        <v>1284</v>
      </c>
      <c r="AM39" s="265"/>
      <c r="AN39" s="100" t="s">
        <v>2</v>
      </c>
      <c r="AO39" s="6" t="s">
        <v>1546</v>
      </c>
    </row>
    <row r="40" spans="1:41" ht="22.5" customHeight="1" x14ac:dyDescent="0.35">
      <c r="A40" s="104">
        <f t="shared" si="1"/>
        <v>35</v>
      </c>
      <c r="B40" s="103" t="s">
        <v>1047</v>
      </c>
      <c r="C40" s="121" t="s">
        <v>413</v>
      </c>
      <c r="D40" s="104">
        <v>3</v>
      </c>
      <c r="E40" s="104">
        <v>1</v>
      </c>
      <c r="F40" s="104"/>
      <c r="G40" s="142">
        <f t="shared" si="0"/>
        <v>18000</v>
      </c>
      <c r="H40" s="136" t="s">
        <v>440</v>
      </c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 t="s">
        <v>485</v>
      </c>
      <c r="Y40" s="100" t="s">
        <v>457</v>
      </c>
      <c r="Z40" s="6" t="s">
        <v>104</v>
      </c>
      <c r="AB40" s="100" t="s">
        <v>457</v>
      </c>
      <c r="AC40" s="6" t="s">
        <v>825</v>
      </c>
      <c r="AE40" s="100" t="s">
        <v>457</v>
      </c>
      <c r="AF40" s="6" t="s">
        <v>485</v>
      </c>
      <c r="AH40" s="100" t="s">
        <v>457</v>
      </c>
      <c r="AI40" s="6" t="s">
        <v>104</v>
      </c>
      <c r="AK40" s="100" t="s">
        <v>457</v>
      </c>
      <c r="AL40" s="6" t="s">
        <v>104</v>
      </c>
      <c r="AN40" s="100" t="s">
        <v>457</v>
      </c>
      <c r="AO40" s="6" t="s">
        <v>104</v>
      </c>
    </row>
    <row r="41" spans="1:41" ht="22.5" customHeight="1" x14ac:dyDescent="0.35">
      <c r="A41" s="104">
        <f t="shared" si="1"/>
        <v>36</v>
      </c>
      <c r="B41" s="103" t="s">
        <v>412</v>
      </c>
      <c r="C41" s="121" t="s">
        <v>1468</v>
      </c>
      <c r="D41" s="104">
        <v>7</v>
      </c>
      <c r="E41" s="104">
        <v>2</v>
      </c>
      <c r="F41" s="104">
        <v>1</v>
      </c>
      <c r="G41" s="142">
        <f t="shared" si="0"/>
        <v>54000</v>
      </c>
      <c r="H41" s="136" t="s">
        <v>440</v>
      </c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>
        <v>7</v>
      </c>
      <c r="Y41" s="100" t="s">
        <v>99</v>
      </c>
      <c r="Z41" s="100">
        <v>4</v>
      </c>
      <c r="AB41" s="100" t="s">
        <v>99</v>
      </c>
      <c r="AC41" s="100">
        <v>7</v>
      </c>
      <c r="AE41" s="100" t="s">
        <v>99</v>
      </c>
      <c r="AF41" s="100">
        <v>7</v>
      </c>
      <c r="AH41" s="100" t="s">
        <v>99</v>
      </c>
      <c r="AI41" s="100">
        <v>4</v>
      </c>
      <c r="AK41" s="100" t="s">
        <v>99</v>
      </c>
      <c r="AL41" s="100">
        <v>4</v>
      </c>
      <c r="AN41" s="100" t="s">
        <v>99</v>
      </c>
      <c r="AO41" s="100">
        <v>4</v>
      </c>
    </row>
    <row r="42" spans="1:41" ht="22.5" customHeight="1" x14ac:dyDescent="0.35">
      <c r="A42" s="94">
        <f t="shared" si="1"/>
        <v>37</v>
      </c>
      <c r="B42" s="93" t="s">
        <v>1605</v>
      </c>
      <c r="C42" s="118" t="s">
        <v>104</v>
      </c>
      <c r="D42" s="94">
        <v>4</v>
      </c>
      <c r="E42" s="94">
        <v>3</v>
      </c>
      <c r="F42" s="94"/>
      <c r="G42" s="233">
        <f t="shared" si="0"/>
        <v>54000</v>
      </c>
      <c r="H42" s="285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/>
      <c r="Y42" s="30" t="s">
        <v>70</v>
      </c>
      <c r="Z42" s="2">
        <v>3</v>
      </c>
      <c r="AB42" s="30" t="s">
        <v>70</v>
      </c>
      <c r="AC42" s="2">
        <v>7</v>
      </c>
      <c r="AE42" s="30" t="s">
        <v>70</v>
      </c>
      <c r="AF42" s="2">
        <v>1</v>
      </c>
      <c r="AH42" s="30" t="s">
        <v>70</v>
      </c>
      <c r="AI42" s="2">
        <v>1</v>
      </c>
      <c r="AK42" s="30" t="s">
        <v>70</v>
      </c>
      <c r="AL42" s="2">
        <v>1</v>
      </c>
      <c r="AN42" s="30" t="s">
        <v>70</v>
      </c>
      <c r="AO42" s="2">
        <v>2</v>
      </c>
    </row>
    <row r="43" spans="1:41" ht="22.5" customHeight="1" x14ac:dyDescent="0.35">
      <c r="A43" s="104">
        <f t="shared" si="1"/>
        <v>38</v>
      </c>
      <c r="B43" s="103" t="s">
        <v>824</v>
      </c>
      <c r="C43" s="121" t="s">
        <v>825</v>
      </c>
      <c r="D43" s="104">
        <v>7</v>
      </c>
      <c r="E43" s="104">
        <v>7</v>
      </c>
      <c r="F43" s="104"/>
      <c r="G43" s="142">
        <f t="shared" si="0"/>
        <v>126000</v>
      </c>
      <c r="H43" s="136" t="s">
        <v>440</v>
      </c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71</v>
      </c>
      <c r="W43" s="281">
        <v>1</v>
      </c>
      <c r="Y43" s="30" t="s">
        <v>71</v>
      </c>
      <c r="Z43" s="2"/>
      <c r="AB43" s="30" t="s">
        <v>71</v>
      </c>
      <c r="AC43" s="2"/>
      <c r="AE43" s="30" t="s">
        <v>71</v>
      </c>
      <c r="AF43" s="2"/>
      <c r="AH43" s="30" t="s">
        <v>71</v>
      </c>
      <c r="AI43" s="2"/>
      <c r="AK43" s="30" t="s">
        <v>71</v>
      </c>
      <c r="AL43" s="2"/>
      <c r="AN43" s="30" t="s">
        <v>71</v>
      </c>
      <c r="AO43" s="2">
        <v>2</v>
      </c>
    </row>
    <row r="44" spans="1:41" s="10" customFormat="1" ht="22.5" customHeight="1" x14ac:dyDescent="0.35">
      <c r="A44" s="104">
        <f t="shared" si="1"/>
        <v>39</v>
      </c>
      <c r="B44" s="103" t="s">
        <v>1075</v>
      </c>
      <c r="C44" s="121" t="s">
        <v>1468</v>
      </c>
      <c r="D44" s="104">
        <v>7</v>
      </c>
      <c r="E44" s="104">
        <v>1</v>
      </c>
      <c r="F44" s="104"/>
      <c r="G44" s="142">
        <f t="shared" si="0"/>
        <v>18000</v>
      </c>
      <c r="H44" s="136" t="s">
        <v>440</v>
      </c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(W42+W43)*18000</f>
        <v>18000</v>
      </c>
      <c r="X44"/>
      <c r="Y44" s="120" t="s">
        <v>0</v>
      </c>
      <c r="Z44" s="79">
        <f>(Z42+Z43)*18000</f>
        <v>54000</v>
      </c>
      <c r="AA44"/>
      <c r="AB44" s="120" t="s">
        <v>0</v>
      </c>
      <c r="AC44" s="79">
        <f>(AC42+AC43)*18000</f>
        <v>126000</v>
      </c>
      <c r="AD44"/>
      <c r="AE44" s="120" t="s">
        <v>0</v>
      </c>
      <c r="AF44" s="79">
        <f>(AF42+AF43)*18000</f>
        <v>18000</v>
      </c>
      <c r="AG44"/>
      <c r="AH44" s="120" t="s">
        <v>0</v>
      </c>
      <c r="AI44" s="79">
        <f>AI42*18000</f>
        <v>18000</v>
      </c>
      <c r="AJ44"/>
      <c r="AK44" s="120" t="s">
        <v>0</v>
      </c>
      <c r="AL44" s="79">
        <v>18000</v>
      </c>
      <c r="AM44"/>
      <c r="AN44" s="120" t="s">
        <v>0</v>
      </c>
      <c r="AO44" s="79">
        <v>72000</v>
      </c>
    </row>
    <row r="45" spans="1:41" ht="22.5" customHeight="1" x14ac:dyDescent="0.35">
      <c r="A45" s="104">
        <f t="shared" si="1"/>
        <v>40</v>
      </c>
      <c r="B45" s="103" t="s">
        <v>1485</v>
      </c>
      <c r="C45" s="121" t="s">
        <v>104</v>
      </c>
      <c r="D45" s="104">
        <v>4</v>
      </c>
      <c r="E45" s="104">
        <v>1</v>
      </c>
      <c r="F45" s="104"/>
      <c r="G45" s="142">
        <f t="shared" si="0"/>
        <v>18000</v>
      </c>
      <c r="H45" s="136" t="s">
        <v>440</v>
      </c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</row>
    <row r="46" spans="1:41" ht="22.5" customHeight="1" x14ac:dyDescent="0.35">
      <c r="A46" s="104">
        <f t="shared" si="1"/>
        <v>41</v>
      </c>
      <c r="B46" s="103" t="s">
        <v>1284</v>
      </c>
      <c r="C46" s="121" t="s">
        <v>104</v>
      </c>
      <c r="D46" s="104">
        <v>4</v>
      </c>
      <c r="E46" s="104">
        <v>1</v>
      </c>
      <c r="F46" s="104"/>
      <c r="G46" s="142">
        <f t="shared" si="0"/>
        <v>18000</v>
      </c>
      <c r="H46" s="136" t="s">
        <v>440</v>
      </c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 t="s">
        <v>1607</v>
      </c>
      <c r="Y46" s="100" t="s">
        <v>2</v>
      </c>
      <c r="Z46" s="6" t="s">
        <v>1050</v>
      </c>
      <c r="AB46" s="100" t="s">
        <v>2</v>
      </c>
      <c r="AC46" s="103" t="s">
        <v>747</v>
      </c>
      <c r="AE46" s="100" t="s">
        <v>2</v>
      </c>
      <c r="AF46" s="103" t="s">
        <v>1608</v>
      </c>
      <c r="AH46" s="100" t="s">
        <v>2</v>
      </c>
      <c r="AI46" s="6" t="s">
        <v>1614</v>
      </c>
      <c r="AJ46" s="265"/>
      <c r="AK46" s="100" t="s">
        <v>2</v>
      </c>
      <c r="AL46" s="6" t="s">
        <v>1609</v>
      </c>
      <c r="AM46" s="265"/>
      <c r="AN46" s="100" t="s">
        <v>2</v>
      </c>
      <c r="AO46" s="6" t="s">
        <v>1046</v>
      </c>
    </row>
    <row r="47" spans="1:41" ht="22.5" customHeight="1" x14ac:dyDescent="0.35">
      <c r="A47" s="104">
        <f t="shared" si="1"/>
        <v>42</v>
      </c>
      <c r="B47" s="103" t="s">
        <v>1606</v>
      </c>
      <c r="C47" s="121" t="s">
        <v>104</v>
      </c>
      <c r="D47" s="104">
        <v>4</v>
      </c>
      <c r="E47" s="104">
        <v>2</v>
      </c>
      <c r="F47" s="104">
        <v>2</v>
      </c>
      <c r="G47" s="142">
        <f t="shared" si="0"/>
        <v>72000</v>
      </c>
      <c r="H47" s="136" t="s">
        <v>440</v>
      </c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 t="s">
        <v>457</v>
      </c>
      <c r="W47" s="6" t="s">
        <v>642</v>
      </c>
      <c r="Y47" s="100" t="s">
        <v>457</v>
      </c>
      <c r="Z47" s="6" t="s">
        <v>487</v>
      </c>
      <c r="AB47" s="100" t="s">
        <v>457</v>
      </c>
      <c r="AC47" s="6"/>
      <c r="AE47" s="100" t="s">
        <v>457</v>
      </c>
      <c r="AF47" s="6"/>
      <c r="AH47" s="100" t="s">
        <v>457</v>
      </c>
      <c r="AI47" s="6" t="s">
        <v>487</v>
      </c>
      <c r="AK47" s="100" t="s">
        <v>457</v>
      </c>
      <c r="AL47" s="6"/>
      <c r="AN47" s="100" t="s">
        <v>457</v>
      </c>
      <c r="AO47" s="6" t="s">
        <v>649</v>
      </c>
    </row>
    <row r="48" spans="1:41" ht="22.5" customHeight="1" x14ac:dyDescent="0.35">
      <c r="A48" s="94">
        <f t="shared" si="1"/>
        <v>43</v>
      </c>
      <c r="B48" s="93" t="s">
        <v>1607</v>
      </c>
      <c r="C48" s="118" t="s">
        <v>642</v>
      </c>
      <c r="D48" s="94">
        <v>7</v>
      </c>
      <c r="E48" s="94">
        <v>1</v>
      </c>
      <c r="F48" s="94"/>
      <c r="G48" s="233">
        <f t="shared" si="0"/>
        <v>18000</v>
      </c>
      <c r="H48" s="285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 t="s">
        <v>99</v>
      </c>
      <c r="W48" s="100">
        <v>7</v>
      </c>
      <c r="Y48" s="100" t="s">
        <v>99</v>
      </c>
      <c r="Z48" s="100">
        <v>2</v>
      </c>
      <c r="AB48" s="100" t="s">
        <v>99</v>
      </c>
      <c r="AC48" s="100">
        <v>3</v>
      </c>
      <c r="AE48" s="100" t="s">
        <v>99</v>
      </c>
      <c r="AF48" s="100">
        <v>3</v>
      </c>
      <c r="AH48" s="100" t="s">
        <v>99</v>
      </c>
      <c r="AI48" s="100">
        <v>2</v>
      </c>
      <c r="AK48" s="100" t="s">
        <v>99</v>
      </c>
      <c r="AL48" s="100">
        <v>2</v>
      </c>
      <c r="AN48" s="100" t="s">
        <v>99</v>
      </c>
      <c r="AO48" s="100">
        <v>5</v>
      </c>
    </row>
    <row r="49" spans="1:41" ht="22.5" customHeight="1" x14ac:dyDescent="0.35">
      <c r="A49" s="104">
        <f t="shared" si="1"/>
        <v>44</v>
      </c>
      <c r="B49" s="103" t="s">
        <v>1050</v>
      </c>
      <c r="C49" s="121" t="s">
        <v>487</v>
      </c>
      <c r="D49" s="104">
        <v>2</v>
      </c>
      <c r="E49" s="104">
        <v>1</v>
      </c>
      <c r="F49" s="104"/>
      <c r="G49" s="142">
        <f t="shared" si="0"/>
        <v>18000</v>
      </c>
      <c r="H49" s="136" t="s">
        <v>440</v>
      </c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30" t="s">
        <v>70</v>
      </c>
      <c r="W49" s="2">
        <v>1</v>
      </c>
      <c r="Y49" s="30" t="s">
        <v>70</v>
      </c>
      <c r="Z49" s="2">
        <v>1</v>
      </c>
      <c r="AB49" s="30" t="s">
        <v>70</v>
      </c>
      <c r="AC49" s="2">
        <v>1</v>
      </c>
      <c r="AE49" s="30" t="s">
        <v>70</v>
      </c>
      <c r="AF49" s="2">
        <v>1</v>
      </c>
      <c r="AH49" s="30" t="s">
        <v>70</v>
      </c>
      <c r="AI49" s="2">
        <v>3</v>
      </c>
      <c r="AK49" s="30" t="s">
        <v>70</v>
      </c>
      <c r="AL49" s="2">
        <v>2</v>
      </c>
      <c r="AN49" s="30" t="s">
        <v>70</v>
      </c>
      <c r="AO49" s="2">
        <v>1</v>
      </c>
    </row>
    <row r="50" spans="1:41" ht="22.5" customHeight="1" x14ac:dyDescent="0.35">
      <c r="A50" s="104">
        <f t="shared" si="1"/>
        <v>45</v>
      </c>
      <c r="B50" s="103" t="s">
        <v>747</v>
      </c>
      <c r="C50" s="121" t="s">
        <v>187</v>
      </c>
      <c r="D50" s="104">
        <v>3</v>
      </c>
      <c r="E50" s="104">
        <v>1</v>
      </c>
      <c r="F50" s="104">
        <v>1</v>
      </c>
      <c r="G50" s="142">
        <f t="shared" si="0"/>
        <v>36000</v>
      </c>
      <c r="H50" s="136" t="s">
        <v>440</v>
      </c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30" t="s">
        <v>71</v>
      </c>
      <c r="W50" s="281"/>
      <c r="Y50" s="30" t="s">
        <v>71</v>
      </c>
      <c r="Z50" s="2"/>
      <c r="AB50" s="30" t="s">
        <v>71</v>
      </c>
      <c r="AC50" s="2">
        <v>1</v>
      </c>
      <c r="AE50" s="30" t="s">
        <v>71</v>
      </c>
      <c r="AF50" s="2"/>
      <c r="AH50" s="30" t="s">
        <v>71</v>
      </c>
      <c r="AI50" s="2"/>
      <c r="AK50" s="30" t="s">
        <v>71</v>
      </c>
      <c r="AL50" s="2"/>
      <c r="AN50" s="30" t="s">
        <v>71</v>
      </c>
      <c r="AO50" s="2">
        <v>2</v>
      </c>
    </row>
    <row r="51" spans="1:41" ht="22.5" customHeight="1" x14ac:dyDescent="0.35">
      <c r="A51" s="104">
        <f t="shared" si="1"/>
        <v>46</v>
      </c>
      <c r="B51" s="103" t="s">
        <v>1608</v>
      </c>
      <c r="C51" s="121" t="s">
        <v>187</v>
      </c>
      <c r="D51" s="104">
        <v>3</v>
      </c>
      <c r="E51" s="104">
        <v>1</v>
      </c>
      <c r="F51" s="104"/>
      <c r="G51" s="142">
        <f t="shared" si="0"/>
        <v>18000</v>
      </c>
      <c r="H51" s="136" t="s">
        <v>440</v>
      </c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120" t="s">
        <v>0</v>
      </c>
      <c r="W51" s="79">
        <f>(W49+W50)*18000</f>
        <v>18000</v>
      </c>
      <c r="Y51" s="120" t="s">
        <v>0</v>
      </c>
      <c r="Z51" s="79">
        <f>(Z49+Z50)*18000</f>
        <v>18000</v>
      </c>
      <c r="AB51" s="120" t="s">
        <v>0</v>
      </c>
      <c r="AC51" s="79">
        <f>(AC49+AC50)*18000</f>
        <v>36000</v>
      </c>
      <c r="AE51" s="120" t="s">
        <v>0</v>
      </c>
      <c r="AF51" s="79">
        <f>(AF49+AF50)*18000</f>
        <v>18000</v>
      </c>
      <c r="AH51" s="120" t="s">
        <v>0</v>
      </c>
      <c r="AI51" s="79">
        <f>AI49*18000</f>
        <v>54000</v>
      </c>
      <c r="AK51" s="120" t="s">
        <v>0</v>
      </c>
      <c r="AL51" s="79">
        <v>36000</v>
      </c>
      <c r="AN51" s="120" t="s">
        <v>0</v>
      </c>
      <c r="AO51" s="79">
        <v>54000</v>
      </c>
    </row>
    <row r="52" spans="1:41" ht="22.5" customHeight="1" x14ac:dyDescent="0.35">
      <c r="A52" s="104">
        <f t="shared" si="1"/>
        <v>47</v>
      </c>
      <c r="B52" s="103" t="s">
        <v>1276</v>
      </c>
      <c r="C52" s="121" t="s">
        <v>487</v>
      </c>
      <c r="D52" s="104">
        <v>2</v>
      </c>
      <c r="E52" s="104">
        <v>3</v>
      </c>
      <c r="F52" s="104"/>
      <c r="G52" s="142">
        <f t="shared" si="0"/>
        <v>54000</v>
      </c>
      <c r="H52" s="136" t="s">
        <v>440</v>
      </c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</row>
    <row r="53" spans="1:41" ht="22.5" customHeight="1" x14ac:dyDescent="0.35">
      <c r="A53" s="104">
        <f t="shared" si="1"/>
        <v>48</v>
      </c>
      <c r="B53" s="103" t="s">
        <v>1609</v>
      </c>
      <c r="C53" s="121" t="s">
        <v>487</v>
      </c>
      <c r="D53" s="104">
        <v>2</v>
      </c>
      <c r="E53" s="104">
        <v>2</v>
      </c>
      <c r="F53" s="104"/>
      <c r="G53" s="142">
        <f t="shared" si="0"/>
        <v>36000</v>
      </c>
      <c r="H53" s="136" t="s">
        <v>440</v>
      </c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00" t="s">
        <v>2</v>
      </c>
      <c r="W53" s="6" t="s">
        <v>1242</v>
      </c>
      <c r="Y53" s="100" t="s">
        <v>2</v>
      </c>
      <c r="Z53" s="6" t="s">
        <v>1111</v>
      </c>
      <c r="AB53" s="100" t="s">
        <v>2</v>
      </c>
      <c r="AC53" s="103" t="s">
        <v>1052</v>
      </c>
      <c r="AE53" s="100" t="s">
        <v>2</v>
      </c>
      <c r="AF53" s="103" t="s">
        <v>1521</v>
      </c>
      <c r="AH53" s="100" t="s">
        <v>2</v>
      </c>
      <c r="AI53" s="6" t="s">
        <v>1042</v>
      </c>
      <c r="AJ53" s="265"/>
      <c r="AK53" s="100" t="s">
        <v>2</v>
      </c>
      <c r="AL53" s="6" t="s">
        <v>1470</v>
      </c>
      <c r="AM53" s="265"/>
      <c r="AN53" s="100" t="s">
        <v>2</v>
      </c>
      <c r="AO53" s="6" t="s">
        <v>691</v>
      </c>
    </row>
    <row r="54" spans="1:41" ht="22.5" customHeight="1" x14ac:dyDescent="0.35">
      <c r="A54" s="104">
        <f t="shared" si="1"/>
        <v>49</v>
      </c>
      <c r="B54" s="103" t="s">
        <v>1046</v>
      </c>
      <c r="C54" s="121" t="s">
        <v>649</v>
      </c>
      <c r="D54" s="104">
        <v>5</v>
      </c>
      <c r="E54" s="104">
        <v>1</v>
      </c>
      <c r="F54" s="104">
        <v>2</v>
      </c>
      <c r="G54" s="136">
        <f t="shared" si="0"/>
        <v>54000</v>
      </c>
      <c r="H54" s="136" t="s">
        <v>440</v>
      </c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100" t="s">
        <v>457</v>
      </c>
      <c r="W54" s="6" t="s">
        <v>104</v>
      </c>
      <c r="Y54" s="100" t="s">
        <v>457</v>
      </c>
      <c r="Z54" s="6" t="s">
        <v>104</v>
      </c>
      <c r="AB54" s="100" t="s">
        <v>457</v>
      </c>
      <c r="AC54" s="6" t="s">
        <v>649</v>
      </c>
      <c r="AE54" s="100" t="s">
        <v>457</v>
      </c>
      <c r="AF54" s="6" t="s">
        <v>649</v>
      </c>
      <c r="AH54" s="100" t="s">
        <v>457</v>
      </c>
      <c r="AI54" s="6" t="s">
        <v>1043</v>
      </c>
      <c r="AK54" s="100" t="s">
        <v>457</v>
      </c>
      <c r="AL54" s="6" t="s">
        <v>1488</v>
      </c>
      <c r="AN54" s="100" t="s">
        <v>457</v>
      </c>
      <c r="AO54" s="6" t="s">
        <v>104</v>
      </c>
    </row>
    <row r="55" spans="1:41" ht="22.5" customHeight="1" x14ac:dyDescent="0.35">
      <c r="A55" s="104">
        <f t="shared" si="1"/>
        <v>50</v>
      </c>
      <c r="B55" s="103" t="s">
        <v>1242</v>
      </c>
      <c r="C55" s="121" t="s">
        <v>104</v>
      </c>
      <c r="D55" s="104">
        <v>4</v>
      </c>
      <c r="E55" s="104">
        <v>1</v>
      </c>
      <c r="F55" s="104"/>
      <c r="G55" s="136">
        <f t="shared" si="0"/>
        <v>18000</v>
      </c>
      <c r="H55" s="136" t="s">
        <v>440</v>
      </c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100" t="s">
        <v>99</v>
      </c>
      <c r="W55" s="100">
        <v>4</v>
      </c>
      <c r="Y55" s="100" t="s">
        <v>99</v>
      </c>
      <c r="Z55" s="100">
        <v>4</v>
      </c>
      <c r="AB55" s="100" t="s">
        <v>99</v>
      </c>
      <c r="AC55" s="100">
        <v>5</v>
      </c>
      <c r="AE55" s="100" t="s">
        <v>99</v>
      </c>
      <c r="AF55" s="100">
        <v>5</v>
      </c>
      <c r="AH55" s="100" t="s">
        <v>99</v>
      </c>
      <c r="AI55" s="100">
        <v>5</v>
      </c>
      <c r="AK55" s="100" t="s">
        <v>99</v>
      </c>
      <c r="AL55" s="100" t="s">
        <v>649</v>
      </c>
      <c r="AN55" s="100" t="s">
        <v>99</v>
      </c>
      <c r="AO55" s="100">
        <v>4</v>
      </c>
    </row>
    <row r="56" spans="1:41" ht="22.5" customHeight="1" x14ac:dyDescent="0.35">
      <c r="A56" s="104">
        <f t="shared" si="1"/>
        <v>51</v>
      </c>
      <c r="B56" s="103" t="s">
        <v>1111</v>
      </c>
      <c r="C56" s="121" t="s">
        <v>104</v>
      </c>
      <c r="D56" s="104">
        <v>4</v>
      </c>
      <c r="E56" s="104">
        <v>1</v>
      </c>
      <c r="F56" s="104"/>
      <c r="G56" s="136">
        <f t="shared" si="0"/>
        <v>18000</v>
      </c>
      <c r="H56" s="136" t="s">
        <v>440</v>
      </c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30" t="s">
        <v>70</v>
      </c>
      <c r="W56" s="2">
        <v>1</v>
      </c>
      <c r="Y56" s="30" t="s">
        <v>70</v>
      </c>
      <c r="Z56" s="2">
        <v>1</v>
      </c>
      <c r="AB56" s="30" t="s">
        <v>70</v>
      </c>
      <c r="AC56" s="2">
        <v>2</v>
      </c>
      <c r="AE56" s="30" t="s">
        <v>70</v>
      </c>
      <c r="AF56" s="2">
        <v>2</v>
      </c>
      <c r="AH56" s="30" t="s">
        <v>70</v>
      </c>
      <c r="AI56" s="2">
        <v>4</v>
      </c>
      <c r="AK56" s="30" t="s">
        <v>70</v>
      </c>
      <c r="AL56" s="2">
        <v>2</v>
      </c>
      <c r="AN56" s="30" t="s">
        <v>70</v>
      </c>
      <c r="AO56" s="2">
        <v>5</v>
      </c>
    </row>
    <row r="57" spans="1:41" ht="22.5" customHeight="1" x14ac:dyDescent="0.35">
      <c r="A57" s="94">
        <f t="shared" si="1"/>
        <v>52</v>
      </c>
      <c r="B57" s="93" t="s">
        <v>1610</v>
      </c>
      <c r="C57" s="118" t="s">
        <v>649</v>
      </c>
      <c r="D57" s="94">
        <v>5</v>
      </c>
      <c r="E57" s="94">
        <v>2</v>
      </c>
      <c r="F57" s="94"/>
      <c r="G57" s="285">
        <f t="shared" si="0"/>
        <v>36000</v>
      </c>
      <c r="H57" s="285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30" t="s">
        <v>71</v>
      </c>
      <c r="W57" s="281"/>
      <c r="Y57" s="30" t="s">
        <v>71</v>
      </c>
      <c r="Z57" s="2"/>
      <c r="AB57" s="30" t="s">
        <v>71</v>
      </c>
      <c r="AC57" s="2"/>
      <c r="AE57" s="30" t="s">
        <v>71</v>
      </c>
      <c r="AF57" s="2"/>
      <c r="AH57" s="30" t="s">
        <v>71</v>
      </c>
      <c r="AI57" s="2"/>
      <c r="AK57" s="30" t="s">
        <v>71</v>
      </c>
      <c r="AL57" s="2"/>
      <c r="AN57" s="30" t="s">
        <v>71</v>
      </c>
      <c r="AO57" s="2"/>
    </row>
    <row r="58" spans="1:41" ht="22.5" customHeight="1" x14ac:dyDescent="0.35">
      <c r="A58" s="104">
        <f t="shared" si="1"/>
        <v>53</v>
      </c>
      <c r="B58" s="103" t="s">
        <v>1521</v>
      </c>
      <c r="C58" s="121" t="s">
        <v>649</v>
      </c>
      <c r="D58" s="104">
        <v>5</v>
      </c>
      <c r="E58" s="104">
        <v>2</v>
      </c>
      <c r="F58" s="104"/>
      <c r="G58" s="136">
        <f t="shared" si="0"/>
        <v>36000</v>
      </c>
      <c r="H58" s="136" t="s">
        <v>440</v>
      </c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120" t="s">
        <v>0</v>
      </c>
      <c r="W58" s="79">
        <f>(W56+W57)*18000</f>
        <v>18000</v>
      </c>
      <c r="Y58" s="120" t="s">
        <v>0</v>
      </c>
      <c r="Z58" s="79">
        <f>(Z56+Z57)*18000</f>
        <v>18000</v>
      </c>
      <c r="AB58" s="120" t="s">
        <v>0</v>
      </c>
      <c r="AC58" s="79">
        <f>(AC56+AC57)*18000</f>
        <v>36000</v>
      </c>
      <c r="AE58" s="120" t="s">
        <v>0</v>
      </c>
      <c r="AF58" s="79">
        <f>(AF56+AF57)*18000</f>
        <v>36000</v>
      </c>
      <c r="AH58" s="120" t="s">
        <v>0</v>
      </c>
      <c r="AI58" s="79">
        <f>AI56*18000</f>
        <v>72000</v>
      </c>
      <c r="AK58" s="120" t="s">
        <v>0</v>
      </c>
      <c r="AL58" s="79">
        <v>36000</v>
      </c>
      <c r="AN58" s="120" t="s">
        <v>0</v>
      </c>
      <c r="AO58" s="134">
        <f>AO56*18000</f>
        <v>90000</v>
      </c>
    </row>
    <row r="59" spans="1:41" ht="22.5" customHeight="1" x14ac:dyDescent="0.35">
      <c r="A59" s="104">
        <f t="shared" si="1"/>
        <v>54</v>
      </c>
      <c r="B59" s="103" t="s">
        <v>1042</v>
      </c>
      <c r="C59" s="121" t="s">
        <v>1043</v>
      </c>
      <c r="D59" s="104">
        <v>3</v>
      </c>
      <c r="E59" s="104">
        <v>4</v>
      </c>
      <c r="F59" s="104"/>
      <c r="G59" s="136">
        <f t="shared" si="0"/>
        <v>72000</v>
      </c>
      <c r="H59" s="136" t="s">
        <v>440</v>
      </c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</row>
    <row r="60" spans="1:41" ht="22.5" customHeight="1" x14ac:dyDescent="0.35">
      <c r="A60" s="104">
        <f t="shared" si="1"/>
        <v>55</v>
      </c>
      <c r="B60" s="103" t="s">
        <v>1470</v>
      </c>
      <c r="C60" s="121" t="s">
        <v>1488</v>
      </c>
      <c r="D60" s="104">
        <v>5</v>
      </c>
      <c r="E60" s="104">
        <v>2</v>
      </c>
      <c r="F60" s="104"/>
      <c r="G60" s="136">
        <f t="shared" si="0"/>
        <v>36000</v>
      </c>
      <c r="H60" s="136" t="s">
        <v>440</v>
      </c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100" t="s">
        <v>2</v>
      </c>
      <c r="W60" s="6" t="s">
        <v>1078</v>
      </c>
      <c r="Y60" s="100" t="s">
        <v>2</v>
      </c>
      <c r="Z60" s="6" t="s">
        <v>488</v>
      </c>
      <c r="AB60" s="100" t="s">
        <v>2</v>
      </c>
      <c r="AC60" s="103" t="s">
        <v>367</v>
      </c>
      <c r="AE60" s="100" t="s">
        <v>2</v>
      </c>
      <c r="AF60" s="103" t="s">
        <v>513</v>
      </c>
      <c r="AH60" s="100" t="s">
        <v>2</v>
      </c>
      <c r="AI60" s="6" t="s">
        <v>524</v>
      </c>
      <c r="AJ60" s="265"/>
      <c r="AK60" s="100" t="s">
        <v>2</v>
      </c>
      <c r="AL60" s="6" t="s">
        <v>1249</v>
      </c>
      <c r="AM60" s="265"/>
      <c r="AN60" s="100" t="s">
        <v>2</v>
      </c>
      <c r="AO60" s="6" t="s">
        <v>1626</v>
      </c>
    </row>
    <row r="61" spans="1:41" ht="22.5" customHeight="1" x14ac:dyDescent="0.35">
      <c r="A61" s="104">
        <f t="shared" si="1"/>
        <v>56</v>
      </c>
      <c r="B61" s="103" t="s">
        <v>1619</v>
      </c>
      <c r="C61" s="121" t="s">
        <v>104</v>
      </c>
      <c r="D61" s="104">
        <v>4</v>
      </c>
      <c r="E61" s="104">
        <v>5</v>
      </c>
      <c r="F61" s="104"/>
      <c r="G61" s="136">
        <f t="shared" si="0"/>
        <v>90000</v>
      </c>
      <c r="H61" s="136" t="s">
        <v>440</v>
      </c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100" t="s">
        <v>457</v>
      </c>
      <c r="W61" s="6" t="s">
        <v>649</v>
      </c>
      <c r="Y61" s="100" t="s">
        <v>457</v>
      </c>
      <c r="Z61" s="6" t="s">
        <v>148</v>
      </c>
      <c r="AB61" s="100" t="s">
        <v>457</v>
      </c>
      <c r="AC61" s="6" t="s">
        <v>148</v>
      </c>
      <c r="AE61" s="100" t="s">
        <v>457</v>
      </c>
      <c r="AF61" s="6" t="s">
        <v>148</v>
      </c>
      <c r="AH61" s="100" t="s">
        <v>457</v>
      </c>
      <c r="AI61" s="6" t="s">
        <v>148</v>
      </c>
      <c r="AK61" s="100" t="s">
        <v>457</v>
      </c>
      <c r="AL61" s="6" t="s">
        <v>148</v>
      </c>
      <c r="AN61" s="100" t="s">
        <v>457</v>
      </c>
      <c r="AO61" s="6" t="s">
        <v>148</v>
      </c>
    </row>
    <row r="62" spans="1:41" ht="22.5" customHeight="1" x14ac:dyDescent="0.35">
      <c r="A62" s="104">
        <f t="shared" si="1"/>
        <v>57</v>
      </c>
      <c r="B62" s="103" t="s">
        <v>1078</v>
      </c>
      <c r="C62" s="121" t="s">
        <v>649</v>
      </c>
      <c r="D62" s="104">
        <v>5</v>
      </c>
      <c r="E62" s="104">
        <v>8</v>
      </c>
      <c r="F62" s="104"/>
      <c r="G62" s="136">
        <f t="shared" si="0"/>
        <v>144000</v>
      </c>
      <c r="H62" s="136" t="s">
        <v>440</v>
      </c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100" t="s">
        <v>99</v>
      </c>
      <c r="W62" s="100">
        <v>5</v>
      </c>
      <c r="Y62" s="100" t="s">
        <v>99</v>
      </c>
      <c r="Z62" s="100">
        <v>4</v>
      </c>
      <c r="AB62" s="100" t="s">
        <v>99</v>
      </c>
      <c r="AC62" s="100">
        <v>4</v>
      </c>
      <c r="AE62" s="100" t="s">
        <v>99</v>
      </c>
      <c r="AF62" s="100">
        <v>4</v>
      </c>
      <c r="AH62" s="100" t="s">
        <v>99</v>
      </c>
      <c r="AI62" s="100">
        <v>4</v>
      </c>
      <c r="AK62" s="100" t="s">
        <v>99</v>
      </c>
      <c r="AL62" s="100">
        <v>4</v>
      </c>
      <c r="AN62" s="100" t="s">
        <v>99</v>
      </c>
      <c r="AO62" s="100">
        <v>4</v>
      </c>
    </row>
    <row r="63" spans="1:41" ht="22.5" customHeight="1" x14ac:dyDescent="0.35">
      <c r="A63" s="104">
        <f t="shared" si="1"/>
        <v>58</v>
      </c>
      <c r="B63" s="103" t="s">
        <v>488</v>
      </c>
      <c r="C63" s="121" t="s">
        <v>148</v>
      </c>
      <c r="D63" s="104">
        <v>4</v>
      </c>
      <c r="E63" s="104">
        <v>2</v>
      </c>
      <c r="F63" s="104"/>
      <c r="G63" s="136">
        <f t="shared" si="0"/>
        <v>36000</v>
      </c>
      <c r="H63" s="136" t="s">
        <v>440</v>
      </c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30" t="s">
        <v>70</v>
      </c>
      <c r="W63" s="2">
        <v>8</v>
      </c>
      <c r="Y63" s="30" t="s">
        <v>70</v>
      </c>
      <c r="Z63" s="2">
        <v>2</v>
      </c>
      <c r="AB63" s="30" t="s">
        <v>70</v>
      </c>
      <c r="AC63" s="2">
        <v>2</v>
      </c>
      <c r="AE63" s="30" t="s">
        <v>70</v>
      </c>
      <c r="AF63" s="2">
        <v>4</v>
      </c>
      <c r="AH63" s="30" t="s">
        <v>70</v>
      </c>
      <c r="AI63" s="2">
        <v>2</v>
      </c>
      <c r="AK63" s="30" t="s">
        <v>70</v>
      </c>
      <c r="AL63" s="2">
        <v>1</v>
      </c>
      <c r="AN63" s="30" t="s">
        <v>70</v>
      </c>
      <c r="AO63" s="2">
        <v>1</v>
      </c>
    </row>
    <row r="64" spans="1:41" ht="22.5" customHeight="1" x14ac:dyDescent="0.35">
      <c r="A64" s="104">
        <f t="shared" si="1"/>
        <v>59</v>
      </c>
      <c r="B64" s="103" t="s">
        <v>367</v>
      </c>
      <c r="C64" s="121" t="s">
        <v>148</v>
      </c>
      <c r="D64" s="104">
        <v>4</v>
      </c>
      <c r="E64" s="104">
        <v>2</v>
      </c>
      <c r="F64" s="104"/>
      <c r="G64" s="136">
        <f t="shared" si="0"/>
        <v>36000</v>
      </c>
      <c r="H64" s="136" t="s">
        <v>440</v>
      </c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30" t="s">
        <v>71</v>
      </c>
      <c r="W64" s="281"/>
      <c r="Y64" s="30" t="s">
        <v>71</v>
      </c>
      <c r="Z64" s="2"/>
      <c r="AB64" s="30" t="s">
        <v>71</v>
      </c>
      <c r="AC64" s="2"/>
      <c r="AE64" s="30" t="s">
        <v>71</v>
      </c>
      <c r="AF64" s="2"/>
      <c r="AH64" s="30" t="s">
        <v>71</v>
      </c>
      <c r="AI64" s="2"/>
      <c r="AK64" s="30" t="s">
        <v>71</v>
      </c>
      <c r="AL64" s="2"/>
      <c r="AN64" s="30" t="s">
        <v>71</v>
      </c>
      <c r="AO64" s="2"/>
    </row>
    <row r="65" spans="1:41" ht="22.5" customHeight="1" x14ac:dyDescent="0.35">
      <c r="A65" s="104">
        <f t="shared" si="1"/>
        <v>60</v>
      </c>
      <c r="B65" s="103" t="s">
        <v>1285</v>
      </c>
      <c r="C65" s="121" t="s">
        <v>148</v>
      </c>
      <c r="D65" s="104">
        <v>4</v>
      </c>
      <c r="E65" s="104">
        <v>4</v>
      </c>
      <c r="F65" s="104"/>
      <c r="G65" s="136">
        <f t="shared" si="0"/>
        <v>72000</v>
      </c>
      <c r="H65" s="136" t="s">
        <v>440</v>
      </c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120" t="s">
        <v>0</v>
      </c>
      <c r="W65" s="79">
        <f>(W63+W64)*18000</f>
        <v>144000</v>
      </c>
      <c r="Y65" s="120" t="s">
        <v>0</v>
      </c>
      <c r="Z65" s="79">
        <f>(Z63+Z64)*18000</f>
        <v>36000</v>
      </c>
      <c r="AB65" s="120" t="s">
        <v>0</v>
      </c>
      <c r="AC65" s="79">
        <f>(AC63+AC64)*18000</f>
        <v>36000</v>
      </c>
      <c r="AE65" s="120" t="s">
        <v>0</v>
      </c>
      <c r="AF65" s="79">
        <f>(AF63+AF64)*18000</f>
        <v>72000</v>
      </c>
      <c r="AH65" s="120" t="s">
        <v>0</v>
      </c>
      <c r="AI65" s="79">
        <f>AI63*18000</f>
        <v>36000</v>
      </c>
      <c r="AK65" s="120" t="s">
        <v>0</v>
      </c>
      <c r="AL65" s="79">
        <f>AL64*18000</f>
        <v>0</v>
      </c>
      <c r="AN65" s="120" t="s">
        <v>0</v>
      </c>
      <c r="AO65" s="79">
        <f>AO63*18000</f>
        <v>18000</v>
      </c>
    </row>
    <row r="66" spans="1:41" ht="22.5" customHeight="1" x14ac:dyDescent="0.35">
      <c r="A66" s="104">
        <f t="shared" si="1"/>
        <v>61</v>
      </c>
      <c r="B66" s="103" t="s">
        <v>524</v>
      </c>
      <c r="C66" s="121" t="s">
        <v>148</v>
      </c>
      <c r="D66" s="104">
        <v>4</v>
      </c>
      <c r="E66" s="104">
        <v>2</v>
      </c>
      <c r="F66" s="104"/>
      <c r="G66" s="136">
        <f t="shared" si="0"/>
        <v>36000</v>
      </c>
      <c r="H66" s="136" t="s">
        <v>440</v>
      </c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120" t="s">
        <v>0</v>
      </c>
      <c r="W66" s="79">
        <f>W63*18000+W64*18000</f>
        <v>144000</v>
      </c>
      <c r="Y66" s="120" t="s">
        <v>0</v>
      </c>
      <c r="Z66" s="79">
        <f>Z63*18000+Z64*18000</f>
        <v>36000</v>
      </c>
      <c r="AB66" s="120" t="s">
        <v>0</v>
      </c>
      <c r="AC66" s="79">
        <f>AC63*18000+AC64*18000</f>
        <v>36000</v>
      </c>
      <c r="AE66" s="120" t="s">
        <v>0</v>
      </c>
      <c r="AF66" s="79">
        <f>AF63*18000+AF64*18000</f>
        <v>72000</v>
      </c>
      <c r="AH66" s="120" t="s">
        <v>0</v>
      </c>
      <c r="AI66" s="79">
        <f>AI63*18000+AI64*18000</f>
        <v>36000</v>
      </c>
      <c r="AK66" s="120" t="s">
        <v>0</v>
      </c>
      <c r="AL66" s="79">
        <f>AL63*18000+AL64*18000</f>
        <v>18000</v>
      </c>
      <c r="AN66" s="120" t="s">
        <v>0</v>
      </c>
      <c r="AO66" s="79">
        <f>AO63*18000+AO64*18000</f>
        <v>18000</v>
      </c>
    </row>
    <row r="67" spans="1:41" x14ac:dyDescent="0.35">
      <c r="A67" s="104">
        <f t="shared" si="1"/>
        <v>62</v>
      </c>
      <c r="B67" s="103" t="s">
        <v>1249</v>
      </c>
      <c r="C67" s="121" t="s">
        <v>148</v>
      </c>
      <c r="D67" s="104">
        <v>4</v>
      </c>
      <c r="E67" s="104">
        <v>1</v>
      </c>
      <c r="F67" s="104"/>
      <c r="G67" s="136">
        <f t="shared" si="0"/>
        <v>18000</v>
      </c>
      <c r="H67" s="136" t="s">
        <v>440</v>
      </c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</row>
    <row r="68" spans="1:41" ht="15" hidden="1" customHeight="1" x14ac:dyDescent="0.35">
      <c r="A68" s="104">
        <f t="shared" si="1"/>
        <v>63</v>
      </c>
      <c r="B68" s="103"/>
      <c r="C68" s="121"/>
      <c r="D68" s="104"/>
      <c r="E68" s="104"/>
      <c r="F68" s="104"/>
      <c r="G68" s="136">
        <f t="shared" si="0"/>
        <v>0</v>
      </c>
      <c r="H68" s="136"/>
      <c r="V68" s="100" t="s">
        <v>2</v>
      </c>
      <c r="W68" s="6" t="s">
        <v>1073</v>
      </c>
      <c r="Y68" s="100" t="s">
        <v>2</v>
      </c>
      <c r="Z68" s="103" t="s">
        <v>1075</v>
      </c>
      <c r="AB68" s="100" t="s">
        <v>2</v>
      </c>
      <c r="AC68" s="103" t="s">
        <v>745</v>
      </c>
      <c r="AE68" s="100" t="s">
        <v>2</v>
      </c>
      <c r="AF68" s="103"/>
    </row>
    <row r="69" spans="1:41" hidden="1" x14ac:dyDescent="0.35">
      <c r="A69" s="104">
        <f t="shared" si="1"/>
        <v>64</v>
      </c>
      <c r="B69" s="103"/>
      <c r="C69" s="121"/>
      <c r="D69" s="104"/>
      <c r="E69" s="104"/>
      <c r="F69" s="104"/>
      <c r="G69" s="136">
        <f t="shared" si="0"/>
        <v>0</v>
      </c>
      <c r="H69" s="136"/>
      <c r="V69" s="100" t="s">
        <v>457</v>
      </c>
      <c r="W69" s="6" t="s">
        <v>485</v>
      </c>
      <c r="Y69" s="100" t="s">
        <v>457</v>
      </c>
      <c r="Z69" s="6" t="s">
        <v>485</v>
      </c>
      <c r="AB69" s="100" t="s">
        <v>457</v>
      </c>
      <c r="AC69" s="6" t="s">
        <v>104</v>
      </c>
      <c r="AE69" s="100" t="s">
        <v>457</v>
      </c>
      <c r="AF69" s="6"/>
    </row>
    <row r="70" spans="1:41" hidden="1" x14ac:dyDescent="0.35">
      <c r="A70" s="104">
        <f t="shared" si="1"/>
        <v>65</v>
      </c>
      <c r="B70" s="103"/>
      <c r="C70" s="121"/>
      <c r="D70" s="104"/>
      <c r="E70" s="104"/>
      <c r="F70" s="104"/>
      <c r="G70" s="136">
        <f t="shared" si="0"/>
        <v>0</v>
      </c>
      <c r="H70" s="136"/>
      <c r="V70" s="100" t="s">
        <v>99</v>
      </c>
      <c r="W70" s="100">
        <v>7</v>
      </c>
      <c r="Y70" s="100" t="s">
        <v>99</v>
      </c>
      <c r="Z70" s="100">
        <v>7</v>
      </c>
      <c r="AB70" s="100" t="s">
        <v>99</v>
      </c>
      <c r="AC70" s="100">
        <v>4</v>
      </c>
      <c r="AE70" s="100" t="s">
        <v>99</v>
      </c>
      <c r="AF70" s="100"/>
    </row>
    <row r="71" spans="1:41" hidden="1" x14ac:dyDescent="0.35">
      <c r="A71" s="104">
        <f t="shared" si="1"/>
        <v>66</v>
      </c>
      <c r="B71" s="103"/>
      <c r="C71" s="121"/>
      <c r="D71" s="104"/>
      <c r="E71" s="104"/>
      <c r="F71" s="104"/>
      <c r="G71" s="136">
        <f t="shared" ref="G71:G132" si="2">(E71+F71)*18000</f>
        <v>0</v>
      </c>
      <c r="H71" s="136"/>
      <c r="V71" s="30" t="s">
        <v>70</v>
      </c>
      <c r="W71" s="2">
        <v>1</v>
      </c>
      <c r="Y71" s="30" t="s">
        <v>70</v>
      </c>
      <c r="Z71" s="2">
        <v>1</v>
      </c>
      <c r="AB71" s="30" t="s">
        <v>70</v>
      </c>
      <c r="AC71" s="2">
        <v>1</v>
      </c>
      <c r="AE71" s="30" t="s">
        <v>70</v>
      </c>
      <c r="AF71" s="2"/>
    </row>
    <row r="72" spans="1:41" hidden="1" x14ac:dyDescent="0.35">
      <c r="A72" s="104">
        <f t="shared" ref="A72:A128" si="3">A71+1</f>
        <v>67</v>
      </c>
      <c r="B72" s="103"/>
      <c r="C72" s="121"/>
      <c r="D72" s="104"/>
      <c r="E72" s="104"/>
      <c r="F72" s="104"/>
      <c r="G72" s="136">
        <f t="shared" si="2"/>
        <v>0</v>
      </c>
      <c r="H72" s="136"/>
      <c r="V72" s="30" t="s">
        <v>71</v>
      </c>
      <c r="W72" s="2"/>
      <c r="Y72" s="30" t="s">
        <v>71</v>
      </c>
      <c r="Z72" s="2"/>
      <c r="AB72" s="30" t="s">
        <v>71</v>
      </c>
      <c r="AC72" s="2"/>
      <c r="AE72" s="30" t="s">
        <v>71</v>
      </c>
      <c r="AF72" s="2"/>
    </row>
    <row r="73" spans="1:41" hidden="1" x14ac:dyDescent="0.35">
      <c r="A73" s="104">
        <f t="shared" si="3"/>
        <v>68</v>
      </c>
      <c r="B73" s="103"/>
      <c r="C73" s="121"/>
      <c r="D73" s="104"/>
      <c r="E73" s="104"/>
      <c r="F73" s="104"/>
      <c r="G73" s="136">
        <f t="shared" si="2"/>
        <v>0</v>
      </c>
      <c r="H73" s="136"/>
      <c r="V73" s="120" t="s">
        <v>0</v>
      </c>
      <c r="W73" s="79">
        <v>18000</v>
      </c>
      <c r="Y73" s="120" t="s">
        <v>0</v>
      </c>
      <c r="Z73" s="79">
        <v>18000</v>
      </c>
      <c r="AB73" s="120" t="s">
        <v>0</v>
      </c>
      <c r="AC73" s="79">
        <v>18000</v>
      </c>
      <c r="AE73" s="120" t="s">
        <v>0</v>
      </c>
      <c r="AF73" s="79">
        <f>AF70*18000+AF71*18000</f>
        <v>0</v>
      </c>
    </row>
    <row r="74" spans="1:41" hidden="1" x14ac:dyDescent="0.35">
      <c r="A74" s="104">
        <f t="shared" si="3"/>
        <v>69</v>
      </c>
      <c r="B74" s="103"/>
      <c r="C74" s="121"/>
      <c r="D74" s="104"/>
      <c r="E74" s="104"/>
      <c r="F74" s="104"/>
      <c r="G74" s="136">
        <f t="shared" si="2"/>
        <v>0</v>
      </c>
      <c r="H74" s="136"/>
    </row>
    <row r="75" spans="1:41" hidden="1" x14ac:dyDescent="0.35">
      <c r="A75" s="104">
        <f t="shared" si="3"/>
        <v>70</v>
      </c>
      <c r="B75" s="103"/>
      <c r="C75" s="121"/>
      <c r="D75" s="104"/>
      <c r="E75" s="104"/>
      <c r="F75" s="104"/>
      <c r="G75" s="136">
        <f t="shared" si="2"/>
        <v>0</v>
      </c>
      <c r="H75" s="136"/>
      <c r="V75" s="100" t="s">
        <v>2</v>
      </c>
      <c r="W75" s="6"/>
      <c r="Y75" s="100" t="s">
        <v>2</v>
      </c>
      <c r="Z75" s="103"/>
      <c r="AB75" s="100" t="s">
        <v>2</v>
      </c>
      <c r="AC75" s="103"/>
      <c r="AE75" s="100" t="s">
        <v>2</v>
      </c>
      <c r="AF75" s="103"/>
    </row>
    <row r="76" spans="1:41" hidden="1" x14ac:dyDescent="0.35">
      <c r="A76" s="104">
        <f t="shared" si="3"/>
        <v>71</v>
      </c>
      <c r="B76" s="103"/>
      <c r="C76" s="121"/>
      <c r="D76" s="104"/>
      <c r="E76" s="104"/>
      <c r="F76" s="104"/>
      <c r="G76" s="136">
        <f t="shared" si="2"/>
        <v>0</v>
      </c>
      <c r="H76" s="136"/>
      <c r="V76" s="100" t="s">
        <v>457</v>
      </c>
      <c r="W76" s="6"/>
      <c r="Y76" s="100" t="s">
        <v>457</v>
      </c>
      <c r="Z76" s="6"/>
      <c r="AB76" s="100" t="s">
        <v>457</v>
      </c>
      <c r="AC76" s="6"/>
      <c r="AE76" s="100" t="s">
        <v>457</v>
      </c>
      <c r="AF76" s="6"/>
    </row>
    <row r="77" spans="1:41" hidden="1" x14ac:dyDescent="0.35">
      <c r="A77" s="104">
        <f t="shared" si="3"/>
        <v>72</v>
      </c>
      <c r="B77" s="103"/>
      <c r="C77" s="121"/>
      <c r="D77" s="104"/>
      <c r="E77" s="104"/>
      <c r="F77" s="104"/>
      <c r="G77" s="136">
        <f t="shared" si="2"/>
        <v>0</v>
      </c>
      <c r="H77" s="136"/>
      <c r="V77" s="100" t="s">
        <v>99</v>
      </c>
      <c r="W77" s="100"/>
      <c r="Y77" s="100" t="s">
        <v>99</v>
      </c>
      <c r="Z77" s="100"/>
      <c r="AB77" s="100" t="s">
        <v>99</v>
      </c>
      <c r="AC77" s="100"/>
      <c r="AE77" s="100" t="s">
        <v>99</v>
      </c>
      <c r="AF77" s="100"/>
    </row>
    <row r="78" spans="1:41" hidden="1" x14ac:dyDescent="0.35">
      <c r="A78" s="104">
        <f t="shared" si="3"/>
        <v>73</v>
      </c>
      <c r="B78" s="103"/>
      <c r="C78" s="121"/>
      <c r="D78" s="104"/>
      <c r="E78" s="104"/>
      <c r="F78" s="104"/>
      <c r="G78" s="136">
        <f t="shared" si="2"/>
        <v>0</v>
      </c>
      <c r="H78" s="136"/>
      <c r="V78" s="30" t="s">
        <v>70</v>
      </c>
      <c r="W78" s="2"/>
      <c r="Y78" s="30" t="s">
        <v>70</v>
      </c>
      <c r="Z78" s="2"/>
      <c r="AB78" s="30" t="s">
        <v>70</v>
      </c>
      <c r="AC78" s="2"/>
      <c r="AE78" s="30" t="s">
        <v>70</v>
      </c>
      <c r="AF78" s="2"/>
    </row>
    <row r="79" spans="1:41" hidden="1" x14ac:dyDescent="0.35">
      <c r="A79" s="104">
        <f t="shared" si="3"/>
        <v>74</v>
      </c>
      <c r="B79" s="103"/>
      <c r="C79" s="121"/>
      <c r="D79" s="104"/>
      <c r="E79" s="104"/>
      <c r="F79" s="104"/>
      <c r="G79" s="136">
        <f t="shared" si="2"/>
        <v>0</v>
      </c>
      <c r="H79" s="136"/>
      <c r="V79" s="30" t="s">
        <v>71</v>
      </c>
      <c r="W79" s="2"/>
      <c r="Y79" s="30" t="s">
        <v>71</v>
      </c>
      <c r="Z79" s="2"/>
      <c r="AB79" s="30" t="s">
        <v>71</v>
      </c>
      <c r="AC79" s="2"/>
      <c r="AE79" s="30" t="s">
        <v>71</v>
      </c>
      <c r="AF79" s="2"/>
    </row>
    <row r="80" spans="1:41" hidden="1" x14ac:dyDescent="0.35">
      <c r="A80" s="104">
        <f t="shared" si="3"/>
        <v>75</v>
      </c>
      <c r="B80" s="103"/>
      <c r="C80" s="121"/>
      <c r="D80" s="104"/>
      <c r="E80" s="104"/>
      <c r="F80" s="104"/>
      <c r="G80" s="136">
        <f t="shared" si="2"/>
        <v>0</v>
      </c>
      <c r="H80" s="136"/>
      <c r="V80" s="120" t="s">
        <v>0</v>
      </c>
      <c r="W80" s="79">
        <f>W77*18000+W78*18000</f>
        <v>0</v>
      </c>
      <c r="Y80" s="120" t="s">
        <v>0</v>
      </c>
      <c r="Z80" s="79">
        <f>Z77*18000+Z78*18000</f>
        <v>0</v>
      </c>
      <c r="AB80" s="120" t="s">
        <v>0</v>
      </c>
      <c r="AC80" s="79">
        <f>AC77*18000+AC78*18000</f>
        <v>0</v>
      </c>
      <c r="AE80" s="120" t="s">
        <v>0</v>
      </c>
      <c r="AF80" s="79">
        <f>AF77*18000+AF78*18000</f>
        <v>0</v>
      </c>
    </row>
    <row r="81" spans="1:41" hidden="1" x14ac:dyDescent="0.35">
      <c r="A81" s="104">
        <f t="shared" si="3"/>
        <v>76</v>
      </c>
      <c r="B81" s="103"/>
      <c r="C81" s="121"/>
      <c r="D81" s="104"/>
      <c r="E81" s="104"/>
      <c r="F81" s="104"/>
      <c r="G81" s="136">
        <f t="shared" si="2"/>
        <v>0</v>
      </c>
      <c r="H81" s="136"/>
    </row>
    <row r="82" spans="1:41" hidden="1" x14ac:dyDescent="0.35">
      <c r="A82" s="104">
        <f t="shared" si="3"/>
        <v>77</v>
      </c>
      <c r="B82" s="103"/>
      <c r="C82" s="121"/>
      <c r="D82" s="104"/>
      <c r="E82" s="104"/>
      <c r="F82" s="104"/>
      <c r="G82" s="136">
        <f t="shared" si="2"/>
        <v>0</v>
      </c>
      <c r="H82" s="136"/>
    </row>
    <row r="83" spans="1:41" hidden="1" x14ac:dyDescent="0.35">
      <c r="A83" s="104">
        <f t="shared" si="3"/>
        <v>78</v>
      </c>
      <c r="B83" s="103"/>
      <c r="C83" s="121"/>
      <c r="D83" s="104"/>
      <c r="E83" s="104"/>
      <c r="F83" s="104"/>
      <c r="G83" s="136">
        <f t="shared" si="2"/>
        <v>0</v>
      </c>
      <c r="H83" s="136"/>
    </row>
    <row r="84" spans="1:41" hidden="1" x14ac:dyDescent="0.35">
      <c r="A84" s="104">
        <f t="shared" si="3"/>
        <v>79</v>
      </c>
      <c r="B84" s="121"/>
      <c r="C84" s="121"/>
      <c r="D84" s="104"/>
      <c r="E84" s="104"/>
      <c r="F84" s="104"/>
      <c r="G84" s="136">
        <f t="shared" si="2"/>
        <v>0</v>
      </c>
      <c r="H84" s="136"/>
    </row>
    <row r="85" spans="1:41" hidden="1" x14ac:dyDescent="0.35">
      <c r="A85" s="104">
        <f t="shared" si="3"/>
        <v>80</v>
      </c>
      <c r="B85" s="121"/>
      <c r="C85" s="121"/>
      <c r="D85" s="104"/>
      <c r="E85" s="104"/>
      <c r="F85" s="104"/>
      <c r="G85" s="136">
        <f t="shared" si="2"/>
        <v>0</v>
      </c>
      <c r="H85" s="136"/>
    </row>
    <row r="86" spans="1:41" hidden="1" x14ac:dyDescent="0.35">
      <c r="A86" s="104">
        <f t="shared" si="3"/>
        <v>81</v>
      </c>
      <c r="B86" s="103"/>
      <c r="C86" s="121"/>
      <c r="D86" s="104"/>
      <c r="E86" s="104"/>
      <c r="F86" s="104"/>
      <c r="G86" s="136">
        <f t="shared" si="2"/>
        <v>0</v>
      </c>
      <c r="H86" s="121"/>
    </row>
    <row r="87" spans="1:41" hidden="1" x14ac:dyDescent="0.35">
      <c r="A87" s="104">
        <f t="shared" si="3"/>
        <v>82</v>
      </c>
      <c r="B87" s="103"/>
      <c r="C87" s="121"/>
      <c r="D87" s="104"/>
      <c r="E87" s="104"/>
      <c r="F87" s="104"/>
      <c r="G87" s="136">
        <f t="shared" si="2"/>
        <v>0</v>
      </c>
      <c r="H87" s="121"/>
    </row>
    <row r="88" spans="1:41" hidden="1" x14ac:dyDescent="0.35">
      <c r="A88" s="104">
        <f t="shared" si="3"/>
        <v>83</v>
      </c>
      <c r="B88" s="103"/>
      <c r="C88" s="121"/>
      <c r="D88" s="104"/>
      <c r="E88" s="104"/>
      <c r="F88" s="104"/>
      <c r="G88" s="136">
        <f t="shared" si="2"/>
        <v>0</v>
      </c>
      <c r="H88" s="136"/>
    </row>
    <row r="89" spans="1:41" x14ac:dyDescent="0.35">
      <c r="A89" s="104">
        <f t="shared" si="3"/>
        <v>84</v>
      </c>
      <c r="B89" s="103" t="s">
        <v>512</v>
      </c>
      <c r="C89" s="121" t="s">
        <v>148</v>
      </c>
      <c r="D89" s="104">
        <v>4</v>
      </c>
      <c r="E89" s="104">
        <v>1</v>
      </c>
      <c r="F89" s="104"/>
      <c r="G89" s="136">
        <f t="shared" si="2"/>
        <v>18000</v>
      </c>
      <c r="H89" s="136" t="s">
        <v>440</v>
      </c>
      <c r="V89" s="100" t="s">
        <v>2</v>
      </c>
      <c r="W89" s="6" t="s">
        <v>1581</v>
      </c>
      <c r="Y89" s="100" t="s">
        <v>2</v>
      </c>
      <c r="Z89" s="6" t="s">
        <v>502</v>
      </c>
      <c r="AB89" s="100" t="s">
        <v>2</v>
      </c>
      <c r="AC89" s="103" t="s">
        <v>909</v>
      </c>
      <c r="AE89" s="100" t="s">
        <v>2</v>
      </c>
      <c r="AF89" s="103" t="s">
        <v>1265</v>
      </c>
      <c r="AH89" s="100" t="s">
        <v>2</v>
      </c>
      <c r="AI89" s="6" t="s">
        <v>1627</v>
      </c>
      <c r="AJ89" s="265"/>
      <c r="AK89" s="100" t="s">
        <v>2</v>
      </c>
      <c r="AL89" s="6" t="s">
        <v>1628</v>
      </c>
      <c r="AM89" s="265"/>
      <c r="AN89" s="100" t="s">
        <v>2</v>
      </c>
      <c r="AO89" s="6" t="s">
        <v>1481</v>
      </c>
    </row>
    <row r="90" spans="1:41" x14ac:dyDescent="0.35">
      <c r="A90" s="104">
        <f t="shared" si="3"/>
        <v>85</v>
      </c>
      <c r="B90" s="103" t="s">
        <v>1581</v>
      </c>
      <c r="C90" s="121" t="s">
        <v>148</v>
      </c>
      <c r="D90" s="104">
        <v>4</v>
      </c>
      <c r="E90" s="104">
        <v>1</v>
      </c>
      <c r="F90" s="104"/>
      <c r="G90" s="136">
        <f t="shared" si="2"/>
        <v>18000</v>
      </c>
      <c r="H90" s="136" t="s">
        <v>440</v>
      </c>
      <c r="V90" s="100" t="s">
        <v>457</v>
      </c>
      <c r="W90" s="6" t="s">
        <v>148</v>
      </c>
      <c r="Y90" s="100" t="s">
        <v>457</v>
      </c>
      <c r="Z90" s="6" t="s">
        <v>148</v>
      </c>
      <c r="AB90" s="100" t="s">
        <v>457</v>
      </c>
      <c r="AC90" s="6" t="s">
        <v>148</v>
      </c>
      <c r="AE90" s="100" t="s">
        <v>457</v>
      </c>
      <c r="AF90" s="6" t="s">
        <v>1266</v>
      </c>
      <c r="AH90" s="100" t="s">
        <v>457</v>
      </c>
      <c r="AI90" s="6" t="s">
        <v>1563</v>
      </c>
      <c r="AK90" s="100" t="s">
        <v>457</v>
      </c>
      <c r="AL90" s="6" t="s">
        <v>649</v>
      </c>
      <c r="AN90" s="100" t="s">
        <v>457</v>
      </c>
      <c r="AO90" s="6" t="s">
        <v>413</v>
      </c>
    </row>
    <row r="91" spans="1:41" x14ac:dyDescent="0.35">
      <c r="A91" s="104">
        <f t="shared" si="3"/>
        <v>86</v>
      </c>
      <c r="B91" s="103" t="s">
        <v>502</v>
      </c>
      <c r="C91" s="121" t="s">
        <v>148</v>
      </c>
      <c r="D91" s="104">
        <v>4</v>
      </c>
      <c r="E91" s="104">
        <v>13</v>
      </c>
      <c r="F91" s="104"/>
      <c r="G91" s="136">
        <f t="shared" si="2"/>
        <v>234000</v>
      </c>
      <c r="H91" s="136" t="s">
        <v>440</v>
      </c>
      <c r="V91" s="100" t="s">
        <v>99</v>
      </c>
      <c r="W91" s="100">
        <v>4</v>
      </c>
      <c r="Y91" s="100" t="s">
        <v>99</v>
      </c>
      <c r="Z91" s="100">
        <v>4</v>
      </c>
      <c r="AB91" s="100" t="s">
        <v>99</v>
      </c>
      <c r="AC91" s="100">
        <v>4</v>
      </c>
      <c r="AE91" s="100" t="s">
        <v>99</v>
      </c>
      <c r="AF91" s="100">
        <v>2</v>
      </c>
      <c r="AH91" s="100" t="s">
        <v>99</v>
      </c>
      <c r="AI91" s="100">
        <v>6</v>
      </c>
      <c r="AK91" s="100" t="s">
        <v>99</v>
      </c>
      <c r="AL91" s="100">
        <v>5</v>
      </c>
      <c r="AN91" s="100" t="s">
        <v>99</v>
      </c>
      <c r="AO91" s="100">
        <v>3</v>
      </c>
    </row>
    <row r="92" spans="1:41" x14ac:dyDescent="0.35">
      <c r="A92" s="104">
        <f t="shared" si="3"/>
        <v>87</v>
      </c>
      <c r="B92" s="103" t="s">
        <v>909</v>
      </c>
      <c r="C92" s="121" t="s">
        <v>148</v>
      </c>
      <c r="D92" s="104">
        <v>4</v>
      </c>
      <c r="E92" s="104">
        <v>1</v>
      </c>
      <c r="F92" s="104"/>
      <c r="G92" s="136">
        <f t="shared" si="2"/>
        <v>18000</v>
      </c>
      <c r="H92" s="136" t="s">
        <v>440</v>
      </c>
      <c r="V92" s="30" t="s">
        <v>70</v>
      </c>
      <c r="W92" s="2">
        <v>1</v>
      </c>
      <c r="Y92" s="30" t="s">
        <v>70</v>
      </c>
      <c r="Z92" s="2">
        <v>13</v>
      </c>
      <c r="AB92" s="30" t="s">
        <v>70</v>
      </c>
      <c r="AC92" s="2">
        <v>1</v>
      </c>
      <c r="AE92" s="30" t="s">
        <v>70</v>
      </c>
      <c r="AF92" s="2">
        <v>1</v>
      </c>
      <c r="AH92" s="30" t="s">
        <v>70</v>
      </c>
      <c r="AI92" s="2">
        <v>3</v>
      </c>
      <c r="AK92" s="30" t="s">
        <v>70</v>
      </c>
      <c r="AL92" s="2">
        <v>1</v>
      </c>
      <c r="AN92" s="30" t="s">
        <v>70</v>
      </c>
      <c r="AO92" s="2">
        <v>3</v>
      </c>
    </row>
    <row r="93" spans="1:41" x14ac:dyDescent="0.35">
      <c r="A93" s="104">
        <f t="shared" si="3"/>
        <v>88</v>
      </c>
      <c r="B93" s="103" t="s">
        <v>1265</v>
      </c>
      <c r="C93" s="121" t="s">
        <v>1266</v>
      </c>
      <c r="D93" s="104">
        <v>2</v>
      </c>
      <c r="E93" s="104">
        <v>1</v>
      </c>
      <c r="F93" s="104"/>
      <c r="G93" s="136">
        <f t="shared" si="2"/>
        <v>18000</v>
      </c>
      <c r="H93" s="136" t="s">
        <v>440</v>
      </c>
      <c r="V93" s="30" t="s">
        <v>71</v>
      </c>
      <c r="W93" s="281"/>
      <c r="Y93" s="30" t="s">
        <v>71</v>
      </c>
      <c r="Z93" s="2"/>
      <c r="AB93" s="30" t="s">
        <v>71</v>
      </c>
      <c r="AC93" s="2"/>
      <c r="AE93" s="30" t="s">
        <v>71</v>
      </c>
      <c r="AF93" s="2"/>
      <c r="AH93" s="30" t="s">
        <v>71</v>
      </c>
      <c r="AI93" s="2">
        <v>3</v>
      </c>
      <c r="AK93" s="30" t="s">
        <v>71</v>
      </c>
      <c r="AL93" s="2"/>
      <c r="AN93" s="30" t="s">
        <v>71</v>
      </c>
      <c r="AO93" s="2"/>
    </row>
    <row r="94" spans="1:41" x14ac:dyDescent="0.35">
      <c r="A94" s="104">
        <f t="shared" si="3"/>
        <v>89</v>
      </c>
      <c r="B94" s="103" t="s">
        <v>1627</v>
      </c>
      <c r="C94" s="121" t="s">
        <v>1563</v>
      </c>
      <c r="D94" s="104">
        <v>6</v>
      </c>
      <c r="E94" s="104">
        <v>3</v>
      </c>
      <c r="F94" s="104">
        <v>3</v>
      </c>
      <c r="G94" s="136">
        <f t="shared" si="2"/>
        <v>108000</v>
      </c>
      <c r="H94" s="136" t="s">
        <v>440</v>
      </c>
      <c r="V94" s="120" t="s">
        <v>0</v>
      </c>
      <c r="W94" s="79">
        <f>(W92+W93)*18000</f>
        <v>18000</v>
      </c>
      <c r="Y94" s="120" t="s">
        <v>0</v>
      </c>
      <c r="Z94" s="79">
        <f>(Z92+Z93)*18000</f>
        <v>234000</v>
      </c>
      <c r="AB94" s="120" t="s">
        <v>0</v>
      </c>
      <c r="AC94" s="79">
        <f>(AC92+AC93)*18000</f>
        <v>18000</v>
      </c>
      <c r="AE94" s="120" t="s">
        <v>0</v>
      </c>
      <c r="AF94" s="79">
        <f>(AF92+AF93)*18000</f>
        <v>18000</v>
      </c>
      <c r="AH94" s="120" t="s">
        <v>0</v>
      </c>
      <c r="AI94" s="79">
        <f>AI92*18000</f>
        <v>54000</v>
      </c>
      <c r="AK94" s="120" t="s">
        <v>0</v>
      </c>
      <c r="AL94" s="79">
        <f>AL93*18000</f>
        <v>0</v>
      </c>
      <c r="AN94" s="120" t="s">
        <v>0</v>
      </c>
      <c r="AO94" s="79">
        <f>AO92*18000</f>
        <v>54000</v>
      </c>
    </row>
    <row r="95" spans="1:41" x14ac:dyDescent="0.35">
      <c r="A95" s="104">
        <f t="shared" si="3"/>
        <v>90</v>
      </c>
      <c r="B95" s="103" t="s">
        <v>1628</v>
      </c>
      <c r="C95" s="121" t="s">
        <v>649</v>
      </c>
      <c r="D95" s="104">
        <v>5</v>
      </c>
      <c r="E95" s="104">
        <v>1</v>
      </c>
      <c r="F95" s="104"/>
      <c r="G95" s="136">
        <f t="shared" si="2"/>
        <v>18000</v>
      </c>
      <c r="H95" s="136" t="s">
        <v>440</v>
      </c>
      <c r="V95" s="120" t="s">
        <v>0</v>
      </c>
      <c r="W95" s="79">
        <f>W92*18000+W93*18000</f>
        <v>18000</v>
      </c>
      <c r="Y95" s="120" t="s">
        <v>0</v>
      </c>
      <c r="Z95" s="79">
        <f>Z92*18000+Z93*18000</f>
        <v>234000</v>
      </c>
      <c r="AB95" s="120" t="s">
        <v>0</v>
      </c>
      <c r="AC95" s="79">
        <f>AC92*18000+AC93*18000</f>
        <v>18000</v>
      </c>
      <c r="AE95" s="120" t="s">
        <v>0</v>
      </c>
      <c r="AF95" s="79">
        <f>AF92*18000+AF93*18000</f>
        <v>18000</v>
      </c>
      <c r="AH95" s="120" t="s">
        <v>0</v>
      </c>
      <c r="AI95" s="79">
        <f>AI92*18000+AI93*18000</f>
        <v>108000</v>
      </c>
      <c r="AK95" s="120" t="s">
        <v>0</v>
      </c>
      <c r="AL95" s="79">
        <f>AL92*18000+AL93*18000</f>
        <v>18000</v>
      </c>
      <c r="AN95" s="120" t="s">
        <v>0</v>
      </c>
      <c r="AO95" s="79">
        <f>AO92*18000+AO93*18000</f>
        <v>54000</v>
      </c>
    </row>
    <row r="96" spans="1:41" x14ac:dyDescent="0.35">
      <c r="A96" s="104">
        <f t="shared" si="3"/>
        <v>91</v>
      </c>
      <c r="B96" s="103" t="s">
        <v>1481</v>
      </c>
      <c r="C96" s="121" t="s">
        <v>413</v>
      </c>
      <c r="D96" s="104">
        <v>3</v>
      </c>
      <c r="E96" s="104">
        <v>3</v>
      </c>
      <c r="F96" s="104"/>
      <c r="G96" s="136">
        <f t="shared" si="2"/>
        <v>54000</v>
      </c>
      <c r="H96" s="136" t="s">
        <v>440</v>
      </c>
    </row>
    <row r="97" spans="1:41" x14ac:dyDescent="0.35">
      <c r="A97" s="104">
        <f t="shared" si="3"/>
        <v>92</v>
      </c>
      <c r="B97" s="103" t="s">
        <v>126</v>
      </c>
      <c r="C97" s="121" t="s">
        <v>475</v>
      </c>
      <c r="D97" s="104">
        <v>4</v>
      </c>
      <c r="E97" s="104">
        <v>5</v>
      </c>
      <c r="F97" s="104"/>
      <c r="G97" s="136">
        <f t="shared" si="2"/>
        <v>90000</v>
      </c>
      <c r="H97" s="136" t="s">
        <v>440</v>
      </c>
      <c r="V97" s="100" t="s">
        <v>2</v>
      </c>
      <c r="W97" s="6" t="s">
        <v>126</v>
      </c>
      <c r="Y97" s="100" t="s">
        <v>2</v>
      </c>
      <c r="Z97" s="6" t="s">
        <v>412</v>
      </c>
      <c r="AB97" s="100" t="s">
        <v>2</v>
      </c>
      <c r="AC97" s="103" t="s">
        <v>1267</v>
      </c>
      <c r="AE97" s="100" t="s">
        <v>2</v>
      </c>
      <c r="AF97" s="103" t="s">
        <v>1637</v>
      </c>
      <c r="AH97" s="100" t="s">
        <v>2</v>
      </c>
      <c r="AI97" s="6" t="s">
        <v>1258</v>
      </c>
      <c r="AJ97" s="265"/>
      <c r="AK97" s="100" t="s">
        <v>2</v>
      </c>
      <c r="AL97" s="6"/>
      <c r="AM97" s="265"/>
      <c r="AN97" s="100" t="s">
        <v>2</v>
      </c>
      <c r="AO97" s="6"/>
    </row>
    <row r="98" spans="1:41" x14ac:dyDescent="0.35">
      <c r="A98" s="94">
        <f t="shared" si="3"/>
        <v>93</v>
      </c>
      <c r="B98" s="93" t="s">
        <v>412</v>
      </c>
      <c r="C98" s="118" t="s">
        <v>104</v>
      </c>
      <c r="D98" s="94">
        <v>4</v>
      </c>
      <c r="E98" s="94">
        <v>2</v>
      </c>
      <c r="F98" s="94"/>
      <c r="G98" s="285">
        <f t="shared" si="2"/>
        <v>36000</v>
      </c>
      <c r="H98" s="285"/>
      <c r="V98" s="100" t="s">
        <v>457</v>
      </c>
      <c r="W98" s="6" t="s">
        <v>475</v>
      </c>
      <c r="Y98" s="100" t="s">
        <v>457</v>
      </c>
      <c r="Z98" s="6" t="s">
        <v>104</v>
      </c>
      <c r="AB98" s="100" t="s">
        <v>457</v>
      </c>
      <c r="AC98" s="6" t="s">
        <v>1268</v>
      </c>
      <c r="AE98" s="100" t="s">
        <v>457</v>
      </c>
      <c r="AF98" s="6" t="s">
        <v>1268</v>
      </c>
      <c r="AH98" s="100" t="s">
        <v>457</v>
      </c>
      <c r="AI98" s="6" t="s">
        <v>649</v>
      </c>
      <c r="AK98" s="100" t="s">
        <v>457</v>
      </c>
      <c r="AL98" s="6"/>
      <c r="AN98" s="100" t="s">
        <v>457</v>
      </c>
      <c r="AO98" s="6"/>
    </row>
    <row r="99" spans="1:41" x14ac:dyDescent="0.35">
      <c r="A99" s="104">
        <f t="shared" si="3"/>
        <v>94</v>
      </c>
      <c r="B99" s="103" t="s">
        <v>1267</v>
      </c>
      <c r="C99" s="121" t="s">
        <v>1633</v>
      </c>
      <c r="D99" s="104">
        <v>8</v>
      </c>
      <c r="E99" s="104">
        <v>1</v>
      </c>
      <c r="F99" s="104"/>
      <c r="G99" s="136">
        <f t="shared" si="2"/>
        <v>18000</v>
      </c>
      <c r="H99" s="136" t="s">
        <v>440</v>
      </c>
      <c r="V99" s="100" t="s">
        <v>99</v>
      </c>
      <c r="W99" s="100">
        <v>4</v>
      </c>
      <c r="Y99" s="100" t="s">
        <v>99</v>
      </c>
      <c r="Z99" s="100">
        <v>4</v>
      </c>
      <c r="AB99" s="100" t="s">
        <v>99</v>
      </c>
      <c r="AC99" s="100">
        <v>8</v>
      </c>
      <c r="AE99" s="100" t="s">
        <v>99</v>
      </c>
      <c r="AF99" s="100">
        <v>8</v>
      </c>
      <c r="AH99" s="100" t="s">
        <v>99</v>
      </c>
      <c r="AI99" s="100">
        <v>5</v>
      </c>
      <c r="AK99" s="100" t="s">
        <v>99</v>
      </c>
      <c r="AL99" s="100"/>
      <c r="AN99" s="100" t="s">
        <v>99</v>
      </c>
      <c r="AO99" s="100"/>
    </row>
    <row r="100" spans="1:41" x14ac:dyDescent="0.35">
      <c r="A100" s="104">
        <f t="shared" si="3"/>
        <v>95</v>
      </c>
      <c r="B100" s="103" t="s">
        <v>1634</v>
      </c>
      <c r="C100" s="121" t="s">
        <v>1633</v>
      </c>
      <c r="D100" s="104">
        <v>8</v>
      </c>
      <c r="E100" s="104">
        <v>1</v>
      </c>
      <c r="F100" s="104"/>
      <c r="G100" s="136">
        <f t="shared" si="2"/>
        <v>18000</v>
      </c>
      <c r="H100" s="136" t="s">
        <v>440</v>
      </c>
      <c r="V100" s="30" t="s">
        <v>70</v>
      </c>
      <c r="W100" s="2">
        <v>5</v>
      </c>
      <c r="Y100" s="30" t="s">
        <v>70</v>
      </c>
      <c r="Z100" s="2">
        <v>2</v>
      </c>
      <c r="AB100" s="30" t="s">
        <v>70</v>
      </c>
      <c r="AC100" s="2">
        <v>1</v>
      </c>
      <c r="AE100" s="30" t="s">
        <v>70</v>
      </c>
      <c r="AF100" s="2">
        <v>1</v>
      </c>
      <c r="AH100" s="30" t="s">
        <v>70</v>
      </c>
      <c r="AI100" s="2">
        <v>2</v>
      </c>
      <c r="AK100" s="30" t="s">
        <v>70</v>
      </c>
      <c r="AL100" s="2"/>
      <c r="AN100" s="30" t="s">
        <v>70</v>
      </c>
      <c r="AO100" s="2"/>
    </row>
    <row r="101" spans="1:41" x14ac:dyDescent="0.35">
      <c r="A101" s="104">
        <f t="shared" si="3"/>
        <v>96</v>
      </c>
      <c r="B101" s="103" t="s">
        <v>1258</v>
      </c>
      <c r="C101" s="121" t="s">
        <v>649</v>
      </c>
      <c r="D101" s="104">
        <v>5</v>
      </c>
      <c r="E101" s="104">
        <v>2</v>
      </c>
      <c r="F101" s="104">
        <v>1</v>
      </c>
      <c r="G101" s="136">
        <f t="shared" si="2"/>
        <v>54000</v>
      </c>
      <c r="H101" s="136" t="s">
        <v>440</v>
      </c>
      <c r="V101" s="30" t="s">
        <v>71</v>
      </c>
      <c r="W101" s="281"/>
      <c r="Y101" s="30" t="s">
        <v>71</v>
      </c>
      <c r="Z101" s="2"/>
      <c r="AB101" s="30" t="s">
        <v>380</v>
      </c>
      <c r="AC101" s="2"/>
      <c r="AE101" s="30" t="s">
        <v>71</v>
      </c>
      <c r="AF101" s="2"/>
      <c r="AH101" s="30" t="s">
        <v>71</v>
      </c>
      <c r="AI101" s="2">
        <v>1</v>
      </c>
      <c r="AK101" s="30" t="s">
        <v>71</v>
      </c>
      <c r="AL101" s="2"/>
      <c r="AN101" s="30" t="s">
        <v>71</v>
      </c>
      <c r="AO101" s="2"/>
    </row>
    <row r="102" spans="1:41" x14ac:dyDescent="0.35">
      <c r="A102" s="104">
        <f t="shared" si="3"/>
        <v>97</v>
      </c>
      <c r="B102" s="103" t="s">
        <v>841</v>
      </c>
      <c r="C102" s="121" t="s">
        <v>148</v>
      </c>
      <c r="D102" s="104">
        <v>4</v>
      </c>
      <c r="E102" s="104">
        <v>2</v>
      </c>
      <c r="F102" s="104"/>
      <c r="G102" s="136">
        <f>(E102+F102)*18000</f>
        <v>36000</v>
      </c>
      <c r="H102" s="136" t="s">
        <v>440</v>
      </c>
      <c r="V102" s="120" t="s">
        <v>0</v>
      </c>
      <c r="W102" s="79">
        <f>(W100+W101)*18000</f>
        <v>90000</v>
      </c>
      <c r="Y102" s="120" t="s">
        <v>0</v>
      </c>
      <c r="Z102" s="79">
        <f>(Z100+Z101)*18000</f>
        <v>36000</v>
      </c>
      <c r="AB102" s="120" t="s">
        <v>0</v>
      </c>
      <c r="AC102" s="79">
        <f>(AC100+AC101)*18000</f>
        <v>18000</v>
      </c>
      <c r="AE102" s="120" t="s">
        <v>0</v>
      </c>
      <c r="AF102" s="79">
        <f>(AF100+AF101)*18000</f>
        <v>18000</v>
      </c>
      <c r="AH102" s="120" t="s">
        <v>0</v>
      </c>
      <c r="AI102" s="79">
        <f>3*18000</f>
        <v>54000</v>
      </c>
      <c r="AK102" s="120" t="s">
        <v>0</v>
      </c>
      <c r="AL102" s="79">
        <f>AL101*18000</f>
        <v>0</v>
      </c>
      <c r="AN102" s="120" t="s">
        <v>0</v>
      </c>
      <c r="AO102" s="79">
        <f>AO100*18000</f>
        <v>0</v>
      </c>
    </row>
    <row r="103" spans="1:41" x14ac:dyDescent="0.35">
      <c r="A103" s="104">
        <f t="shared" si="3"/>
        <v>98</v>
      </c>
      <c r="B103" s="103" t="s">
        <v>508</v>
      </c>
      <c r="C103" s="121" t="s">
        <v>148</v>
      </c>
      <c r="D103" s="104">
        <v>4</v>
      </c>
      <c r="E103" s="104">
        <v>1</v>
      </c>
      <c r="F103" s="104"/>
      <c r="G103" s="136">
        <f t="shared" ref="G103" si="4">(E103+F103)*18000</f>
        <v>18000</v>
      </c>
      <c r="H103" s="136" t="s">
        <v>440</v>
      </c>
      <c r="V103" s="362"/>
      <c r="W103" s="265"/>
      <c r="X103" s="265"/>
      <c r="Y103" s="362"/>
      <c r="Z103" s="265"/>
      <c r="AA103" s="265"/>
      <c r="AB103" s="362"/>
      <c r="AC103" s="265"/>
      <c r="AD103" s="265"/>
      <c r="AE103" s="362"/>
      <c r="AF103" s="265"/>
      <c r="AG103" s="265"/>
      <c r="AH103" s="362"/>
      <c r="AI103" s="265"/>
      <c r="AJ103" s="265"/>
      <c r="AK103" s="362"/>
      <c r="AL103" s="265"/>
    </row>
    <row r="104" spans="1:41" x14ac:dyDescent="0.35">
      <c r="A104" s="104">
        <f t="shared" si="3"/>
        <v>99</v>
      </c>
      <c r="B104" s="103" t="s">
        <v>504</v>
      </c>
      <c r="C104" s="121" t="s">
        <v>148</v>
      </c>
      <c r="D104" s="104">
        <v>4</v>
      </c>
      <c r="E104" s="104"/>
      <c r="F104" s="104">
        <v>1</v>
      </c>
      <c r="G104" s="136">
        <f>(E104+F104)*18000</f>
        <v>18000</v>
      </c>
      <c r="H104" s="136" t="s">
        <v>440</v>
      </c>
      <c r="V104" s="100" t="s">
        <v>2</v>
      </c>
      <c r="W104" s="6"/>
      <c r="Y104" s="100" t="s">
        <v>2</v>
      </c>
      <c r="Z104" s="6"/>
      <c r="AB104" s="100" t="s">
        <v>2</v>
      </c>
      <c r="AC104" s="6"/>
      <c r="AE104" s="100" t="s">
        <v>2</v>
      </c>
      <c r="AF104" s="6"/>
      <c r="AH104" s="100" t="s">
        <v>2</v>
      </c>
      <c r="AI104" s="6"/>
      <c r="AK104" s="100" t="s">
        <v>2</v>
      </c>
      <c r="AL104" s="6"/>
      <c r="AN104" s="100" t="s">
        <v>2</v>
      </c>
      <c r="AO104" s="6"/>
    </row>
    <row r="105" spans="1:41" x14ac:dyDescent="0.35">
      <c r="A105" s="104">
        <f t="shared" si="3"/>
        <v>100</v>
      </c>
      <c r="B105" s="340" t="s">
        <v>1251</v>
      </c>
      <c r="C105" s="152"/>
      <c r="D105" s="153"/>
      <c r="E105" s="153">
        <v>1</v>
      </c>
      <c r="F105" s="153"/>
      <c r="G105" s="408">
        <f>(E105+F105)*18000</f>
        <v>18000</v>
      </c>
      <c r="H105" s="152" t="s">
        <v>440</v>
      </c>
      <c r="V105" s="100" t="s">
        <v>457</v>
      </c>
      <c r="W105" s="6"/>
      <c r="Y105" s="100" t="s">
        <v>457</v>
      </c>
      <c r="Z105" s="6"/>
      <c r="AB105" s="100" t="s">
        <v>457</v>
      </c>
      <c r="AC105" s="6"/>
      <c r="AE105" s="100" t="s">
        <v>457</v>
      </c>
      <c r="AF105" s="6"/>
      <c r="AH105" s="100" t="s">
        <v>457</v>
      </c>
      <c r="AI105" s="6"/>
      <c r="AK105" s="100" t="s">
        <v>457</v>
      </c>
      <c r="AL105" s="6"/>
      <c r="AN105" s="100" t="s">
        <v>457</v>
      </c>
      <c r="AO105" s="6"/>
    </row>
    <row r="106" spans="1:41" x14ac:dyDescent="0.35">
      <c r="A106" s="104">
        <f t="shared" si="3"/>
        <v>101</v>
      </c>
      <c r="B106" s="103" t="s">
        <v>727</v>
      </c>
      <c r="C106" s="121" t="s">
        <v>687</v>
      </c>
      <c r="D106" s="104">
        <v>4</v>
      </c>
      <c r="E106" s="104">
        <v>2</v>
      </c>
      <c r="F106" s="104"/>
      <c r="G106" s="136">
        <f t="shared" si="2"/>
        <v>36000</v>
      </c>
      <c r="H106" s="136" t="s">
        <v>440</v>
      </c>
      <c r="V106" s="100" t="s">
        <v>99</v>
      </c>
      <c r="W106" s="100"/>
      <c r="Y106" s="100" t="s">
        <v>99</v>
      </c>
      <c r="Z106" s="100"/>
      <c r="AB106" s="100" t="s">
        <v>99</v>
      </c>
      <c r="AC106" s="100"/>
      <c r="AE106" s="100" t="s">
        <v>99</v>
      </c>
      <c r="AF106" s="100"/>
      <c r="AH106" s="100" t="s">
        <v>99</v>
      </c>
      <c r="AI106" s="100"/>
      <c r="AK106" s="100" t="s">
        <v>99</v>
      </c>
      <c r="AL106" s="100"/>
      <c r="AN106" s="100" t="s">
        <v>99</v>
      </c>
      <c r="AO106" s="100"/>
    </row>
    <row r="107" spans="1:41" x14ac:dyDescent="0.35">
      <c r="A107" s="94">
        <f t="shared" si="3"/>
        <v>102</v>
      </c>
      <c r="B107" s="93" t="s">
        <v>3</v>
      </c>
      <c r="C107" s="118" t="s">
        <v>687</v>
      </c>
      <c r="D107" s="94">
        <v>4</v>
      </c>
      <c r="E107" s="94">
        <v>1</v>
      </c>
      <c r="F107" s="94"/>
      <c r="G107" s="285">
        <f t="shared" si="2"/>
        <v>18000</v>
      </c>
      <c r="H107" s="285"/>
      <c r="V107" s="30" t="s">
        <v>70</v>
      </c>
      <c r="W107" s="2"/>
      <c r="Y107" s="30" t="s">
        <v>70</v>
      </c>
      <c r="Z107" s="2"/>
      <c r="AB107" s="30" t="s">
        <v>70</v>
      </c>
      <c r="AC107" s="2"/>
      <c r="AE107" s="30" t="s">
        <v>70</v>
      </c>
      <c r="AF107" s="2"/>
      <c r="AH107" s="30" t="s">
        <v>70</v>
      </c>
      <c r="AI107" s="2"/>
      <c r="AK107" s="30" t="s">
        <v>70</v>
      </c>
      <c r="AL107" s="2"/>
      <c r="AN107" s="30" t="s">
        <v>70</v>
      </c>
      <c r="AO107" s="2"/>
    </row>
    <row r="108" spans="1:41" x14ac:dyDescent="0.35">
      <c r="A108" s="104">
        <f t="shared" si="3"/>
        <v>103</v>
      </c>
      <c r="B108" s="103" t="s">
        <v>1282</v>
      </c>
      <c r="C108" s="121" t="s">
        <v>1638</v>
      </c>
      <c r="D108" s="104">
        <v>7</v>
      </c>
      <c r="E108" s="104">
        <v>1</v>
      </c>
      <c r="F108" s="104"/>
      <c r="G108" s="136">
        <f t="shared" si="2"/>
        <v>18000</v>
      </c>
      <c r="H108" s="136" t="s">
        <v>440</v>
      </c>
      <c r="I108" s="341"/>
      <c r="V108" s="30" t="s">
        <v>71</v>
      </c>
      <c r="W108" s="2"/>
      <c r="Y108" s="30" t="s">
        <v>71</v>
      </c>
      <c r="Z108" s="2"/>
      <c r="AB108" s="30" t="s">
        <v>71</v>
      </c>
      <c r="AC108" s="2"/>
      <c r="AE108" s="30" t="s">
        <v>71</v>
      </c>
      <c r="AF108" s="2"/>
      <c r="AH108" s="30" t="s">
        <v>71</v>
      </c>
      <c r="AI108" s="2"/>
      <c r="AK108" s="30" t="s">
        <v>71</v>
      </c>
      <c r="AL108" s="2"/>
      <c r="AN108" s="30" t="s">
        <v>71</v>
      </c>
      <c r="AO108" s="2"/>
    </row>
    <row r="109" spans="1:41" x14ac:dyDescent="0.35">
      <c r="A109" s="104">
        <f t="shared" si="3"/>
        <v>104</v>
      </c>
      <c r="B109" s="103" t="s">
        <v>1080</v>
      </c>
      <c r="C109" s="121" t="s">
        <v>413</v>
      </c>
      <c r="D109" s="104">
        <v>3</v>
      </c>
      <c r="E109" s="104">
        <v>1</v>
      </c>
      <c r="F109" s="104"/>
      <c r="G109" s="136">
        <f t="shared" si="2"/>
        <v>18000</v>
      </c>
      <c r="H109" s="136" t="s">
        <v>440</v>
      </c>
      <c r="V109" s="120" t="s">
        <v>0</v>
      </c>
      <c r="W109" s="79">
        <f>W107*18000+W108*18000</f>
        <v>0</v>
      </c>
      <c r="Y109" s="120" t="s">
        <v>0</v>
      </c>
      <c r="Z109" s="79">
        <f>Z107*18000+Z108*18000</f>
        <v>0</v>
      </c>
      <c r="AB109" s="120" t="s">
        <v>0</v>
      </c>
      <c r="AC109" s="79">
        <f>AC107*18000+AC108*18000</f>
        <v>0</v>
      </c>
      <c r="AE109" s="120" t="s">
        <v>0</v>
      </c>
      <c r="AF109" s="79">
        <f>AF107*18000+AF108*18000</f>
        <v>0</v>
      </c>
      <c r="AH109" s="120" t="s">
        <v>0</v>
      </c>
      <c r="AI109" s="79">
        <f>AI107*18000+AI108*18000</f>
        <v>0</v>
      </c>
      <c r="AK109" s="120" t="s">
        <v>0</v>
      </c>
      <c r="AL109" s="79">
        <f>AL107*18000+AL108*18000</f>
        <v>0</v>
      </c>
      <c r="AN109" s="120" t="s">
        <v>0</v>
      </c>
      <c r="AO109" s="79">
        <f>AO107*18000+AO108*18000</f>
        <v>0</v>
      </c>
    </row>
    <row r="110" spans="1:41" x14ac:dyDescent="0.35">
      <c r="A110" s="94">
        <f t="shared" si="3"/>
        <v>105</v>
      </c>
      <c r="B110" s="93"/>
      <c r="C110" s="118"/>
      <c r="D110" s="94"/>
      <c r="E110" s="94"/>
      <c r="F110" s="94"/>
      <c r="G110" s="285">
        <f t="shared" si="2"/>
        <v>0</v>
      </c>
      <c r="H110" s="285"/>
      <c r="V110" s="362"/>
      <c r="W110" s="265"/>
      <c r="X110" s="265"/>
      <c r="Y110" s="362"/>
      <c r="Z110" s="265"/>
      <c r="AA110" s="265"/>
      <c r="AB110" s="362"/>
      <c r="AC110" s="265"/>
      <c r="AD110" s="265"/>
      <c r="AE110" s="362"/>
      <c r="AF110" s="265"/>
      <c r="AG110" s="265"/>
      <c r="AH110" s="362"/>
      <c r="AI110" s="265"/>
      <c r="AJ110" s="265"/>
      <c r="AK110" s="362"/>
      <c r="AL110" s="265"/>
    </row>
    <row r="111" spans="1:41" x14ac:dyDescent="0.35">
      <c r="A111" s="94">
        <f t="shared" si="3"/>
        <v>106</v>
      </c>
      <c r="B111" s="93"/>
      <c r="C111" s="118"/>
      <c r="D111" s="94"/>
      <c r="E111" s="94"/>
      <c r="F111" s="94"/>
      <c r="G111" s="285">
        <f t="shared" si="2"/>
        <v>0</v>
      </c>
      <c r="H111" s="285"/>
      <c r="V111" s="100" t="s">
        <v>2</v>
      </c>
      <c r="W111" s="6"/>
      <c r="Y111" s="100" t="s">
        <v>2</v>
      </c>
      <c r="Z111" s="6"/>
      <c r="AB111" s="100" t="s">
        <v>2</v>
      </c>
      <c r="AC111" s="6"/>
      <c r="AE111" s="100" t="s">
        <v>2</v>
      </c>
      <c r="AF111" s="6"/>
      <c r="AH111" s="100" t="s">
        <v>2</v>
      </c>
      <c r="AI111" s="6"/>
      <c r="AK111" s="100" t="s">
        <v>2</v>
      </c>
      <c r="AL111" s="6"/>
      <c r="AN111" s="100" t="s">
        <v>2</v>
      </c>
      <c r="AO111" s="6"/>
    </row>
    <row r="112" spans="1:41" x14ac:dyDescent="0.35">
      <c r="A112" s="94">
        <f t="shared" si="3"/>
        <v>107</v>
      </c>
      <c r="B112" s="93"/>
      <c r="C112" s="118"/>
      <c r="D112" s="94"/>
      <c r="E112" s="94"/>
      <c r="F112" s="94"/>
      <c r="G112" s="285">
        <f t="shared" si="2"/>
        <v>0</v>
      </c>
      <c r="H112" s="285"/>
      <c r="V112" s="100" t="s">
        <v>457</v>
      </c>
      <c r="W112" s="6"/>
      <c r="Y112" s="100" t="s">
        <v>457</v>
      </c>
      <c r="Z112" s="6"/>
      <c r="AB112" s="100" t="s">
        <v>457</v>
      </c>
      <c r="AC112" s="6"/>
      <c r="AE112" s="100" t="s">
        <v>457</v>
      </c>
      <c r="AF112" s="6"/>
      <c r="AH112" s="100" t="s">
        <v>457</v>
      </c>
      <c r="AI112" s="6"/>
      <c r="AK112" s="100" t="s">
        <v>457</v>
      </c>
      <c r="AL112" s="6"/>
      <c r="AN112" s="100" t="s">
        <v>457</v>
      </c>
      <c r="AO112" s="6"/>
    </row>
    <row r="113" spans="1:44" x14ac:dyDescent="0.35">
      <c r="A113" s="94">
        <f t="shared" si="3"/>
        <v>108</v>
      </c>
      <c r="B113" s="93"/>
      <c r="C113" s="118"/>
      <c r="D113" s="94"/>
      <c r="E113" s="94"/>
      <c r="F113" s="94"/>
      <c r="G113" s="285">
        <f t="shared" si="2"/>
        <v>0</v>
      </c>
      <c r="H113" s="285"/>
      <c r="V113" s="100" t="s">
        <v>99</v>
      </c>
      <c r="W113" s="100"/>
      <c r="Y113" s="100" t="s">
        <v>99</v>
      </c>
      <c r="Z113" s="100"/>
      <c r="AB113" s="100" t="s">
        <v>99</v>
      </c>
      <c r="AC113" s="100"/>
      <c r="AE113" s="100" t="s">
        <v>99</v>
      </c>
      <c r="AF113" s="100"/>
      <c r="AH113" s="100" t="s">
        <v>99</v>
      </c>
      <c r="AI113" s="100"/>
      <c r="AK113" s="100" t="s">
        <v>99</v>
      </c>
      <c r="AL113" s="100"/>
      <c r="AN113" s="100" t="s">
        <v>99</v>
      </c>
      <c r="AO113" s="100"/>
    </row>
    <row r="114" spans="1:44" x14ac:dyDescent="0.35">
      <c r="A114" s="94">
        <f t="shared" si="3"/>
        <v>109</v>
      </c>
      <c r="B114" s="93"/>
      <c r="C114" s="118"/>
      <c r="D114" s="94"/>
      <c r="E114" s="94"/>
      <c r="F114" s="94"/>
      <c r="G114" s="285">
        <f t="shared" si="2"/>
        <v>0</v>
      </c>
      <c r="H114" s="285"/>
      <c r="V114" s="30" t="s">
        <v>70</v>
      </c>
      <c r="W114" s="2"/>
      <c r="Y114" s="30" t="s">
        <v>70</v>
      </c>
      <c r="Z114" s="2"/>
      <c r="AB114" s="30" t="s">
        <v>70</v>
      </c>
      <c r="AC114" s="2"/>
      <c r="AE114" s="30" t="s">
        <v>70</v>
      </c>
      <c r="AF114" s="2"/>
      <c r="AH114" s="30" t="s">
        <v>70</v>
      </c>
      <c r="AI114" s="2"/>
      <c r="AK114" s="30" t="s">
        <v>70</v>
      </c>
      <c r="AL114" s="2"/>
      <c r="AN114" s="30" t="s">
        <v>70</v>
      </c>
      <c r="AO114" s="2"/>
    </row>
    <row r="115" spans="1:44" x14ac:dyDescent="0.35">
      <c r="A115" s="94">
        <f t="shared" si="3"/>
        <v>110</v>
      </c>
      <c r="B115" s="93"/>
      <c r="C115" s="118"/>
      <c r="D115" s="94"/>
      <c r="E115" s="94"/>
      <c r="F115" s="94"/>
      <c r="G115" s="285">
        <f t="shared" si="2"/>
        <v>0</v>
      </c>
      <c r="H115" s="285"/>
      <c r="V115" s="30" t="s">
        <v>71</v>
      </c>
      <c r="W115" s="2"/>
      <c r="Y115" s="30" t="s">
        <v>71</v>
      </c>
      <c r="Z115" s="2"/>
      <c r="AB115" s="30" t="s">
        <v>71</v>
      </c>
      <c r="AC115" s="2"/>
      <c r="AE115" s="30" t="s">
        <v>71</v>
      </c>
      <c r="AF115" s="2"/>
      <c r="AH115" s="30" t="s">
        <v>71</v>
      </c>
      <c r="AI115" s="2"/>
      <c r="AK115" s="30" t="s">
        <v>71</v>
      </c>
      <c r="AL115" s="2"/>
      <c r="AN115" s="30" t="s">
        <v>71</v>
      </c>
      <c r="AO115" s="2"/>
    </row>
    <row r="116" spans="1:44" x14ac:dyDescent="0.35">
      <c r="A116" s="94">
        <f t="shared" si="3"/>
        <v>111</v>
      </c>
      <c r="B116" s="93"/>
      <c r="C116" s="118"/>
      <c r="D116" s="94"/>
      <c r="E116" s="94"/>
      <c r="F116" s="94"/>
      <c r="G116" s="285">
        <f t="shared" si="2"/>
        <v>0</v>
      </c>
      <c r="H116" s="285"/>
      <c r="V116" s="120" t="s">
        <v>0</v>
      </c>
      <c r="W116" s="79">
        <f>W114*18000+W115*18000</f>
        <v>0</v>
      </c>
      <c r="Y116" s="120" t="s">
        <v>0</v>
      </c>
      <c r="Z116" s="79">
        <f>Z114*18000+Z115*18000</f>
        <v>0</v>
      </c>
      <c r="AB116" s="120" t="s">
        <v>0</v>
      </c>
      <c r="AC116" s="79">
        <f>AC114*18000+AC115*18000</f>
        <v>0</v>
      </c>
      <c r="AE116" s="120" t="s">
        <v>0</v>
      </c>
      <c r="AF116" s="79">
        <f>AF114*18000+AF115*18000</f>
        <v>0</v>
      </c>
      <c r="AH116" s="120" t="s">
        <v>0</v>
      </c>
      <c r="AI116" s="79">
        <f>AI114*18000+AI115*18000</f>
        <v>0</v>
      </c>
      <c r="AK116" s="120" t="s">
        <v>0</v>
      </c>
      <c r="AL116" s="79">
        <f>AL114*18000+AL115*18000</f>
        <v>0</v>
      </c>
      <c r="AN116" s="120" t="s">
        <v>0</v>
      </c>
      <c r="AO116" s="79">
        <f>AO114*18000+AO115*18000</f>
        <v>0</v>
      </c>
    </row>
    <row r="117" spans="1:44" x14ac:dyDescent="0.35">
      <c r="A117" s="94">
        <f t="shared" si="3"/>
        <v>112</v>
      </c>
      <c r="B117" s="93"/>
      <c r="C117" s="118"/>
      <c r="D117" s="94"/>
      <c r="E117" s="94"/>
      <c r="F117" s="94"/>
      <c r="G117" s="285">
        <f t="shared" si="2"/>
        <v>0</v>
      </c>
      <c r="H117" s="285"/>
      <c r="V117" s="362"/>
      <c r="W117" s="265"/>
      <c r="X117" s="265"/>
      <c r="Y117" s="362"/>
      <c r="Z117" s="265"/>
      <c r="AA117" s="265"/>
      <c r="AB117" s="362"/>
      <c r="AC117" s="265"/>
      <c r="AD117" s="265"/>
      <c r="AE117" s="362"/>
      <c r="AF117" s="265"/>
      <c r="AG117" s="265"/>
      <c r="AH117" s="362"/>
      <c r="AI117" s="265"/>
      <c r="AJ117" s="265"/>
      <c r="AK117" s="362"/>
      <c r="AL117" s="265"/>
    </row>
    <row r="118" spans="1:44" x14ac:dyDescent="0.35">
      <c r="A118" s="94">
        <f t="shared" si="3"/>
        <v>113</v>
      </c>
      <c r="B118" s="93"/>
      <c r="C118" s="118"/>
      <c r="D118" s="94"/>
      <c r="E118" s="94"/>
      <c r="F118" s="94"/>
      <c r="G118" s="285">
        <f t="shared" si="2"/>
        <v>0</v>
      </c>
      <c r="H118" s="285"/>
      <c r="V118" s="100" t="s">
        <v>2</v>
      </c>
      <c r="W118" s="6"/>
      <c r="Y118" s="100" t="s">
        <v>2</v>
      </c>
      <c r="Z118" s="6"/>
      <c r="AB118" s="100" t="s">
        <v>2</v>
      </c>
      <c r="AC118" s="6"/>
      <c r="AE118" s="100" t="s">
        <v>2</v>
      </c>
      <c r="AF118" s="6"/>
      <c r="AH118" s="100" t="s">
        <v>2</v>
      </c>
      <c r="AI118" s="6"/>
      <c r="AK118" s="100" t="s">
        <v>2</v>
      </c>
      <c r="AL118" s="6"/>
      <c r="AN118" s="100" t="s">
        <v>2</v>
      </c>
      <c r="AO118" s="6"/>
    </row>
    <row r="119" spans="1:44" x14ac:dyDescent="0.35">
      <c r="A119" s="94">
        <f t="shared" si="3"/>
        <v>114</v>
      </c>
      <c r="B119" s="93"/>
      <c r="C119" s="118"/>
      <c r="D119" s="94"/>
      <c r="E119" s="94"/>
      <c r="F119" s="94"/>
      <c r="G119" s="285">
        <f t="shared" si="2"/>
        <v>0</v>
      </c>
      <c r="H119" s="285"/>
      <c r="V119" s="100" t="s">
        <v>457</v>
      </c>
      <c r="W119" s="100"/>
      <c r="Y119" s="100" t="s">
        <v>457</v>
      </c>
      <c r="Z119" s="6"/>
      <c r="AB119" s="100" t="s">
        <v>457</v>
      </c>
      <c r="AC119" s="6"/>
      <c r="AE119" s="100" t="s">
        <v>457</v>
      </c>
      <c r="AF119" s="6"/>
      <c r="AH119" s="100" t="s">
        <v>457</v>
      </c>
      <c r="AI119" s="6"/>
      <c r="AK119" s="100" t="s">
        <v>457</v>
      </c>
      <c r="AL119" s="6"/>
      <c r="AN119" s="100" t="s">
        <v>457</v>
      </c>
      <c r="AO119" s="6"/>
    </row>
    <row r="120" spans="1:44" x14ac:dyDescent="0.35">
      <c r="A120" s="94">
        <f t="shared" si="3"/>
        <v>115</v>
      </c>
      <c r="B120" s="93"/>
      <c r="C120" s="118"/>
      <c r="D120" s="94"/>
      <c r="E120" s="94"/>
      <c r="F120" s="94"/>
      <c r="G120" s="285">
        <f t="shared" si="2"/>
        <v>0</v>
      </c>
      <c r="H120" s="285"/>
      <c r="V120" s="100" t="s">
        <v>99</v>
      </c>
      <c r="W120" s="100"/>
      <c r="Y120" s="100" t="s">
        <v>99</v>
      </c>
      <c r="Z120" s="100"/>
      <c r="AB120" s="100" t="s">
        <v>99</v>
      </c>
      <c r="AC120" s="100"/>
      <c r="AE120" s="100" t="s">
        <v>99</v>
      </c>
      <c r="AF120" s="100"/>
      <c r="AH120" s="100" t="s">
        <v>99</v>
      </c>
      <c r="AI120" s="100"/>
      <c r="AK120" s="100" t="s">
        <v>99</v>
      </c>
      <c r="AL120" s="100"/>
      <c r="AN120" s="100" t="s">
        <v>99</v>
      </c>
      <c r="AO120" s="100"/>
    </row>
    <row r="121" spans="1:44" x14ac:dyDescent="0.35">
      <c r="A121" s="94">
        <f t="shared" si="3"/>
        <v>116</v>
      </c>
      <c r="B121" s="93"/>
      <c r="C121" s="118"/>
      <c r="D121" s="94"/>
      <c r="E121" s="94"/>
      <c r="F121" s="94"/>
      <c r="G121" s="285">
        <f t="shared" si="2"/>
        <v>0</v>
      </c>
      <c r="H121" s="285"/>
      <c r="V121" s="30" t="s">
        <v>70</v>
      </c>
      <c r="W121" s="2"/>
      <c r="Y121" s="30" t="s">
        <v>70</v>
      </c>
      <c r="Z121" s="2"/>
      <c r="AB121" s="30" t="s">
        <v>70</v>
      </c>
      <c r="AC121" s="2"/>
      <c r="AE121" s="30" t="s">
        <v>70</v>
      </c>
      <c r="AF121" s="2"/>
      <c r="AH121" s="30" t="s">
        <v>70</v>
      </c>
      <c r="AI121" s="2"/>
      <c r="AK121" s="30" t="s">
        <v>70</v>
      </c>
      <c r="AL121" s="2"/>
      <c r="AN121" s="30" t="s">
        <v>70</v>
      </c>
      <c r="AO121" s="2"/>
    </row>
    <row r="122" spans="1:44" x14ac:dyDescent="0.35">
      <c r="A122" s="94">
        <f t="shared" si="3"/>
        <v>117</v>
      </c>
      <c r="B122" s="93"/>
      <c r="C122" s="118"/>
      <c r="D122" s="94"/>
      <c r="E122" s="94"/>
      <c r="F122" s="94"/>
      <c r="G122" s="285">
        <f t="shared" si="2"/>
        <v>0</v>
      </c>
      <c r="H122" s="285"/>
      <c r="V122" s="30" t="s">
        <v>71</v>
      </c>
      <c r="W122" s="2"/>
      <c r="Y122" s="30" t="s">
        <v>71</v>
      </c>
      <c r="Z122" s="2"/>
      <c r="AB122" s="30" t="s">
        <v>71</v>
      </c>
      <c r="AC122" s="2"/>
      <c r="AE122" s="30" t="s">
        <v>71</v>
      </c>
      <c r="AF122" s="2"/>
      <c r="AH122" s="30" t="s">
        <v>71</v>
      </c>
      <c r="AI122" s="2"/>
      <c r="AK122" s="30" t="s">
        <v>71</v>
      </c>
      <c r="AL122" s="2"/>
      <c r="AN122" s="30" t="s">
        <v>71</v>
      </c>
      <c r="AO122" s="2"/>
    </row>
    <row r="123" spans="1:44" x14ac:dyDescent="0.35">
      <c r="A123" s="94">
        <f t="shared" si="3"/>
        <v>118</v>
      </c>
      <c r="B123" s="93"/>
      <c r="C123" s="118"/>
      <c r="D123" s="94"/>
      <c r="E123" s="94"/>
      <c r="F123" s="94"/>
      <c r="G123" s="285">
        <f t="shared" si="2"/>
        <v>0</v>
      </c>
      <c r="H123" s="285"/>
      <c r="V123" s="120" t="s">
        <v>0</v>
      </c>
      <c r="W123" s="79">
        <f>W121*18000+W122*18000</f>
        <v>0</v>
      </c>
      <c r="Y123" s="120" t="s">
        <v>0</v>
      </c>
      <c r="Z123" s="79">
        <f>Z121*18000+Z122*18000</f>
        <v>0</v>
      </c>
      <c r="AB123" s="120" t="s">
        <v>0</v>
      </c>
      <c r="AC123" s="79">
        <f>AC121*18000+AC122*18000</f>
        <v>0</v>
      </c>
      <c r="AE123" s="120" t="s">
        <v>0</v>
      </c>
      <c r="AF123" s="79">
        <f>AF121*18000+AF122*18000</f>
        <v>0</v>
      </c>
      <c r="AH123" s="120" t="s">
        <v>0</v>
      </c>
      <c r="AI123" s="79">
        <f>AI121*18000+AI122*18000</f>
        <v>0</v>
      </c>
      <c r="AK123" s="120" t="s">
        <v>0</v>
      </c>
      <c r="AL123" s="79">
        <f>AL121*18000+AL122*18000</f>
        <v>0</v>
      </c>
      <c r="AN123" s="120" t="s">
        <v>0</v>
      </c>
      <c r="AO123" s="79">
        <f>AO121*18000+AO122*18000</f>
        <v>0</v>
      </c>
    </row>
    <row r="124" spans="1:44" x14ac:dyDescent="0.35">
      <c r="A124" s="94">
        <f t="shared" si="3"/>
        <v>119</v>
      </c>
      <c r="B124" s="93"/>
      <c r="C124" s="118"/>
      <c r="D124" s="94"/>
      <c r="E124" s="94"/>
      <c r="F124" s="94"/>
      <c r="G124" s="285">
        <f t="shared" si="2"/>
        <v>0</v>
      </c>
      <c r="H124" s="285"/>
      <c r="V124" s="265"/>
      <c r="W124" s="265"/>
      <c r="X124" s="265"/>
      <c r="Y124" s="265"/>
      <c r="Z124" s="265"/>
      <c r="AA124" s="265"/>
      <c r="AB124" s="265"/>
      <c r="AC124" s="265"/>
      <c r="AD124" s="265"/>
      <c r="AE124" s="265"/>
      <c r="AF124" s="265"/>
      <c r="AG124" s="265"/>
      <c r="AH124" s="265"/>
      <c r="AI124" s="265"/>
      <c r="AJ124" s="265"/>
      <c r="AK124" s="265"/>
      <c r="AL124" s="265"/>
    </row>
    <row r="125" spans="1:44" x14ac:dyDescent="0.35">
      <c r="A125" s="94">
        <f t="shared" si="3"/>
        <v>120</v>
      </c>
      <c r="B125" s="93"/>
      <c r="C125" s="118"/>
      <c r="D125" s="94"/>
      <c r="E125" s="94"/>
      <c r="F125" s="94"/>
      <c r="G125" s="285">
        <f t="shared" si="2"/>
        <v>0</v>
      </c>
      <c r="H125" s="285"/>
      <c r="V125" s="100" t="s">
        <v>2</v>
      </c>
      <c r="W125" s="6"/>
      <c r="Y125" s="100" t="s">
        <v>2</v>
      </c>
      <c r="Z125" s="6"/>
      <c r="AA125" s="265"/>
      <c r="AB125" s="100" t="s">
        <v>2</v>
      </c>
      <c r="AC125" s="6"/>
      <c r="AE125" s="100" t="s">
        <v>2</v>
      </c>
      <c r="AF125" s="6"/>
      <c r="AG125" s="265"/>
      <c r="AH125" s="100" t="s">
        <v>2</v>
      </c>
      <c r="AI125" s="6"/>
      <c r="AK125" s="100" t="s">
        <v>2</v>
      </c>
      <c r="AL125" s="6"/>
      <c r="AN125" s="100" t="s">
        <v>2</v>
      </c>
      <c r="AO125" s="6"/>
      <c r="AQ125" s="364"/>
      <c r="AR125" s="365"/>
    </row>
    <row r="126" spans="1:44" x14ac:dyDescent="0.35">
      <c r="A126" s="94">
        <f t="shared" si="3"/>
        <v>121</v>
      </c>
      <c r="B126" s="93"/>
      <c r="C126" s="118"/>
      <c r="D126" s="94"/>
      <c r="E126" s="94"/>
      <c r="F126" s="94"/>
      <c r="G126" s="285">
        <f t="shared" si="2"/>
        <v>0</v>
      </c>
      <c r="H126" s="285"/>
      <c r="V126" s="100" t="s">
        <v>457</v>
      </c>
      <c r="W126" s="6"/>
      <c r="Y126" s="100" t="s">
        <v>457</v>
      </c>
      <c r="Z126" s="6"/>
      <c r="AA126" s="265"/>
      <c r="AB126" s="100" t="s">
        <v>457</v>
      </c>
      <c r="AC126" s="6"/>
      <c r="AE126" s="100" t="s">
        <v>457</v>
      </c>
      <c r="AF126" s="6"/>
      <c r="AG126" s="265"/>
      <c r="AH126" s="100" t="s">
        <v>457</v>
      </c>
      <c r="AI126" s="6"/>
      <c r="AK126" s="100" t="s">
        <v>457</v>
      </c>
      <c r="AL126" s="6"/>
      <c r="AN126" s="100" t="s">
        <v>457</v>
      </c>
      <c r="AO126" s="6"/>
      <c r="AQ126" s="364"/>
      <c r="AR126" s="365"/>
    </row>
    <row r="127" spans="1:44" x14ac:dyDescent="0.35">
      <c r="A127" s="94">
        <f t="shared" si="3"/>
        <v>122</v>
      </c>
      <c r="B127" s="93"/>
      <c r="C127" s="118"/>
      <c r="D127" s="94"/>
      <c r="E127" s="94"/>
      <c r="F127" s="94"/>
      <c r="G127" s="285">
        <f t="shared" si="2"/>
        <v>0</v>
      </c>
      <c r="H127" s="285"/>
      <c r="V127" s="100" t="s">
        <v>99</v>
      </c>
      <c r="W127" s="100"/>
      <c r="Y127" s="100" t="s">
        <v>99</v>
      </c>
      <c r="Z127" s="100"/>
      <c r="AA127" s="265"/>
      <c r="AB127" s="100" t="s">
        <v>99</v>
      </c>
      <c r="AC127" s="100"/>
      <c r="AE127" s="100" t="s">
        <v>99</v>
      </c>
      <c r="AF127" s="100"/>
      <c r="AG127" s="265"/>
      <c r="AH127" s="100" t="s">
        <v>99</v>
      </c>
      <c r="AI127" s="100"/>
      <c r="AK127" s="100" t="s">
        <v>99</v>
      </c>
      <c r="AL127" s="100"/>
      <c r="AN127" s="100" t="s">
        <v>99</v>
      </c>
      <c r="AO127" s="100"/>
      <c r="AQ127" s="364"/>
      <c r="AR127" s="364"/>
    </row>
    <row r="128" spans="1:44" x14ac:dyDescent="0.35">
      <c r="A128" s="94">
        <f t="shared" si="3"/>
        <v>123</v>
      </c>
      <c r="B128" s="93"/>
      <c r="C128" s="118"/>
      <c r="D128" s="94"/>
      <c r="E128" s="94"/>
      <c r="F128" s="94"/>
      <c r="G128" s="285">
        <f t="shared" si="2"/>
        <v>0</v>
      </c>
      <c r="H128" s="285"/>
      <c r="V128" s="30" t="s">
        <v>70</v>
      </c>
      <c r="W128" s="2"/>
      <c r="Y128" s="30" t="s">
        <v>70</v>
      </c>
      <c r="Z128" s="2"/>
      <c r="AA128" s="265"/>
      <c r="AB128" s="30" t="s">
        <v>70</v>
      </c>
      <c r="AC128" s="2"/>
      <c r="AE128" s="30" t="s">
        <v>70</v>
      </c>
      <c r="AF128" s="2"/>
      <c r="AG128" s="265"/>
      <c r="AH128" s="30" t="s">
        <v>70</v>
      </c>
      <c r="AI128" s="2"/>
      <c r="AK128" s="30" t="s">
        <v>70</v>
      </c>
      <c r="AL128" s="2"/>
      <c r="AN128" s="30" t="s">
        <v>70</v>
      </c>
      <c r="AO128" s="2"/>
      <c r="AQ128" s="362"/>
      <c r="AR128" s="265"/>
    </row>
    <row r="129" spans="1:44" x14ac:dyDescent="0.35">
      <c r="A129" s="94">
        <f>A127+1</f>
        <v>123</v>
      </c>
      <c r="B129" s="93"/>
      <c r="C129" s="118"/>
      <c r="D129" s="94"/>
      <c r="E129" s="94"/>
      <c r="F129" s="94"/>
      <c r="G129" s="285">
        <f t="shared" si="2"/>
        <v>0</v>
      </c>
      <c r="H129" s="285"/>
      <c r="V129" s="30" t="s">
        <v>71</v>
      </c>
      <c r="W129" s="2"/>
      <c r="Y129" s="30" t="s">
        <v>71</v>
      </c>
      <c r="Z129" s="2"/>
      <c r="AA129" s="265"/>
      <c r="AB129" s="30" t="s">
        <v>71</v>
      </c>
      <c r="AC129" s="2"/>
      <c r="AE129" s="30" t="s">
        <v>71</v>
      </c>
      <c r="AF129" s="2"/>
      <c r="AG129" s="265"/>
      <c r="AH129" s="30" t="s">
        <v>71</v>
      </c>
      <c r="AI129" s="2"/>
      <c r="AK129" s="30" t="s">
        <v>71</v>
      </c>
      <c r="AL129" s="2"/>
      <c r="AN129" s="30" t="s">
        <v>71</v>
      </c>
      <c r="AO129" s="2"/>
      <c r="AQ129" s="362"/>
      <c r="AR129" s="265"/>
    </row>
    <row r="130" spans="1:44" x14ac:dyDescent="0.35">
      <c r="A130" s="94">
        <v>124</v>
      </c>
      <c r="B130" s="93"/>
      <c r="C130" s="118"/>
      <c r="D130" s="94"/>
      <c r="E130" s="94"/>
      <c r="F130" s="94"/>
      <c r="G130" s="285">
        <f t="shared" si="2"/>
        <v>0</v>
      </c>
      <c r="H130" s="285"/>
      <c r="V130" s="120" t="s">
        <v>0</v>
      </c>
      <c r="W130" s="79">
        <f>W128*18000+W129*18000</f>
        <v>0</v>
      </c>
      <c r="Y130" s="120" t="s">
        <v>0</v>
      </c>
      <c r="Z130" s="79">
        <f>Z128*18000+Z129*18000</f>
        <v>0</v>
      </c>
      <c r="AA130" s="265"/>
      <c r="AB130" s="120" t="s">
        <v>0</v>
      </c>
      <c r="AC130" s="79">
        <f>AC128*18000+AC129*18000</f>
        <v>0</v>
      </c>
      <c r="AE130" s="120" t="s">
        <v>0</v>
      </c>
      <c r="AF130" s="79">
        <f>AF128*18000+AF129*18000</f>
        <v>0</v>
      </c>
      <c r="AG130" s="265"/>
      <c r="AH130" s="120" t="s">
        <v>0</v>
      </c>
      <c r="AI130" s="79">
        <f>AI128*18000+AI129*18000</f>
        <v>0</v>
      </c>
      <c r="AK130" s="120" t="s">
        <v>0</v>
      </c>
      <c r="AL130" s="79">
        <f>AL128*18000+AL129*18000</f>
        <v>0</v>
      </c>
      <c r="AN130" s="120" t="s">
        <v>0</v>
      </c>
      <c r="AO130" s="79">
        <f>AO128*18000+AO129*18000</f>
        <v>0</v>
      </c>
      <c r="AQ130" s="360"/>
      <c r="AR130" s="361"/>
    </row>
    <row r="131" spans="1:44" x14ac:dyDescent="0.35">
      <c r="A131" s="94">
        <v>125</v>
      </c>
      <c r="B131" s="93"/>
      <c r="C131" s="118"/>
      <c r="D131" s="94"/>
      <c r="E131" s="94"/>
      <c r="F131" s="94"/>
      <c r="G131" s="285">
        <f t="shared" si="2"/>
        <v>0</v>
      </c>
      <c r="H131" s="285"/>
      <c r="V131" s="120"/>
      <c r="W131" s="79"/>
      <c r="Y131" s="120"/>
      <c r="Z131" s="79"/>
      <c r="AA131" s="265"/>
      <c r="AB131" s="120"/>
      <c r="AC131" s="79"/>
      <c r="AE131" s="360"/>
      <c r="AF131" s="361"/>
      <c r="AG131" s="265"/>
      <c r="AH131" s="360"/>
      <c r="AI131" s="361"/>
      <c r="AK131" s="360"/>
      <c r="AL131" s="361"/>
      <c r="AN131" s="360"/>
      <c r="AO131" s="361"/>
      <c r="AQ131" s="360"/>
      <c r="AR131" s="361"/>
    </row>
    <row r="132" spans="1:44" x14ac:dyDescent="0.35">
      <c r="A132" s="94"/>
      <c r="B132" s="93"/>
      <c r="C132" s="118"/>
      <c r="D132" s="94"/>
      <c r="E132" s="94"/>
      <c r="F132" s="94"/>
      <c r="G132" s="285">
        <f t="shared" si="2"/>
        <v>0</v>
      </c>
      <c r="H132" s="285"/>
      <c r="V132" s="100" t="s">
        <v>2</v>
      </c>
      <c r="W132" s="6"/>
      <c r="X132" s="265"/>
      <c r="Y132" s="100" t="s">
        <v>2</v>
      </c>
      <c r="Z132" s="6"/>
      <c r="AA132" s="265"/>
      <c r="AB132" s="100" t="s">
        <v>2</v>
      </c>
      <c r="AC132" s="6"/>
      <c r="AD132" s="265"/>
      <c r="AE132" s="265"/>
      <c r="AF132" s="265"/>
      <c r="AG132" s="265"/>
      <c r="AH132" s="265"/>
      <c r="AI132" s="265"/>
      <c r="AJ132" s="265"/>
      <c r="AK132" s="265"/>
      <c r="AL132" s="265"/>
      <c r="AQ132" s="265"/>
      <c r="AR132" s="265"/>
    </row>
    <row r="133" spans="1:44" x14ac:dyDescent="0.35">
      <c r="A133" s="660" t="s">
        <v>0</v>
      </c>
      <c r="B133" s="673"/>
      <c r="C133" s="661"/>
      <c r="D133" s="380"/>
      <c r="E133" s="380">
        <f>SUM(E6:E132)</f>
        <v>169</v>
      </c>
      <c r="F133" s="380">
        <f>SUM(F6:F132)</f>
        <v>23</v>
      </c>
      <c r="G133" s="45">
        <f>SUM(G6:G132)</f>
        <v>3456000</v>
      </c>
      <c r="H133" s="100"/>
      <c r="V133" s="100" t="s">
        <v>457</v>
      </c>
      <c r="W133" s="6"/>
      <c r="X133" s="265"/>
      <c r="Y133" s="100" t="s">
        <v>457</v>
      </c>
      <c r="Z133" s="6"/>
      <c r="AA133" s="265"/>
      <c r="AB133" s="100" t="s">
        <v>457</v>
      </c>
      <c r="AC133" s="6"/>
      <c r="AD133" s="265"/>
      <c r="AE133" s="265"/>
      <c r="AF133" s="265"/>
      <c r="AG133" s="265"/>
      <c r="AH133" s="265"/>
      <c r="AI133" s="265"/>
      <c r="AJ133" s="265"/>
      <c r="AK133" s="265"/>
      <c r="AL133" s="265"/>
    </row>
    <row r="134" spans="1:44" x14ac:dyDescent="0.35">
      <c r="V134" s="100" t="s">
        <v>99</v>
      </c>
      <c r="W134" s="100"/>
      <c r="X134" s="265"/>
      <c r="Y134" s="100" t="s">
        <v>99</v>
      </c>
      <c r="Z134" s="100"/>
      <c r="AA134" s="265"/>
      <c r="AB134" s="100" t="s">
        <v>99</v>
      </c>
      <c r="AC134" s="100"/>
      <c r="AD134" s="265"/>
      <c r="AE134" s="265"/>
      <c r="AF134" s="265"/>
      <c r="AG134" s="265"/>
      <c r="AH134" s="265"/>
      <c r="AI134" s="265"/>
      <c r="AJ134" s="265"/>
      <c r="AK134" s="265"/>
      <c r="AL134" s="265"/>
    </row>
    <row r="135" spans="1:44" x14ac:dyDescent="0.35">
      <c r="G135" s="3">
        <f>(E133+F133)*2000</f>
        <v>384000</v>
      </c>
      <c r="H135" s="294"/>
      <c r="V135" s="30" t="s">
        <v>70</v>
      </c>
      <c r="W135" s="2"/>
      <c r="X135" s="265"/>
      <c r="Y135" s="30" t="s">
        <v>70</v>
      </c>
      <c r="Z135" s="2"/>
      <c r="AA135" s="265"/>
      <c r="AB135" s="30" t="s">
        <v>70</v>
      </c>
      <c r="AC135" s="2"/>
      <c r="AD135" s="265"/>
      <c r="AE135" s="265"/>
      <c r="AF135" s="265"/>
      <c r="AG135" s="265"/>
      <c r="AH135" s="265"/>
      <c r="AI135" s="265"/>
      <c r="AJ135" s="265"/>
      <c r="AK135" s="265"/>
      <c r="AL135" s="265"/>
    </row>
    <row r="136" spans="1:44" x14ac:dyDescent="0.35">
      <c r="B136" s="4" t="s">
        <v>1031</v>
      </c>
      <c r="C136" s="4" t="s">
        <v>140</v>
      </c>
      <c r="D136" s="4" t="s">
        <v>1586</v>
      </c>
      <c r="E136" s="4" t="s">
        <v>1587</v>
      </c>
      <c r="F136" s="4" t="s">
        <v>1082</v>
      </c>
      <c r="V136" s="30" t="s">
        <v>71</v>
      </c>
      <c r="W136" s="2"/>
      <c r="X136" s="265"/>
      <c r="Y136" s="30" t="s">
        <v>71</v>
      </c>
      <c r="Z136" s="2"/>
      <c r="AA136" s="265"/>
      <c r="AB136" s="30" t="s">
        <v>71</v>
      </c>
      <c r="AC136" s="2"/>
      <c r="AD136" s="265"/>
      <c r="AE136" s="265"/>
      <c r="AF136" s="265"/>
      <c r="AG136" s="265"/>
      <c r="AH136" s="265"/>
      <c r="AI136" s="265"/>
      <c r="AJ136" s="265"/>
      <c r="AK136" s="265"/>
      <c r="AL136" s="265"/>
    </row>
    <row r="137" spans="1:44" x14ac:dyDescent="0.35">
      <c r="B137" s="375" t="s">
        <v>1443</v>
      </c>
      <c r="C137" s="4">
        <f>E133-C138-C140-C139</f>
        <v>166</v>
      </c>
      <c r="E137" s="69"/>
      <c r="V137" s="120" t="s">
        <v>0</v>
      </c>
      <c r="W137" s="79">
        <f>W135*18000+W136*18000</f>
        <v>0</v>
      </c>
      <c r="X137" s="265"/>
      <c r="Y137" s="120" t="s">
        <v>0</v>
      </c>
      <c r="Z137" s="79">
        <f>Z135*18000+Z136*18000</f>
        <v>0</v>
      </c>
      <c r="AA137" s="265"/>
      <c r="AB137" s="120" t="s">
        <v>0</v>
      </c>
      <c r="AC137" s="79">
        <f>AC135*18000+AC136*18000</f>
        <v>0</v>
      </c>
      <c r="AD137" s="265"/>
      <c r="AE137" s="265"/>
      <c r="AF137" s="265"/>
      <c r="AG137" s="265"/>
      <c r="AH137" s="265"/>
      <c r="AI137" s="265"/>
      <c r="AJ137" s="265"/>
      <c r="AK137" s="265"/>
      <c r="AL137" s="265"/>
    </row>
    <row r="138" spans="1:44" x14ac:dyDescent="0.35">
      <c r="B138" s="375" t="s">
        <v>1603</v>
      </c>
      <c r="C138" s="4">
        <v>1</v>
      </c>
      <c r="E138" s="69"/>
      <c r="V138" s="265"/>
      <c r="W138" s="265"/>
    </row>
    <row r="139" spans="1:44" x14ac:dyDescent="0.35">
      <c r="B139" s="375" t="s">
        <v>1635</v>
      </c>
      <c r="C139" s="4">
        <v>1</v>
      </c>
      <c r="E139" s="69"/>
      <c r="V139" s="265"/>
      <c r="W139" s="265"/>
    </row>
    <row r="140" spans="1:44" ht="29" x14ac:dyDescent="0.35">
      <c r="B140" s="374" t="s">
        <v>1593</v>
      </c>
      <c r="C140" s="363">
        <v>1</v>
      </c>
      <c r="E140" s="69"/>
      <c r="I140" s="341"/>
      <c r="V140" s="265"/>
      <c r="W140" s="265"/>
    </row>
    <row r="141" spans="1:44" x14ac:dyDescent="0.35">
      <c r="B141" t="s">
        <v>71</v>
      </c>
      <c r="C141" s="4">
        <f>F133</f>
        <v>23</v>
      </c>
      <c r="E141" s="69"/>
    </row>
    <row r="142" spans="1:44" x14ac:dyDescent="0.35">
      <c r="E142" s="247"/>
    </row>
    <row r="143" spans="1:44" x14ac:dyDescent="0.35">
      <c r="B143" s="36" t="s">
        <v>140</v>
      </c>
      <c r="C143" s="378">
        <f>SUM(C137:C142)</f>
        <v>192</v>
      </c>
      <c r="D143" s="335">
        <v>16000</v>
      </c>
      <c r="E143" s="335">
        <f>C143*D143</f>
        <v>3072000</v>
      </c>
      <c r="F143" s="70">
        <f>G133-E143</f>
        <v>384000</v>
      </c>
      <c r="G143" s="336">
        <f>16000*9</f>
        <v>144000</v>
      </c>
      <c r="H143" s="404">
        <f>F143+G143</f>
        <v>528000</v>
      </c>
    </row>
    <row r="144" spans="1:44" x14ac:dyDescent="0.35">
      <c r="C144" s="29">
        <v>183</v>
      </c>
      <c r="E144" s="69"/>
    </row>
    <row r="145" spans="2:9" x14ac:dyDescent="0.35">
      <c r="C145" s="29">
        <f>C143-C144</f>
        <v>9</v>
      </c>
      <c r="E145" s="69"/>
    </row>
    <row r="147" spans="2:9" x14ac:dyDescent="0.35">
      <c r="B147" s="94"/>
      <c r="C147" s="93"/>
      <c r="D147" s="118"/>
      <c r="E147" s="94"/>
      <c r="F147" s="94"/>
      <c r="G147" s="94"/>
      <c r="H147" s="233"/>
      <c r="I147" s="118"/>
    </row>
    <row r="148" spans="2:9" x14ac:dyDescent="0.35">
      <c r="B148" s="94">
        <v>1</v>
      </c>
      <c r="C148" s="93" t="s">
        <v>1510</v>
      </c>
      <c r="D148" s="118" t="s">
        <v>1536</v>
      </c>
      <c r="E148" s="94">
        <v>7</v>
      </c>
      <c r="F148" s="94">
        <v>1</v>
      </c>
      <c r="G148" s="94"/>
      <c r="H148" s="233">
        <f t="shared" ref="H148:H150" si="5">(F148+G148)*18000</f>
        <v>18000</v>
      </c>
      <c r="I148" s="285"/>
    </row>
    <row r="149" spans="2:9" x14ac:dyDescent="0.35">
      <c r="B149" s="94">
        <v>2</v>
      </c>
      <c r="C149" s="93" t="s">
        <v>1052</v>
      </c>
      <c r="D149" s="118" t="s">
        <v>649</v>
      </c>
      <c r="E149" s="94">
        <v>5</v>
      </c>
      <c r="F149" s="94">
        <v>2</v>
      </c>
      <c r="G149" s="94"/>
      <c r="H149" s="233">
        <f t="shared" si="5"/>
        <v>36000</v>
      </c>
      <c r="I149" s="285"/>
    </row>
    <row r="150" spans="2:9" x14ac:dyDescent="0.35">
      <c r="B150" s="94">
        <f t="shared" ref="B150" si="6">B149+1</f>
        <v>3</v>
      </c>
      <c r="C150" s="93" t="s">
        <v>1273</v>
      </c>
      <c r="D150" s="118" t="s">
        <v>721</v>
      </c>
      <c r="E150" s="94">
        <v>1</v>
      </c>
      <c r="F150" s="94">
        <v>1</v>
      </c>
      <c r="G150" s="94"/>
      <c r="H150" s="233">
        <f t="shared" si="5"/>
        <v>18000</v>
      </c>
      <c r="I150" s="285"/>
    </row>
    <row r="151" spans="2:9" x14ac:dyDescent="0.35">
      <c r="B151" s="94">
        <v>4</v>
      </c>
      <c r="C151" s="93" t="s">
        <v>1605</v>
      </c>
      <c r="D151" s="118" t="s">
        <v>104</v>
      </c>
      <c r="E151" s="94">
        <v>4</v>
      </c>
      <c r="F151" s="94">
        <v>3</v>
      </c>
      <c r="G151" s="94"/>
      <c r="H151" s="233">
        <f>(F151+G151)*18000</f>
        <v>54000</v>
      </c>
      <c r="I151" s="285"/>
    </row>
    <row r="152" spans="2:9" x14ac:dyDescent="0.35">
      <c r="B152" s="94">
        <f>B151+1</f>
        <v>5</v>
      </c>
      <c r="C152" s="93" t="s">
        <v>1607</v>
      </c>
      <c r="D152" s="118" t="s">
        <v>642</v>
      </c>
      <c r="E152" s="94">
        <v>7</v>
      </c>
      <c r="F152" s="94">
        <v>1</v>
      </c>
      <c r="G152" s="94"/>
      <c r="H152" s="233">
        <f>(F152+G152)*18000</f>
        <v>18000</v>
      </c>
      <c r="I152" s="285"/>
    </row>
    <row r="153" spans="2:9" x14ac:dyDescent="0.35">
      <c r="B153" s="94">
        <f>B152+1</f>
        <v>6</v>
      </c>
      <c r="C153" s="93" t="s">
        <v>412</v>
      </c>
      <c r="D153" s="118" t="s">
        <v>104</v>
      </c>
      <c r="E153" s="94">
        <v>4</v>
      </c>
      <c r="F153" s="94">
        <v>2</v>
      </c>
      <c r="G153" s="94"/>
      <c r="H153" s="285">
        <f>(F153+G153)*18000</f>
        <v>36000</v>
      </c>
      <c r="I153" s="285"/>
    </row>
    <row r="154" spans="2:9" x14ac:dyDescent="0.35">
      <c r="B154" s="94">
        <f>B153+1</f>
        <v>7</v>
      </c>
      <c r="C154" s="93" t="s">
        <v>3</v>
      </c>
      <c r="D154" s="118" t="s">
        <v>687</v>
      </c>
      <c r="E154" s="94">
        <v>4</v>
      </c>
      <c r="F154" s="94">
        <v>1</v>
      </c>
      <c r="G154" s="94"/>
      <c r="H154" s="285">
        <f>(F154+G154)*18000</f>
        <v>18000</v>
      </c>
      <c r="I154" s="285"/>
    </row>
    <row r="155" spans="2:9" x14ac:dyDescent="0.35">
      <c r="I155" s="285"/>
    </row>
    <row r="160" spans="2:9" x14ac:dyDescent="0.35">
      <c r="B160" s="94">
        <f t="shared" ref="B160:B161" si="7">B159+1</f>
        <v>1</v>
      </c>
      <c r="C160" s="93" t="s">
        <v>1510</v>
      </c>
      <c r="D160" s="118" t="s">
        <v>1536</v>
      </c>
      <c r="E160" s="94">
        <v>7</v>
      </c>
      <c r="F160" s="94">
        <v>1</v>
      </c>
      <c r="G160" s="94"/>
      <c r="H160" s="233">
        <f t="shared" ref="H160" si="8">(F160+G160)*18000</f>
        <v>18000</v>
      </c>
      <c r="I160" s="285"/>
    </row>
    <row r="161" spans="2:8" x14ac:dyDescent="0.35">
      <c r="B161" s="94">
        <f t="shared" si="7"/>
        <v>2</v>
      </c>
      <c r="C161" s="93" t="s">
        <v>1607</v>
      </c>
      <c r="D161" s="118" t="s">
        <v>642</v>
      </c>
      <c r="E161" s="94">
        <v>7</v>
      </c>
      <c r="F161" s="94">
        <v>1</v>
      </c>
      <c r="G161" s="94"/>
      <c r="H161" s="233">
        <f t="shared" ref="H161" si="9">(F161+G161)*18000</f>
        <v>18000</v>
      </c>
    </row>
    <row r="162" spans="2:8" x14ac:dyDescent="0.35">
      <c r="B162" s="94"/>
      <c r="C162" s="93"/>
      <c r="D162" s="118"/>
      <c r="E162" s="94"/>
      <c r="F162" s="94"/>
      <c r="G162" s="94"/>
      <c r="H162" s="233"/>
    </row>
  </sheetData>
  <mergeCells count="1">
    <mergeCell ref="A133:C133"/>
  </mergeCells>
  <pageMargins left="0.31496062992125984" right="0.31496062992125984" top="0.74803149606299213" bottom="0.15748031496062992" header="0.31496062992125984" footer="0.31496062992125984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54"/>
  <sheetViews>
    <sheetView topLeftCell="A122" workbookViewId="0">
      <selection activeCell="I43" sqref="I43"/>
    </sheetView>
  </sheetViews>
  <sheetFormatPr defaultRowHeight="14.5" x14ac:dyDescent="0.35"/>
  <cols>
    <col min="1" max="1" width="5.26953125" style="4" customWidth="1"/>
    <col min="2" max="2" width="16.54296875" customWidth="1"/>
    <col min="3" max="3" width="15.1796875" style="29" customWidth="1"/>
    <col min="4" max="4" width="10.7265625" style="4" customWidth="1"/>
    <col min="5" max="5" width="12.26953125" style="4" customWidth="1"/>
    <col min="6" max="6" width="15.81640625" style="4" customWidth="1"/>
    <col min="7" max="7" width="12" style="3" customWidth="1"/>
    <col min="8" max="8" width="19.1796875" style="29" customWidth="1"/>
    <col min="9" max="9" width="32.7265625" style="132" customWidth="1"/>
    <col min="10" max="17" width="3.26953125" style="132" hidden="1" customWidth="1"/>
    <col min="18" max="21" width="3.26953125" style="132" customWidth="1"/>
    <col min="22" max="22" width="17.7265625" customWidth="1"/>
    <col min="23" max="23" width="17" bestFit="1" customWidth="1"/>
    <col min="24" max="24" width="2.453125" customWidth="1"/>
    <col min="25" max="26" width="16.26953125" customWidth="1"/>
    <col min="27" max="27" width="3" customWidth="1"/>
    <col min="28" max="28" width="12.7265625" customWidth="1"/>
    <col min="29" max="29" width="16.453125" customWidth="1"/>
    <col min="30" max="30" width="4.54296875" customWidth="1"/>
    <col min="31" max="31" width="1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4.7265625" customWidth="1"/>
    <col min="38" max="38" width="14.7265625" bestFit="1" customWidth="1"/>
    <col min="39" max="39" width="2.453125" customWidth="1"/>
    <col min="40" max="40" width="13.453125" customWidth="1"/>
    <col min="41" max="41" width="17.54296875" customWidth="1"/>
  </cols>
  <sheetData>
    <row r="1" spans="1:43" ht="18.5" x14ac:dyDescent="0.45">
      <c r="A1" s="28" t="s">
        <v>1326</v>
      </c>
      <c r="B1" s="371"/>
      <c r="C1" s="371"/>
      <c r="D1" s="62"/>
    </row>
    <row r="2" spans="1:43" ht="21" x14ac:dyDescent="0.5">
      <c r="A2" s="11" t="s">
        <v>96</v>
      </c>
      <c r="B2" s="371"/>
      <c r="C2" s="371"/>
      <c r="D2" s="62"/>
    </row>
    <row r="3" spans="1:43" ht="21" x14ac:dyDescent="0.5">
      <c r="A3" s="11" t="s">
        <v>1062</v>
      </c>
    </row>
    <row r="4" spans="1:43" ht="21" x14ac:dyDescent="0.5">
      <c r="A4" s="76"/>
    </row>
    <row r="5" spans="1:43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 t="s">
        <v>743</v>
      </c>
      <c r="Y5" s="100" t="s">
        <v>2</v>
      </c>
      <c r="Z5" s="6" t="s">
        <v>1499</v>
      </c>
      <c r="AB5" s="100" t="s">
        <v>2</v>
      </c>
      <c r="AC5" s="6" t="s">
        <v>1218</v>
      </c>
      <c r="AE5" s="100" t="s">
        <v>2</v>
      </c>
      <c r="AF5" s="6" t="s">
        <v>745</v>
      </c>
      <c r="AH5" s="100" t="s">
        <v>2</v>
      </c>
      <c r="AI5" s="6" t="s">
        <v>1255</v>
      </c>
      <c r="AK5" s="100" t="s">
        <v>2</v>
      </c>
      <c r="AL5" s="6" t="s">
        <v>1501</v>
      </c>
      <c r="AN5" s="100" t="s">
        <v>2</v>
      </c>
      <c r="AO5" s="6" t="s">
        <v>1260</v>
      </c>
    </row>
    <row r="6" spans="1:43" ht="22.5" customHeight="1" x14ac:dyDescent="0.35">
      <c r="A6" s="250">
        <v>1</v>
      </c>
      <c r="B6" s="103" t="s">
        <v>743</v>
      </c>
      <c r="C6" s="121" t="s">
        <v>413</v>
      </c>
      <c r="D6" s="104">
        <v>3</v>
      </c>
      <c r="E6" s="104">
        <v>2</v>
      </c>
      <c r="F6" s="104"/>
      <c r="G6" s="142">
        <f>(E6+F6)*18000</f>
        <v>36000</v>
      </c>
      <c r="H6" s="121" t="s">
        <v>181</v>
      </c>
      <c r="I6" s="132" t="s">
        <v>1489</v>
      </c>
      <c r="V6" s="100" t="s">
        <v>457</v>
      </c>
      <c r="W6" s="6" t="s">
        <v>413</v>
      </c>
      <c r="Y6" s="100" t="s">
        <v>457</v>
      </c>
      <c r="Z6" s="6" t="s">
        <v>413</v>
      </c>
      <c r="AB6" s="100" t="s">
        <v>457</v>
      </c>
      <c r="AC6" s="6" t="s">
        <v>387</v>
      </c>
      <c r="AE6" s="100" t="s">
        <v>457</v>
      </c>
      <c r="AF6" s="6" t="s">
        <v>104</v>
      </c>
      <c r="AH6" s="100" t="s">
        <v>457</v>
      </c>
      <c r="AI6" s="6" t="s">
        <v>122</v>
      </c>
      <c r="AK6" s="100" t="s">
        <v>457</v>
      </c>
      <c r="AL6" s="6" t="s">
        <v>385</v>
      </c>
      <c r="AN6" s="100" t="s">
        <v>457</v>
      </c>
      <c r="AO6" s="6" t="s">
        <v>1534</v>
      </c>
    </row>
    <row r="7" spans="1:43" ht="22.5" customHeight="1" x14ac:dyDescent="0.35">
      <c r="A7" s="250">
        <f>A6+1</f>
        <v>2</v>
      </c>
      <c r="B7" s="103" t="s">
        <v>1499</v>
      </c>
      <c r="C7" s="121" t="s">
        <v>413</v>
      </c>
      <c r="D7" s="104">
        <v>3</v>
      </c>
      <c r="E7" s="104">
        <v>1</v>
      </c>
      <c r="F7" s="104"/>
      <c r="G7" s="142">
        <f t="shared" ref="G7:G70" si="0">(E7+F7)*18000</f>
        <v>18000</v>
      </c>
      <c r="H7" s="121" t="s">
        <v>181</v>
      </c>
      <c r="I7" s="132" t="s">
        <v>1490</v>
      </c>
      <c r="V7" s="100" t="s">
        <v>99</v>
      </c>
      <c r="W7" s="100">
        <v>3</v>
      </c>
      <c r="Y7" s="100" t="s">
        <v>99</v>
      </c>
      <c r="Z7" s="100">
        <v>3</v>
      </c>
      <c r="AB7" s="100" t="s">
        <v>99</v>
      </c>
      <c r="AC7" s="100">
        <v>7</v>
      </c>
      <c r="AE7" s="100" t="s">
        <v>99</v>
      </c>
      <c r="AF7" s="100">
        <v>4</v>
      </c>
      <c r="AH7" s="100" t="s">
        <v>99</v>
      </c>
      <c r="AI7" s="100">
        <v>1</v>
      </c>
      <c r="AK7" s="100" t="s">
        <v>99</v>
      </c>
      <c r="AL7" s="100">
        <v>7</v>
      </c>
      <c r="AN7" s="100" t="s">
        <v>99</v>
      </c>
      <c r="AO7" s="100">
        <v>7</v>
      </c>
    </row>
    <row r="8" spans="1:43" ht="22.5" customHeight="1" x14ac:dyDescent="0.35">
      <c r="A8" s="250">
        <f t="shared" ref="A8:A71" si="1">A7+1</f>
        <v>3</v>
      </c>
      <c r="B8" s="377" t="s">
        <v>1218</v>
      </c>
      <c r="C8" s="121" t="s">
        <v>1468</v>
      </c>
      <c r="D8" s="104">
        <v>7</v>
      </c>
      <c r="E8" s="153">
        <v>1</v>
      </c>
      <c r="F8" s="104">
        <v>2</v>
      </c>
      <c r="G8" s="142">
        <f t="shared" si="0"/>
        <v>54000</v>
      </c>
      <c r="H8" s="121" t="s">
        <v>181</v>
      </c>
      <c r="I8" s="132" t="s">
        <v>1491</v>
      </c>
      <c r="V8" s="30" t="s">
        <v>70</v>
      </c>
      <c r="W8" s="2">
        <v>2</v>
      </c>
      <c r="Y8" s="30" t="s">
        <v>70</v>
      </c>
      <c r="Z8" s="2">
        <v>1</v>
      </c>
      <c r="AB8" s="30" t="s">
        <v>70</v>
      </c>
      <c r="AC8" s="2">
        <v>1</v>
      </c>
      <c r="AE8" s="30" t="s">
        <v>70</v>
      </c>
      <c r="AF8" s="2">
        <v>1</v>
      </c>
      <c r="AH8" s="30" t="s">
        <v>70</v>
      </c>
      <c r="AI8" s="2">
        <v>3</v>
      </c>
      <c r="AK8" s="30" t="s">
        <v>70</v>
      </c>
      <c r="AL8" s="2">
        <v>1</v>
      </c>
      <c r="AN8" s="30" t="s">
        <v>70</v>
      </c>
      <c r="AO8" s="2">
        <v>1</v>
      </c>
    </row>
    <row r="9" spans="1:43" ht="22.5" customHeight="1" x14ac:dyDescent="0.35">
      <c r="A9" s="250">
        <f t="shared" si="1"/>
        <v>4</v>
      </c>
      <c r="B9" s="103" t="s">
        <v>745</v>
      </c>
      <c r="C9" s="121" t="s">
        <v>1500</v>
      </c>
      <c r="D9" s="104">
        <v>4</v>
      </c>
      <c r="E9" s="104">
        <v>1</v>
      </c>
      <c r="F9" s="104">
        <v>1</v>
      </c>
      <c r="G9" s="142">
        <f t="shared" si="0"/>
        <v>36000</v>
      </c>
      <c r="H9" s="136" t="s">
        <v>181</v>
      </c>
      <c r="I9" s="132" t="s">
        <v>1492</v>
      </c>
      <c r="V9" s="30" t="s">
        <v>71</v>
      </c>
      <c r="W9" s="2"/>
      <c r="Y9" s="30" t="s">
        <v>71</v>
      </c>
      <c r="Z9" s="2"/>
      <c r="AB9" s="30" t="s">
        <v>71</v>
      </c>
      <c r="AC9" s="2">
        <v>2</v>
      </c>
      <c r="AE9" s="30" t="s">
        <v>71</v>
      </c>
      <c r="AF9" s="2">
        <v>1</v>
      </c>
      <c r="AH9" s="30" t="s">
        <v>71</v>
      </c>
      <c r="AI9" s="2"/>
      <c r="AK9" s="30" t="s">
        <v>71</v>
      </c>
      <c r="AL9" s="2"/>
      <c r="AN9" s="30" t="s">
        <v>71</v>
      </c>
      <c r="AO9" s="2"/>
    </row>
    <row r="10" spans="1:43" ht="22.5" customHeight="1" x14ac:dyDescent="0.35">
      <c r="A10" s="250">
        <f t="shared" si="1"/>
        <v>5</v>
      </c>
      <c r="B10" s="103" t="s">
        <v>1255</v>
      </c>
      <c r="C10" s="121" t="s">
        <v>122</v>
      </c>
      <c r="D10" s="104">
        <v>1</v>
      </c>
      <c r="E10" s="104">
        <v>3</v>
      </c>
      <c r="F10" s="104"/>
      <c r="G10" s="142">
        <f t="shared" si="0"/>
        <v>54000</v>
      </c>
      <c r="H10" s="136" t="s">
        <v>181</v>
      </c>
      <c r="I10" s="206" t="s">
        <v>1493</v>
      </c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(W8+W9)*18000</f>
        <v>36000</v>
      </c>
      <c r="Y10" s="120" t="s">
        <v>0</v>
      </c>
      <c r="Z10" s="79">
        <f>(Z8+Z9)*18000</f>
        <v>18000</v>
      </c>
      <c r="AB10" s="120" t="s">
        <v>0</v>
      </c>
      <c r="AC10" s="79">
        <f>(AC8+AC9)*18000</f>
        <v>54000</v>
      </c>
      <c r="AE10" s="120" t="s">
        <v>0</v>
      </c>
      <c r="AF10" s="79">
        <f>(AF8+AF9)*18000</f>
        <v>36000</v>
      </c>
      <c r="AH10" s="120" t="s">
        <v>0</v>
      </c>
      <c r="AI10" s="79">
        <f>(AI7+AI8)*18000</f>
        <v>72000</v>
      </c>
      <c r="AK10" s="120" t="s">
        <v>0</v>
      </c>
      <c r="AL10" s="79">
        <f>18000*AL8</f>
        <v>18000</v>
      </c>
      <c r="AN10" s="120" t="s">
        <v>0</v>
      </c>
      <c r="AO10" s="79">
        <f>18000*AO8</f>
        <v>18000</v>
      </c>
    </row>
    <row r="11" spans="1:43" ht="22.5" customHeight="1" x14ac:dyDescent="0.35">
      <c r="A11" s="226">
        <f t="shared" si="1"/>
        <v>6</v>
      </c>
      <c r="B11" s="227" t="s">
        <v>1501</v>
      </c>
      <c r="C11" s="274" t="s">
        <v>1502</v>
      </c>
      <c r="D11" s="226">
        <v>7</v>
      </c>
      <c r="E11" s="226">
        <v>1</v>
      </c>
      <c r="F11" s="226"/>
      <c r="G11" s="275">
        <f t="shared" si="0"/>
        <v>18000</v>
      </c>
      <c r="H11" s="276" t="s">
        <v>181</v>
      </c>
      <c r="I11" s="206" t="s">
        <v>1494</v>
      </c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360"/>
      <c r="AI11" s="361"/>
      <c r="AJ11" s="265"/>
      <c r="AK11" s="360"/>
      <c r="AL11" s="361"/>
      <c r="AM11" s="265"/>
      <c r="AN11" s="360"/>
      <c r="AO11" s="361"/>
      <c r="AP11" s="265"/>
      <c r="AQ11" s="265"/>
    </row>
    <row r="12" spans="1:43" ht="22.5" customHeight="1" x14ac:dyDescent="0.35">
      <c r="A12" s="226">
        <f t="shared" si="1"/>
        <v>7</v>
      </c>
      <c r="B12" s="227" t="s">
        <v>1260</v>
      </c>
      <c r="C12" s="274" t="s">
        <v>1502</v>
      </c>
      <c r="D12" s="226">
        <v>7</v>
      </c>
      <c r="E12" s="226">
        <v>1</v>
      </c>
      <c r="F12" s="226"/>
      <c r="G12" s="275">
        <f t="shared" si="0"/>
        <v>18000</v>
      </c>
      <c r="H12" s="276" t="s">
        <v>181</v>
      </c>
      <c r="I12" s="206" t="s">
        <v>1495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 t="s">
        <v>1046</v>
      </c>
      <c r="Y12" s="100" t="s">
        <v>2</v>
      </c>
      <c r="Z12" s="6" t="s">
        <v>1261</v>
      </c>
      <c r="AB12" s="100" t="s">
        <v>2</v>
      </c>
      <c r="AC12" s="103" t="s">
        <v>1503</v>
      </c>
      <c r="AE12" s="100" t="s">
        <v>2</v>
      </c>
      <c r="AF12" s="103" t="s">
        <v>1535</v>
      </c>
      <c r="AH12" s="100" t="s">
        <v>2</v>
      </c>
      <c r="AI12" s="6" t="s">
        <v>14</v>
      </c>
      <c r="AJ12" s="265"/>
      <c r="AK12" s="100" t="s">
        <v>2</v>
      </c>
      <c r="AL12" s="6" t="s">
        <v>393</v>
      </c>
      <c r="AM12" s="265"/>
      <c r="AN12" s="100" t="s">
        <v>2</v>
      </c>
      <c r="AO12" s="6" t="s">
        <v>1510</v>
      </c>
      <c r="AP12" s="265"/>
      <c r="AQ12" s="265"/>
    </row>
    <row r="13" spans="1:43" ht="22.5" customHeight="1" x14ac:dyDescent="0.35">
      <c r="A13" s="226">
        <f t="shared" si="1"/>
        <v>8</v>
      </c>
      <c r="B13" s="103" t="s">
        <v>1046</v>
      </c>
      <c r="C13" s="121" t="s">
        <v>649</v>
      </c>
      <c r="D13" s="104">
        <v>5</v>
      </c>
      <c r="E13" s="104"/>
      <c r="F13" s="104">
        <v>2</v>
      </c>
      <c r="G13" s="142">
        <f t="shared" si="0"/>
        <v>36000</v>
      </c>
      <c r="H13" s="136" t="s">
        <v>181</v>
      </c>
      <c r="I13" s="206" t="s">
        <v>1496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 t="s">
        <v>649</v>
      </c>
      <c r="Y13" s="100" t="s">
        <v>457</v>
      </c>
      <c r="Z13" s="6" t="s">
        <v>413</v>
      </c>
      <c r="AB13" s="100" t="s">
        <v>457</v>
      </c>
      <c r="AC13" s="6" t="s">
        <v>413</v>
      </c>
      <c r="AE13" s="100" t="s">
        <v>457</v>
      </c>
      <c r="AF13" s="6" t="s">
        <v>1536</v>
      </c>
      <c r="AH13" s="100" t="s">
        <v>457</v>
      </c>
      <c r="AI13" s="6" t="s">
        <v>422</v>
      </c>
      <c r="AK13" s="100" t="s">
        <v>457</v>
      </c>
      <c r="AL13" s="6" t="s">
        <v>642</v>
      </c>
      <c r="AN13" s="100" t="s">
        <v>457</v>
      </c>
      <c r="AO13" s="6" t="s">
        <v>642</v>
      </c>
    </row>
    <row r="14" spans="1:43" ht="22.5" customHeight="1" x14ac:dyDescent="0.35">
      <c r="A14" s="250">
        <f t="shared" si="1"/>
        <v>9</v>
      </c>
      <c r="B14" s="103" t="s">
        <v>1261</v>
      </c>
      <c r="C14" s="121" t="s">
        <v>413</v>
      </c>
      <c r="D14" s="104">
        <v>3</v>
      </c>
      <c r="E14" s="104">
        <v>1</v>
      </c>
      <c r="F14" s="104"/>
      <c r="G14" s="142">
        <f t="shared" si="0"/>
        <v>18000</v>
      </c>
      <c r="H14" s="136" t="s">
        <v>181</v>
      </c>
      <c r="I14" s="206" t="s">
        <v>1497</v>
      </c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>
        <v>5</v>
      </c>
      <c r="Y14" s="100" t="s">
        <v>99</v>
      </c>
      <c r="Z14" s="100">
        <v>3</v>
      </c>
      <c r="AB14" s="100" t="s">
        <v>99</v>
      </c>
      <c r="AC14" s="100">
        <v>3</v>
      </c>
      <c r="AE14" s="100" t="s">
        <v>99</v>
      </c>
      <c r="AF14" s="100">
        <v>7</v>
      </c>
      <c r="AH14" s="100" t="s">
        <v>99</v>
      </c>
      <c r="AI14" s="100">
        <v>4</v>
      </c>
      <c r="AK14" s="100" t="s">
        <v>99</v>
      </c>
      <c r="AL14" s="100">
        <v>7</v>
      </c>
      <c r="AN14" s="100" t="s">
        <v>99</v>
      </c>
      <c r="AO14" s="100">
        <v>7</v>
      </c>
    </row>
    <row r="15" spans="1:43" ht="22.5" customHeight="1" x14ac:dyDescent="0.35">
      <c r="A15" s="226">
        <f t="shared" si="1"/>
        <v>10</v>
      </c>
      <c r="B15" s="103" t="s">
        <v>1503</v>
      </c>
      <c r="C15" s="121" t="s">
        <v>413</v>
      </c>
      <c r="D15" s="104">
        <v>3</v>
      </c>
      <c r="E15" s="104">
        <v>1</v>
      </c>
      <c r="F15" s="104"/>
      <c r="G15" s="142">
        <f t="shared" si="0"/>
        <v>18000</v>
      </c>
      <c r="H15" s="136" t="s">
        <v>181</v>
      </c>
      <c r="I15" s="206" t="s">
        <v>1499</v>
      </c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/>
      <c r="Y15" s="30" t="s">
        <v>70</v>
      </c>
      <c r="Z15" s="2">
        <v>1</v>
      </c>
      <c r="AB15" s="30" t="s">
        <v>70</v>
      </c>
      <c r="AC15" s="2">
        <v>1</v>
      </c>
      <c r="AE15" s="30" t="s">
        <v>70</v>
      </c>
      <c r="AF15" s="2">
        <v>2</v>
      </c>
      <c r="AH15" s="30" t="s">
        <v>70</v>
      </c>
      <c r="AI15" s="2">
        <v>1</v>
      </c>
      <c r="AK15" s="30" t="s">
        <v>70</v>
      </c>
      <c r="AL15" s="2">
        <v>2</v>
      </c>
      <c r="AN15" s="30" t="s">
        <v>70</v>
      </c>
      <c r="AO15" s="2">
        <v>2</v>
      </c>
    </row>
    <row r="16" spans="1:43" ht="22.5" customHeight="1" x14ac:dyDescent="0.35">
      <c r="A16" s="250">
        <f t="shared" si="1"/>
        <v>11</v>
      </c>
      <c r="B16" s="103" t="s">
        <v>1402</v>
      </c>
      <c r="C16" s="121" t="s">
        <v>1502</v>
      </c>
      <c r="D16" s="104">
        <v>7</v>
      </c>
      <c r="E16" s="104">
        <v>2</v>
      </c>
      <c r="F16" s="104"/>
      <c r="G16" s="142">
        <f t="shared" si="0"/>
        <v>36000</v>
      </c>
      <c r="H16" s="136" t="s">
        <v>181</v>
      </c>
      <c r="I16" s="206" t="s">
        <v>1498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>
        <v>2</v>
      </c>
      <c r="Y16" s="30" t="s">
        <v>71</v>
      </c>
      <c r="Z16" s="2"/>
      <c r="AB16" s="30" t="s">
        <v>71</v>
      </c>
      <c r="AC16" s="2"/>
      <c r="AE16" s="30" t="s">
        <v>71</v>
      </c>
      <c r="AF16" s="2"/>
      <c r="AH16" s="30" t="s">
        <v>71</v>
      </c>
      <c r="AI16" s="2">
        <v>2</v>
      </c>
      <c r="AK16" s="30" t="s">
        <v>71</v>
      </c>
      <c r="AL16" s="2"/>
      <c r="AN16" s="30" t="s">
        <v>71</v>
      </c>
      <c r="AO16" s="2"/>
    </row>
    <row r="17" spans="1:42" ht="22.5" customHeight="1" x14ac:dyDescent="0.35">
      <c r="A17" s="226">
        <f t="shared" si="1"/>
        <v>12</v>
      </c>
      <c r="B17" s="103" t="s">
        <v>1285</v>
      </c>
      <c r="C17" s="121" t="s">
        <v>422</v>
      </c>
      <c r="D17" s="104">
        <v>4</v>
      </c>
      <c r="E17" s="104">
        <v>1</v>
      </c>
      <c r="F17" s="104">
        <v>2</v>
      </c>
      <c r="G17" s="142">
        <f t="shared" si="0"/>
        <v>54000</v>
      </c>
      <c r="H17" s="136" t="s">
        <v>181</v>
      </c>
      <c r="I17" s="206" t="s">
        <v>1504</v>
      </c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(W15+W16)*18000</f>
        <v>36000</v>
      </c>
      <c r="Y17" s="120" t="s">
        <v>0</v>
      </c>
      <c r="Z17" s="79">
        <f>(Z15+Z16)*18000</f>
        <v>18000</v>
      </c>
      <c r="AB17" s="120" t="s">
        <v>0</v>
      </c>
      <c r="AC17" s="79">
        <f>(AC15+AC16)*18000</f>
        <v>18000</v>
      </c>
      <c r="AE17" s="120" t="s">
        <v>0</v>
      </c>
      <c r="AF17" s="79">
        <f>(AF15+AF16)*18000</f>
        <v>36000</v>
      </c>
      <c r="AH17" s="120" t="s">
        <v>0</v>
      </c>
      <c r="AI17" s="79">
        <f>AI15*18000</f>
        <v>18000</v>
      </c>
      <c r="AK17" s="120" t="s">
        <v>0</v>
      </c>
      <c r="AL17" s="79">
        <f>AL16*18000</f>
        <v>0</v>
      </c>
      <c r="AN17" s="120" t="s">
        <v>0</v>
      </c>
      <c r="AO17" s="79">
        <f>AO15*18000</f>
        <v>36000</v>
      </c>
    </row>
    <row r="18" spans="1:42" ht="22.5" customHeight="1" x14ac:dyDescent="0.35">
      <c r="A18" s="250">
        <f t="shared" si="1"/>
        <v>13</v>
      </c>
      <c r="B18" s="103" t="s">
        <v>393</v>
      </c>
      <c r="C18" s="121" t="s">
        <v>642</v>
      </c>
      <c r="D18" s="104">
        <v>7</v>
      </c>
      <c r="E18" s="104">
        <v>2</v>
      </c>
      <c r="F18" s="104"/>
      <c r="G18" s="142">
        <f t="shared" si="0"/>
        <v>36000</v>
      </c>
      <c r="H18" s="136" t="s">
        <v>181</v>
      </c>
      <c r="I18" s="246" t="s">
        <v>1505</v>
      </c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62"/>
      <c r="AI18" s="265"/>
      <c r="AJ18" s="265"/>
      <c r="AK18" s="362"/>
      <c r="AL18" s="265"/>
      <c r="AM18" s="265"/>
      <c r="AN18" s="362"/>
      <c r="AO18" s="265"/>
    </row>
    <row r="19" spans="1:42" ht="22.5" customHeight="1" x14ac:dyDescent="0.35">
      <c r="A19" s="250">
        <f t="shared" si="1"/>
        <v>14</v>
      </c>
      <c r="B19" s="103" t="s">
        <v>1510</v>
      </c>
      <c r="C19" s="121" t="s">
        <v>642</v>
      </c>
      <c r="D19" s="104">
        <v>7</v>
      </c>
      <c r="E19" s="104">
        <v>1</v>
      </c>
      <c r="F19" s="104"/>
      <c r="G19" s="142">
        <f t="shared" si="0"/>
        <v>18000</v>
      </c>
      <c r="H19" s="136" t="s">
        <v>181</v>
      </c>
      <c r="I19" s="334" t="s">
        <v>1506</v>
      </c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 t="s">
        <v>1511</v>
      </c>
      <c r="X19" s="265"/>
      <c r="Y19" s="100" t="s">
        <v>2</v>
      </c>
      <c r="Z19" s="6" t="s">
        <v>1512</v>
      </c>
      <c r="AB19" s="100" t="s">
        <v>2</v>
      </c>
      <c r="AC19" s="6" t="s">
        <v>734</v>
      </c>
      <c r="AE19" s="100" t="s">
        <v>2</v>
      </c>
      <c r="AF19" s="6" t="s">
        <v>1537</v>
      </c>
      <c r="AH19" s="100" t="s">
        <v>2</v>
      </c>
      <c r="AI19" s="6" t="s">
        <v>1538</v>
      </c>
      <c r="AJ19" s="265"/>
      <c r="AK19" s="100" t="s">
        <v>2</v>
      </c>
      <c r="AL19" s="6" t="s">
        <v>1539</v>
      </c>
      <c r="AM19" s="265"/>
      <c r="AN19" s="100" t="s">
        <v>2</v>
      </c>
      <c r="AO19" s="6" t="s">
        <v>1293</v>
      </c>
    </row>
    <row r="20" spans="1:42" ht="22.5" customHeight="1" x14ac:dyDescent="0.35">
      <c r="A20" s="250">
        <f t="shared" si="1"/>
        <v>15</v>
      </c>
      <c r="B20" s="103" t="s">
        <v>1511</v>
      </c>
      <c r="C20" s="121" t="s">
        <v>642</v>
      </c>
      <c r="D20" s="104">
        <v>7</v>
      </c>
      <c r="E20" s="104">
        <v>1</v>
      </c>
      <c r="F20" s="104"/>
      <c r="G20" s="142">
        <f t="shared" si="0"/>
        <v>18000</v>
      </c>
      <c r="H20" s="136" t="s">
        <v>181</v>
      </c>
      <c r="I20" s="206" t="s">
        <v>1507</v>
      </c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 t="s">
        <v>827</v>
      </c>
      <c r="X20" s="265"/>
      <c r="Y20" s="100" t="s">
        <v>457</v>
      </c>
      <c r="Z20" s="6" t="s">
        <v>692</v>
      </c>
      <c r="AB20" s="100" t="s">
        <v>457</v>
      </c>
      <c r="AC20" s="6" t="s">
        <v>108</v>
      </c>
      <c r="AE20" s="100" t="s">
        <v>457</v>
      </c>
      <c r="AF20" s="6" t="s">
        <v>649</v>
      </c>
      <c r="AH20" s="100" t="s">
        <v>457</v>
      </c>
      <c r="AI20" s="6" t="s">
        <v>849</v>
      </c>
      <c r="AK20" s="100" t="s">
        <v>457</v>
      </c>
      <c r="AL20" s="6" t="s">
        <v>649</v>
      </c>
      <c r="AN20" s="100" t="s">
        <v>457</v>
      </c>
      <c r="AO20" s="6" t="s">
        <v>649</v>
      </c>
    </row>
    <row r="21" spans="1:42" ht="22.5" customHeight="1" x14ac:dyDescent="0.35">
      <c r="A21" s="250">
        <f t="shared" si="1"/>
        <v>16</v>
      </c>
      <c r="B21" s="103" t="s">
        <v>1512</v>
      </c>
      <c r="C21" s="121" t="s">
        <v>692</v>
      </c>
      <c r="D21" s="104">
        <v>3</v>
      </c>
      <c r="E21" s="104">
        <v>1</v>
      </c>
      <c r="F21" s="104">
        <v>2</v>
      </c>
      <c r="G21" s="142">
        <f t="shared" si="0"/>
        <v>54000</v>
      </c>
      <c r="H21" s="136" t="s">
        <v>181</v>
      </c>
      <c r="I21" s="236" t="s">
        <v>1508</v>
      </c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>
        <v>7</v>
      </c>
      <c r="X21" s="265"/>
      <c r="Y21" s="100" t="s">
        <v>99</v>
      </c>
      <c r="Z21" s="6">
        <v>3</v>
      </c>
      <c r="AB21" s="100" t="s">
        <v>99</v>
      </c>
      <c r="AC21" s="6">
        <v>6</v>
      </c>
      <c r="AE21" s="100" t="s">
        <v>99</v>
      </c>
      <c r="AF21" s="6">
        <v>5</v>
      </c>
      <c r="AH21" s="100" t="s">
        <v>99</v>
      </c>
      <c r="AI21" s="100">
        <v>8</v>
      </c>
      <c r="AK21" s="100" t="s">
        <v>99</v>
      </c>
      <c r="AL21" s="100">
        <v>5</v>
      </c>
      <c r="AN21" s="100" t="s">
        <v>99</v>
      </c>
      <c r="AO21" s="100">
        <v>5</v>
      </c>
    </row>
    <row r="22" spans="1:42" ht="22.5" customHeight="1" x14ac:dyDescent="0.35">
      <c r="A22" s="250">
        <f t="shared" si="1"/>
        <v>17</v>
      </c>
      <c r="B22" s="227" t="s">
        <v>734</v>
      </c>
      <c r="C22" s="274" t="s">
        <v>748</v>
      </c>
      <c r="D22" s="226">
        <v>6</v>
      </c>
      <c r="E22" s="226">
        <v>2</v>
      </c>
      <c r="F22" s="226"/>
      <c r="G22" s="275">
        <f t="shared" si="0"/>
        <v>36000</v>
      </c>
      <c r="H22" s="276" t="s">
        <v>440</v>
      </c>
      <c r="I22" s="245" t="s">
        <v>1509</v>
      </c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>
        <v>1</v>
      </c>
      <c r="X22" s="265"/>
      <c r="Y22" s="30" t="s">
        <v>70</v>
      </c>
      <c r="Z22" s="2">
        <v>1</v>
      </c>
      <c r="AB22" s="30" t="s">
        <v>70</v>
      </c>
      <c r="AC22" s="2"/>
      <c r="AE22" s="30" t="s">
        <v>70</v>
      </c>
      <c r="AF22" s="2">
        <v>4</v>
      </c>
      <c r="AH22" s="30" t="s">
        <v>70</v>
      </c>
      <c r="AI22" s="2">
        <v>1</v>
      </c>
      <c r="AK22" s="30" t="s">
        <v>70</v>
      </c>
      <c r="AL22" s="2">
        <v>1</v>
      </c>
      <c r="AN22" s="30" t="s">
        <v>70</v>
      </c>
      <c r="AO22" s="2">
        <v>2</v>
      </c>
    </row>
    <row r="23" spans="1:42" ht="22.5" customHeight="1" x14ac:dyDescent="0.35">
      <c r="A23" s="250">
        <f t="shared" si="1"/>
        <v>18</v>
      </c>
      <c r="B23" s="227" t="s">
        <v>1516</v>
      </c>
      <c r="C23" s="274" t="s">
        <v>649</v>
      </c>
      <c r="D23" s="226">
        <v>5</v>
      </c>
      <c r="E23" s="226">
        <v>4</v>
      </c>
      <c r="F23" s="226"/>
      <c r="G23" s="275">
        <f t="shared" si="0"/>
        <v>72000</v>
      </c>
      <c r="H23" s="276" t="s">
        <v>181</v>
      </c>
      <c r="I23" s="206" t="s">
        <v>1514</v>
      </c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"/>
      <c r="X23" s="265"/>
      <c r="Y23" s="30" t="s">
        <v>71</v>
      </c>
      <c r="Z23" s="2">
        <v>2</v>
      </c>
      <c r="AB23" s="30" t="s">
        <v>71</v>
      </c>
      <c r="AC23" s="2">
        <v>1</v>
      </c>
      <c r="AE23" s="30" t="s">
        <v>71</v>
      </c>
      <c r="AF23" s="2"/>
      <c r="AH23" s="30" t="s">
        <v>71</v>
      </c>
      <c r="AI23" s="2"/>
      <c r="AK23" s="30" t="s">
        <v>71</v>
      </c>
      <c r="AL23" s="2">
        <v>2</v>
      </c>
      <c r="AN23" s="30" t="s">
        <v>71</v>
      </c>
      <c r="AO23" s="2"/>
    </row>
    <row r="24" spans="1:42" ht="22.5" customHeight="1" x14ac:dyDescent="0.35">
      <c r="A24" s="226">
        <f t="shared" si="1"/>
        <v>19</v>
      </c>
      <c r="B24" s="227" t="s">
        <v>393</v>
      </c>
      <c r="C24" s="274" t="s">
        <v>1513</v>
      </c>
      <c r="D24" s="226">
        <v>8</v>
      </c>
      <c r="E24" s="226">
        <v>1</v>
      </c>
      <c r="F24" s="226"/>
      <c r="G24" s="275">
        <f t="shared" ref="G24" si="2">(E24+F24)*18000</f>
        <v>18000</v>
      </c>
      <c r="H24" s="136" t="s">
        <v>181</v>
      </c>
      <c r="I24" s="206" t="s">
        <v>1515</v>
      </c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>
        <f>W22*18000</f>
        <v>18000</v>
      </c>
      <c r="Y24" s="120" t="s">
        <v>0</v>
      </c>
      <c r="Z24" s="79">
        <f>Z22*18000+Z23*18000</f>
        <v>54000</v>
      </c>
      <c r="AB24" s="120" t="s">
        <v>0</v>
      </c>
      <c r="AC24" s="79">
        <f>AC22*18000+AC23*18000</f>
        <v>18000</v>
      </c>
      <c r="AE24" s="120" t="s">
        <v>0</v>
      </c>
      <c r="AF24" s="79">
        <f>AF22*18000+AF23*17000</f>
        <v>72000</v>
      </c>
      <c r="AH24" s="120" t="s">
        <v>0</v>
      </c>
      <c r="AI24" s="79">
        <f>AI22*18000+AI23*18000</f>
        <v>18000</v>
      </c>
      <c r="AK24" s="120" t="s">
        <v>0</v>
      </c>
      <c r="AL24" s="79">
        <f>AL22*18000+AL23*18000</f>
        <v>54000</v>
      </c>
      <c r="AN24" s="120" t="s">
        <v>0</v>
      </c>
      <c r="AO24" s="79">
        <f>AO22*18000+AO23*18000</f>
        <v>36000</v>
      </c>
    </row>
    <row r="25" spans="1:42" ht="22.5" customHeight="1" x14ac:dyDescent="0.35">
      <c r="A25" s="250">
        <f t="shared" si="1"/>
        <v>20</v>
      </c>
      <c r="B25" s="121" t="s">
        <v>1517</v>
      </c>
      <c r="C25" s="121" t="s">
        <v>649</v>
      </c>
      <c r="D25" s="104">
        <v>5</v>
      </c>
      <c r="E25" s="104">
        <v>1</v>
      </c>
      <c r="F25" s="104">
        <v>2</v>
      </c>
      <c r="G25" s="142">
        <f t="shared" si="0"/>
        <v>54000</v>
      </c>
      <c r="H25" s="136" t="s">
        <v>181</v>
      </c>
      <c r="I25" s="236" t="s">
        <v>1518</v>
      </c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 t="s">
        <v>1267</v>
      </c>
      <c r="Y25" s="100" t="s">
        <v>2</v>
      </c>
      <c r="Z25" s="6" t="s">
        <v>1049</v>
      </c>
      <c r="AB25" s="100" t="s">
        <v>2</v>
      </c>
      <c r="AC25" s="6" t="s">
        <v>1521</v>
      </c>
      <c r="AE25" s="100" t="s">
        <v>2</v>
      </c>
      <c r="AF25" s="6" t="s">
        <v>1481</v>
      </c>
      <c r="AH25" s="100" t="s">
        <v>2</v>
      </c>
      <c r="AI25" s="6" t="s">
        <v>483</v>
      </c>
      <c r="AK25" s="100" t="s">
        <v>2</v>
      </c>
      <c r="AL25" s="6" t="s">
        <v>1484</v>
      </c>
      <c r="AN25" s="100" t="s">
        <v>2</v>
      </c>
      <c r="AO25" s="6" t="s">
        <v>1273</v>
      </c>
    </row>
    <row r="26" spans="1:42" ht="22.5" customHeight="1" x14ac:dyDescent="0.35">
      <c r="A26" s="250">
        <f t="shared" si="1"/>
        <v>21</v>
      </c>
      <c r="B26" s="121" t="s">
        <v>1293</v>
      </c>
      <c r="C26" s="121" t="s">
        <v>649</v>
      </c>
      <c r="D26" s="104">
        <v>5</v>
      </c>
      <c r="E26" s="104">
        <v>2</v>
      </c>
      <c r="F26" s="104"/>
      <c r="G26" s="142">
        <f t="shared" si="0"/>
        <v>36000</v>
      </c>
      <c r="H26" s="136" t="s">
        <v>181</v>
      </c>
      <c r="I26" s="206" t="s">
        <v>1519</v>
      </c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 t="s">
        <v>1268</v>
      </c>
      <c r="Y26" s="100" t="s">
        <v>457</v>
      </c>
      <c r="Z26" s="6" t="s">
        <v>649</v>
      </c>
      <c r="AB26" s="100" t="s">
        <v>457</v>
      </c>
      <c r="AC26" s="6" t="s">
        <v>649</v>
      </c>
      <c r="AE26" s="100" t="s">
        <v>457</v>
      </c>
      <c r="AF26" s="6" t="s">
        <v>413</v>
      </c>
      <c r="AH26" s="100" t="s">
        <v>457</v>
      </c>
      <c r="AI26" s="6" t="s">
        <v>484</v>
      </c>
      <c r="AJ26" s="265"/>
      <c r="AK26" s="100" t="s">
        <v>457</v>
      </c>
      <c r="AL26" s="6" t="s">
        <v>649</v>
      </c>
      <c r="AN26" s="100" t="s">
        <v>457</v>
      </c>
      <c r="AO26" s="6" t="s">
        <v>721</v>
      </c>
      <c r="AP26" s="265"/>
    </row>
    <row r="27" spans="1:42" ht="22.5" customHeight="1" x14ac:dyDescent="0.35">
      <c r="A27" s="226">
        <f t="shared" si="1"/>
        <v>22</v>
      </c>
      <c r="B27" s="274" t="s">
        <v>1267</v>
      </c>
      <c r="C27" s="274" t="s">
        <v>1268</v>
      </c>
      <c r="D27" s="226">
        <v>8</v>
      </c>
      <c r="E27" s="226">
        <v>1</v>
      </c>
      <c r="F27" s="226"/>
      <c r="G27" s="275">
        <f t="shared" si="0"/>
        <v>18000</v>
      </c>
      <c r="H27" s="276" t="s">
        <v>181</v>
      </c>
      <c r="I27" s="206" t="s">
        <v>1520</v>
      </c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>
        <v>8</v>
      </c>
      <c r="Y27" s="100" t="s">
        <v>99</v>
      </c>
      <c r="Z27" s="100">
        <v>5</v>
      </c>
      <c r="AB27" s="100" t="s">
        <v>99</v>
      </c>
      <c r="AC27" s="100">
        <v>5</v>
      </c>
      <c r="AE27" s="100" t="s">
        <v>99</v>
      </c>
      <c r="AF27" s="100">
        <v>3</v>
      </c>
      <c r="AH27" s="100" t="s">
        <v>99</v>
      </c>
      <c r="AI27" s="100">
        <v>6</v>
      </c>
      <c r="AJ27" s="265"/>
      <c r="AK27" s="100" t="s">
        <v>99</v>
      </c>
      <c r="AL27" s="100">
        <v>5</v>
      </c>
      <c r="AN27" s="100" t="s">
        <v>99</v>
      </c>
      <c r="AO27" s="100">
        <v>1</v>
      </c>
      <c r="AP27" s="265"/>
    </row>
    <row r="28" spans="1:42" ht="22.5" customHeight="1" x14ac:dyDescent="0.35">
      <c r="A28" s="250">
        <f t="shared" si="1"/>
        <v>23</v>
      </c>
      <c r="B28" s="121" t="s">
        <v>1049</v>
      </c>
      <c r="C28" s="121" t="s">
        <v>649</v>
      </c>
      <c r="D28" s="104">
        <v>5</v>
      </c>
      <c r="E28" s="104">
        <v>2</v>
      </c>
      <c r="F28" s="104"/>
      <c r="G28" s="142">
        <f t="shared" si="0"/>
        <v>36000</v>
      </c>
      <c r="H28" s="136" t="s">
        <v>181</v>
      </c>
      <c r="I28" s="206" t="s">
        <v>1522</v>
      </c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>
        <v>1</v>
      </c>
      <c r="Y28" s="30" t="s">
        <v>70</v>
      </c>
      <c r="Z28" s="2">
        <v>2</v>
      </c>
      <c r="AB28" s="30" t="s">
        <v>70</v>
      </c>
      <c r="AC28" s="2">
        <v>2</v>
      </c>
      <c r="AE28" s="30" t="s">
        <v>70</v>
      </c>
      <c r="AF28" s="2">
        <v>2</v>
      </c>
      <c r="AH28" s="30" t="s">
        <v>70</v>
      </c>
      <c r="AI28" s="2">
        <v>4</v>
      </c>
      <c r="AK28" s="30" t="s">
        <v>70</v>
      </c>
      <c r="AL28" s="2"/>
      <c r="AN28" s="30" t="s">
        <v>70</v>
      </c>
      <c r="AO28" s="2">
        <v>2</v>
      </c>
    </row>
    <row r="29" spans="1:42" ht="22.5" customHeight="1" x14ac:dyDescent="0.35">
      <c r="A29" s="250">
        <f t="shared" si="1"/>
        <v>24</v>
      </c>
      <c r="B29" s="103" t="s">
        <v>1521</v>
      </c>
      <c r="C29" s="121" t="s">
        <v>649</v>
      </c>
      <c r="D29" s="104">
        <v>5</v>
      </c>
      <c r="E29" s="104">
        <v>2</v>
      </c>
      <c r="F29" s="104"/>
      <c r="G29" s="142">
        <f t="shared" si="0"/>
        <v>36000</v>
      </c>
      <c r="H29" s="136" t="s">
        <v>181</v>
      </c>
      <c r="I29" s="206" t="s">
        <v>1523</v>
      </c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71</v>
      </c>
      <c r="W29" s="2"/>
      <c r="Y29" s="30" t="s">
        <v>71</v>
      </c>
      <c r="Z29" s="2"/>
      <c r="AB29" s="30" t="s">
        <v>71</v>
      </c>
      <c r="AC29" s="2"/>
      <c r="AE29" s="30" t="s">
        <v>71</v>
      </c>
      <c r="AF29" s="2"/>
      <c r="AH29" s="30" t="s">
        <v>71</v>
      </c>
      <c r="AI29" s="2"/>
      <c r="AK29" s="30" t="s">
        <v>71</v>
      </c>
      <c r="AL29" s="2">
        <v>2</v>
      </c>
      <c r="AN29" s="30" t="s">
        <v>71</v>
      </c>
      <c r="AO29" s="2"/>
    </row>
    <row r="30" spans="1:42" ht="22.5" customHeight="1" x14ac:dyDescent="0.35">
      <c r="A30" s="250">
        <f t="shared" si="1"/>
        <v>25</v>
      </c>
      <c r="B30" s="103" t="s">
        <v>1528</v>
      </c>
      <c r="C30" s="121" t="s">
        <v>649</v>
      </c>
      <c r="D30" s="104">
        <v>5</v>
      </c>
      <c r="E30" s="104"/>
      <c r="F30" s="104">
        <v>2</v>
      </c>
      <c r="G30" s="142">
        <f t="shared" si="0"/>
        <v>36000</v>
      </c>
      <c r="H30" s="136" t="s">
        <v>181</v>
      </c>
      <c r="I30" s="206" t="s">
        <v>1525</v>
      </c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W28*18000+W29*17000</f>
        <v>18000</v>
      </c>
      <c r="Y30" s="120" t="s">
        <v>0</v>
      </c>
      <c r="Z30" s="79">
        <f>Z28*18000+Z29*18000</f>
        <v>36000</v>
      </c>
      <c r="AB30" s="120" t="s">
        <v>0</v>
      </c>
      <c r="AC30" s="79">
        <f>AC28*18000+AC29*18000</f>
        <v>36000</v>
      </c>
      <c r="AE30" s="120" t="s">
        <v>0</v>
      </c>
      <c r="AF30" s="79">
        <f>AF28*18000+AF29*17000</f>
        <v>36000</v>
      </c>
      <c r="AH30" s="120" t="s">
        <v>0</v>
      </c>
      <c r="AI30" s="79">
        <f>AI28*18000+AI29*18000</f>
        <v>72000</v>
      </c>
      <c r="AK30" s="120" t="s">
        <v>0</v>
      </c>
      <c r="AL30" s="79">
        <f>AL28*18000+AL29*18000</f>
        <v>36000</v>
      </c>
      <c r="AN30" s="120" t="s">
        <v>0</v>
      </c>
      <c r="AO30" s="79">
        <f>AO28*18000+AO29*18000</f>
        <v>36000</v>
      </c>
    </row>
    <row r="31" spans="1:42" ht="22.5" customHeight="1" x14ac:dyDescent="0.35">
      <c r="A31" s="250">
        <f t="shared" si="1"/>
        <v>26</v>
      </c>
      <c r="B31" s="103" t="s">
        <v>1481</v>
      </c>
      <c r="C31" s="121" t="s">
        <v>413</v>
      </c>
      <c r="D31" s="104">
        <v>3</v>
      </c>
      <c r="E31" s="104">
        <v>2</v>
      </c>
      <c r="F31" s="104"/>
      <c r="G31" s="142">
        <f t="shared" si="0"/>
        <v>36000</v>
      </c>
      <c r="H31" s="136" t="s">
        <v>181</v>
      </c>
      <c r="I31" s="206" t="s">
        <v>1526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</row>
    <row r="32" spans="1:42" ht="22.5" customHeight="1" x14ac:dyDescent="0.35">
      <c r="A32" s="250">
        <f t="shared" si="1"/>
        <v>27</v>
      </c>
      <c r="B32" s="103" t="s">
        <v>483</v>
      </c>
      <c r="C32" s="121" t="s">
        <v>484</v>
      </c>
      <c r="D32" s="104">
        <v>6</v>
      </c>
      <c r="E32" s="104">
        <v>4</v>
      </c>
      <c r="F32" s="104"/>
      <c r="G32" s="142">
        <f t="shared" ref="G32" si="3">(E32+F32)*18000</f>
        <v>72000</v>
      </c>
      <c r="H32" s="136" t="s">
        <v>181</v>
      </c>
      <c r="I32" s="206" t="s">
        <v>1527</v>
      </c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 t="s">
        <v>1248</v>
      </c>
      <c r="Y32" s="100" t="s">
        <v>2</v>
      </c>
      <c r="Z32" s="6" t="s">
        <v>1258</v>
      </c>
      <c r="AB32" s="100" t="s">
        <v>2</v>
      </c>
      <c r="AC32" s="6" t="s">
        <v>1044</v>
      </c>
      <c r="AE32" s="100" t="s">
        <v>2</v>
      </c>
      <c r="AF32" s="6" t="s">
        <v>1265</v>
      </c>
      <c r="AH32" s="100" t="s">
        <v>2</v>
      </c>
      <c r="AI32" s="6" t="s">
        <v>1245</v>
      </c>
      <c r="AK32" s="100" t="s">
        <v>2</v>
      </c>
      <c r="AL32" s="6" t="s">
        <v>1284</v>
      </c>
      <c r="AN32" s="100" t="s">
        <v>2</v>
      </c>
      <c r="AO32" s="6" t="s">
        <v>1242</v>
      </c>
    </row>
    <row r="33" spans="1:41" ht="22.5" customHeight="1" x14ac:dyDescent="0.35">
      <c r="A33" s="250">
        <f t="shared" si="1"/>
        <v>28</v>
      </c>
      <c r="B33" s="103" t="s">
        <v>1273</v>
      </c>
      <c r="C33" s="121" t="s">
        <v>721</v>
      </c>
      <c r="D33" s="104">
        <v>1</v>
      </c>
      <c r="E33" s="104">
        <v>2</v>
      </c>
      <c r="F33" s="104"/>
      <c r="G33" s="142">
        <f t="shared" si="0"/>
        <v>36000</v>
      </c>
      <c r="H33" s="136" t="s">
        <v>181</v>
      </c>
      <c r="I33" s="206" t="s">
        <v>1529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 t="s">
        <v>413</v>
      </c>
      <c r="Y33" s="100" t="s">
        <v>457</v>
      </c>
      <c r="Z33" s="6" t="s">
        <v>649</v>
      </c>
      <c r="AB33" s="100" t="s">
        <v>457</v>
      </c>
      <c r="AC33" s="6" t="s">
        <v>649</v>
      </c>
      <c r="AE33" s="100" t="s">
        <v>457</v>
      </c>
      <c r="AF33" s="6" t="s">
        <v>1266</v>
      </c>
      <c r="AH33" s="100" t="s">
        <v>457</v>
      </c>
      <c r="AI33" s="6" t="s">
        <v>104</v>
      </c>
      <c r="AK33" s="100" t="s">
        <v>457</v>
      </c>
      <c r="AL33" s="6" t="s">
        <v>104</v>
      </c>
      <c r="AN33" s="100" t="s">
        <v>457</v>
      </c>
      <c r="AO33" s="6" t="s">
        <v>104</v>
      </c>
    </row>
    <row r="34" spans="1:41" ht="22.5" customHeight="1" x14ac:dyDescent="0.35">
      <c r="A34" s="250">
        <f t="shared" si="1"/>
        <v>29</v>
      </c>
      <c r="B34" s="103" t="s">
        <v>1248</v>
      </c>
      <c r="C34" s="121" t="s">
        <v>413</v>
      </c>
      <c r="D34" s="104">
        <v>3</v>
      </c>
      <c r="E34" s="104">
        <v>2</v>
      </c>
      <c r="F34" s="104"/>
      <c r="G34" s="142">
        <f t="shared" si="0"/>
        <v>36000</v>
      </c>
      <c r="H34" s="136" t="s">
        <v>181</v>
      </c>
      <c r="I34" s="206" t="s">
        <v>1530</v>
      </c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>
        <v>3</v>
      </c>
      <c r="Y34" s="100" t="s">
        <v>99</v>
      </c>
      <c r="Z34" s="100">
        <v>5</v>
      </c>
      <c r="AB34" s="100" t="s">
        <v>99</v>
      </c>
      <c r="AC34" s="100">
        <v>5</v>
      </c>
      <c r="AE34" s="100" t="s">
        <v>99</v>
      </c>
      <c r="AF34" s="100">
        <v>2</v>
      </c>
      <c r="AH34" s="100" t="s">
        <v>99</v>
      </c>
      <c r="AI34" s="100">
        <v>4</v>
      </c>
      <c r="AK34" s="100" t="s">
        <v>99</v>
      </c>
      <c r="AL34" s="100">
        <v>4</v>
      </c>
      <c r="AN34" s="100" t="s">
        <v>99</v>
      </c>
      <c r="AO34" s="100">
        <v>4</v>
      </c>
    </row>
    <row r="35" spans="1:41" ht="22.5" customHeight="1" x14ac:dyDescent="0.35">
      <c r="A35" s="250">
        <f t="shared" si="1"/>
        <v>30</v>
      </c>
      <c r="B35" s="103" t="s">
        <v>1258</v>
      </c>
      <c r="C35" s="121" t="s">
        <v>649</v>
      </c>
      <c r="D35" s="104">
        <v>5</v>
      </c>
      <c r="E35" s="104">
        <v>2</v>
      </c>
      <c r="F35" s="104">
        <v>2</v>
      </c>
      <c r="G35" s="142">
        <f t="shared" si="0"/>
        <v>72000</v>
      </c>
      <c r="H35" s="136" t="s">
        <v>181</v>
      </c>
      <c r="I35" s="206" t="s">
        <v>1531</v>
      </c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>
        <v>2</v>
      </c>
      <c r="Y35" s="30" t="s">
        <v>70</v>
      </c>
      <c r="Z35" s="2">
        <v>2</v>
      </c>
      <c r="AB35" s="30" t="s">
        <v>70</v>
      </c>
      <c r="AC35" s="2">
        <v>20</v>
      </c>
      <c r="AE35" s="30" t="s">
        <v>70</v>
      </c>
      <c r="AF35" s="2">
        <v>1</v>
      </c>
      <c r="AH35" s="30" t="s">
        <v>70</v>
      </c>
      <c r="AI35" s="2">
        <v>1</v>
      </c>
      <c r="AK35" s="30" t="s">
        <v>70</v>
      </c>
      <c r="AL35" s="2">
        <v>1</v>
      </c>
      <c r="AN35" s="30" t="s">
        <v>70</v>
      </c>
      <c r="AO35" s="2">
        <v>3</v>
      </c>
    </row>
    <row r="36" spans="1:41" ht="22.5" customHeight="1" x14ac:dyDescent="0.35">
      <c r="A36" s="250">
        <f t="shared" si="1"/>
        <v>31</v>
      </c>
      <c r="B36" s="227" t="s">
        <v>1044</v>
      </c>
      <c r="C36" s="274" t="s">
        <v>649</v>
      </c>
      <c r="D36" s="226">
        <v>5</v>
      </c>
      <c r="E36" s="226">
        <v>21</v>
      </c>
      <c r="F36" s="226"/>
      <c r="G36" s="275">
        <f t="shared" si="0"/>
        <v>378000</v>
      </c>
      <c r="H36" s="136" t="s">
        <v>181</v>
      </c>
      <c r="I36" s="236" t="s">
        <v>1532</v>
      </c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"/>
      <c r="Y36" s="30" t="s">
        <v>71</v>
      </c>
      <c r="Z36" s="2">
        <v>2</v>
      </c>
      <c r="AB36" s="30" t="s">
        <v>71</v>
      </c>
      <c r="AC36" s="2"/>
      <c r="AE36" s="30" t="s">
        <v>71</v>
      </c>
      <c r="AF36" s="2"/>
      <c r="AH36" s="30" t="s">
        <v>71</v>
      </c>
      <c r="AI36" s="2"/>
      <c r="AK36" s="30" t="s">
        <v>71</v>
      </c>
      <c r="AL36" s="2"/>
      <c r="AN36" s="30" t="s">
        <v>71</v>
      </c>
      <c r="AO36" s="2"/>
    </row>
    <row r="37" spans="1:41" ht="22.5" customHeight="1" x14ac:dyDescent="0.35">
      <c r="A37" s="250">
        <f t="shared" si="1"/>
        <v>32</v>
      </c>
      <c r="B37" s="93" t="s">
        <v>1265</v>
      </c>
      <c r="C37" s="118" t="s">
        <v>1266</v>
      </c>
      <c r="D37" s="94">
        <v>2</v>
      </c>
      <c r="E37" s="94">
        <v>1</v>
      </c>
      <c r="F37" s="94"/>
      <c r="G37" s="233">
        <f t="shared" si="0"/>
        <v>18000</v>
      </c>
      <c r="H37" s="285"/>
      <c r="I37" s="246" t="s">
        <v>1533</v>
      </c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W35*18000+W36*18000</f>
        <v>36000</v>
      </c>
      <c r="Y37" s="120" t="s">
        <v>0</v>
      </c>
      <c r="Z37" s="79">
        <f>Z35*18000+Z36*18000</f>
        <v>72000</v>
      </c>
      <c r="AB37" s="120" t="s">
        <v>0</v>
      </c>
      <c r="AC37" s="79">
        <f>AC35*18000+AC36*18000</f>
        <v>360000</v>
      </c>
      <c r="AE37" s="120" t="s">
        <v>0</v>
      </c>
      <c r="AF37" s="79">
        <f>AF35*18000+AF36*18000</f>
        <v>18000</v>
      </c>
      <c r="AH37" s="120" t="s">
        <v>0</v>
      </c>
      <c r="AI37" s="79">
        <v>18000</v>
      </c>
      <c r="AK37" s="120" t="s">
        <v>0</v>
      </c>
      <c r="AL37" s="79">
        <f>AL35*18000+AL36*18000</f>
        <v>18000</v>
      </c>
      <c r="AN37" s="120" t="s">
        <v>0</v>
      </c>
      <c r="AO37" s="79">
        <f>AO35*18000+AO36*18000</f>
        <v>54000</v>
      </c>
    </row>
    <row r="38" spans="1:41" ht="22.5" customHeight="1" x14ac:dyDescent="0.35">
      <c r="A38" s="250">
        <f t="shared" si="1"/>
        <v>33</v>
      </c>
      <c r="B38" s="103" t="s">
        <v>1245</v>
      </c>
      <c r="C38" s="121" t="s">
        <v>1543</v>
      </c>
      <c r="D38" s="104">
        <v>4</v>
      </c>
      <c r="E38" s="104">
        <v>1</v>
      </c>
      <c r="F38" s="104"/>
      <c r="G38" s="142">
        <f t="shared" si="0"/>
        <v>18000</v>
      </c>
      <c r="H38" s="136" t="s">
        <v>181</v>
      </c>
      <c r="I38" s="206" t="s">
        <v>1540</v>
      </c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</row>
    <row r="39" spans="1:41" ht="22.5" customHeight="1" x14ac:dyDescent="0.35">
      <c r="A39" s="250">
        <f t="shared" si="1"/>
        <v>34</v>
      </c>
      <c r="B39" s="103" t="s">
        <v>1544</v>
      </c>
      <c r="C39" s="121" t="s">
        <v>1543</v>
      </c>
      <c r="D39" s="104">
        <v>4</v>
      </c>
      <c r="E39" s="104">
        <v>1</v>
      </c>
      <c r="F39" s="104"/>
      <c r="G39" s="142">
        <f t="shared" si="0"/>
        <v>18000</v>
      </c>
      <c r="H39" s="136" t="s">
        <v>181</v>
      </c>
      <c r="I39" s="206" t="s">
        <v>1541</v>
      </c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 t="s">
        <v>1547</v>
      </c>
      <c r="Y39" s="100" t="s">
        <v>2</v>
      </c>
      <c r="Z39" s="6" t="s">
        <v>828</v>
      </c>
      <c r="AB39" s="100" t="s">
        <v>2</v>
      </c>
      <c r="AC39" s="6" t="s">
        <v>1552</v>
      </c>
      <c r="AE39" s="100" t="s">
        <v>2</v>
      </c>
      <c r="AF39" s="6" t="s">
        <v>412</v>
      </c>
      <c r="AH39" s="100" t="s">
        <v>2</v>
      </c>
      <c r="AI39" s="6" t="s">
        <v>1555</v>
      </c>
      <c r="AK39" s="100" t="s">
        <v>2</v>
      </c>
      <c r="AL39" s="6" t="s">
        <v>733</v>
      </c>
      <c r="AN39" s="100" t="s">
        <v>2</v>
      </c>
      <c r="AO39" s="6" t="s">
        <v>1067</v>
      </c>
    </row>
    <row r="40" spans="1:41" ht="22.5" customHeight="1" x14ac:dyDescent="0.35">
      <c r="A40" s="250">
        <f t="shared" si="1"/>
        <v>35</v>
      </c>
      <c r="B40" s="103" t="s">
        <v>1242</v>
      </c>
      <c r="C40" s="121" t="s">
        <v>1543</v>
      </c>
      <c r="D40" s="104">
        <v>4</v>
      </c>
      <c r="E40" s="104">
        <v>3</v>
      </c>
      <c r="F40" s="104"/>
      <c r="G40" s="142">
        <f t="shared" si="0"/>
        <v>54000</v>
      </c>
      <c r="H40" s="136" t="s">
        <v>181</v>
      </c>
      <c r="I40" s="206" t="s">
        <v>1542</v>
      </c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 t="s">
        <v>104</v>
      </c>
      <c r="Y40" s="100" t="s">
        <v>457</v>
      </c>
      <c r="Z40" s="6" t="s">
        <v>104</v>
      </c>
      <c r="AB40" s="100" t="s">
        <v>457</v>
      </c>
      <c r="AC40" s="6" t="s">
        <v>847</v>
      </c>
      <c r="AE40" s="100" t="s">
        <v>457</v>
      </c>
      <c r="AF40" s="6" t="s">
        <v>104</v>
      </c>
      <c r="AH40" s="100" t="s">
        <v>457</v>
      </c>
      <c r="AI40" s="6" t="s">
        <v>847</v>
      </c>
      <c r="AK40" s="100" t="s">
        <v>457</v>
      </c>
      <c r="AL40" s="6" t="s">
        <v>189</v>
      </c>
      <c r="AN40" s="100" t="s">
        <v>457</v>
      </c>
      <c r="AO40" s="6" t="s">
        <v>649</v>
      </c>
    </row>
    <row r="41" spans="1:41" ht="22.5" customHeight="1" x14ac:dyDescent="0.35">
      <c r="A41" s="250">
        <f t="shared" si="1"/>
        <v>36</v>
      </c>
      <c r="B41" s="103" t="s">
        <v>1546</v>
      </c>
      <c r="C41" s="121" t="s">
        <v>1543</v>
      </c>
      <c r="D41" s="104">
        <v>4</v>
      </c>
      <c r="E41" s="104">
        <v>2</v>
      </c>
      <c r="F41" s="104">
        <v>2</v>
      </c>
      <c r="G41" s="142">
        <f t="shared" si="0"/>
        <v>72000</v>
      </c>
      <c r="H41" s="136" t="s">
        <v>181</v>
      </c>
      <c r="I41" s="206" t="s">
        <v>1545</v>
      </c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>
        <v>4</v>
      </c>
      <c r="Y41" s="100" t="s">
        <v>99</v>
      </c>
      <c r="Z41" s="100">
        <v>4</v>
      </c>
      <c r="AB41" s="100" t="s">
        <v>99</v>
      </c>
      <c r="AC41" s="100">
        <v>7</v>
      </c>
      <c r="AE41" s="100" t="s">
        <v>99</v>
      </c>
      <c r="AF41" s="100">
        <v>4</v>
      </c>
      <c r="AH41" s="100" t="s">
        <v>99</v>
      </c>
      <c r="AI41" s="100">
        <v>7</v>
      </c>
      <c r="AK41" s="100" t="s">
        <v>99</v>
      </c>
      <c r="AL41" s="100">
        <v>8</v>
      </c>
      <c r="AN41" s="100" t="s">
        <v>99</v>
      </c>
      <c r="AO41" s="100">
        <v>5</v>
      </c>
    </row>
    <row r="42" spans="1:41" ht="22.5" customHeight="1" x14ac:dyDescent="0.35">
      <c r="A42" s="250">
        <f t="shared" si="1"/>
        <v>37</v>
      </c>
      <c r="B42" s="103" t="s">
        <v>828</v>
      </c>
      <c r="C42" s="121" t="s">
        <v>1543</v>
      </c>
      <c r="D42" s="104">
        <v>4</v>
      </c>
      <c r="E42" s="104"/>
      <c r="F42" s="104">
        <v>1</v>
      </c>
      <c r="G42" s="142">
        <f t="shared" si="0"/>
        <v>18000</v>
      </c>
      <c r="H42" s="136" t="s">
        <v>181</v>
      </c>
      <c r="I42" s="206" t="s">
        <v>1548</v>
      </c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>
        <v>2</v>
      </c>
      <c r="Y42" s="30" t="s">
        <v>70</v>
      </c>
      <c r="Z42" s="2"/>
      <c r="AB42" s="30" t="s">
        <v>70</v>
      </c>
      <c r="AC42" s="2">
        <v>1</v>
      </c>
      <c r="AE42" s="30" t="s">
        <v>70</v>
      </c>
      <c r="AF42" s="2">
        <v>4</v>
      </c>
      <c r="AH42" s="30" t="s">
        <v>70</v>
      </c>
      <c r="AI42" s="2">
        <v>1</v>
      </c>
      <c r="AK42" s="30" t="s">
        <v>70</v>
      </c>
      <c r="AL42" s="2">
        <v>4</v>
      </c>
      <c r="AN42" s="30" t="s">
        <v>70</v>
      </c>
      <c r="AO42" s="2">
        <v>2</v>
      </c>
    </row>
    <row r="43" spans="1:41" ht="22.5" customHeight="1" x14ac:dyDescent="0.35">
      <c r="A43" s="250">
        <f t="shared" si="1"/>
        <v>38</v>
      </c>
      <c r="B43" s="103" t="s">
        <v>1550</v>
      </c>
      <c r="C43" s="121" t="s">
        <v>1253</v>
      </c>
      <c r="D43" s="104">
        <v>7</v>
      </c>
      <c r="E43" s="104">
        <v>1</v>
      </c>
      <c r="F43" s="104">
        <v>1</v>
      </c>
      <c r="G43" s="142">
        <f t="shared" si="0"/>
        <v>36000</v>
      </c>
      <c r="H43" s="136" t="s">
        <v>181</v>
      </c>
      <c r="I43" s="206" t="s">
        <v>1549</v>
      </c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71</v>
      </c>
      <c r="W43" s="2">
        <v>2</v>
      </c>
      <c r="Y43" s="30" t="s">
        <v>71</v>
      </c>
      <c r="Z43" s="2">
        <v>1</v>
      </c>
      <c r="AB43" s="30" t="s">
        <v>71</v>
      </c>
      <c r="AC43" s="2">
        <v>1</v>
      </c>
      <c r="AE43" s="30" t="s">
        <v>71</v>
      </c>
      <c r="AF43" s="2"/>
      <c r="AH43" s="30" t="s">
        <v>71</v>
      </c>
      <c r="AI43" s="2">
        <v>2</v>
      </c>
      <c r="AK43" s="30" t="s">
        <v>71</v>
      </c>
      <c r="AL43" s="2"/>
      <c r="AN43" s="30" t="s">
        <v>71</v>
      </c>
      <c r="AO43" s="2"/>
    </row>
    <row r="44" spans="1:41" s="10" customFormat="1" ht="22.5" customHeight="1" x14ac:dyDescent="0.35">
      <c r="A44" s="250">
        <f t="shared" si="1"/>
        <v>39</v>
      </c>
      <c r="B44" s="93" t="s">
        <v>412</v>
      </c>
      <c r="C44" s="118" t="s">
        <v>1543</v>
      </c>
      <c r="D44" s="94">
        <v>4</v>
      </c>
      <c r="E44" s="94">
        <v>4</v>
      </c>
      <c r="F44" s="94"/>
      <c r="G44" s="233">
        <f t="shared" si="0"/>
        <v>72000</v>
      </c>
      <c r="H44" s="285"/>
      <c r="I44" s="206" t="s">
        <v>1551</v>
      </c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W42*18000+W43*18000</f>
        <v>72000</v>
      </c>
      <c r="X44"/>
      <c r="Y44" s="120" t="s">
        <v>0</v>
      </c>
      <c r="Z44" s="79">
        <f>Z42*18000+Z43*18000</f>
        <v>18000</v>
      </c>
      <c r="AA44"/>
      <c r="AB44" s="120" t="s">
        <v>0</v>
      </c>
      <c r="AC44" s="79">
        <f>AC42*18000+AC43*18000</f>
        <v>36000</v>
      </c>
      <c r="AE44" s="120" t="s">
        <v>0</v>
      </c>
      <c r="AF44" s="79">
        <f>AF42*18000+AF43*17000</f>
        <v>72000</v>
      </c>
      <c r="AH44" s="120" t="s">
        <v>0</v>
      </c>
      <c r="AI44" s="79">
        <f>AI42*18000+AI43*18000</f>
        <v>54000</v>
      </c>
      <c r="AJ44"/>
      <c r="AK44" s="120" t="s">
        <v>0</v>
      </c>
      <c r="AL44" s="79">
        <f>AL42*18000+AL43*18000</f>
        <v>72000</v>
      </c>
      <c r="AM44"/>
      <c r="AN44" s="120" t="s">
        <v>0</v>
      </c>
      <c r="AO44" s="79">
        <f>AO42*18000+AO43*18000</f>
        <v>36000</v>
      </c>
    </row>
    <row r="45" spans="1:41" ht="22.5" customHeight="1" x14ac:dyDescent="0.35">
      <c r="A45" s="250">
        <f t="shared" si="1"/>
        <v>40</v>
      </c>
      <c r="B45" s="103" t="s">
        <v>1291</v>
      </c>
      <c r="C45" s="121" t="s">
        <v>847</v>
      </c>
      <c r="D45" s="104">
        <v>7</v>
      </c>
      <c r="E45" s="104">
        <v>1</v>
      </c>
      <c r="F45" s="104">
        <v>2</v>
      </c>
      <c r="G45" s="142">
        <f t="shared" si="0"/>
        <v>54000</v>
      </c>
      <c r="H45" s="136" t="s">
        <v>181</v>
      </c>
      <c r="I45" s="236" t="s">
        <v>1553</v>
      </c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</row>
    <row r="46" spans="1:41" ht="22.5" customHeight="1" x14ac:dyDescent="0.35">
      <c r="A46" s="250">
        <f t="shared" si="1"/>
        <v>41</v>
      </c>
      <c r="B46" s="227" t="s">
        <v>733</v>
      </c>
      <c r="C46" s="274" t="s">
        <v>189</v>
      </c>
      <c r="D46" s="226">
        <v>8</v>
      </c>
      <c r="E46" s="226">
        <v>4</v>
      </c>
      <c r="F46" s="226"/>
      <c r="G46" s="275">
        <f t="shared" si="0"/>
        <v>72000</v>
      </c>
      <c r="H46" s="136" t="s">
        <v>181</v>
      </c>
      <c r="I46" s="206" t="s">
        <v>1554</v>
      </c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 t="s">
        <v>1226</v>
      </c>
      <c r="Y46" s="100" t="s">
        <v>2</v>
      </c>
      <c r="Z46" s="6" t="s">
        <v>1111</v>
      </c>
      <c r="AB46" s="100" t="s">
        <v>2</v>
      </c>
      <c r="AC46" s="6" t="s">
        <v>1561</v>
      </c>
      <c r="AE46" s="100" t="s">
        <v>2</v>
      </c>
      <c r="AF46" s="6" t="s">
        <v>1282</v>
      </c>
      <c r="AH46" s="100" t="s">
        <v>2</v>
      </c>
      <c r="AI46" s="6" t="s">
        <v>1075</v>
      </c>
      <c r="AK46" s="100" t="s">
        <v>2</v>
      </c>
      <c r="AL46" s="6" t="s">
        <v>491</v>
      </c>
      <c r="AN46" s="100" t="s">
        <v>2</v>
      </c>
      <c r="AO46" s="6" t="s">
        <v>1039</v>
      </c>
    </row>
    <row r="47" spans="1:41" ht="22.5" customHeight="1" x14ac:dyDescent="0.35">
      <c r="A47" s="250">
        <f t="shared" si="1"/>
        <v>42</v>
      </c>
      <c r="B47" s="103" t="s">
        <v>1051</v>
      </c>
      <c r="C47" s="121" t="s">
        <v>649</v>
      </c>
      <c r="D47" s="104">
        <v>5</v>
      </c>
      <c r="E47" s="104">
        <v>2</v>
      </c>
      <c r="F47" s="104"/>
      <c r="G47" s="142">
        <f t="shared" si="0"/>
        <v>36000</v>
      </c>
      <c r="H47" s="136" t="s">
        <v>181</v>
      </c>
      <c r="I47" s="206" t="s">
        <v>1556</v>
      </c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 t="s">
        <v>457</v>
      </c>
      <c r="W47" s="6" t="s">
        <v>104</v>
      </c>
      <c r="Y47" s="100" t="s">
        <v>457</v>
      </c>
      <c r="Z47" s="6" t="s">
        <v>104</v>
      </c>
      <c r="AB47" s="100" t="s">
        <v>457</v>
      </c>
      <c r="AC47" s="6" t="s">
        <v>1563</v>
      </c>
      <c r="AE47" s="100" t="s">
        <v>457</v>
      </c>
      <c r="AF47" s="6" t="s">
        <v>1139</v>
      </c>
      <c r="AH47" s="100" t="s">
        <v>457</v>
      </c>
      <c r="AI47" s="6" t="s">
        <v>1219</v>
      </c>
      <c r="AK47" s="100" t="s">
        <v>457</v>
      </c>
      <c r="AL47" s="6" t="s">
        <v>148</v>
      </c>
      <c r="AN47" s="100" t="s">
        <v>457</v>
      </c>
      <c r="AO47" s="6" t="s">
        <v>148</v>
      </c>
    </row>
    <row r="48" spans="1:41" ht="22.5" customHeight="1" x14ac:dyDescent="0.35">
      <c r="A48" s="250">
        <f t="shared" si="1"/>
        <v>43</v>
      </c>
      <c r="B48" s="103" t="s">
        <v>1229</v>
      </c>
      <c r="C48" s="121" t="s">
        <v>104</v>
      </c>
      <c r="D48" s="104">
        <v>4</v>
      </c>
      <c r="E48" s="104">
        <v>2</v>
      </c>
      <c r="F48" s="104"/>
      <c r="G48" s="142">
        <f t="shared" si="0"/>
        <v>36000</v>
      </c>
      <c r="H48" s="136" t="s">
        <v>181</v>
      </c>
      <c r="I48" s="206" t="s">
        <v>1557</v>
      </c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 t="s">
        <v>99</v>
      </c>
      <c r="W48" s="100">
        <v>4</v>
      </c>
      <c r="Y48" s="100" t="s">
        <v>99</v>
      </c>
      <c r="Z48" s="100">
        <v>4</v>
      </c>
      <c r="AB48" s="100" t="s">
        <v>99</v>
      </c>
      <c r="AC48" s="100">
        <v>6</v>
      </c>
      <c r="AE48" s="100" t="s">
        <v>99</v>
      </c>
      <c r="AF48" s="100">
        <v>7</v>
      </c>
      <c r="AH48" s="100" t="s">
        <v>99</v>
      </c>
      <c r="AI48" s="100">
        <v>7</v>
      </c>
      <c r="AK48" s="100" t="s">
        <v>99</v>
      </c>
      <c r="AL48" s="100">
        <v>4</v>
      </c>
      <c r="AN48" s="100" t="s">
        <v>99</v>
      </c>
      <c r="AO48" s="100">
        <v>4</v>
      </c>
    </row>
    <row r="49" spans="1:41" ht="22.5" customHeight="1" x14ac:dyDescent="0.35">
      <c r="A49" s="250">
        <f t="shared" si="1"/>
        <v>44</v>
      </c>
      <c r="B49" s="103" t="s">
        <v>1111</v>
      </c>
      <c r="C49" s="121" t="s">
        <v>104</v>
      </c>
      <c r="D49" s="104">
        <v>4</v>
      </c>
      <c r="E49" s="104">
        <v>1</v>
      </c>
      <c r="F49" s="104"/>
      <c r="G49" s="142">
        <f t="shared" si="0"/>
        <v>18000</v>
      </c>
      <c r="H49" s="136" t="s">
        <v>181</v>
      </c>
      <c r="I49" s="206" t="s">
        <v>1558</v>
      </c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30" t="s">
        <v>70</v>
      </c>
      <c r="W49" s="2">
        <v>2</v>
      </c>
      <c r="Y49" s="30" t="s">
        <v>70</v>
      </c>
      <c r="Z49" s="2">
        <v>1</v>
      </c>
      <c r="AB49" s="30" t="s">
        <v>70</v>
      </c>
      <c r="AC49" s="2">
        <v>3</v>
      </c>
      <c r="AE49" s="30" t="s">
        <v>70</v>
      </c>
      <c r="AF49" s="2">
        <v>1</v>
      </c>
      <c r="AH49" s="30" t="s">
        <v>70</v>
      </c>
      <c r="AI49" s="2">
        <v>1</v>
      </c>
      <c r="AK49" s="30" t="s">
        <v>70</v>
      </c>
      <c r="AL49" s="2">
        <v>2</v>
      </c>
      <c r="AN49" s="30" t="s">
        <v>70</v>
      </c>
      <c r="AO49" s="2">
        <v>1</v>
      </c>
    </row>
    <row r="50" spans="1:41" ht="22.5" customHeight="1" x14ac:dyDescent="0.35">
      <c r="A50" s="250">
        <f t="shared" si="1"/>
        <v>45</v>
      </c>
      <c r="B50" s="103" t="s">
        <v>1561</v>
      </c>
      <c r="C50" s="121" t="s">
        <v>1563</v>
      </c>
      <c r="D50" s="104">
        <v>6</v>
      </c>
      <c r="E50" s="104">
        <v>3</v>
      </c>
      <c r="F50" s="104">
        <v>2</v>
      </c>
      <c r="G50" s="142">
        <f t="shared" si="0"/>
        <v>90000</v>
      </c>
      <c r="H50" s="136" t="s">
        <v>181</v>
      </c>
      <c r="I50" s="206" t="s">
        <v>1559</v>
      </c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30" t="s">
        <v>71</v>
      </c>
      <c r="W50" s="2"/>
      <c r="Y50" s="30" t="s">
        <v>71</v>
      </c>
      <c r="Z50" s="2"/>
      <c r="AB50" s="30" t="s">
        <v>71</v>
      </c>
      <c r="AC50" s="2">
        <v>2</v>
      </c>
      <c r="AE50" s="30" t="s">
        <v>71</v>
      </c>
      <c r="AF50" s="2"/>
      <c r="AH50" s="30" t="s">
        <v>71</v>
      </c>
      <c r="AI50" s="2">
        <v>1</v>
      </c>
      <c r="AK50" s="30" t="s">
        <v>71</v>
      </c>
      <c r="AL50" s="2"/>
      <c r="AN50" s="30" t="s">
        <v>71</v>
      </c>
      <c r="AO50" s="2"/>
    </row>
    <row r="51" spans="1:41" ht="22.5" customHeight="1" x14ac:dyDescent="0.35">
      <c r="A51" s="250">
        <f t="shared" si="1"/>
        <v>46</v>
      </c>
      <c r="B51" s="103" t="s">
        <v>1282</v>
      </c>
      <c r="C51" s="121" t="s">
        <v>1502</v>
      </c>
      <c r="D51" s="104">
        <v>7</v>
      </c>
      <c r="E51" s="104">
        <v>1</v>
      </c>
      <c r="F51" s="104"/>
      <c r="G51" s="142">
        <f t="shared" si="0"/>
        <v>18000</v>
      </c>
      <c r="H51" s="136" t="s">
        <v>181</v>
      </c>
      <c r="I51" s="206" t="s">
        <v>1560</v>
      </c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120" t="s">
        <v>0</v>
      </c>
      <c r="W51" s="79">
        <f>W49*18000+W50*18000</f>
        <v>36000</v>
      </c>
      <c r="Y51" s="120" t="s">
        <v>0</v>
      </c>
      <c r="Z51" s="79">
        <f>Z49*18000+Z50*18000</f>
        <v>18000</v>
      </c>
      <c r="AB51" s="120" t="s">
        <v>0</v>
      </c>
      <c r="AC51" s="79">
        <f>AC49*18000+AC50*18000</f>
        <v>90000</v>
      </c>
      <c r="AE51" s="120" t="s">
        <v>0</v>
      </c>
      <c r="AF51" s="79">
        <f>AF49*18000+AF50*18000</f>
        <v>18000</v>
      </c>
      <c r="AH51" s="120" t="s">
        <v>0</v>
      </c>
      <c r="AI51" s="79">
        <f>AI49*18000+AI50*17000</f>
        <v>35000</v>
      </c>
      <c r="AK51" s="120" t="s">
        <v>0</v>
      </c>
      <c r="AL51" s="79">
        <f>AL49*18000+AL50*18000</f>
        <v>36000</v>
      </c>
      <c r="AN51" s="120" t="s">
        <v>0</v>
      </c>
      <c r="AO51" s="79">
        <f>AO49*18000+AO50*18000</f>
        <v>18000</v>
      </c>
    </row>
    <row r="52" spans="1:41" ht="22.5" customHeight="1" x14ac:dyDescent="0.35">
      <c r="A52" s="250">
        <f t="shared" si="1"/>
        <v>47</v>
      </c>
      <c r="B52" s="103" t="s">
        <v>1075</v>
      </c>
      <c r="C52" s="121" t="s">
        <v>1468</v>
      </c>
      <c r="D52" s="104">
        <v>7</v>
      </c>
      <c r="E52" s="104">
        <v>1</v>
      </c>
      <c r="F52" s="104">
        <v>1</v>
      </c>
      <c r="G52" s="142">
        <f t="shared" si="0"/>
        <v>36000</v>
      </c>
      <c r="H52" s="136" t="s">
        <v>181</v>
      </c>
      <c r="I52" s="206" t="s">
        <v>1562</v>
      </c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</row>
    <row r="53" spans="1:41" ht="22.5" customHeight="1" x14ac:dyDescent="0.35">
      <c r="A53" s="250">
        <f t="shared" si="1"/>
        <v>48</v>
      </c>
      <c r="B53" s="103" t="s">
        <v>1565</v>
      </c>
      <c r="C53" s="121" t="s">
        <v>1266</v>
      </c>
      <c r="D53" s="104">
        <v>2</v>
      </c>
      <c r="E53" s="104">
        <v>2</v>
      </c>
      <c r="F53" s="104"/>
      <c r="G53" s="142">
        <f t="shared" si="0"/>
        <v>36000</v>
      </c>
      <c r="H53" s="136" t="s">
        <v>181</v>
      </c>
      <c r="I53" s="206" t="s">
        <v>1564</v>
      </c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00" t="s">
        <v>2</v>
      </c>
      <c r="W53" s="6" t="s">
        <v>526</v>
      </c>
      <c r="Y53" s="100" t="s">
        <v>2</v>
      </c>
      <c r="Z53" s="6" t="s">
        <v>499</v>
      </c>
      <c r="AB53" s="100" t="s">
        <v>2</v>
      </c>
      <c r="AC53" s="6" t="s">
        <v>842</v>
      </c>
      <c r="AE53" s="100" t="s">
        <v>2</v>
      </c>
      <c r="AF53" s="6" t="s">
        <v>367</v>
      </c>
      <c r="AH53" s="100" t="s">
        <v>2</v>
      </c>
      <c r="AI53" s="6" t="s">
        <v>508</v>
      </c>
      <c r="AK53" s="100" t="s">
        <v>2</v>
      </c>
      <c r="AL53" s="6" t="s">
        <v>502</v>
      </c>
      <c r="AN53" s="100" t="s">
        <v>2</v>
      </c>
      <c r="AO53" s="6" t="s">
        <v>1580</v>
      </c>
    </row>
    <row r="54" spans="1:41" ht="22.5" customHeight="1" x14ac:dyDescent="0.35">
      <c r="A54" s="250">
        <f t="shared" si="1"/>
        <v>49</v>
      </c>
      <c r="B54" s="103" t="s">
        <v>491</v>
      </c>
      <c r="C54" s="121" t="s">
        <v>148</v>
      </c>
      <c r="D54" s="104">
        <v>4</v>
      </c>
      <c r="E54" s="104">
        <v>2</v>
      </c>
      <c r="F54" s="104"/>
      <c r="G54" s="136">
        <f t="shared" si="0"/>
        <v>36000</v>
      </c>
      <c r="H54" s="136" t="s">
        <v>181</v>
      </c>
      <c r="I54" s="236" t="s">
        <v>1566</v>
      </c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100" t="s">
        <v>457</v>
      </c>
      <c r="W54" s="6" t="s">
        <v>148</v>
      </c>
      <c r="Y54" s="100" t="s">
        <v>457</v>
      </c>
      <c r="Z54" s="6" t="s">
        <v>148</v>
      </c>
      <c r="AB54" s="100" t="s">
        <v>457</v>
      </c>
      <c r="AC54" s="6" t="s">
        <v>148</v>
      </c>
      <c r="AE54" s="100" t="s">
        <v>457</v>
      </c>
      <c r="AF54" s="6" t="s">
        <v>148</v>
      </c>
      <c r="AH54" s="100" t="s">
        <v>457</v>
      </c>
      <c r="AI54" s="6" t="s">
        <v>148</v>
      </c>
      <c r="AK54" s="100" t="s">
        <v>457</v>
      </c>
      <c r="AL54" s="6" t="s">
        <v>148</v>
      </c>
      <c r="AN54" s="100" t="s">
        <v>457</v>
      </c>
      <c r="AO54" s="6" t="s">
        <v>148</v>
      </c>
    </row>
    <row r="55" spans="1:41" ht="22.5" customHeight="1" x14ac:dyDescent="0.35">
      <c r="A55" s="250">
        <f t="shared" si="1"/>
        <v>50</v>
      </c>
      <c r="B55" s="103" t="s">
        <v>1039</v>
      </c>
      <c r="C55" s="121" t="s">
        <v>148</v>
      </c>
      <c r="D55" s="104">
        <v>4</v>
      </c>
      <c r="E55" s="104">
        <v>1</v>
      </c>
      <c r="F55" s="104"/>
      <c r="G55" s="136">
        <f t="shared" si="0"/>
        <v>18000</v>
      </c>
      <c r="H55" s="136" t="s">
        <v>181</v>
      </c>
      <c r="I55" s="236" t="s">
        <v>1567</v>
      </c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100" t="s">
        <v>99</v>
      </c>
      <c r="W55" s="100">
        <v>4</v>
      </c>
      <c r="Y55" s="100" t="s">
        <v>99</v>
      </c>
      <c r="Z55" s="100">
        <v>4</v>
      </c>
      <c r="AB55" s="100" t="s">
        <v>99</v>
      </c>
      <c r="AC55" s="100">
        <v>4</v>
      </c>
      <c r="AE55" s="100" t="s">
        <v>99</v>
      </c>
      <c r="AF55" s="100">
        <v>4</v>
      </c>
      <c r="AH55" s="100" t="s">
        <v>99</v>
      </c>
      <c r="AI55" s="100">
        <v>4</v>
      </c>
      <c r="AK55" s="100" t="s">
        <v>99</v>
      </c>
      <c r="AL55" s="100">
        <v>4</v>
      </c>
      <c r="AN55" s="100" t="s">
        <v>99</v>
      </c>
      <c r="AO55" s="100">
        <v>4</v>
      </c>
    </row>
    <row r="56" spans="1:41" ht="22.5" customHeight="1" x14ac:dyDescent="0.35">
      <c r="A56" s="250">
        <f t="shared" si="1"/>
        <v>51</v>
      </c>
      <c r="B56" s="103" t="s">
        <v>526</v>
      </c>
      <c r="C56" s="121" t="s">
        <v>148</v>
      </c>
      <c r="D56" s="104">
        <v>4</v>
      </c>
      <c r="E56" s="104">
        <v>1</v>
      </c>
      <c r="F56" s="104"/>
      <c r="G56" s="136">
        <f t="shared" si="0"/>
        <v>18000</v>
      </c>
      <c r="H56" s="136" t="s">
        <v>181</v>
      </c>
      <c r="I56" s="236" t="s">
        <v>1568</v>
      </c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30" t="s">
        <v>70</v>
      </c>
      <c r="W56" s="2">
        <v>1</v>
      </c>
      <c r="Y56" s="30" t="s">
        <v>70</v>
      </c>
      <c r="Z56" s="2">
        <v>2</v>
      </c>
      <c r="AB56" s="30" t="s">
        <v>70</v>
      </c>
      <c r="AC56" s="2">
        <v>2</v>
      </c>
      <c r="AE56" s="30" t="s">
        <v>70</v>
      </c>
      <c r="AF56" s="2">
        <v>3</v>
      </c>
      <c r="AH56" s="30" t="s">
        <v>70</v>
      </c>
      <c r="AI56" s="2">
        <v>1</v>
      </c>
      <c r="AK56" s="30" t="s">
        <v>70</v>
      </c>
      <c r="AL56" s="2">
        <v>3</v>
      </c>
      <c r="AN56" s="30" t="s">
        <v>70</v>
      </c>
      <c r="AO56" s="2">
        <v>1</v>
      </c>
    </row>
    <row r="57" spans="1:41" ht="22.5" customHeight="1" x14ac:dyDescent="0.35">
      <c r="A57" s="250">
        <f t="shared" si="1"/>
        <v>52</v>
      </c>
      <c r="B57" s="103" t="s">
        <v>499</v>
      </c>
      <c r="C57" s="121" t="s">
        <v>148</v>
      </c>
      <c r="D57" s="104">
        <v>4</v>
      </c>
      <c r="E57" s="104">
        <v>2</v>
      </c>
      <c r="F57" s="104"/>
      <c r="G57" s="136">
        <f t="shared" si="0"/>
        <v>36000</v>
      </c>
      <c r="H57" s="136" t="s">
        <v>181</v>
      </c>
      <c r="I57" s="236" t="s">
        <v>1569</v>
      </c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30" t="s">
        <v>71</v>
      </c>
      <c r="W57" s="2"/>
      <c r="Y57" s="30" t="s">
        <v>71</v>
      </c>
      <c r="Z57" s="2"/>
      <c r="AB57" s="30" t="s">
        <v>71</v>
      </c>
      <c r="AC57" s="2"/>
      <c r="AE57" s="30" t="s">
        <v>71</v>
      </c>
      <c r="AF57" s="2"/>
      <c r="AH57" s="30" t="s">
        <v>71</v>
      </c>
      <c r="AI57" s="2"/>
      <c r="AK57" s="30" t="s">
        <v>71</v>
      </c>
      <c r="AL57" s="2"/>
      <c r="AN57" s="30" t="s">
        <v>71</v>
      </c>
      <c r="AO57" s="2"/>
    </row>
    <row r="58" spans="1:41" ht="22.5" customHeight="1" x14ac:dyDescent="0.35">
      <c r="A58" s="250">
        <f t="shared" si="1"/>
        <v>53</v>
      </c>
      <c r="B58" s="103" t="s">
        <v>842</v>
      </c>
      <c r="C58" s="121" t="s">
        <v>148</v>
      </c>
      <c r="D58" s="104">
        <v>4</v>
      </c>
      <c r="E58" s="104">
        <v>2</v>
      </c>
      <c r="F58" s="104"/>
      <c r="G58" s="136">
        <f t="shared" si="0"/>
        <v>36000</v>
      </c>
      <c r="H58" s="136" t="s">
        <v>181</v>
      </c>
      <c r="I58" s="236" t="s">
        <v>1570</v>
      </c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120" t="s">
        <v>0</v>
      </c>
      <c r="W58" s="79">
        <f>W56*18000+W57*17000</f>
        <v>18000</v>
      </c>
      <c r="Y58" s="120" t="s">
        <v>0</v>
      </c>
      <c r="Z58" s="79">
        <v>18000</v>
      </c>
      <c r="AB58" s="120" t="s">
        <v>0</v>
      </c>
      <c r="AC58" s="79">
        <f>AC56*18000+AC57*17000</f>
        <v>36000</v>
      </c>
      <c r="AE58" s="120" t="s">
        <v>0</v>
      </c>
      <c r="AF58" s="79">
        <f>AF56*18000+AF57*17000</f>
        <v>54000</v>
      </c>
      <c r="AH58" s="120" t="s">
        <v>0</v>
      </c>
      <c r="AI58" s="79">
        <f>AI56*18000+AI57*18000</f>
        <v>18000</v>
      </c>
      <c r="AK58" s="120" t="s">
        <v>0</v>
      </c>
      <c r="AL58" s="79">
        <f>AL56*18000+AL57*18000</f>
        <v>54000</v>
      </c>
      <c r="AN58" s="120" t="s">
        <v>0</v>
      </c>
      <c r="AO58" s="79">
        <f>AO56*18000+AO57*18000</f>
        <v>18000</v>
      </c>
    </row>
    <row r="59" spans="1:41" ht="22.5" customHeight="1" x14ac:dyDescent="0.35">
      <c r="A59" s="250">
        <f t="shared" si="1"/>
        <v>54</v>
      </c>
      <c r="B59" s="103" t="s">
        <v>367</v>
      </c>
      <c r="C59" s="121" t="s">
        <v>148</v>
      </c>
      <c r="D59" s="104">
        <v>4</v>
      </c>
      <c r="E59" s="104">
        <v>3</v>
      </c>
      <c r="F59" s="104"/>
      <c r="G59" s="136">
        <f t="shared" si="0"/>
        <v>54000</v>
      </c>
      <c r="H59" s="136" t="s">
        <v>181</v>
      </c>
      <c r="I59" s="236" t="s">
        <v>1571</v>
      </c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</row>
    <row r="60" spans="1:41" ht="22.5" customHeight="1" x14ac:dyDescent="0.35">
      <c r="A60" s="250">
        <f t="shared" si="1"/>
        <v>55</v>
      </c>
      <c r="B60" s="103" t="s">
        <v>508</v>
      </c>
      <c r="C60" s="121" t="s">
        <v>148</v>
      </c>
      <c r="D60" s="104">
        <v>4</v>
      </c>
      <c r="E60" s="104">
        <v>1</v>
      </c>
      <c r="F60" s="104"/>
      <c r="G60" s="136">
        <f t="shared" si="0"/>
        <v>18000</v>
      </c>
      <c r="H60" s="136" t="s">
        <v>181</v>
      </c>
      <c r="I60" s="236" t="s">
        <v>1572</v>
      </c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100" t="s">
        <v>2</v>
      </c>
      <c r="W60" s="6" t="s">
        <v>1581</v>
      </c>
      <c r="Y60" s="100" t="s">
        <v>2</v>
      </c>
      <c r="Z60" s="6" t="s">
        <v>912</v>
      </c>
      <c r="AB60" s="100" t="s">
        <v>2</v>
      </c>
      <c r="AC60" s="6" t="s">
        <v>512</v>
      </c>
      <c r="AE60" s="100" t="s">
        <v>2</v>
      </c>
      <c r="AF60" s="6" t="s">
        <v>841</v>
      </c>
      <c r="AH60" s="100" t="s">
        <v>2</v>
      </c>
      <c r="AI60" s="6" t="s">
        <v>656</v>
      </c>
      <c r="AK60" s="100" t="s">
        <v>2</v>
      </c>
      <c r="AL60" s="6" t="s">
        <v>498</v>
      </c>
      <c r="AN60" s="100" t="s">
        <v>2</v>
      </c>
      <c r="AO60" s="6" t="s">
        <v>909</v>
      </c>
    </row>
    <row r="61" spans="1:41" ht="22.5" customHeight="1" x14ac:dyDescent="0.35">
      <c r="A61" s="250">
        <f t="shared" si="1"/>
        <v>56</v>
      </c>
      <c r="B61" s="103" t="s">
        <v>502</v>
      </c>
      <c r="C61" s="121" t="s">
        <v>148</v>
      </c>
      <c r="D61" s="104">
        <v>4</v>
      </c>
      <c r="E61" s="104">
        <v>3</v>
      </c>
      <c r="F61" s="104"/>
      <c r="G61" s="136">
        <f t="shared" si="0"/>
        <v>54000</v>
      </c>
      <c r="H61" s="136" t="s">
        <v>181</v>
      </c>
      <c r="I61" s="236" t="s">
        <v>1573</v>
      </c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100" t="s">
        <v>457</v>
      </c>
      <c r="W61" s="6" t="s">
        <v>148</v>
      </c>
      <c r="Y61" s="100" t="s">
        <v>457</v>
      </c>
      <c r="Z61" s="6" t="s">
        <v>148</v>
      </c>
      <c r="AB61" s="100" t="s">
        <v>457</v>
      </c>
      <c r="AC61" s="6" t="s">
        <v>148</v>
      </c>
      <c r="AE61" s="100" t="s">
        <v>457</v>
      </c>
      <c r="AF61" s="6" t="s">
        <v>148</v>
      </c>
      <c r="AH61" s="100" t="s">
        <v>457</v>
      </c>
      <c r="AI61" s="6" t="s">
        <v>148</v>
      </c>
      <c r="AK61" s="100" t="s">
        <v>457</v>
      </c>
      <c r="AL61" s="6" t="s">
        <v>148</v>
      </c>
      <c r="AN61" s="100" t="s">
        <v>457</v>
      </c>
      <c r="AO61" s="6" t="s">
        <v>148</v>
      </c>
    </row>
    <row r="62" spans="1:41" ht="22.5" customHeight="1" x14ac:dyDescent="0.35">
      <c r="A62" s="250">
        <f t="shared" si="1"/>
        <v>57</v>
      </c>
      <c r="B62" s="103" t="s">
        <v>1580</v>
      </c>
      <c r="C62" s="121" t="s">
        <v>148</v>
      </c>
      <c r="D62" s="104">
        <v>4</v>
      </c>
      <c r="E62" s="104">
        <v>1</v>
      </c>
      <c r="F62" s="104"/>
      <c r="G62" s="136">
        <f t="shared" si="0"/>
        <v>18000</v>
      </c>
      <c r="H62" s="136" t="s">
        <v>181</v>
      </c>
      <c r="I62" s="236" t="s">
        <v>1574</v>
      </c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100" t="s">
        <v>99</v>
      </c>
      <c r="W62" s="100">
        <v>4</v>
      </c>
      <c r="Y62" s="100" t="s">
        <v>99</v>
      </c>
      <c r="Z62" s="100">
        <v>4</v>
      </c>
      <c r="AB62" s="100" t="s">
        <v>99</v>
      </c>
      <c r="AC62" s="100">
        <v>4</v>
      </c>
      <c r="AE62" s="100" t="s">
        <v>99</v>
      </c>
      <c r="AF62" s="100">
        <v>4</v>
      </c>
      <c r="AH62" s="100" t="s">
        <v>99</v>
      </c>
      <c r="AI62" s="100">
        <v>4</v>
      </c>
      <c r="AK62" s="100" t="s">
        <v>99</v>
      </c>
      <c r="AL62" s="100">
        <v>4</v>
      </c>
      <c r="AN62" s="100" t="s">
        <v>99</v>
      </c>
      <c r="AO62" s="100">
        <v>4</v>
      </c>
    </row>
    <row r="63" spans="1:41" ht="22.5" customHeight="1" x14ac:dyDescent="0.35">
      <c r="A63" s="250">
        <f t="shared" si="1"/>
        <v>58</v>
      </c>
      <c r="B63" s="103" t="s">
        <v>1581</v>
      </c>
      <c r="C63" s="121" t="s">
        <v>148</v>
      </c>
      <c r="D63" s="104">
        <v>4</v>
      </c>
      <c r="E63" s="104">
        <v>1</v>
      </c>
      <c r="F63" s="104"/>
      <c r="G63" s="136">
        <f t="shared" si="0"/>
        <v>18000</v>
      </c>
      <c r="H63" s="136" t="s">
        <v>181</v>
      </c>
      <c r="I63" s="236" t="s">
        <v>1575</v>
      </c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30" t="s">
        <v>70</v>
      </c>
      <c r="W63" s="2">
        <v>1</v>
      </c>
      <c r="Y63" s="30" t="s">
        <v>70</v>
      </c>
      <c r="Z63" s="2">
        <v>1</v>
      </c>
      <c r="AB63" s="30" t="s">
        <v>70</v>
      </c>
      <c r="AC63" s="2">
        <v>1</v>
      </c>
      <c r="AE63" s="30" t="s">
        <v>70</v>
      </c>
      <c r="AF63" s="2">
        <v>1</v>
      </c>
      <c r="AH63" s="30" t="s">
        <v>70</v>
      </c>
      <c r="AI63" s="2">
        <v>2</v>
      </c>
      <c r="AK63" s="30" t="s">
        <v>70</v>
      </c>
      <c r="AL63" s="2"/>
      <c r="AN63" s="30" t="s">
        <v>70</v>
      </c>
      <c r="AO63" s="2"/>
    </row>
    <row r="64" spans="1:41" ht="22.5" customHeight="1" x14ac:dyDescent="0.35">
      <c r="A64" s="250">
        <f t="shared" si="1"/>
        <v>59</v>
      </c>
      <c r="B64" s="103" t="s">
        <v>912</v>
      </c>
      <c r="C64" s="121" t="s">
        <v>148</v>
      </c>
      <c r="D64" s="104">
        <v>4</v>
      </c>
      <c r="E64" s="104">
        <v>1</v>
      </c>
      <c r="F64" s="104"/>
      <c r="G64" s="136">
        <f t="shared" si="0"/>
        <v>18000</v>
      </c>
      <c r="H64" s="136" t="s">
        <v>181</v>
      </c>
      <c r="I64" s="236" t="s">
        <v>1576</v>
      </c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30" t="s">
        <v>71</v>
      </c>
      <c r="W64" s="2"/>
      <c r="Y64" s="30" t="s">
        <v>71</v>
      </c>
      <c r="Z64" s="2"/>
      <c r="AB64" s="30" t="s">
        <v>71</v>
      </c>
      <c r="AC64" s="2"/>
      <c r="AE64" s="30" t="s">
        <v>71</v>
      </c>
      <c r="AF64" s="2"/>
      <c r="AH64" s="30" t="s">
        <v>71</v>
      </c>
      <c r="AI64" s="2"/>
      <c r="AK64" s="30" t="s">
        <v>71</v>
      </c>
      <c r="AL64" s="2">
        <v>1</v>
      </c>
      <c r="AN64" s="30" t="s">
        <v>71</v>
      </c>
      <c r="AO64" s="2">
        <v>1</v>
      </c>
    </row>
    <row r="65" spans="1:41" ht="22.5" customHeight="1" x14ac:dyDescent="0.35">
      <c r="A65" s="250">
        <f t="shared" si="1"/>
        <v>60</v>
      </c>
      <c r="B65" s="103" t="s">
        <v>512</v>
      </c>
      <c r="C65" s="121" t="s">
        <v>148</v>
      </c>
      <c r="D65" s="104">
        <v>4</v>
      </c>
      <c r="E65" s="104">
        <v>1</v>
      </c>
      <c r="F65" s="104"/>
      <c r="G65" s="136">
        <f t="shared" si="0"/>
        <v>18000</v>
      </c>
      <c r="H65" s="136" t="s">
        <v>181</v>
      </c>
      <c r="I65" s="236" t="s">
        <v>1577</v>
      </c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30"/>
      <c r="W65" s="2"/>
      <c r="Y65" s="30"/>
      <c r="Z65" s="2"/>
      <c r="AB65" s="30"/>
      <c r="AC65" s="2"/>
      <c r="AE65" s="30"/>
      <c r="AF65" s="2"/>
      <c r="AH65" s="30"/>
      <c r="AI65" s="2"/>
      <c r="AK65" s="30"/>
      <c r="AL65" s="2"/>
      <c r="AN65" s="30"/>
      <c r="AO65" s="2"/>
    </row>
    <row r="66" spans="1:41" ht="22.5" customHeight="1" x14ac:dyDescent="0.35">
      <c r="A66" s="250">
        <f t="shared" si="1"/>
        <v>61</v>
      </c>
      <c r="B66" s="103" t="s">
        <v>841</v>
      </c>
      <c r="C66" s="121" t="s">
        <v>148</v>
      </c>
      <c r="D66" s="104">
        <v>4</v>
      </c>
      <c r="E66" s="104">
        <v>1</v>
      </c>
      <c r="F66" s="104"/>
      <c r="G66" s="136">
        <f t="shared" si="0"/>
        <v>18000</v>
      </c>
      <c r="H66" s="136" t="s">
        <v>181</v>
      </c>
      <c r="I66" s="236" t="s">
        <v>1578</v>
      </c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120" t="s">
        <v>0</v>
      </c>
      <c r="W66" s="79">
        <f>W63*18000+W64*18000</f>
        <v>18000</v>
      </c>
      <c r="Y66" s="120" t="s">
        <v>0</v>
      </c>
      <c r="Z66" s="79">
        <f>Z63*18000+Z64*18000</f>
        <v>18000</v>
      </c>
      <c r="AB66" s="120" t="s">
        <v>0</v>
      </c>
      <c r="AC66" s="79">
        <f>AC63*18000+AC64*18000</f>
        <v>18000</v>
      </c>
      <c r="AE66" s="120" t="s">
        <v>0</v>
      </c>
      <c r="AF66" s="79">
        <f>AF63*18000+AF64*18000</f>
        <v>18000</v>
      </c>
      <c r="AH66" s="120" t="s">
        <v>0</v>
      </c>
      <c r="AI66" s="79">
        <f>AI63*18000+AI64*18000</f>
        <v>36000</v>
      </c>
      <c r="AK66" s="120" t="s">
        <v>0</v>
      </c>
      <c r="AL66" s="79">
        <f>AL63*18000+AL64*18000</f>
        <v>18000</v>
      </c>
      <c r="AN66" s="120" t="s">
        <v>0</v>
      </c>
      <c r="AO66" s="79">
        <f>AO63*18000+AO64*18000</f>
        <v>18000</v>
      </c>
    </row>
    <row r="67" spans="1:41" x14ac:dyDescent="0.35">
      <c r="A67" s="250">
        <f t="shared" si="1"/>
        <v>62</v>
      </c>
      <c r="B67" s="103" t="s">
        <v>656</v>
      </c>
      <c r="C67" s="121" t="s">
        <v>148</v>
      </c>
      <c r="D67" s="104">
        <v>4</v>
      </c>
      <c r="E67" s="104">
        <v>2</v>
      </c>
      <c r="F67" s="104"/>
      <c r="G67" s="136">
        <f t="shared" si="0"/>
        <v>36000</v>
      </c>
      <c r="H67" s="136" t="s">
        <v>181</v>
      </c>
      <c r="I67" s="206" t="s">
        <v>1579</v>
      </c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</row>
    <row r="68" spans="1:41" hidden="1" x14ac:dyDescent="0.35">
      <c r="A68" s="94">
        <f t="shared" si="1"/>
        <v>63</v>
      </c>
      <c r="B68" s="93"/>
      <c r="C68" s="118"/>
      <c r="D68" s="94"/>
      <c r="E68" s="94"/>
      <c r="F68" s="94"/>
      <c r="G68" s="285">
        <f t="shared" si="0"/>
        <v>0</v>
      </c>
      <c r="H68" s="136" t="s">
        <v>181</v>
      </c>
      <c r="V68" s="100" t="s">
        <v>2</v>
      </c>
      <c r="W68" s="6" t="s">
        <v>1073</v>
      </c>
      <c r="Y68" s="100" t="s">
        <v>2</v>
      </c>
      <c r="Z68" s="103" t="s">
        <v>1075</v>
      </c>
      <c r="AB68" s="100" t="s">
        <v>2</v>
      </c>
      <c r="AC68" s="103" t="s">
        <v>745</v>
      </c>
      <c r="AE68" s="100" t="s">
        <v>2</v>
      </c>
      <c r="AF68" s="103"/>
    </row>
    <row r="69" spans="1:41" hidden="1" x14ac:dyDescent="0.35">
      <c r="A69" s="94">
        <f t="shared" si="1"/>
        <v>64</v>
      </c>
      <c r="B69" s="93"/>
      <c r="C69" s="118"/>
      <c r="D69" s="94"/>
      <c r="E69" s="94"/>
      <c r="F69" s="94"/>
      <c r="G69" s="285">
        <f t="shared" si="0"/>
        <v>0</v>
      </c>
      <c r="H69" s="285"/>
      <c r="V69" s="100" t="s">
        <v>457</v>
      </c>
      <c r="W69" s="6" t="s">
        <v>485</v>
      </c>
      <c r="Y69" s="100" t="s">
        <v>457</v>
      </c>
      <c r="Z69" s="6" t="s">
        <v>485</v>
      </c>
      <c r="AB69" s="100" t="s">
        <v>457</v>
      </c>
      <c r="AC69" s="6" t="s">
        <v>104</v>
      </c>
      <c r="AE69" s="100" t="s">
        <v>457</v>
      </c>
      <c r="AF69" s="6"/>
    </row>
    <row r="70" spans="1:41" hidden="1" x14ac:dyDescent="0.35">
      <c r="A70" s="94">
        <f t="shared" si="1"/>
        <v>65</v>
      </c>
      <c r="B70" s="93"/>
      <c r="C70" s="118"/>
      <c r="D70" s="94"/>
      <c r="E70" s="94"/>
      <c r="F70" s="94"/>
      <c r="G70" s="285">
        <f t="shared" si="0"/>
        <v>0</v>
      </c>
      <c r="H70" s="285"/>
      <c r="V70" s="100" t="s">
        <v>99</v>
      </c>
      <c r="W70" s="100">
        <v>7</v>
      </c>
      <c r="Y70" s="100" t="s">
        <v>99</v>
      </c>
      <c r="Z70" s="100">
        <v>7</v>
      </c>
      <c r="AB70" s="100" t="s">
        <v>99</v>
      </c>
      <c r="AC70" s="100">
        <v>4</v>
      </c>
      <c r="AE70" s="100" t="s">
        <v>99</v>
      </c>
      <c r="AF70" s="100"/>
    </row>
    <row r="71" spans="1:41" hidden="1" x14ac:dyDescent="0.35">
      <c r="A71" s="94">
        <f t="shared" si="1"/>
        <v>66</v>
      </c>
      <c r="B71" s="93"/>
      <c r="C71" s="118"/>
      <c r="D71" s="94"/>
      <c r="E71" s="94"/>
      <c r="F71" s="94"/>
      <c r="G71" s="285">
        <f t="shared" ref="G71:G132" si="4">(E71+F71)*18000</f>
        <v>0</v>
      </c>
      <c r="H71" s="285"/>
      <c r="V71" s="30" t="s">
        <v>70</v>
      </c>
      <c r="W71" s="2">
        <v>1</v>
      </c>
      <c r="Y71" s="30" t="s">
        <v>70</v>
      </c>
      <c r="Z71" s="2">
        <v>1</v>
      </c>
      <c r="AB71" s="30" t="s">
        <v>70</v>
      </c>
      <c r="AC71" s="2">
        <v>1</v>
      </c>
      <c r="AE71" s="30" t="s">
        <v>70</v>
      </c>
      <c r="AF71" s="2"/>
    </row>
    <row r="72" spans="1:41" hidden="1" x14ac:dyDescent="0.35">
      <c r="A72" s="94">
        <f t="shared" ref="A72:A128" si="5">A71+1</f>
        <v>67</v>
      </c>
      <c r="B72" s="93"/>
      <c r="C72" s="118"/>
      <c r="D72" s="94"/>
      <c r="E72" s="94"/>
      <c r="F72" s="94"/>
      <c r="G72" s="285">
        <f t="shared" si="4"/>
        <v>0</v>
      </c>
      <c r="H72" s="285"/>
      <c r="V72" s="30" t="s">
        <v>71</v>
      </c>
      <c r="W72" s="2"/>
      <c r="Y72" s="30" t="s">
        <v>71</v>
      </c>
      <c r="Z72" s="2"/>
      <c r="AB72" s="30" t="s">
        <v>71</v>
      </c>
      <c r="AC72" s="2"/>
      <c r="AE72" s="30" t="s">
        <v>71</v>
      </c>
      <c r="AF72" s="2"/>
    </row>
    <row r="73" spans="1:41" hidden="1" x14ac:dyDescent="0.35">
      <c r="A73" s="94">
        <f t="shared" si="5"/>
        <v>68</v>
      </c>
      <c r="B73" s="93"/>
      <c r="C73" s="118"/>
      <c r="D73" s="94"/>
      <c r="E73" s="94"/>
      <c r="F73" s="94"/>
      <c r="G73" s="285">
        <f t="shared" si="4"/>
        <v>0</v>
      </c>
      <c r="H73" s="285"/>
      <c r="V73" s="120" t="s">
        <v>0</v>
      </c>
      <c r="W73" s="79">
        <v>18000</v>
      </c>
      <c r="Y73" s="120" t="s">
        <v>0</v>
      </c>
      <c r="Z73" s="79">
        <v>18000</v>
      </c>
      <c r="AB73" s="120" t="s">
        <v>0</v>
      </c>
      <c r="AC73" s="79">
        <v>18000</v>
      </c>
      <c r="AE73" s="120" t="s">
        <v>0</v>
      </c>
      <c r="AF73" s="79">
        <f>AF70*18000+AF71*18000</f>
        <v>0</v>
      </c>
    </row>
    <row r="74" spans="1:41" hidden="1" x14ac:dyDescent="0.35">
      <c r="A74" s="94">
        <f t="shared" si="5"/>
        <v>69</v>
      </c>
      <c r="B74" s="93"/>
      <c r="C74" s="118"/>
      <c r="D74" s="94"/>
      <c r="E74" s="94"/>
      <c r="F74" s="94"/>
      <c r="G74" s="285">
        <f t="shared" si="4"/>
        <v>0</v>
      </c>
      <c r="H74" s="285"/>
    </row>
    <row r="75" spans="1:41" hidden="1" x14ac:dyDescent="0.35">
      <c r="A75" s="94">
        <f t="shared" si="5"/>
        <v>70</v>
      </c>
      <c r="B75" s="93"/>
      <c r="C75" s="118"/>
      <c r="D75" s="94"/>
      <c r="E75" s="94"/>
      <c r="F75" s="94"/>
      <c r="G75" s="285">
        <f t="shared" si="4"/>
        <v>0</v>
      </c>
      <c r="H75" s="285"/>
      <c r="V75" s="100" t="s">
        <v>2</v>
      </c>
      <c r="W75" s="6"/>
      <c r="Y75" s="100" t="s">
        <v>2</v>
      </c>
      <c r="Z75" s="103"/>
      <c r="AB75" s="100" t="s">
        <v>2</v>
      </c>
      <c r="AC75" s="103"/>
      <c r="AE75" s="100" t="s">
        <v>2</v>
      </c>
      <c r="AF75" s="103"/>
    </row>
    <row r="76" spans="1:41" hidden="1" x14ac:dyDescent="0.35">
      <c r="A76" s="94">
        <f t="shared" si="5"/>
        <v>71</v>
      </c>
      <c r="B76" s="93"/>
      <c r="C76" s="118"/>
      <c r="D76" s="94"/>
      <c r="E76" s="94"/>
      <c r="F76" s="94"/>
      <c r="G76" s="285">
        <f t="shared" si="4"/>
        <v>0</v>
      </c>
      <c r="H76" s="285"/>
      <c r="V76" s="100" t="s">
        <v>457</v>
      </c>
      <c r="W76" s="6"/>
      <c r="Y76" s="100" t="s">
        <v>457</v>
      </c>
      <c r="Z76" s="6"/>
      <c r="AB76" s="100" t="s">
        <v>457</v>
      </c>
      <c r="AC76" s="6"/>
      <c r="AE76" s="100" t="s">
        <v>457</v>
      </c>
      <c r="AF76" s="6"/>
    </row>
    <row r="77" spans="1:41" hidden="1" x14ac:dyDescent="0.35">
      <c r="A77" s="94">
        <f t="shared" si="5"/>
        <v>72</v>
      </c>
      <c r="B77" s="93"/>
      <c r="C77" s="118"/>
      <c r="D77" s="94"/>
      <c r="E77" s="94"/>
      <c r="F77" s="94"/>
      <c r="G77" s="285">
        <f t="shared" si="4"/>
        <v>0</v>
      </c>
      <c r="H77" s="285"/>
      <c r="V77" s="100" t="s">
        <v>99</v>
      </c>
      <c r="W77" s="100"/>
      <c r="Y77" s="100" t="s">
        <v>99</v>
      </c>
      <c r="Z77" s="100"/>
      <c r="AB77" s="100" t="s">
        <v>99</v>
      </c>
      <c r="AC77" s="100"/>
      <c r="AE77" s="100" t="s">
        <v>99</v>
      </c>
      <c r="AF77" s="100"/>
    </row>
    <row r="78" spans="1:41" hidden="1" x14ac:dyDescent="0.35">
      <c r="A78" s="94">
        <f t="shared" si="5"/>
        <v>73</v>
      </c>
      <c r="B78" s="93"/>
      <c r="C78" s="118"/>
      <c r="D78" s="94"/>
      <c r="E78" s="94"/>
      <c r="F78" s="94"/>
      <c r="G78" s="285">
        <f t="shared" si="4"/>
        <v>0</v>
      </c>
      <c r="H78" s="285"/>
      <c r="V78" s="30" t="s">
        <v>70</v>
      </c>
      <c r="W78" s="2"/>
      <c r="Y78" s="30" t="s">
        <v>70</v>
      </c>
      <c r="Z78" s="2"/>
      <c r="AB78" s="30" t="s">
        <v>70</v>
      </c>
      <c r="AC78" s="2"/>
      <c r="AE78" s="30" t="s">
        <v>70</v>
      </c>
      <c r="AF78" s="2"/>
    </row>
    <row r="79" spans="1:41" hidden="1" x14ac:dyDescent="0.35">
      <c r="A79" s="94">
        <f t="shared" si="5"/>
        <v>74</v>
      </c>
      <c r="B79" s="93"/>
      <c r="C79" s="118"/>
      <c r="D79" s="94"/>
      <c r="E79" s="94"/>
      <c r="F79" s="94"/>
      <c r="G79" s="285">
        <f t="shared" si="4"/>
        <v>0</v>
      </c>
      <c r="H79" s="285"/>
      <c r="V79" s="30" t="s">
        <v>71</v>
      </c>
      <c r="W79" s="2"/>
      <c r="Y79" s="30" t="s">
        <v>71</v>
      </c>
      <c r="Z79" s="2"/>
      <c r="AB79" s="30" t="s">
        <v>71</v>
      </c>
      <c r="AC79" s="2"/>
      <c r="AE79" s="30" t="s">
        <v>71</v>
      </c>
      <c r="AF79" s="2"/>
    </row>
    <row r="80" spans="1:41" hidden="1" x14ac:dyDescent="0.35">
      <c r="A80" s="94">
        <f t="shared" si="5"/>
        <v>75</v>
      </c>
      <c r="B80" s="93"/>
      <c r="C80" s="118"/>
      <c r="D80" s="94"/>
      <c r="E80" s="94"/>
      <c r="F80" s="94"/>
      <c r="G80" s="285">
        <f t="shared" si="4"/>
        <v>0</v>
      </c>
      <c r="H80" s="285"/>
      <c r="V80" s="120" t="s">
        <v>0</v>
      </c>
      <c r="W80" s="79">
        <f>W77*18000+W78*18000</f>
        <v>0</v>
      </c>
      <c r="Y80" s="120" t="s">
        <v>0</v>
      </c>
      <c r="Z80" s="79">
        <f>Z77*18000+Z78*18000</f>
        <v>0</v>
      </c>
      <c r="AB80" s="120" t="s">
        <v>0</v>
      </c>
      <c r="AC80" s="79">
        <f>AC77*18000+AC78*18000</f>
        <v>0</v>
      </c>
      <c r="AE80" s="120" t="s">
        <v>0</v>
      </c>
      <c r="AF80" s="79">
        <f>AF77*18000+AF78*18000</f>
        <v>0</v>
      </c>
    </row>
    <row r="81" spans="1:41" hidden="1" x14ac:dyDescent="0.35">
      <c r="A81" s="94">
        <f t="shared" si="5"/>
        <v>76</v>
      </c>
      <c r="B81" s="93"/>
      <c r="C81" s="118"/>
      <c r="D81" s="94"/>
      <c r="E81" s="94"/>
      <c r="F81" s="94"/>
      <c r="G81" s="285">
        <f t="shared" si="4"/>
        <v>0</v>
      </c>
      <c r="H81" s="285"/>
    </row>
    <row r="82" spans="1:41" hidden="1" x14ac:dyDescent="0.35">
      <c r="A82" s="94">
        <f t="shared" si="5"/>
        <v>77</v>
      </c>
      <c r="B82" s="93"/>
      <c r="C82" s="118"/>
      <c r="D82" s="94"/>
      <c r="E82" s="94"/>
      <c r="F82" s="94"/>
      <c r="G82" s="285">
        <f t="shared" si="4"/>
        <v>0</v>
      </c>
      <c r="H82" s="285"/>
    </row>
    <row r="83" spans="1:41" hidden="1" x14ac:dyDescent="0.35">
      <c r="A83" s="94">
        <f t="shared" si="5"/>
        <v>78</v>
      </c>
      <c r="B83" s="93"/>
      <c r="C83" s="118"/>
      <c r="D83" s="94"/>
      <c r="E83" s="94"/>
      <c r="F83" s="94"/>
      <c r="G83" s="285">
        <f t="shared" si="4"/>
        <v>0</v>
      </c>
      <c r="H83" s="285"/>
    </row>
    <row r="84" spans="1:41" hidden="1" x14ac:dyDescent="0.35">
      <c r="A84" s="94">
        <f t="shared" si="5"/>
        <v>79</v>
      </c>
      <c r="B84" s="118"/>
      <c r="C84" s="118"/>
      <c r="D84" s="94"/>
      <c r="E84" s="94"/>
      <c r="F84" s="94"/>
      <c r="G84" s="285">
        <f t="shared" si="4"/>
        <v>0</v>
      </c>
      <c r="H84" s="285"/>
    </row>
    <row r="85" spans="1:41" hidden="1" x14ac:dyDescent="0.35">
      <c r="A85" s="94">
        <f t="shared" si="5"/>
        <v>80</v>
      </c>
      <c r="B85" s="118"/>
      <c r="C85" s="118"/>
      <c r="D85" s="94"/>
      <c r="E85" s="94"/>
      <c r="F85" s="94"/>
      <c r="G85" s="285">
        <f t="shared" si="4"/>
        <v>0</v>
      </c>
      <c r="H85" s="285"/>
    </row>
    <row r="86" spans="1:41" hidden="1" x14ac:dyDescent="0.35">
      <c r="A86" s="94">
        <f t="shared" si="5"/>
        <v>81</v>
      </c>
      <c r="B86" s="93"/>
      <c r="C86" s="118"/>
      <c r="D86" s="94"/>
      <c r="E86" s="94"/>
      <c r="F86" s="94"/>
      <c r="G86" s="285">
        <f t="shared" si="4"/>
        <v>0</v>
      </c>
      <c r="H86" s="118"/>
    </row>
    <row r="87" spans="1:41" hidden="1" x14ac:dyDescent="0.35">
      <c r="A87" s="94">
        <f t="shared" si="5"/>
        <v>82</v>
      </c>
      <c r="B87" s="93"/>
      <c r="C87" s="118"/>
      <c r="D87" s="94"/>
      <c r="E87" s="94"/>
      <c r="F87" s="94"/>
      <c r="G87" s="285">
        <f t="shared" si="4"/>
        <v>0</v>
      </c>
      <c r="H87" s="118"/>
    </row>
    <row r="88" spans="1:41" hidden="1" x14ac:dyDescent="0.35">
      <c r="A88" s="94">
        <f t="shared" si="5"/>
        <v>83</v>
      </c>
      <c r="B88" s="93"/>
      <c r="C88" s="118"/>
      <c r="D88" s="94"/>
      <c r="E88" s="94"/>
      <c r="F88" s="94"/>
      <c r="G88" s="285">
        <f t="shared" si="4"/>
        <v>0</v>
      </c>
      <c r="H88" s="285"/>
    </row>
    <row r="89" spans="1:41" x14ac:dyDescent="0.35">
      <c r="A89" s="250">
        <f t="shared" si="5"/>
        <v>84</v>
      </c>
      <c r="B89" s="103" t="s">
        <v>498</v>
      </c>
      <c r="C89" s="121" t="s">
        <v>148</v>
      </c>
      <c r="D89" s="104"/>
      <c r="E89" s="104"/>
      <c r="F89" s="104">
        <v>1</v>
      </c>
      <c r="G89" s="136">
        <f t="shared" si="4"/>
        <v>18000</v>
      </c>
      <c r="H89" s="136" t="s">
        <v>181</v>
      </c>
      <c r="I89" s="132" t="s">
        <v>1582</v>
      </c>
      <c r="V89" s="100" t="s">
        <v>2</v>
      </c>
      <c r="W89" s="6" t="s">
        <v>525</v>
      </c>
      <c r="Y89" s="100" t="s">
        <v>2</v>
      </c>
      <c r="Z89" s="6" t="s">
        <v>509</v>
      </c>
      <c r="AB89" s="100" t="s">
        <v>2</v>
      </c>
      <c r="AC89" s="6" t="s">
        <v>1078</v>
      </c>
      <c r="AE89" s="100" t="s">
        <v>2</v>
      </c>
      <c r="AF89" s="103" t="s">
        <v>913</v>
      </c>
      <c r="AH89" s="100" t="s">
        <v>2</v>
      </c>
      <c r="AI89" s="6" t="s">
        <v>1591</v>
      </c>
      <c r="AK89" s="100" t="s">
        <v>2</v>
      </c>
      <c r="AL89" s="6" t="s">
        <v>126</v>
      </c>
      <c r="AN89" s="100" t="s">
        <v>2</v>
      </c>
      <c r="AO89" s="6" t="s">
        <v>686</v>
      </c>
    </row>
    <row r="90" spans="1:41" x14ac:dyDescent="0.35">
      <c r="A90" s="250">
        <f t="shared" si="5"/>
        <v>85</v>
      </c>
      <c r="B90" s="103" t="s">
        <v>909</v>
      </c>
      <c r="C90" s="121" t="s">
        <v>148</v>
      </c>
      <c r="D90" s="104"/>
      <c r="E90" s="104"/>
      <c r="F90" s="104">
        <v>1</v>
      </c>
      <c r="G90" s="136">
        <f t="shared" si="4"/>
        <v>18000</v>
      </c>
      <c r="H90" s="136" t="s">
        <v>181</v>
      </c>
      <c r="I90" s="132" t="s">
        <v>1583</v>
      </c>
      <c r="V90" s="100" t="s">
        <v>457</v>
      </c>
      <c r="W90" s="6" t="s">
        <v>148</v>
      </c>
      <c r="Y90" s="100" t="s">
        <v>457</v>
      </c>
      <c r="Z90" s="6" t="s">
        <v>148</v>
      </c>
      <c r="AB90" s="100" t="s">
        <v>457</v>
      </c>
      <c r="AC90" s="6" t="s">
        <v>649</v>
      </c>
      <c r="AE90" s="100" t="s">
        <v>457</v>
      </c>
      <c r="AF90" s="6" t="s">
        <v>1536</v>
      </c>
      <c r="AH90" s="100" t="s">
        <v>457</v>
      </c>
      <c r="AI90" s="100" t="s">
        <v>847</v>
      </c>
      <c r="AK90" s="100" t="s">
        <v>457</v>
      </c>
      <c r="AL90" s="6" t="s">
        <v>475</v>
      </c>
      <c r="AN90" s="100" t="s">
        <v>457</v>
      </c>
      <c r="AO90" s="6" t="s">
        <v>687</v>
      </c>
    </row>
    <row r="91" spans="1:41" x14ac:dyDescent="0.35">
      <c r="A91" s="250">
        <f t="shared" si="5"/>
        <v>86</v>
      </c>
      <c r="B91" s="103" t="s">
        <v>525</v>
      </c>
      <c r="C91" s="121" t="s">
        <v>148</v>
      </c>
      <c r="D91" s="104"/>
      <c r="E91" s="104"/>
      <c r="F91" s="104">
        <v>2</v>
      </c>
      <c r="G91" s="136">
        <f t="shared" si="4"/>
        <v>36000</v>
      </c>
      <c r="H91" s="136" t="s">
        <v>181</v>
      </c>
      <c r="I91" s="132" t="s">
        <v>1584</v>
      </c>
      <c r="V91" s="100" t="s">
        <v>99</v>
      </c>
      <c r="W91" s="100">
        <v>4</v>
      </c>
      <c r="Y91" s="100" t="s">
        <v>99</v>
      </c>
      <c r="Z91" s="100">
        <v>4</v>
      </c>
      <c r="AB91" s="100" t="s">
        <v>99</v>
      </c>
      <c r="AC91" s="100">
        <v>5</v>
      </c>
      <c r="AE91" s="100" t="s">
        <v>99</v>
      </c>
      <c r="AF91" s="100">
        <v>7</v>
      </c>
      <c r="AH91" s="100" t="s">
        <v>99</v>
      </c>
      <c r="AI91" s="100">
        <v>7</v>
      </c>
      <c r="AK91" s="100" t="s">
        <v>99</v>
      </c>
      <c r="AL91" s="100">
        <v>4</v>
      </c>
      <c r="AN91" s="100" t="s">
        <v>99</v>
      </c>
      <c r="AO91" s="100">
        <v>4</v>
      </c>
    </row>
    <row r="92" spans="1:41" x14ac:dyDescent="0.35">
      <c r="A92" s="250">
        <f t="shared" si="5"/>
        <v>87</v>
      </c>
      <c r="B92" s="103" t="s">
        <v>509</v>
      </c>
      <c r="C92" s="121" t="s">
        <v>148</v>
      </c>
      <c r="D92" s="104"/>
      <c r="E92" s="104"/>
      <c r="F92" s="104">
        <v>2</v>
      </c>
      <c r="G92" s="136">
        <f t="shared" si="4"/>
        <v>36000</v>
      </c>
      <c r="H92" s="136" t="s">
        <v>181</v>
      </c>
      <c r="I92" s="132" t="s">
        <v>1585</v>
      </c>
      <c r="V92" s="30" t="s">
        <v>70</v>
      </c>
      <c r="W92" s="2"/>
      <c r="Y92" s="30" t="s">
        <v>70</v>
      </c>
      <c r="Z92" s="2"/>
      <c r="AB92" s="30" t="s">
        <v>70</v>
      </c>
      <c r="AC92" s="2">
        <v>25</v>
      </c>
      <c r="AE92" s="30" t="s">
        <v>70</v>
      </c>
      <c r="AF92" s="2">
        <v>3</v>
      </c>
      <c r="AH92" s="30" t="s">
        <v>70</v>
      </c>
      <c r="AI92" s="2">
        <v>1</v>
      </c>
      <c r="AK92" s="30" t="s">
        <v>70</v>
      </c>
      <c r="AL92" s="2">
        <v>7</v>
      </c>
      <c r="AN92" s="30" t="s">
        <v>70</v>
      </c>
      <c r="AO92" s="2">
        <v>2</v>
      </c>
    </row>
    <row r="93" spans="1:41" x14ac:dyDescent="0.35">
      <c r="A93" s="250">
        <f t="shared" si="5"/>
        <v>88</v>
      </c>
      <c r="B93" s="227" t="s">
        <v>1078</v>
      </c>
      <c r="C93" s="274" t="s">
        <v>649</v>
      </c>
      <c r="D93" s="226">
        <v>5</v>
      </c>
      <c r="E93" s="226">
        <v>25</v>
      </c>
      <c r="F93" s="226"/>
      <c r="G93" s="276">
        <f t="shared" si="4"/>
        <v>450000</v>
      </c>
      <c r="H93" s="276" t="s">
        <v>181</v>
      </c>
      <c r="I93" s="132" t="s">
        <v>1588</v>
      </c>
      <c r="V93" s="30" t="s">
        <v>71</v>
      </c>
      <c r="W93" s="2">
        <v>2</v>
      </c>
      <c r="Y93" s="30" t="s">
        <v>71</v>
      </c>
      <c r="Z93" s="2">
        <v>2</v>
      </c>
      <c r="AB93" s="30" t="s">
        <v>71</v>
      </c>
      <c r="AC93" s="2"/>
      <c r="AE93" s="30" t="s">
        <v>71</v>
      </c>
      <c r="AF93" s="2"/>
      <c r="AH93" s="30" t="s">
        <v>71</v>
      </c>
      <c r="AI93" s="2"/>
      <c r="AK93" s="30" t="s">
        <v>71</v>
      </c>
      <c r="AL93" s="2"/>
      <c r="AN93" s="30" t="s">
        <v>71</v>
      </c>
      <c r="AO93" s="2"/>
    </row>
    <row r="94" spans="1:41" x14ac:dyDescent="0.35">
      <c r="A94" s="94">
        <f t="shared" si="5"/>
        <v>89</v>
      </c>
      <c r="B94" s="103" t="s">
        <v>913</v>
      </c>
      <c r="C94" s="121" t="s">
        <v>1589</v>
      </c>
      <c r="D94" s="104">
        <v>7</v>
      </c>
      <c r="E94" s="104">
        <v>3</v>
      </c>
      <c r="F94" s="104"/>
      <c r="G94" s="136">
        <f t="shared" si="4"/>
        <v>54000</v>
      </c>
      <c r="H94" s="136" t="s">
        <v>181</v>
      </c>
      <c r="I94" s="132" t="s">
        <v>1590</v>
      </c>
      <c r="V94" s="30"/>
      <c r="W94" s="2"/>
      <c r="Y94" s="30"/>
      <c r="Z94" s="2"/>
      <c r="AB94" s="30"/>
      <c r="AC94" s="2"/>
      <c r="AE94" s="30"/>
      <c r="AF94" s="2"/>
      <c r="AH94" s="30"/>
      <c r="AI94" s="2"/>
      <c r="AK94" s="30"/>
      <c r="AL94" s="2"/>
      <c r="AN94" s="30"/>
      <c r="AO94" s="2"/>
    </row>
    <row r="95" spans="1:41" x14ac:dyDescent="0.35">
      <c r="A95" s="250">
        <f t="shared" si="5"/>
        <v>90</v>
      </c>
      <c r="B95" s="103" t="s">
        <v>1591</v>
      </c>
      <c r="C95" s="121" t="s">
        <v>847</v>
      </c>
      <c r="D95" s="104">
        <v>7</v>
      </c>
      <c r="E95" s="104">
        <v>1</v>
      </c>
      <c r="F95" s="104"/>
      <c r="G95" s="136">
        <f t="shared" si="4"/>
        <v>18000</v>
      </c>
      <c r="H95" s="136" t="s">
        <v>181</v>
      </c>
      <c r="I95" s="132" t="s">
        <v>1592</v>
      </c>
      <c r="V95" s="120" t="s">
        <v>0</v>
      </c>
      <c r="W95" s="79">
        <f>W92*18000+W93*18000</f>
        <v>36000</v>
      </c>
      <c r="Y95" s="120" t="s">
        <v>0</v>
      </c>
      <c r="Z95" s="79">
        <f>Z92*18000+Z93*18000</f>
        <v>36000</v>
      </c>
      <c r="AB95" s="120" t="s">
        <v>0</v>
      </c>
      <c r="AC95" s="79">
        <f>AC92*18000+AC93*18000</f>
        <v>450000</v>
      </c>
      <c r="AE95" s="120" t="s">
        <v>0</v>
      </c>
      <c r="AF95" s="79">
        <f>AF92*18000+AF93*18000</f>
        <v>54000</v>
      </c>
      <c r="AH95" s="120" t="s">
        <v>0</v>
      </c>
      <c r="AI95" s="79">
        <f>AI92*18000+AI93*18000</f>
        <v>18000</v>
      </c>
      <c r="AK95" s="120" t="s">
        <v>0</v>
      </c>
      <c r="AL95" s="79">
        <f>AL92*18000+AL93*18000</f>
        <v>126000</v>
      </c>
      <c r="AN95" s="120" t="s">
        <v>0</v>
      </c>
      <c r="AO95" s="79">
        <f>AO92*18000+AO93*18000</f>
        <v>36000</v>
      </c>
    </row>
    <row r="96" spans="1:41" x14ac:dyDescent="0.35">
      <c r="A96" s="250">
        <f t="shared" si="5"/>
        <v>91</v>
      </c>
      <c r="B96" s="103" t="s">
        <v>126</v>
      </c>
      <c r="C96" s="121" t="s">
        <v>475</v>
      </c>
      <c r="D96" s="104">
        <v>4</v>
      </c>
      <c r="E96" s="104">
        <v>8</v>
      </c>
      <c r="F96" s="104"/>
      <c r="G96" s="136">
        <f t="shared" si="4"/>
        <v>144000</v>
      </c>
      <c r="H96" s="136" t="s">
        <v>181</v>
      </c>
    </row>
    <row r="97" spans="1:41" x14ac:dyDescent="0.35">
      <c r="A97" s="94">
        <f t="shared" si="5"/>
        <v>92</v>
      </c>
      <c r="B97" s="93" t="s">
        <v>1251</v>
      </c>
      <c r="C97" s="118"/>
      <c r="D97" s="94"/>
      <c r="E97" s="94">
        <v>0</v>
      </c>
      <c r="F97" s="94"/>
      <c r="G97" s="285">
        <f t="shared" si="4"/>
        <v>0</v>
      </c>
      <c r="H97" s="285"/>
      <c r="V97" s="100" t="s">
        <v>2</v>
      </c>
      <c r="W97" s="6" t="s">
        <v>1042</v>
      </c>
      <c r="Y97" s="100" t="s">
        <v>2</v>
      </c>
      <c r="Z97" s="6"/>
      <c r="AB97" s="100" t="s">
        <v>2</v>
      </c>
      <c r="AC97" s="6"/>
      <c r="AE97" s="100" t="s">
        <v>2</v>
      </c>
      <c r="AF97" s="6"/>
      <c r="AH97" s="100" t="s">
        <v>2</v>
      </c>
      <c r="AI97" s="6" t="s">
        <v>1042</v>
      </c>
      <c r="AK97" s="100" t="s">
        <v>2</v>
      </c>
      <c r="AL97" s="6"/>
      <c r="AN97" s="100" t="s">
        <v>2</v>
      </c>
      <c r="AO97" s="6"/>
    </row>
    <row r="98" spans="1:41" x14ac:dyDescent="0.35">
      <c r="A98" s="250">
        <f t="shared" si="5"/>
        <v>93</v>
      </c>
      <c r="B98" s="103" t="s">
        <v>686</v>
      </c>
      <c r="C98" s="121" t="s">
        <v>687</v>
      </c>
      <c r="D98" s="104">
        <v>4</v>
      </c>
      <c r="E98" s="104">
        <v>2</v>
      </c>
      <c r="F98" s="104"/>
      <c r="G98" s="136">
        <f t="shared" si="4"/>
        <v>36000</v>
      </c>
      <c r="H98" s="136" t="s">
        <v>181</v>
      </c>
      <c r="V98" s="100" t="s">
        <v>457</v>
      </c>
      <c r="W98" s="100" t="s">
        <v>816</v>
      </c>
      <c r="Y98" s="100" t="s">
        <v>457</v>
      </c>
      <c r="Z98" s="6"/>
      <c r="AB98" s="100" t="s">
        <v>457</v>
      </c>
      <c r="AC98" s="6"/>
      <c r="AE98" s="100" t="s">
        <v>457</v>
      </c>
      <c r="AF98" s="6"/>
      <c r="AH98" s="100" t="s">
        <v>457</v>
      </c>
      <c r="AI98" s="100" t="s">
        <v>816</v>
      </c>
      <c r="AK98" s="100" t="s">
        <v>457</v>
      </c>
      <c r="AL98" s="6"/>
      <c r="AN98" s="100" t="s">
        <v>457</v>
      </c>
      <c r="AO98" s="6"/>
    </row>
    <row r="99" spans="1:41" x14ac:dyDescent="0.35">
      <c r="A99" s="250">
        <f t="shared" si="5"/>
        <v>94</v>
      </c>
      <c r="B99" s="103" t="s">
        <v>1042</v>
      </c>
      <c r="C99" s="121" t="s">
        <v>816</v>
      </c>
      <c r="D99" s="104">
        <v>3</v>
      </c>
      <c r="E99" s="104">
        <v>10</v>
      </c>
      <c r="F99" s="104"/>
      <c r="G99" s="136">
        <f t="shared" si="4"/>
        <v>180000</v>
      </c>
      <c r="H99" s="136" t="s">
        <v>181</v>
      </c>
      <c r="V99" s="100" t="s">
        <v>99</v>
      </c>
      <c r="W99" s="100">
        <v>3</v>
      </c>
      <c r="Y99" s="100" t="s">
        <v>99</v>
      </c>
      <c r="Z99" s="100"/>
      <c r="AB99" s="100" t="s">
        <v>99</v>
      </c>
      <c r="AC99" s="100"/>
      <c r="AE99" s="100" t="s">
        <v>99</v>
      </c>
      <c r="AF99" s="100"/>
      <c r="AH99" s="100" t="s">
        <v>99</v>
      </c>
      <c r="AI99" s="100">
        <v>3</v>
      </c>
      <c r="AK99" s="100" t="s">
        <v>99</v>
      </c>
      <c r="AL99" s="100"/>
      <c r="AN99" s="100" t="s">
        <v>99</v>
      </c>
      <c r="AO99" s="100"/>
    </row>
    <row r="100" spans="1:41" x14ac:dyDescent="0.35">
      <c r="A100" s="94">
        <f t="shared" si="5"/>
        <v>95</v>
      </c>
      <c r="B100" s="103" t="s">
        <v>1273</v>
      </c>
      <c r="C100" s="121" t="s">
        <v>1266</v>
      </c>
      <c r="D100" s="104">
        <v>2</v>
      </c>
      <c r="E100" s="104">
        <v>2</v>
      </c>
      <c r="F100" s="104"/>
      <c r="G100" s="136">
        <f t="shared" si="4"/>
        <v>36000</v>
      </c>
      <c r="H100" s="136" t="s">
        <v>181</v>
      </c>
      <c r="V100" s="30" t="s">
        <v>70</v>
      </c>
      <c r="W100" s="2">
        <v>10</v>
      </c>
      <c r="Y100" s="30" t="s">
        <v>70</v>
      </c>
      <c r="Z100" s="2"/>
      <c r="AB100" s="30" t="s">
        <v>70</v>
      </c>
      <c r="AC100" s="2"/>
      <c r="AE100" s="30" t="s">
        <v>70</v>
      </c>
      <c r="AF100" s="2"/>
      <c r="AH100" s="30" t="s">
        <v>70</v>
      </c>
      <c r="AI100" s="2">
        <v>10</v>
      </c>
      <c r="AK100" s="30" t="s">
        <v>70</v>
      </c>
      <c r="AL100" s="2"/>
      <c r="AN100" s="30" t="s">
        <v>70</v>
      </c>
      <c r="AO100" s="2"/>
    </row>
    <row r="101" spans="1:41" x14ac:dyDescent="0.35">
      <c r="A101" s="94">
        <f t="shared" si="5"/>
        <v>96</v>
      </c>
      <c r="B101" s="103" t="s">
        <v>1594</v>
      </c>
      <c r="C101" s="121" t="s">
        <v>487</v>
      </c>
      <c r="D101" s="104">
        <v>2</v>
      </c>
      <c r="E101" s="104">
        <v>3</v>
      </c>
      <c r="F101" s="104"/>
      <c r="G101" s="136">
        <f t="shared" si="4"/>
        <v>54000</v>
      </c>
      <c r="H101" s="136" t="s">
        <v>181</v>
      </c>
      <c r="V101" s="30" t="s">
        <v>71</v>
      </c>
      <c r="W101" s="2"/>
      <c r="Y101" s="30" t="s">
        <v>71</v>
      </c>
      <c r="Z101" s="2"/>
      <c r="AB101" s="30" t="s">
        <v>71</v>
      </c>
      <c r="AC101" s="2"/>
      <c r="AE101" s="30" t="s">
        <v>71</v>
      </c>
      <c r="AF101" s="2"/>
      <c r="AH101" s="30" t="s">
        <v>71</v>
      </c>
      <c r="AI101" s="2"/>
      <c r="AK101" s="30" t="s">
        <v>71</v>
      </c>
      <c r="AL101" s="2"/>
      <c r="AN101" s="30" t="s">
        <v>71</v>
      </c>
      <c r="AO101" s="2"/>
    </row>
    <row r="102" spans="1:41" x14ac:dyDescent="0.35">
      <c r="A102" s="94">
        <f t="shared" si="5"/>
        <v>97</v>
      </c>
      <c r="B102" s="103" t="s">
        <v>815</v>
      </c>
      <c r="C102" s="121" t="s">
        <v>816</v>
      </c>
      <c r="D102" s="104"/>
      <c r="E102" s="104"/>
      <c r="F102" s="104">
        <v>1</v>
      </c>
      <c r="G102" s="136">
        <f>(E102+F102)*18000</f>
        <v>18000</v>
      </c>
      <c r="H102" s="136" t="s">
        <v>181</v>
      </c>
      <c r="V102" s="120" t="s">
        <v>0</v>
      </c>
      <c r="W102" s="79">
        <f>W100*18000+W101*18000</f>
        <v>180000</v>
      </c>
      <c r="Y102" s="120" t="s">
        <v>0</v>
      </c>
      <c r="Z102" s="79">
        <f>Z100*18000+Z101*18000</f>
        <v>0</v>
      </c>
      <c r="AB102" s="120" t="s">
        <v>0</v>
      </c>
      <c r="AC102" s="79">
        <f>AC100*18000+AC101*18000</f>
        <v>0</v>
      </c>
      <c r="AE102" s="120" t="s">
        <v>0</v>
      </c>
      <c r="AF102" s="79">
        <f>AF100*18000+AF101*18000</f>
        <v>0</v>
      </c>
      <c r="AH102" s="120" t="s">
        <v>0</v>
      </c>
      <c r="AI102" s="79">
        <f>AI100*18000+AI101*18000</f>
        <v>180000</v>
      </c>
      <c r="AK102" s="120" t="s">
        <v>0</v>
      </c>
      <c r="AL102" s="79">
        <f>AL100*18000+AL101*18000</f>
        <v>0</v>
      </c>
      <c r="AN102" s="120" t="s">
        <v>0</v>
      </c>
      <c r="AO102" s="79">
        <f>AO100*18000+AO101*18000</f>
        <v>0</v>
      </c>
    </row>
    <row r="103" spans="1:41" x14ac:dyDescent="0.35">
      <c r="A103" s="94">
        <f t="shared" si="5"/>
        <v>98</v>
      </c>
      <c r="B103" s="103" t="s">
        <v>1595</v>
      </c>
      <c r="C103" s="121" t="s">
        <v>148</v>
      </c>
      <c r="D103" s="104"/>
      <c r="E103" s="104">
        <v>1</v>
      </c>
      <c r="F103" s="104"/>
      <c r="G103" s="136">
        <f t="shared" ref="G103" si="6">(E103+F103)*18000</f>
        <v>18000</v>
      </c>
      <c r="H103" s="136" t="s">
        <v>181</v>
      </c>
      <c r="V103" s="362"/>
      <c r="W103" s="265"/>
      <c r="X103" s="265"/>
      <c r="Y103" s="362"/>
      <c r="Z103" s="265"/>
      <c r="AA103" s="265"/>
      <c r="AB103" s="362"/>
      <c r="AC103" s="265"/>
      <c r="AD103" s="265"/>
      <c r="AE103" s="362"/>
      <c r="AF103" s="265"/>
      <c r="AG103" s="265"/>
      <c r="AH103" s="362"/>
      <c r="AI103" s="265"/>
      <c r="AJ103" s="265"/>
      <c r="AK103" s="362"/>
      <c r="AL103" s="265"/>
    </row>
    <row r="104" spans="1:41" x14ac:dyDescent="0.35">
      <c r="A104" s="94">
        <f t="shared" si="5"/>
        <v>99</v>
      </c>
      <c r="B104" s="103" t="s">
        <v>728</v>
      </c>
      <c r="C104" s="121"/>
      <c r="D104" s="104"/>
      <c r="E104" s="104">
        <v>1</v>
      </c>
      <c r="F104" s="104"/>
      <c r="G104" s="136">
        <f>(E104+F104)*18000</f>
        <v>18000</v>
      </c>
      <c r="H104" s="136" t="s">
        <v>181</v>
      </c>
      <c r="V104" s="100" t="s">
        <v>2</v>
      </c>
      <c r="W104" s="6"/>
      <c r="Y104" s="100" t="s">
        <v>2</v>
      </c>
      <c r="Z104" s="6"/>
      <c r="AB104" s="100" t="s">
        <v>2</v>
      </c>
      <c r="AC104" s="6"/>
      <c r="AE104" s="100" t="s">
        <v>2</v>
      </c>
      <c r="AF104" s="6"/>
      <c r="AH104" s="100" t="s">
        <v>2</v>
      </c>
      <c r="AI104" s="6"/>
      <c r="AK104" s="100" t="s">
        <v>2</v>
      </c>
      <c r="AL104" s="6"/>
      <c r="AN104" s="100" t="s">
        <v>2</v>
      </c>
      <c r="AO104" s="6"/>
    </row>
    <row r="105" spans="1:41" x14ac:dyDescent="0.35">
      <c r="A105" s="94">
        <f t="shared" si="5"/>
        <v>100</v>
      </c>
      <c r="B105" s="340" t="s">
        <v>1596</v>
      </c>
      <c r="C105" s="185" t="s">
        <v>847</v>
      </c>
      <c r="D105" s="376"/>
      <c r="E105" s="376">
        <v>1</v>
      </c>
      <c r="F105" s="376"/>
      <c r="G105" s="37">
        <f>(E105+F105)*18000</f>
        <v>18000</v>
      </c>
      <c r="H105" s="185" t="s">
        <v>181</v>
      </c>
      <c r="V105" s="100" t="s">
        <v>457</v>
      </c>
      <c r="W105" s="6"/>
      <c r="Y105" s="100" t="s">
        <v>457</v>
      </c>
      <c r="Z105" s="6"/>
      <c r="AB105" s="100" t="s">
        <v>457</v>
      </c>
      <c r="AC105" s="6"/>
      <c r="AE105" s="100" t="s">
        <v>457</v>
      </c>
      <c r="AF105" s="6"/>
      <c r="AH105" s="100" t="s">
        <v>457</v>
      </c>
      <c r="AI105" s="6"/>
      <c r="AK105" s="100" t="s">
        <v>457</v>
      </c>
      <c r="AL105" s="6"/>
      <c r="AN105" s="100" t="s">
        <v>457</v>
      </c>
      <c r="AO105" s="6"/>
    </row>
    <row r="106" spans="1:41" x14ac:dyDescent="0.35">
      <c r="A106" s="94">
        <f t="shared" si="5"/>
        <v>101</v>
      </c>
      <c r="B106" s="93"/>
      <c r="C106" s="118"/>
      <c r="D106" s="94"/>
      <c r="E106" s="94"/>
      <c r="F106" s="94"/>
      <c r="G106" s="285">
        <f t="shared" si="4"/>
        <v>0</v>
      </c>
      <c r="H106" s="285"/>
      <c r="V106" s="100" t="s">
        <v>99</v>
      </c>
      <c r="W106" s="100"/>
      <c r="Y106" s="100" t="s">
        <v>99</v>
      </c>
      <c r="Z106" s="100"/>
      <c r="AB106" s="100" t="s">
        <v>99</v>
      </c>
      <c r="AC106" s="100"/>
      <c r="AE106" s="100" t="s">
        <v>99</v>
      </c>
      <c r="AF106" s="100"/>
      <c r="AH106" s="100" t="s">
        <v>99</v>
      </c>
      <c r="AI106" s="100"/>
      <c r="AK106" s="100" t="s">
        <v>99</v>
      </c>
      <c r="AL106" s="100"/>
      <c r="AN106" s="100" t="s">
        <v>99</v>
      </c>
      <c r="AO106" s="100"/>
    </row>
    <row r="107" spans="1:41" x14ac:dyDescent="0.35">
      <c r="A107" s="94">
        <f t="shared" si="5"/>
        <v>102</v>
      </c>
      <c r="B107" s="93"/>
      <c r="C107" s="118"/>
      <c r="D107" s="94"/>
      <c r="E107" s="94"/>
      <c r="F107" s="94"/>
      <c r="G107" s="285">
        <f t="shared" si="4"/>
        <v>0</v>
      </c>
      <c r="H107" s="285"/>
      <c r="V107" s="30" t="s">
        <v>70</v>
      </c>
      <c r="W107" s="2"/>
      <c r="Y107" s="30" t="s">
        <v>70</v>
      </c>
      <c r="Z107" s="2"/>
      <c r="AB107" s="30" t="s">
        <v>70</v>
      </c>
      <c r="AC107" s="2"/>
      <c r="AE107" s="30" t="s">
        <v>70</v>
      </c>
      <c r="AF107" s="2"/>
      <c r="AH107" s="30" t="s">
        <v>70</v>
      </c>
      <c r="AI107" s="2"/>
      <c r="AK107" s="30" t="s">
        <v>70</v>
      </c>
      <c r="AL107" s="2"/>
      <c r="AN107" s="30" t="s">
        <v>70</v>
      </c>
      <c r="AO107" s="2"/>
    </row>
    <row r="108" spans="1:41" x14ac:dyDescent="0.35">
      <c r="A108" s="94">
        <f t="shared" si="5"/>
        <v>103</v>
      </c>
      <c r="B108" s="93"/>
      <c r="C108" s="118"/>
      <c r="D108" s="94"/>
      <c r="E108" s="94"/>
      <c r="F108" s="94"/>
      <c r="G108" s="285">
        <f t="shared" si="4"/>
        <v>0</v>
      </c>
      <c r="H108" s="285"/>
      <c r="V108" s="30" t="s">
        <v>71</v>
      </c>
      <c r="W108" s="2"/>
      <c r="Y108" s="30" t="s">
        <v>71</v>
      </c>
      <c r="Z108" s="2"/>
      <c r="AB108" s="30" t="s">
        <v>71</v>
      </c>
      <c r="AC108" s="2"/>
      <c r="AE108" s="30" t="s">
        <v>71</v>
      </c>
      <c r="AF108" s="2"/>
      <c r="AH108" s="30" t="s">
        <v>71</v>
      </c>
      <c r="AI108" s="2"/>
      <c r="AK108" s="30" t="s">
        <v>71</v>
      </c>
      <c r="AL108" s="2"/>
      <c r="AN108" s="30" t="s">
        <v>71</v>
      </c>
      <c r="AO108" s="2"/>
    </row>
    <row r="109" spans="1:41" x14ac:dyDescent="0.35">
      <c r="A109" s="94">
        <f t="shared" si="5"/>
        <v>104</v>
      </c>
      <c r="B109" s="93"/>
      <c r="C109" s="118"/>
      <c r="D109" s="94"/>
      <c r="E109" s="94"/>
      <c r="F109" s="94"/>
      <c r="G109" s="285">
        <f t="shared" si="4"/>
        <v>0</v>
      </c>
      <c r="H109" s="285"/>
      <c r="V109" s="120" t="s">
        <v>0</v>
      </c>
      <c r="W109" s="79">
        <f>W107*18000+W108*18000</f>
        <v>0</v>
      </c>
      <c r="Y109" s="120" t="s">
        <v>0</v>
      </c>
      <c r="Z109" s="79">
        <f>Z107*18000+Z108*18000</f>
        <v>0</v>
      </c>
      <c r="AB109" s="120" t="s">
        <v>0</v>
      </c>
      <c r="AC109" s="79">
        <f>AC107*18000+AC108*18000</f>
        <v>0</v>
      </c>
      <c r="AE109" s="120" t="s">
        <v>0</v>
      </c>
      <c r="AF109" s="79">
        <f>AF107*18000+AF108*18000</f>
        <v>0</v>
      </c>
      <c r="AH109" s="120" t="s">
        <v>0</v>
      </c>
      <c r="AI109" s="79">
        <f>AI107*18000+AI108*18000</f>
        <v>0</v>
      </c>
      <c r="AK109" s="120" t="s">
        <v>0</v>
      </c>
      <c r="AL109" s="79">
        <f>AL107*18000+AL108*18000</f>
        <v>0</v>
      </c>
      <c r="AN109" s="120" t="s">
        <v>0</v>
      </c>
      <c r="AO109" s="79">
        <f>AO107*18000+AO108*18000</f>
        <v>0</v>
      </c>
    </row>
    <row r="110" spans="1:41" x14ac:dyDescent="0.35">
      <c r="A110" s="94">
        <f t="shared" si="5"/>
        <v>105</v>
      </c>
      <c r="B110" s="93"/>
      <c r="C110" s="118"/>
      <c r="D110" s="94"/>
      <c r="E110" s="94"/>
      <c r="F110" s="94"/>
      <c r="G110" s="285">
        <f t="shared" si="4"/>
        <v>0</v>
      </c>
      <c r="H110" s="285"/>
      <c r="V110" s="362"/>
      <c r="W110" s="265"/>
      <c r="X110" s="265"/>
      <c r="Y110" s="362"/>
      <c r="Z110" s="265"/>
      <c r="AA110" s="265"/>
      <c r="AB110" s="362"/>
      <c r="AC110" s="265"/>
      <c r="AD110" s="265"/>
      <c r="AE110" s="362"/>
      <c r="AF110" s="265"/>
      <c r="AG110" s="265"/>
      <c r="AH110" s="362"/>
      <c r="AI110" s="265"/>
      <c r="AJ110" s="265"/>
      <c r="AK110" s="362"/>
      <c r="AL110" s="265"/>
    </row>
    <row r="111" spans="1:41" x14ac:dyDescent="0.35">
      <c r="A111" s="94">
        <f t="shared" si="5"/>
        <v>106</v>
      </c>
      <c r="B111" s="93"/>
      <c r="C111" s="118"/>
      <c r="D111" s="94"/>
      <c r="E111" s="94"/>
      <c r="F111" s="94"/>
      <c r="G111" s="285">
        <f t="shared" si="4"/>
        <v>0</v>
      </c>
      <c r="H111" s="285"/>
      <c r="V111" s="100" t="s">
        <v>2</v>
      </c>
      <c r="W111" s="6"/>
      <c r="Y111" s="100" t="s">
        <v>2</v>
      </c>
      <c r="Z111" s="6"/>
      <c r="AB111" s="100" t="s">
        <v>2</v>
      </c>
      <c r="AC111" s="6"/>
      <c r="AE111" s="100" t="s">
        <v>2</v>
      </c>
      <c r="AF111" s="6"/>
      <c r="AH111" s="100" t="s">
        <v>2</v>
      </c>
      <c r="AI111" s="6"/>
      <c r="AK111" s="100" t="s">
        <v>2</v>
      </c>
      <c r="AL111" s="6"/>
      <c r="AN111" s="100" t="s">
        <v>2</v>
      </c>
      <c r="AO111" s="6"/>
    </row>
    <row r="112" spans="1:41" x14ac:dyDescent="0.35">
      <c r="A112" s="94">
        <f t="shared" si="5"/>
        <v>107</v>
      </c>
      <c r="B112" s="93"/>
      <c r="C112" s="118"/>
      <c r="D112" s="94"/>
      <c r="E112" s="94"/>
      <c r="F112" s="94"/>
      <c r="G112" s="285">
        <f t="shared" si="4"/>
        <v>0</v>
      </c>
      <c r="H112" s="285"/>
      <c r="V112" s="100" t="s">
        <v>457</v>
      </c>
      <c r="W112" s="6"/>
      <c r="Y112" s="100" t="s">
        <v>457</v>
      </c>
      <c r="Z112" s="6"/>
      <c r="AB112" s="100" t="s">
        <v>457</v>
      </c>
      <c r="AC112" s="6"/>
      <c r="AE112" s="100" t="s">
        <v>457</v>
      </c>
      <c r="AF112" s="6"/>
      <c r="AH112" s="100" t="s">
        <v>457</v>
      </c>
      <c r="AI112" s="6"/>
      <c r="AK112" s="100" t="s">
        <v>457</v>
      </c>
      <c r="AL112" s="6"/>
      <c r="AN112" s="100" t="s">
        <v>457</v>
      </c>
      <c r="AO112" s="6"/>
    </row>
    <row r="113" spans="1:44" x14ac:dyDescent="0.35">
      <c r="A113" s="94">
        <f t="shared" si="5"/>
        <v>108</v>
      </c>
      <c r="B113" s="93"/>
      <c r="C113" s="118"/>
      <c r="D113" s="94"/>
      <c r="E113" s="94"/>
      <c r="F113" s="94"/>
      <c r="G113" s="285">
        <f t="shared" si="4"/>
        <v>0</v>
      </c>
      <c r="H113" s="285"/>
      <c r="V113" s="100" t="s">
        <v>99</v>
      </c>
      <c r="W113" s="100"/>
      <c r="Y113" s="100" t="s">
        <v>99</v>
      </c>
      <c r="Z113" s="100"/>
      <c r="AB113" s="100" t="s">
        <v>99</v>
      </c>
      <c r="AC113" s="100"/>
      <c r="AE113" s="100" t="s">
        <v>99</v>
      </c>
      <c r="AF113" s="100"/>
      <c r="AH113" s="100" t="s">
        <v>99</v>
      </c>
      <c r="AI113" s="100"/>
      <c r="AK113" s="100" t="s">
        <v>99</v>
      </c>
      <c r="AL113" s="100"/>
      <c r="AN113" s="100" t="s">
        <v>99</v>
      </c>
      <c r="AO113" s="100"/>
    </row>
    <row r="114" spans="1:44" x14ac:dyDescent="0.35">
      <c r="A114" s="94">
        <f t="shared" si="5"/>
        <v>109</v>
      </c>
      <c r="B114" s="93"/>
      <c r="C114" s="118"/>
      <c r="D114" s="94"/>
      <c r="E114" s="94"/>
      <c r="F114" s="94"/>
      <c r="G114" s="285">
        <f t="shared" si="4"/>
        <v>0</v>
      </c>
      <c r="H114" s="285"/>
      <c r="V114" s="30" t="s">
        <v>70</v>
      </c>
      <c r="W114" s="2"/>
      <c r="Y114" s="30" t="s">
        <v>70</v>
      </c>
      <c r="Z114" s="2"/>
      <c r="AB114" s="30" t="s">
        <v>70</v>
      </c>
      <c r="AC114" s="2"/>
      <c r="AE114" s="30" t="s">
        <v>70</v>
      </c>
      <c r="AF114" s="2"/>
      <c r="AH114" s="30" t="s">
        <v>70</v>
      </c>
      <c r="AI114" s="2"/>
      <c r="AK114" s="30" t="s">
        <v>70</v>
      </c>
      <c r="AL114" s="2"/>
      <c r="AN114" s="30" t="s">
        <v>70</v>
      </c>
      <c r="AO114" s="2"/>
    </row>
    <row r="115" spans="1:44" x14ac:dyDescent="0.35">
      <c r="A115" s="94">
        <f t="shared" si="5"/>
        <v>110</v>
      </c>
      <c r="B115" s="93"/>
      <c r="C115" s="118"/>
      <c r="D115" s="94"/>
      <c r="E115" s="94"/>
      <c r="F115" s="94"/>
      <c r="G115" s="285">
        <f t="shared" si="4"/>
        <v>0</v>
      </c>
      <c r="H115" s="285"/>
      <c r="V115" s="30" t="s">
        <v>71</v>
      </c>
      <c r="W115" s="2"/>
      <c r="Y115" s="30" t="s">
        <v>71</v>
      </c>
      <c r="Z115" s="2"/>
      <c r="AB115" s="30" t="s">
        <v>71</v>
      </c>
      <c r="AC115" s="2"/>
      <c r="AE115" s="30" t="s">
        <v>71</v>
      </c>
      <c r="AF115" s="2"/>
      <c r="AH115" s="30" t="s">
        <v>71</v>
      </c>
      <c r="AI115" s="2"/>
      <c r="AK115" s="30" t="s">
        <v>71</v>
      </c>
      <c r="AL115" s="2"/>
      <c r="AN115" s="30" t="s">
        <v>71</v>
      </c>
      <c r="AO115" s="2"/>
    </row>
    <row r="116" spans="1:44" x14ac:dyDescent="0.35">
      <c r="A116" s="94">
        <f t="shared" si="5"/>
        <v>111</v>
      </c>
      <c r="B116" s="93"/>
      <c r="C116" s="118"/>
      <c r="D116" s="94"/>
      <c r="E116" s="94"/>
      <c r="F116" s="94"/>
      <c r="G116" s="285">
        <f t="shared" si="4"/>
        <v>0</v>
      </c>
      <c r="H116" s="285"/>
      <c r="V116" s="120" t="s">
        <v>0</v>
      </c>
      <c r="W116" s="79">
        <f>W114*18000+W115*18000</f>
        <v>0</v>
      </c>
      <c r="Y116" s="120" t="s">
        <v>0</v>
      </c>
      <c r="Z116" s="79">
        <f>Z114*18000+Z115*18000</f>
        <v>0</v>
      </c>
      <c r="AB116" s="120" t="s">
        <v>0</v>
      </c>
      <c r="AC116" s="79">
        <f>AC114*18000+AC115*18000</f>
        <v>0</v>
      </c>
      <c r="AE116" s="120" t="s">
        <v>0</v>
      </c>
      <c r="AF116" s="79">
        <f>AF114*18000+AF115*18000</f>
        <v>0</v>
      </c>
      <c r="AH116" s="120" t="s">
        <v>0</v>
      </c>
      <c r="AI116" s="79">
        <f>AI114*18000+AI115*18000</f>
        <v>0</v>
      </c>
      <c r="AK116" s="120" t="s">
        <v>0</v>
      </c>
      <c r="AL116" s="79">
        <f>AL114*18000+AL115*18000</f>
        <v>0</v>
      </c>
      <c r="AN116" s="120" t="s">
        <v>0</v>
      </c>
      <c r="AO116" s="79">
        <f>AO114*18000+AO115*18000</f>
        <v>0</v>
      </c>
    </row>
    <row r="117" spans="1:44" x14ac:dyDescent="0.35">
      <c r="A117" s="94">
        <f t="shared" si="5"/>
        <v>112</v>
      </c>
      <c r="B117" s="93"/>
      <c r="C117" s="118"/>
      <c r="D117" s="94"/>
      <c r="E117" s="94"/>
      <c r="F117" s="94"/>
      <c r="G117" s="285">
        <f t="shared" si="4"/>
        <v>0</v>
      </c>
      <c r="H117" s="285"/>
      <c r="V117" s="362"/>
      <c r="W117" s="265"/>
      <c r="X117" s="265"/>
      <c r="Y117" s="362"/>
      <c r="Z117" s="265"/>
      <c r="AA117" s="265"/>
      <c r="AB117" s="362"/>
      <c r="AC117" s="265"/>
      <c r="AD117" s="265"/>
      <c r="AE117" s="362"/>
      <c r="AF117" s="265"/>
      <c r="AG117" s="265"/>
      <c r="AH117" s="362"/>
      <c r="AI117" s="265"/>
      <c r="AJ117" s="265"/>
      <c r="AK117" s="362"/>
      <c r="AL117" s="265"/>
    </row>
    <row r="118" spans="1:44" x14ac:dyDescent="0.35">
      <c r="A118" s="94">
        <f t="shared" si="5"/>
        <v>113</v>
      </c>
      <c r="B118" s="93"/>
      <c r="C118" s="118"/>
      <c r="D118" s="94"/>
      <c r="E118" s="94"/>
      <c r="F118" s="94"/>
      <c r="G118" s="285">
        <f t="shared" si="4"/>
        <v>0</v>
      </c>
      <c r="H118" s="285"/>
      <c r="V118" s="100" t="s">
        <v>2</v>
      </c>
      <c r="W118" s="6"/>
      <c r="Y118" s="100" t="s">
        <v>2</v>
      </c>
      <c r="Z118" s="6"/>
      <c r="AB118" s="100" t="s">
        <v>2</v>
      </c>
      <c r="AC118" s="6"/>
      <c r="AE118" s="100" t="s">
        <v>2</v>
      </c>
      <c r="AF118" s="6"/>
      <c r="AH118" s="100" t="s">
        <v>2</v>
      </c>
      <c r="AI118" s="6"/>
      <c r="AK118" s="100" t="s">
        <v>2</v>
      </c>
      <c r="AL118" s="6"/>
      <c r="AN118" s="100" t="s">
        <v>2</v>
      </c>
      <c r="AO118" s="6"/>
    </row>
    <row r="119" spans="1:44" x14ac:dyDescent="0.35">
      <c r="A119" s="94">
        <f t="shared" si="5"/>
        <v>114</v>
      </c>
      <c r="B119" s="93"/>
      <c r="C119" s="118"/>
      <c r="D119" s="94"/>
      <c r="E119" s="94"/>
      <c r="F119" s="94"/>
      <c r="G119" s="285">
        <f t="shared" si="4"/>
        <v>0</v>
      </c>
      <c r="H119" s="285"/>
      <c r="V119" s="100" t="s">
        <v>457</v>
      </c>
      <c r="W119" s="100"/>
      <c r="Y119" s="100" t="s">
        <v>457</v>
      </c>
      <c r="Z119" s="6"/>
      <c r="AB119" s="100" t="s">
        <v>457</v>
      </c>
      <c r="AC119" s="6"/>
      <c r="AE119" s="100" t="s">
        <v>457</v>
      </c>
      <c r="AF119" s="6"/>
      <c r="AH119" s="100" t="s">
        <v>457</v>
      </c>
      <c r="AI119" s="6"/>
      <c r="AK119" s="100" t="s">
        <v>457</v>
      </c>
      <c r="AL119" s="6"/>
      <c r="AN119" s="100" t="s">
        <v>457</v>
      </c>
      <c r="AO119" s="6"/>
    </row>
    <row r="120" spans="1:44" x14ac:dyDescent="0.35">
      <c r="A120" s="94">
        <f t="shared" si="5"/>
        <v>115</v>
      </c>
      <c r="B120" s="93"/>
      <c r="C120" s="118"/>
      <c r="D120" s="94"/>
      <c r="E120" s="94"/>
      <c r="F120" s="94"/>
      <c r="G120" s="285">
        <f t="shared" si="4"/>
        <v>0</v>
      </c>
      <c r="H120" s="285"/>
      <c r="V120" s="100" t="s">
        <v>99</v>
      </c>
      <c r="W120" s="100"/>
      <c r="Y120" s="100" t="s">
        <v>99</v>
      </c>
      <c r="Z120" s="100"/>
      <c r="AB120" s="100" t="s">
        <v>99</v>
      </c>
      <c r="AC120" s="100"/>
      <c r="AE120" s="100" t="s">
        <v>99</v>
      </c>
      <c r="AF120" s="100"/>
      <c r="AH120" s="100" t="s">
        <v>99</v>
      </c>
      <c r="AI120" s="100"/>
      <c r="AK120" s="100" t="s">
        <v>99</v>
      </c>
      <c r="AL120" s="100"/>
      <c r="AN120" s="100" t="s">
        <v>99</v>
      </c>
      <c r="AO120" s="100"/>
    </row>
    <row r="121" spans="1:44" x14ac:dyDescent="0.35">
      <c r="A121" s="94">
        <f t="shared" si="5"/>
        <v>116</v>
      </c>
      <c r="B121" s="93"/>
      <c r="C121" s="118"/>
      <c r="D121" s="94"/>
      <c r="E121" s="94"/>
      <c r="F121" s="94"/>
      <c r="G121" s="285">
        <f t="shared" si="4"/>
        <v>0</v>
      </c>
      <c r="H121" s="285"/>
      <c r="V121" s="30" t="s">
        <v>70</v>
      </c>
      <c r="W121" s="2"/>
      <c r="Y121" s="30" t="s">
        <v>70</v>
      </c>
      <c r="Z121" s="2"/>
      <c r="AB121" s="30" t="s">
        <v>70</v>
      </c>
      <c r="AC121" s="2"/>
      <c r="AE121" s="30" t="s">
        <v>70</v>
      </c>
      <c r="AF121" s="2"/>
      <c r="AH121" s="30" t="s">
        <v>70</v>
      </c>
      <c r="AI121" s="2"/>
      <c r="AK121" s="30" t="s">
        <v>70</v>
      </c>
      <c r="AL121" s="2"/>
      <c r="AN121" s="30" t="s">
        <v>70</v>
      </c>
      <c r="AO121" s="2"/>
    </row>
    <row r="122" spans="1:44" x14ac:dyDescent="0.35">
      <c r="A122" s="94">
        <f t="shared" si="5"/>
        <v>117</v>
      </c>
      <c r="B122" s="93"/>
      <c r="C122" s="118"/>
      <c r="D122" s="94"/>
      <c r="E122" s="94"/>
      <c r="F122" s="94"/>
      <c r="G122" s="285">
        <f t="shared" si="4"/>
        <v>0</v>
      </c>
      <c r="H122" s="285"/>
      <c r="V122" s="30" t="s">
        <v>71</v>
      </c>
      <c r="W122" s="2"/>
      <c r="Y122" s="30" t="s">
        <v>71</v>
      </c>
      <c r="Z122" s="2"/>
      <c r="AB122" s="30" t="s">
        <v>71</v>
      </c>
      <c r="AC122" s="2"/>
      <c r="AE122" s="30" t="s">
        <v>71</v>
      </c>
      <c r="AF122" s="2"/>
      <c r="AH122" s="30" t="s">
        <v>71</v>
      </c>
      <c r="AI122" s="2"/>
      <c r="AK122" s="30" t="s">
        <v>71</v>
      </c>
      <c r="AL122" s="2"/>
      <c r="AN122" s="30" t="s">
        <v>71</v>
      </c>
      <c r="AO122" s="2"/>
    </row>
    <row r="123" spans="1:44" x14ac:dyDescent="0.35">
      <c r="A123" s="94">
        <f t="shared" si="5"/>
        <v>118</v>
      </c>
      <c r="B123" s="93"/>
      <c r="C123" s="118"/>
      <c r="D123" s="94"/>
      <c r="E123" s="94"/>
      <c r="F123" s="94"/>
      <c r="G123" s="285">
        <f t="shared" si="4"/>
        <v>0</v>
      </c>
      <c r="H123" s="285"/>
      <c r="V123" s="120" t="s">
        <v>0</v>
      </c>
      <c r="W123" s="79">
        <f>W121*18000+W122*18000</f>
        <v>0</v>
      </c>
      <c r="Y123" s="120" t="s">
        <v>0</v>
      </c>
      <c r="Z123" s="79">
        <f>Z121*18000+Z122*18000</f>
        <v>0</v>
      </c>
      <c r="AB123" s="120" t="s">
        <v>0</v>
      </c>
      <c r="AC123" s="79">
        <f>AC121*18000+AC122*18000</f>
        <v>0</v>
      </c>
      <c r="AE123" s="120" t="s">
        <v>0</v>
      </c>
      <c r="AF123" s="79">
        <f>AF121*18000+AF122*18000</f>
        <v>0</v>
      </c>
      <c r="AH123" s="120" t="s">
        <v>0</v>
      </c>
      <c r="AI123" s="79">
        <f>AI121*18000+AI122*18000</f>
        <v>0</v>
      </c>
      <c r="AK123" s="120" t="s">
        <v>0</v>
      </c>
      <c r="AL123" s="79">
        <f>AL121*18000+AL122*18000</f>
        <v>0</v>
      </c>
      <c r="AN123" s="120" t="s">
        <v>0</v>
      </c>
      <c r="AO123" s="79">
        <f>AO121*18000+AO122*18000</f>
        <v>0</v>
      </c>
    </row>
    <row r="124" spans="1:44" x14ac:dyDescent="0.35">
      <c r="A124" s="94">
        <f t="shared" si="5"/>
        <v>119</v>
      </c>
      <c r="B124" s="93"/>
      <c r="C124" s="118"/>
      <c r="D124" s="94"/>
      <c r="E124" s="94"/>
      <c r="F124" s="94"/>
      <c r="G124" s="285">
        <f t="shared" si="4"/>
        <v>0</v>
      </c>
      <c r="H124" s="285"/>
      <c r="V124" s="265"/>
      <c r="W124" s="265"/>
      <c r="X124" s="265"/>
      <c r="Y124" s="265"/>
      <c r="Z124" s="265"/>
      <c r="AA124" s="265"/>
      <c r="AB124" s="265"/>
      <c r="AC124" s="265"/>
      <c r="AD124" s="265"/>
      <c r="AE124" s="265"/>
      <c r="AF124" s="265"/>
      <c r="AG124" s="265"/>
      <c r="AH124" s="265"/>
      <c r="AI124" s="265"/>
      <c r="AJ124" s="265"/>
      <c r="AK124" s="265"/>
      <c r="AL124" s="265"/>
    </row>
    <row r="125" spans="1:44" x14ac:dyDescent="0.35">
      <c r="A125" s="94">
        <f t="shared" si="5"/>
        <v>120</v>
      </c>
      <c r="B125" s="93"/>
      <c r="C125" s="118"/>
      <c r="D125" s="94"/>
      <c r="E125" s="94"/>
      <c r="F125" s="94"/>
      <c r="G125" s="285">
        <f t="shared" si="4"/>
        <v>0</v>
      </c>
      <c r="H125" s="285"/>
      <c r="V125" s="100" t="s">
        <v>2</v>
      </c>
      <c r="W125" s="6"/>
      <c r="Y125" s="100" t="s">
        <v>2</v>
      </c>
      <c r="Z125" s="6"/>
      <c r="AA125" s="265"/>
      <c r="AB125" s="100" t="s">
        <v>2</v>
      </c>
      <c r="AC125" s="6"/>
      <c r="AE125" s="100" t="s">
        <v>2</v>
      </c>
      <c r="AF125" s="6"/>
      <c r="AG125" s="265"/>
      <c r="AH125" s="100" t="s">
        <v>2</v>
      </c>
      <c r="AI125" s="6"/>
      <c r="AK125" s="100" t="s">
        <v>2</v>
      </c>
      <c r="AL125" s="6"/>
      <c r="AN125" s="100" t="s">
        <v>2</v>
      </c>
      <c r="AO125" s="6"/>
      <c r="AQ125" s="364"/>
      <c r="AR125" s="365"/>
    </row>
    <row r="126" spans="1:44" x14ac:dyDescent="0.35">
      <c r="A126" s="94">
        <f t="shared" si="5"/>
        <v>121</v>
      </c>
      <c r="B126" s="93"/>
      <c r="C126" s="118"/>
      <c r="D126" s="94"/>
      <c r="E126" s="94"/>
      <c r="F126" s="94"/>
      <c r="G126" s="285">
        <f t="shared" si="4"/>
        <v>0</v>
      </c>
      <c r="H126" s="285"/>
      <c r="V126" s="100" t="s">
        <v>457</v>
      </c>
      <c r="W126" s="6"/>
      <c r="Y126" s="100" t="s">
        <v>457</v>
      </c>
      <c r="Z126" s="6"/>
      <c r="AA126" s="265"/>
      <c r="AB126" s="100" t="s">
        <v>457</v>
      </c>
      <c r="AC126" s="6"/>
      <c r="AE126" s="100" t="s">
        <v>457</v>
      </c>
      <c r="AF126" s="6"/>
      <c r="AG126" s="265"/>
      <c r="AH126" s="100" t="s">
        <v>457</v>
      </c>
      <c r="AI126" s="6"/>
      <c r="AK126" s="100" t="s">
        <v>457</v>
      </c>
      <c r="AL126" s="6"/>
      <c r="AN126" s="100" t="s">
        <v>457</v>
      </c>
      <c r="AO126" s="6"/>
      <c r="AQ126" s="364"/>
      <c r="AR126" s="365"/>
    </row>
    <row r="127" spans="1:44" x14ac:dyDescent="0.35">
      <c r="A127" s="94">
        <f t="shared" si="5"/>
        <v>122</v>
      </c>
      <c r="B127" s="93"/>
      <c r="C127" s="118"/>
      <c r="D127" s="94"/>
      <c r="E127" s="94"/>
      <c r="F127" s="94"/>
      <c r="G127" s="285">
        <f t="shared" si="4"/>
        <v>0</v>
      </c>
      <c r="H127" s="285"/>
      <c r="V127" s="100" t="s">
        <v>99</v>
      </c>
      <c r="W127" s="100"/>
      <c r="Y127" s="100" t="s">
        <v>99</v>
      </c>
      <c r="Z127" s="100"/>
      <c r="AA127" s="265"/>
      <c r="AB127" s="100" t="s">
        <v>99</v>
      </c>
      <c r="AC127" s="100"/>
      <c r="AE127" s="100" t="s">
        <v>99</v>
      </c>
      <c r="AF127" s="100"/>
      <c r="AG127" s="265"/>
      <c r="AH127" s="100" t="s">
        <v>99</v>
      </c>
      <c r="AI127" s="100"/>
      <c r="AK127" s="100" t="s">
        <v>99</v>
      </c>
      <c r="AL127" s="100"/>
      <c r="AN127" s="100" t="s">
        <v>99</v>
      </c>
      <c r="AO127" s="100"/>
      <c r="AQ127" s="364"/>
      <c r="AR127" s="364"/>
    </row>
    <row r="128" spans="1:44" x14ac:dyDescent="0.35">
      <c r="A128" s="94">
        <f t="shared" si="5"/>
        <v>123</v>
      </c>
      <c r="B128" s="93"/>
      <c r="C128" s="118"/>
      <c r="D128" s="94"/>
      <c r="E128" s="94"/>
      <c r="F128" s="94"/>
      <c r="G128" s="285">
        <f t="shared" si="4"/>
        <v>0</v>
      </c>
      <c r="H128" s="285"/>
      <c r="V128" s="30" t="s">
        <v>70</v>
      </c>
      <c r="W128" s="2"/>
      <c r="Y128" s="30" t="s">
        <v>70</v>
      </c>
      <c r="Z128" s="2"/>
      <c r="AA128" s="265"/>
      <c r="AB128" s="30" t="s">
        <v>70</v>
      </c>
      <c r="AC128" s="2"/>
      <c r="AE128" s="30" t="s">
        <v>70</v>
      </c>
      <c r="AF128" s="2"/>
      <c r="AG128" s="265"/>
      <c r="AH128" s="30" t="s">
        <v>70</v>
      </c>
      <c r="AI128" s="2"/>
      <c r="AK128" s="30" t="s">
        <v>70</v>
      </c>
      <c r="AL128" s="2"/>
      <c r="AN128" s="30" t="s">
        <v>70</v>
      </c>
      <c r="AO128" s="2"/>
      <c r="AQ128" s="362"/>
      <c r="AR128" s="265"/>
    </row>
    <row r="129" spans="1:44" x14ac:dyDescent="0.35">
      <c r="A129" s="94">
        <f>A127+1</f>
        <v>123</v>
      </c>
      <c r="B129" s="93"/>
      <c r="C129" s="118"/>
      <c r="D129" s="94"/>
      <c r="E129" s="94"/>
      <c r="F129" s="94"/>
      <c r="G129" s="285">
        <f t="shared" si="4"/>
        <v>0</v>
      </c>
      <c r="H129" s="285"/>
      <c r="V129" s="30" t="s">
        <v>71</v>
      </c>
      <c r="W129" s="2"/>
      <c r="Y129" s="30" t="s">
        <v>71</v>
      </c>
      <c r="Z129" s="2"/>
      <c r="AA129" s="265"/>
      <c r="AB129" s="30" t="s">
        <v>71</v>
      </c>
      <c r="AC129" s="2"/>
      <c r="AE129" s="30" t="s">
        <v>71</v>
      </c>
      <c r="AF129" s="2"/>
      <c r="AG129" s="265"/>
      <c r="AH129" s="30" t="s">
        <v>71</v>
      </c>
      <c r="AI129" s="2"/>
      <c r="AK129" s="30" t="s">
        <v>71</v>
      </c>
      <c r="AL129" s="2"/>
      <c r="AN129" s="30" t="s">
        <v>71</v>
      </c>
      <c r="AO129" s="2"/>
      <c r="AQ129" s="362"/>
      <c r="AR129" s="265"/>
    </row>
    <row r="130" spans="1:44" x14ac:dyDescent="0.35">
      <c r="A130" s="94">
        <v>124</v>
      </c>
      <c r="B130" s="93"/>
      <c r="C130" s="118"/>
      <c r="D130" s="94"/>
      <c r="E130" s="94"/>
      <c r="F130" s="94"/>
      <c r="G130" s="285">
        <f t="shared" si="4"/>
        <v>0</v>
      </c>
      <c r="H130" s="285"/>
      <c r="V130" s="120" t="s">
        <v>0</v>
      </c>
      <c r="W130" s="79">
        <f>W128*18000+W129*18000</f>
        <v>0</v>
      </c>
      <c r="Y130" s="120" t="s">
        <v>0</v>
      </c>
      <c r="Z130" s="79">
        <f>Z128*18000+Z129*18000</f>
        <v>0</v>
      </c>
      <c r="AA130" s="265"/>
      <c r="AB130" s="120" t="s">
        <v>0</v>
      </c>
      <c r="AC130" s="79">
        <f>AC128*18000+AC129*18000</f>
        <v>0</v>
      </c>
      <c r="AE130" s="120" t="s">
        <v>0</v>
      </c>
      <c r="AF130" s="79">
        <f>AF128*18000+AF129*18000</f>
        <v>0</v>
      </c>
      <c r="AG130" s="265"/>
      <c r="AH130" s="120" t="s">
        <v>0</v>
      </c>
      <c r="AI130" s="79">
        <f>AI128*18000+AI129*18000</f>
        <v>0</v>
      </c>
      <c r="AK130" s="120" t="s">
        <v>0</v>
      </c>
      <c r="AL130" s="79">
        <f>AL128*18000+AL129*18000</f>
        <v>0</v>
      </c>
      <c r="AN130" s="120" t="s">
        <v>0</v>
      </c>
      <c r="AO130" s="79">
        <f>AO128*18000+AO129*18000</f>
        <v>0</v>
      </c>
      <c r="AQ130" s="360"/>
      <c r="AR130" s="361"/>
    </row>
    <row r="131" spans="1:44" x14ac:dyDescent="0.35">
      <c r="A131" s="94">
        <v>125</v>
      </c>
      <c r="B131" s="93"/>
      <c r="C131" s="118"/>
      <c r="D131" s="94"/>
      <c r="E131" s="94"/>
      <c r="F131" s="94"/>
      <c r="G131" s="285">
        <f t="shared" si="4"/>
        <v>0</v>
      </c>
      <c r="H131" s="285"/>
      <c r="V131" s="120"/>
      <c r="W131" s="79"/>
      <c r="Y131" s="120"/>
      <c r="Z131" s="79"/>
      <c r="AA131" s="265"/>
      <c r="AB131" s="120"/>
      <c r="AC131" s="79"/>
      <c r="AE131" s="360"/>
      <c r="AF131" s="361"/>
      <c r="AG131" s="265"/>
      <c r="AH131" s="360"/>
      <c r="AI131" s="361"/>
      <c r="AK131" s="360"/>
      <c r="AL131" s="361"/>
      <c r="AN131" s="360"/>
      <c r="AO131" s="361"/>
      <c r="AQ131" s="360"/>
      <c r="AR131" s="361"/>
    </row>
    <row r="132" spans="1:44" x14ac:dyDescent="0.35">
      <c r="A132" s="94">
        <v>126</v>
      </c>
      <c r="B132" s="93"/>
      <c r="C132" s="118"/>
      <c r="D132" s="94"/>
      <c r="E132" s="94"/>
      <c r="F132" s="94"/>
      <c r="G132" s="285">
        <f t="shared" si="4"/>
        <v>0</v>
      </c>
      <c r="H132" s="285"/>
      <c r="V132" s="100" t="s">
        <v>2</v>
      </c>
      <c r="W132" s="6"/>
      <c r="X132" s="265"/>
      <c r="Y132" s="100" t="s">
        <v>2</v>
      </c>
      <c r="Z132" s="6"/>
      <c r="AA132" s="265"/>
      <c r="AB132" s="100" t="s">
        <v>2</v>
      </c>
      <c r="AC132" s="6"/>
      <c r="AD132" s="265"/>
      <c r="AE132" s="265"/>
      <c r="AF132" s="265"/>
      <c r="AG132" s="265"/>
      <c r="AH132" s="265"/>
      <c r="AI132" s="265"/>
      <c r="AJ132" s="265"/>
      <c r="AK132" s="265"/>
      <c r="AL132" s="265"/>
      <c r="AQ132" s="265"/>
      <c r="AR132" s="265"/>
    </row>
    <row r="133" spans="1:44" x14ac:dyDescent="0.35">
      <c r="A133" s="660" t="s">
        <v>0</v>
      </c>
      <c r="B133" s="673"/>
      <c r="C133" s="661"/>
      <c r="D133" s="372"/>
      <c r="E133" s="372">
        <f>SUM(E6:E132)</f>
        <v>177</v>
      </c>
      <c r="F133" s="372">
        <f>SUM(F6:F132)</f>
        <v>31</v>
      </c>
      <c r="G133" s="45">
        <f>SUM(G6:G132)</f>
        <v>3744000</v>
      </c>
      <c r="H133" s="100"/>
      <c r="V133" s="100" t="s">
        <v>457</v>
      </c>
      <c r="W133" s="6"/>
      <c r="X133" s="265"/>
      <c r="Y133" s="100" t="s">
        <v>457</v>
      </c>
      <c r="Z133" s="6"/>
      <c r="AA133" s="265"/>
      <c r="AB133" s="100" t="s">
        <v>457</v>
      </c>
      <c r="AC133" s="6"/>
      <c r="AD133" s="265"/>
      <c r="AE133" s="265"/>
      <c r="AF133" s="265"/>
      <c r="AG133" s="265"/>
      <c r="AH133" s="265"/>
      <c r="AI133" s="265"/>
      <c r="AJ133" s="265"/>
      <c r="AK133" s="265"/>
      <c r="AL133" s="265"/>
    </row>
    <row r="134" spans="1:44" x14ac:dyDescent="0.35">
      <c r="V134" s="100" t="s">
        <v>99</v>
      </c>
      <c r="W134" s="100"/>
      <c r="X134" s="265"/>
      <c r="Y134" s="100" t="s">
        <v>99</v>
      </c>
      <c r="Z134" s="100"/>
      <c r="AA134" s="265"/>
      <c r="AB134" s="100" t="s">
        <v>99</v>
      </c>
      <c r="AC134" s="100"/>
      <c r="AD134" s="265"/>
      <c r="AE134" s="265"/>
      <c r="AF134" s="265"/>
      <c r="AG134" s="265"/>
      <c r="AH134" s="265"/>
      <c r="AI134" s="265"/>
      <c r="AJ134" s="265"/>
      <c r="AK134" s="265"/>
      <c r="AL134" s="265"/>
    </row>
    <row r="135" spans="1:44" x14ac:dyDescent="0.35">
      <c r="G135" s="3">
        <f>(E133+F133)*2000+G142</f>
        <v>496000</v>
      </c>
      <c r="H135" s="294"/>
      <c r="V135" s="30" t="s">
        <v>70</v>
      </c>
      <c r="W135" s="2"/>
      <c r="X135" s="265"/>
      <c r="Y135" s="30" t="s">
        <v>70</v>
      </c>
      <c r="Z135" s="2"/>
      <c r="AA135" s="265"/>
      <c r="AB135" s="30" t="s">
        <v>70</v>
      </c>
      <c r="AC135" s="2"/>
      <c r="AD135" s="265"/>
      <c r="AE135" s="265"/>
      <c r="AF135" s="265"/>
      <c r="AG135" s="265"/>
      <c r="AH135" s="265"/>
      <c r="AI135" s="265"/>
      <c r="AJ135" s="265"/>
      <c r="AK135" s="265"/>
      <c r="AL135" s="265"/>
    </row>
    <row r="136" spans="1:44" x14ac:dyDescent="0.35">
      <c r="B136" s="4" t="s">
        <v>1031</v>
      </c>
      <c r="C136" s="4" t="s">
        <v>140</v>
      </c>
      <c r="D136" s="4" t="s">
        <v>1586</v>
      </c>
      <c r="E136" s="4" t="s">
        <v>1587</v>
      </c>
      <c r="F136" s="4" t="s">
        <v>1082</v>
      </c>
      <c r="V136" s="30" t="s">
        <v>71</v>
      </c>
      <c r="W136" s="2"/>
      <c r="X136" s="265"/>
      <c r="Y136" s="30" t="s">
        <v>71</v>
      </c>
      <c r="Z136" s="2"/>
      <c r="AA136" s="265"/>
      <c r="AB136" s="30" t="s">
        <v>71</v>
      </c>
      <c r="AC136" s="2"/>
      <c r="AD136" s="265"/>
      <c r="AE136" s="265"/>
      <c r="AF136" s="265"/>
      <c r="AG136" s="265"/>
      <c r="AH136" s="265"/>
      <c r="AI136" s="265"/>
      <c r="AJ136" s="265"/>
      <c r="AK136" s="265"/>
      <c r="AL136" s="265"/>
    </row>
    <row r="137" spans="1:44" x14ac:dyDescent="0.35">
      <c r="B137" s="375" t="s">
        <v>1443</v>
      </c>
      <c r="C137" s="4">
        <f>E133-C138-C139</f>
        <v>175</v>
      </c>
      <c r="E137" s="69"/>
      <c r="V137" s="120" t="s">
        <v>0</v>
      </c>
      <c r="W137" s="79">
        <f>W135*18000+W136*18000</f>
        <v>0</v>
      </c>
      <c r="X137" s="265"/>
      <c r="Y137" s="120" t="s">
        <v>0</v>
      </c>
      <c r="Z137" s="79">
        <f>Z135*18000+Z136*18000</f>
        <v>0</v>
      </c>
      <c r="AA137" s="265"/>
      <c r="AB137" s="120" t="s">
        <v>0</v>
      </c>
      <c r="AC137" s="79">
        <f>AC135*18000+AC136*18000</f>
        <v>0</v>
      </c>
      <c r="AD137" s="265"/>
      <c r="AE137" s="265"/>
      <c r="AF137" s="265"/>
      <c r="AG137" s="265"/>
      <c r="AH137" s="265"/>
      <c r="AI137" s="265"/>
      <c r="AJ137" s="265"/>
      <c r="AK137" s="265"/>
      <c r="AL137" s="265"/>
    </row>
    <row r="138" spans="1:44" x14ac:dyDescent="0.35">
      <c r="B138" s="375" t="s">
        <v>1524</v>
      </c>
      <c r="C138" s="4">
        <v>1</v>
      </c>
      <c r="E138" s="69"/>
      <c r="V138" s="265"/>
      <c r="W138" s="265"/>
    </row>
    <row r="139" spans="1:44" ht="29" x14ac:dyDescent="0.35">
      <c r="B139" s="374" t="s">
        <v>1593</v>
      </c>
      <c r="C139" s="363">
        <v>1</v>
      </c>
      <c r="E139" s="69"/>
      <c r="V139" s="265"/>
      <c r="W139" s="265"/>
    </row>
    <row r="140" spans="1:44" x14ac:dyDescent="0.35">
      <c r="B140" t="s">
        <v>71</v>
      </c>
      <c r="C140" s="4">
        <f>F133</f>
        <v>31</v>
      </c>
      <c r="E140" s="69"/>
    </row>
    <row r="141" spans="1:44" x14ac:dyDescent="0.35">
      <c r="E141" s="247"/>
    </row>
    <row r="142" spans="1:44" x14ac:dyDescent="0.35">
      <c r="B142" s="36" t="s">
        <v>140</v>
      </c>
      <c r="C142" s="370">
        <f>SUM(C137:C141)</f>
        <v>208</v>
      </c>
      <c r="D142" s="335">
        <v>16000</v>
      </c>
      <c r="E142" s="335">
        <f>C142*D142</f>
        <v>3328000</v>
      </c>
      <c r="F142" s="70">
        <f>G133-E142</f>
        <v>416000</v>
      </c>
      <c r="G142" s="336">
        <f>5*16000</f>
        <v>80000</v>
      </c>
      <c r="H142" s="294"/>
    </row>
    <row r="143" spans="1:44" x14ac:dyDescent="0.35">
      <c r="E143" s="69"/>
    </row>
    <row r="144" spans="1:44" x14ac:dyDescent="0.35">
      <c r="E144" s="69"/>
    </row>
    <row r="146" spans="2:8" x14ac:dyDescent="0.35">
      <c r="B146" t="s">
        <v>1487</v>
      </c>
    </row>
    <row r="147" spans="2:8" x14ac:dyDescent="0.35">
      <c r="H147" s="294"/>
    </row>
    <row r="148" spans="2:8" x14ac:dyDescent="0.35">
      <c r="B148" s="93" t="s">
        <v>1265</v>
      </c>
      <c r="C148" s="118" t="s">
        <v>1266</v>
      </c>
      <c r="D148" s="94">
        <v>2</v>
      </c>
      <c r="E148" s="94">
        <v>1</v>
      </c>
      <c r="F148" s="94"/>
      <c r="G148" s="233">
        <f t="shared" ref="G148" si="7">(E148+F148)*18000</f>
        <v>18000</v>
      </c>
      <c r="H148" s="285"/>
    </row>
    <row r="149" spans="2:8" x14ac:dyDescent="0.35">
      <c r="B149" s="93"/>
      <c r="C149" s="118"/>
      <c r="D149" s="94"/>
      <c r="E149" s="94"/>
      <c r="F149" s="94"/>
      <c r="G149" s="233"/>
      <c r="H149" s="285"/>
    </row>
    <row r="150" spans="2:8" x14ac:dyDescent="0.35">
      <c r="B150" s="93" t="s">
        <v>412</v>
      </c>
      <c r="C150" s="118" t="s">
        <v>1543</v>
      </c>
      <c r="D150" s="94">
        <v>4</v>
      </c>
      <c r="E150" s="94">
        <v>4</v>
      </c>
      <c r="F150" s="94"/>
      <c r="G150" s="233">
        <f t="shared" ref="G150" si="8">(E150+F150)*18000</f>
        <v>72000</v>
      </c>
      <c r="H150" s="285"/>
    </row>
    <row r="151" spans="2:8" x14ac:dyDescent="0.35">
      <c r="B151" s="93"/>
      <c r="C151" s="118"/>
      <c r="D151" s="94"/>
      <c r="E151" s="94"/>
      <c r="F151" s="94"/>
      <c r="G151" s="233"/>
      <c r="H151" s="285"/>
    </row>
    <row r="152" spans="2:8" x14ac:dyDescent="0.35">
      <c r="B152" s="93"/>
      <c r="C152" s="118"/>
      <c r="D152" s="94"/>
      <c r="E152" s="94"/>
      <c r="F152" s="94"/>
      <c r="G152" s="233"/>
      <c r="H152" s="285"/>
    </row>
    <row r="153" spans="2:8" x14ac:dyDescent="0.35">
      <c r="B153" s="93"/>
      <c r="C153" s="118"/>
      <c r="D153" s="94"/>
      <c r="E153" s="94"/>
      <c r="F153" s="94"/>
      <c r="G153" s="285"/>
      <c r="H153" s="285"/>
    </row>
    <row r="154" spans="2:8" x14ac:dyDescent="0.35">
      <c r="G154" s="3">
        <f>SUM(G148:G153)</f>
        <v>90000</v>
      </c>
    </row>
  </sheetData>
  <mergeCells count="1">
    <mergeCell ref="A133:C133"/>
  </mergeCells>
  <pageMargins left="0.31496062992125984" right="0.31496062992125984" top="0.15748031496062992" bottom="0.15748031496062992" header="0.31496062992125984" footer="0.31496062992125984"/>
  <pageSetup scale="8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08"/>
  <sheetViews>
    <sheetView topLeftCell="A46" workbookViewId="0">
      <selection activeCell="V98" sqref="V98"/>
    </sheetView>
  </sheetViews>
  <sheetFormatPr defaultRowHeight="14.5" x14ac:dyDescent="0.35"/>
  <cols>
    <col min="1" max="1" width="5.26953125" style="645" customWidth="1"/>
    <col min="2" max="2" width="31.7265625" customWidth="1"/>
    <col min="3" max="3" width="13.81640625" style="29" customWidth="1"/>
    <col min="4" max="5" width="12.54296875" style="645" customWidth="1"/>
    <col min="6" max="6" width="12.54296875" style="645" hidden="1" customWidth="1"/>
    <col min="7" max="7" width="10.7265625" style="645" customWidth="1"/>
    <col min="8" max="8" width="12.54296875" style="3" customWidth="1"/>
    <col min="9" max="9" width="16.54296875" style="29" customWidth="1"/>
    <col min="10" max="10" width="37.26953125" style="132" customWidth="1"/>
    <col min="11" max="17" width="3.26953125" style="132" hidden="1" customWidth="1"/>
    <col min="18" max="18" width="43.453125" style="132" hidden="1" customWidth="1"/>
    <col min="19" max="21" width="3.26953125" style="132" hidden="1" customWidth="1"/>
    <col min="22" max="22" width="11.26953125" customWidth="1"/>
    <col min="23" max="23" width="10.54296875" customWidth="1"/>
    <col min="24" max="24" width="1.54296875" customWidth="1"/>
    <col min="25" max="25" width="10" customWidth="1"/>
    <col min="26" max="26" width="10.81640625" customWidth="1"/>
    <col min="27" max="27" width="2" customWidth="1"/>
    <col min="28" max="28" width="10.453125" customWidth="1"/>
    <col min="29" max="29" width="13.81640625" customWidth="1"/>
    <col min="30" max="30" width="1.7265625" customWidth="1"/>
    <col min="31" max="31" width="12.2695312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0.54296875" customWidth="1"/>
    <col min="38" max="38" width="12.453125" customWidth="1"/>
    <col min="39" max="39" width="2.453125" customWidth="1"/>
    <col min="40" max="40" width="13.453125" customWidth="1"/>
    <col min="41" max="41" width="11.54296875" customWidth="1"/>
  </cols>
  <sheetData>
    <row r="1" spans="1:43" ht="18.5" x14ac:dyDescent="0.45">
      <c r="A1" s="28" t="s">
        <v>2560</v>
      </c>
      <c r="B1" s="646"/>
      <c r="C1" s="646"/>
      <c r="D1" s="62"/>
    </row>
    <row r="2" spans="1:43" ht="21" x14ac:dyDescent="0.5">
      <c r="A2" s="11" t="s">
        <v>1640</v>
      </c>
      <c r="B2" s="646"/>
      <c r="C2" s="646"/>
      <c r="D2" s="62"/>
    </row>
    <row r="3" spans="1:43" ht="21" x14ac:dyDescent="0.5">
      <c r="A3" s="11" t="s">
        <v>2441</v>
      </c>
    </row>
    <row r="4" spans="1:43" ht="21" x14ac:dyDescent="0.5">
      <c r="A4" s="76"/>
    </row>
    <row r="5" spans="1:43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/>
      <c r="G5" s="26" t="s">
        <v>71</v>
      </c>
      <c r="H5" s="27" t="s">
        <v>0</v>
      </c>
      <c r="I5" s="292" t="s">
        <v>82</v>
      </c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/>
      <c r="Y5" s="100" t="s">
        <v>2</v>
      </c>
      <c r="Z5" s="6"/>
      <c r="AB5" s="100" t="s">
        <v>2</v>
      </c>
      <c r="AC5" s="6"/>
      <c r="AE5" s="100" t="s">
        <v>2</v>
      </c>
      <c r="AF5" s="6"/>
      <c r="AH5" s="100" t="s">
        <v>2</v>
      </c>
      <c r="AI5" s="6"/>
      <c r="AK5" s="100" t="s">
        <v>2</v>
      </c>
      <c r="AL5" s="6"/>
      <c r="AN5" s="100" t="s">
        <v>2</v>
      </c>
      <c r="AO5" s="6"/>
    </row>
    <row r="6" spans="1:43" ht="22.5" customHeight="1" x14ac:dyDescent="0.35">
      <c r="A6" s="429">
        <v>1</v>
      </c>
      <c r="B6" s="428" t="s">
        <v>150</v>
      </c>
      <c r="C6" s="627" t="s">
        <v>148</v>
      </c>
      <c r="D6" s="429">
        <v>4</v>
      </c>
      <c r="E6" s="429">
        <v>2</v>
      </c>
      <c r="F6" s="429"/>
      <c r="G6" s="429"/>
      <c r="H6" s="616">
        <f>(E6+G6)*20000</f>
        <v>40000</v>
      </c>
      <c r="I6" s="627" t="s">
        <v>181</v>
      </c>
      <c r="J6" s="436" t="s">
        <v>2699</v>
      </c>
      <c r="V6" s="100" t="s">
        <v>457</v>
      </c>
      <c r="W6" s="6"/>
      <c r="Y6" s="100" t="s">
        <v>457</v>
      </c>
      <c r="Z6" s="6"/>
      <c r="AB6" s="100" t="s">
        <v>457</v>
      </c>
      <c r="AC6" s="6"/>
      <c r="AE6" s="100" t="s">
        <v>457</v>
      </c>
      <c r="AF6" s="6"/>
      <c r="AH6" s="100" t="s">
        <v>457</v>
      </c>
      <c r="AI6" s="6"/>
      <c r="AK6" s="100" t="s">
        <v>457</v>
      </c>
      <c r="AL6" s="6"/>
      <c r="AN6" s="100" t="s">
        <v>457</v>
      </c>
      <c r="AO6" s="6"/>
    </row>
    <row r="7" spans="1:43" ht="22.5" customHeight="1" x14ac:dyDescent="0.35">
      <c r="A7" s="429">
        <f>A6+1</f>
        <v>2</v>
      </c>
      <c r="B7" s="428" t="s">
        <v>368</v>
      </c>
      <c r="C7" s="627" t="s">
        <v>148</v>
      </c>
      <c r="D7" s="429">
        <v>4</v>
      </c>
      <c r="E7" s="429">
        <v>3</v>
      </c>
      <c r="F7" s="429"/>
      <c r="G7" s="429"/>
      <c r="H7" s="616">
        <f t="shared" ref="H7:H70" si="0">(E7+G7)*20000</f>
        <v>60000</v>
      </c>
      <c r="I7" s="627" t="s">
        <v>181</v>
      </c>
      <c r="J7" s="436" t="s">
        <v>2741</v>
      </c>
      <c r="V7" s="100" t="s">
        <v>99</v>
      </c>
      <c r="W7" s="100"/>
      <c r="Y7" s="100" t="s">
        <v>99</v>
      </c>
      <c r="Z7" s="100"/>
      <c r="AB7" s="100" t="s">
        <v>99</v>
      </c>
      <c r="AC7" s="100"/>
      <c r="AE7" s="100" t="s">
        <v>99</v>
      </c>
      <c r="AF7" s="100"/>
      <c r="AH7" s="100" t="s">
        <v>99</v>
      </c>
      <c r="AI7" s="100"/>
      <c r="AK7" s="100" t="s">
        <v>99</v>
      </c>
      <c r="AL7" s="100"/>
      <c r="AN7" s="100" t="s">
        <v>99</v>
      </c>
      <c r="AO7" s="100"/>
    </row>
    <row r="8" spans="1:43" ht="22.5" customHeight="1" x14ac:dyDescent="0.35">
      <c r="A8" s="429">
        <f t="shared" ref="A8:A52" si="1">A7+1</f>
        <v>3</v>
      </c>
      <c r="B8" s="625" t="s">
        <v>367</v>
      </c>
      <c r="C8" s="627" t="s">
        <v>148</v>
      </c>
      <c r="D8" s="615">
        <v>8</v>
      </c>
      <c r="E8" s="626">
        <v>2</v>
      </c>
      <c r="F8" s="626"/>
      <c r="G8" s="615"/>
      <c r="H8" s="616">
        <f t="shared" si="0"/>
        <v>40000</v>
      </c>
      <c r="I8" s="614" t="s">
        <v>181</v>
      </c>
      <c r="J8" s="236" t="s">
        <v>2742</v>
      </c>
      <c r="V8" s="30" t="s">
        <v>70</v>
      </c>
      <c r="W8" s="2"/>
      <c r="Y8" s="30" t="s">
        <v>70</v>
      </c>
      <c r="Z8" s="2"/>
      <c r="AB8" s="30" t="s">
        <v>70</v>
      </c>
      <c r="AC8" s="2"/>
      <c r="AE8" s="30" t="s">
        <v>70</v>
      </c>
      <c r="AF8" s="2"/>
      <c r="AH8" s="30" t="s">
        <v>70</v>
      </c>
      <c r="AI8" s="2"/>
      <c r="AK8" s="30" t="s">
        <v>70</v>
      </c>
      <c r="AL8" s="2"/>
      <c r="AN8" s="30" t="s">
        <v>70</v>
      </c>
      <c r="AO8" s="2"/>
    </row>
    <row r="9" spans="1:43" ht="22.5" customHeight="1" x14ac:dyDescent="0.35">
      <c r="A9" s="429">
        <f t="shared" si="1"/>
        <v>4</v>
      </c>
      <c r="B9" s="613" t="s">
        <v>179</v>
      </c>
      <c r="C9" s="627" t="s">
        <v>148</v>
      </c>
      <c r="D9" s="615">
        <v>4</v>
      </c>
      <c r="E9" s="615">
        <v>1</v>
      </c>
      <c r="F9" s="615"/>
      <c r="G9" s="615"/>
      <c r="H9" s="616">
        <f t="shared" si="0"/>
        <v>20000</v>
      </c>
      <c r="I9" s="617" t="s">
        <v>181</v>
      </c>
      <c r="J9" s="236" t="s">
        <v>2743</v>
      </c>
      <c r="V9" s="30" t="s">
        <v>71</v>
      </c>
      <c r="W9" s="2"/>
      <c r="Y9" s="30" t="s">
        <v>71</v>
      </c>
      <c r="Z9" s="2"/>
      <c r="AA9" s="30"/>
      <c r="AB9" s="30" t="s">
        <v>71</v>
      </c>
      <c r="AC9" s="2"/>
      <c r="AE9" s="30" t="s">
        <v>71</v>
      </c>
      <c r="AF9" s="2"/>
      <c r="AH9" s="30" t="s">
        <v>71</v>
      </c>
      <c r="AI9" s="2"/>
      <c r="AK9" s="30" t="s">
        <v>71</v>
      </c>
      <c r="AL9" s="2"/>
      <c r="AN9" s="30" t="s">
        <v>2486</v>
      </c>
      <c r="AO9" s="2"/>
    </row>
    <row r="10" spans="1:43" ht="22.5" customHeight="1" x14ac:dyDescent="0.35">
      <c r="A10" s="429">
        <f t="shared" si="1"/>
        <v>5</v>
      </c>
      <c r="B10" s="613" t="s">
        <v>2745</v>
      </c>
      <c r="C10" s="627" t="s">
        <v>148</v>
      </c>
      <c r="D10" s="615">
        <v>4</v>
      </c>
      <c r="E10" s="615">
        <v>1</v>
      </c>
      <c r="F10" s="615"/>
      <c r="G10" s="615"/>
      <c r="H10" s="616">
        <f t="shared" si="0"/>
        <v>20000</v>
      </c>
      <c r="I10" s="617" t="s">
        <v>181</v>
      </c>
      <c r="J10" s="236" t="s">
        <v>2744</v>
      </c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(W8+W9)*20000</f>
        <v>0</v>
      </c>
      <c r="Y10" s="120" t="s">
        <v>0</v>
      </c>
      <c r="Z10" s="79">
        <f>(Z8+Z9)*20000</f>
        <v>0</v>
      </c>
      <c r="AB10" s="120" t="s">
        <v>0</v>
      </c>
      <c r="AC10" s="79">
        <f>(AC8+AC9)*20000</f>
        <v>0</v>
      </c>
      <c r="AE10" s="120" t="s">
        <v>0</v>
      </c>
      <c r="AF10" s="79">
        <f>(AF8+AF9)*20000</f>
        <v>0</v>
      </c>
      <c r="AH10" s="120" t="s">
        <v>0</v>
      </c>
      <c r="AI10" s="79">
        <f>(AI8+AI9)*20000</f>
        <v>0</v>
      </c>
      <c r="AK10" s="120" t="s">
        <v>0</v>
      </c>
      <c r="AL10" s="79">
        <f>(AL8+AL9)*20000</f>
        <v>0</v>
      </c>
      <c r="AN10" s="120" t="s">
        <v>0</v>
      </c>
      <c r="AO10" s="79">
        <f>(AO8+AO9)*20000</f>
        <v>0</v>
      </c>
    </row>
    <row r="11" spans="1:43" ht="22.5" customHeight="1" x14ac:dyDescent="0.35">
      <c r="A11" s="429">
        <f t="shared" si="1"/>
        <v>6</v>
      </c>
      <c r="B11" s="613" t="s">
        <v>2777</v>
      </c>
      <c r="C11" s="627" t="s">
        <v>472</v>
      </c>
      <c r="D11" s="615">
        <v>7</v>
      </c>
      <c r="E11" s="615">
        <v>2</v>
      </c>
      <c r="F11" s="615"/>
      <c r="G11" s="615"/>
      <c r="H11" s="616">
        <f t="shared" si="0"/>
        <v>40000</v>
      </c>
      <c r="I11" s="617" t="s">
        <v>181</v>
      </c>
      <c r="J11" s="236" t="s">
        <v>2776</v>
      </c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360"/>
      <c r="AI11" s="361"/>
      <c r="AJ11" s="265"/>
      <c r="AK11" s="360"/>
      <c r="AL11" s="361"/>
      <c r="AM11" s="265"/>
      <c r="AN11" s="360"/>
      <c r="AO11" s="361"/>
      <c r="AP11" s="265"/>
      <c r="AQ11" s="265"/>
    </row>
    <row r="12" spans="1:43" ht="22.5" customHeight="1" x14ac:dyDescent="0.35">
      <c r="A12" s="429">
        <f t="shared" si="1"/>
        <v>7</v>
      </c>
      <c r="B12" s="613" t="s">
        <v>2778</v>
      </c>
      <c r="C12" s="627" t="s">
        <v>484</v>
      </c>
      <c r="D12" s="615">
        <v>6</v>
      </c>
      <c r="E12" s="615">
        <v>3</v>
      </c>
      <c r="F12" s="615"/>
      <c r="G12" s="615"/>
      <c r="H12" s="616">
        <f t="shared" si="0"/>
        <v>60000</v>
      </c>
      <c r="I12" s="617" t="s">
        <v>181</v>
      </c>
      <c r="J12" s="236" t="s">
        <v>2746</v>
      </c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/>
      <c r="Y12" s="100" t="s">
        <v>2</v>
      </c>
      <c r="Z12" s="6"/>
      <c r="AB12" s="100" t="s">
        <v>2</v>
      </c>
      <c r="AC12" s="103"/>
      <c r="AE12" s="100" t="s">
        <v>2</v>
      </c>
      <c r="AF12" s="103"/>
      <c r="AH12" s="100" t="s">
        <v>2</v>
      </c>
      <c r="AI12" s="6"/>
      <c r="AJ12" s="265"/>
      <c r="AK12" s="100" t="s">
        <v>2</v>
      </c>
      <c r="AL12" s="6"/>
      <c r="AM12" s="265"/>
      <c r="AN12" s="100" t="s">
        <v>2</v>
      </c>
      <c r="AO12" s="6"/>
      <c r="AP12" s="265"/>
      <c r="AQ12" s="265"/>
    </row>
    <row r="13" spans="1:43" ht="22.5" customHeight="1" x14ac:dyDescent="0.35">
      <c r="A13" s="429">
        <f t="shared" si="1"/>
        <v>8</v>
      </c>
      <c r="B13" s="613" t="s">
        <v>115</v>
      </c>
      <c r="C13" s="627" t="s">
        <v>354</v>
      </c>
      <c r="D13" s="615">
        <v>4</v>
      </c>
      <c r="E13" s="615">
        <v>2</v>
      </c>
      <c r="F13" s="615"/>
      <c r="G13" s="615"/>
      <c r="H13" s="616">
        <f t="shared" si="0"/>
        <v>40000</v>
      </c>
      <c r="I13" s="617" t="s">
        <v>181</v>
      </c>
      <c r="J13" s="236" t="s">
        <v>2747</v>
      </c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/>
      <c r="Y13" s="100" t="s">
        <v>457</v>
      </c>
      <c r="Z13" s="6"/>
      <c r="AB13" s="100" t="s">
        <v>457</v>
      </c>
      <c r="AC13" s="6"/>
      <c r="AE13" s="100" t="s">
        <v>457</v>
      </c>
      <c r="AF13" s="6"/>
      <c r="AH13" s="100" t="s">
        <v>457</v>
      </c>
      <c r="AI13" s="6"/>
      <c r="AK13" s="100" t="s">
        <v>457</v>
      </c>
      <c r="AL13" s="6"/>
      <c r="AN13" s="100" t="s">
        <v>457</v>
      </c>
      <c r="AO13" s="6"/>
    </row>
    <row r="14" spans="1:43" ht="22.5" customHeight="1" x14ac:dyDescent="0.35">
      <c r="A14" s="429">
        <f t="shared" si="1"/>
        <v>9</v>
      </c>
      <c r="B14" s="613" t="s">
        <v>281</v>
      </c>
      <c r="C14" s="627" t="s">
        <v>284</v>
      </c>
      <c r="D14" s="615">
        <v>3</v>
      </c>
      <c r="E14" s="615">
        <v>2</v>
      </c>
      <c r="F14" s="615"/>
      <c r="G14" s="615"/>
      <c r="H14" s="616">
        <f t="shared" si="0"/>
        <v>40000</v>
      </c>
      <c r="I14" s="617" t="s">
        <v>181</v>
      </c>
      <c r="J14" s="236" t="s">
        <v>2748</v>
      </c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/>
      <c r="Y14" s="100" t="s">
        <v>99</v>
      </c>
      <c r="Z14" s="100"/>
      <c r="AB14" s="100" t="s">
        <v>99</v>
      </c>
      <c r="AC14" s="100"/>
      <c r="AE14" s="100" t="s">
        <v>99</v>
      </c>
      <c r="AF14" s="100"/>
      <c r="AH14" s="100" t="s">
        <v>99</v>
      </c>
      <c r="AI14" s="100"/>
      <c r="AK14" s="100" t="s">
        <v>99</v>
      </c>
      <c r="AL14" s="100"/>
      <c r="AN14" s="100" t="s">
        <v>99</v>
      </c>
      <c r="AO14" s="100"/>
    </row>
    <row r="15" spans="1:43" ht="22.5" customHeight="1" x14ac:dyDescent="0.35">
      <c r="A15" s="429">
        <f t="shared" si="1"/>
        <v>10</v>
      </c>
      <c r="B15" s="613" t="s">
        <v>1421</v>
      </c>
      <c r="C15" s="627" t="s">
        <v>104</v>
      </c>
      <c r="D15" s="615">
        <v>4</v>
      </c>
      <c r="E15" s="615">
        <v>1</v>
      </c>
      <c r="F15" s="615"/>
      <c r="G15" s="615"/>
      <c r="H15" s="616">
        <f t="shared" si="0"/>
        <v>20000</v>
      </c>
      <c r="I15" s="614" t="s">
        <v>181</v>
      </c>
      <c r="J15" s="236" t="s">
        <v>2749</v>
      </c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/>
      <c r="Y15" s="30" t="s">
        <v>70</v>
      </c>
      <c r="Z15" s="2"/>
      <c r="AB15" s="30" t="s">
        <v>70</v>
      </c>
      <c r="AC15" s="2"/>
      <c r="AE15" s="30" t="s">
        <v>70</v>
      </c>
      <c r="AF15" s="2"/>
      <c r="AH15" s="30" t="s">
        <v>70</v>
      </c>
      <c r="AI15" s="2"/>
      <c r="AK15" s="30" t="s">
        <v>70</v>
      </c>
      <c r="AL15" s="2"/>
      <c r="AN15" s="30" t="s">
        <v>70</v>
      </c>
      <c r="AO15" s="2"/>
    </row>
    <row r="16" spans="1:43" ht="22.5" customHeight="1" x14ac:dyDescent="0.35">
      <c r="A16" s="429">
        <f t="shared" si="1"/>
        <v>11</v>
      </c>
      <c r="B16" s="613" t="s">
        <v>900</v>
      </c>
      <c r="C16" s="627" t="s">
        <v>104</v>
      </c>
      <c r="D16" s="615">
        <v>4</v>
      </c>
      <c r="E16" s="615">
        <v>2</v>
      </c>
      <c r="F16" s="615"/>
      <c r="G16" s="615">
        <v>1</v>
      </c>
      <c r="H16" s="616">
        <f t="shared" si="0"/>
        <v>60000</v>
      </c>
      <c r="I16" s="617" t="s">
        <v>181</v>
      </c>
      <c r="J16" s="236" t="s">
        <v>2750</v>
      </c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/>
      <c r="Y16" s="30" t="s">
        <v>71</v>
      </c>
      <c r="Z16" s="2"/>
      <c r="AB16" s="30" t="s">
        <v>71</v>
      </c>
      <c r="AC16" s="2"/>
      <c r="AE16" s="30" t="s">
        <v>71</v>
      </c>
      <c r="AF16" s="2"/>
      <c r="AH16" s="30" t="s">
        <v>71</v>
      </c>
      <c r="AI16" s="2"/>
      <c r="AK16" s="30" t="s">
        <v>71</v>
      </c>
      <c r="AL16" s="2"/>
      <c r="AN16" s="30" t="s">
        <v>71</v>
      </c>
      <c r="AO16" s="2"/>
    </row>
    <row r="17" spans="1:42" ht="22.5" customHeight="1" x14ac:dyDescent="0.35">
      <c r="A17" s="429">
        <f t="shared" si="1"/>
        <v>12</v>
      </c>
      <c r="B17" s="613" t="s">
        <v>15</v>
      </c>
      <c r="C17" s="627" t="s">
        <v>104</v>
      </c>
      <c r="D17" s="615">
        <v>4</v>
      </c>
      <c r="E17" s="615">
        <v>1</v>
      </c>
      <c r="F17" s="615"/>
      <c r="G17" s="615"/>
      <c r="H17" s="616">
        <f t="shared" si="0"/>
        <v>20000</v>
      </c>
      <c r="I17" s="614" t="s">
        <v>181</v>
      </c>
      <c r="J17" s="245" t="s">
        <v>2751</v>
      </c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(W15+W16)*20000</f>
        <v>0</v>
      </c>
      <c r="Y17" s="120" t="s">
        <v>0</v>
      </c>
      <c r="Z17" s="79">
        <f>(Z15+Z16)*20000</f>
        <v>0</v>
      </c>
      <c r="AB17" s="120" t="s">
        <v>0</v>
      </c>
      <c r="AC17" s="79">
        <f>(AC15+AC16)*20000</f>
        <v>0</v>
      </c>
      <c r="AE17" s="120" t="s">
        <v>0</v>
      </c>
      <c r="AF17" s="79">
        <f>(AF15+AF16)*20000</f>
        <v>0</v>
      </c>
      <c r="AH17" s="120" t="s">
        <v>0</v>
      </c>
      <c r="AI17" s="79">
        <f>(AI15+AI16)*20000</f>
        <v>0</v>
      </c>
      <c r="AK17" s="120" t="s">
        <v>0</v>
      </c>
      <c r="AL17" s="79">
        <f>(AL15+AL16)*20000</f>
        <v>0</v>
      </c>
      <c r="AN17" s="120" t="s">
        <v>0</v>
      </c>
      <c r="AO17" s="79">
        <f>(AO15+AO16)*20000</f>
        <v>0</v>
      </c>
    </row>
    <row r="18" spans="1:42" ht="22.5" customHeight="1" x14ac:dyDescent="0.35">
      <c r="A18" s="104">
        <f t="shared" si="1"/>
        <v>13</v>
      </c>
      <c r="B18" s="552" t="s">
        <v>2779</v>
      </c>
      <c r="C18" s="121" t="s">
        <v>107</v>
      </c>
      <c r="D18" s="104">
        <v>5</v>
      </c>
      <c r="E18" s="639">
        <v>12</v>
      </c>
      <c r="F18" s="639"/>
      <c r="G18" s="104">
        <v>6</v>
      </c>
      <c r="H18" s="142">
        <f t="shared" si="0"/>
        <v>360000</v>
      </c>
      <c r="I18" s="141"/>
      <c r="J18" s="245" t="s">
        <v>2752</v>
      </c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62"/>
      <c r="AI18" s="265"/>
      <c r="AJ18" s="265"/>
      <c r="AK18" s="362"/>
      <c r="AL18" s="265"/>
      <c r="AM18" s="265"/>
      <c r="AN18" s="362"/>
      <c r="AO18" s="265"/>
    </row>
    <row r="19" spans="1:42" ht="22.5" customHeight="1" x14ac:dyDescent="0.35">
      <c r="A19" s="429">
        <f t="shared" si="1"/>
        <v>14</v>
      </c>
      <c r="B19" s="613" t="s">
        <v>2636</v>
      </c>
      <c r="C19" s="614" t="s">
        <v>484</v>
      </c>
      <c r="D19" s="615">
        <v>6</v>
      </c>
      <c r="E19" s="615">
        <v>1</v>
      </c>
      <c r="F19" s="615"/>
      <c r="G19" s="615"/>
      <c r="H19" s="616">
        <f t="shared" si="0"/>
        <v>20000</v>
      </c>
      <c r="I19" s="617" t="s">
        <v>181</v>
      </c>
      <c r="J19" s="236" t="s">
        <v>2753</v>
      </c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/>
      <c r="Y19" s="100" t="s">
        <v>2</v>
      </c>
      <c r="Z19" s="6"/>
      <c r="AB19" s="100" t="s">
        <v>2</v>
      </c>
      <c r="AC19" s="103"/>
      <c r="AE19" s="100" t="s">
        <v>2</v>
      </c>
      <c r="AF19" s="103"/>
      <c r="AH19" s="100" t="s">
        <v>2</v>
      </c>
      <c r="AI19" s="6"/>
      <c r="AJ19" s="265"/>
      <c r="AK19" s="100" t="s">
        <v>2</v>
      </c>
      <c r="AL19" s="6"/>
      <c r="AM19" s="265"/>
      <c r="AN19" s="100" t="s">
        <v>2</v>
      </c>
      <c r="AO19" s="6"/>
    </row>
    <row r="20" spans="1:42" ht="22.5" customHeight="1" x14ac:dyDescent="0.35">
      <c r="A20" s="429">
        <f t="shared" si="1"/>
        <v>15</v>
      </c>
      <c r="B20" s="613" t="s">
        <v>2780</v>
      </c>
      <c r="C20" s="614" t="s">
        <v>2781</v>
      </c>
      <c r="D20" s="615">
        <v>4</v>
      </c>
      <c r="E20" s="615">
        <v>3</v>
      </c>
      <c r="F20" s="615"/>
      <c r="G20" s="615">
        <v>1</v>
      </c>
      <c r="H20" s="616">
        <f t="shared" si="0"/>
        <v>80000</v>
      </c>
      <c r="I20" s="617" t="s">
        <v>181</v>
      </c>
      <c r="J20" s="236" t="s">
        <v>2754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/>
      <c r="Y20" s="100" t="s">
        <v>457</v>
      </c>
      <c r="Z20" s="6"/>
      <c r="AB20" s="100" t="s">
        <v>457</v>
      </c>
      <c r="AC20" s="6"/>
      <c r="AE20" s="100" t="s">
        <v>457</v>
      </c>
      <c r="AF20" s="6"/>
      <c r="AH20" s="100" t="s">
        <v>457</v>
      </c>
      <c r="AI20" s="6"/>
      <c r="AK20" s="100" t="s">
        <v>457</v>
      </c>
      <c r="AL20" s="6"/>
      <c r="AN20" s="100" t="s">
        <v>457</v>
      </c>
      <c r="AO20" s="6"/>
    </row>
    <row r="21" spans="1:42" ht="22.5" customHeight="1" x14ac:dyDescent="0.35">
      <c r="A21" s="429">
        <f t="shared" si="1"/>
        <v>16</v>
      </c>
      <c r="B21" s="613" t="s">
        <v>1422</v>
      </c>
      <c r="C21" s="614" t="s">
        <v>104</v>
      </c>
      <c r="D21" s="615">
        <v>4</v>
      </c>
      <c r="E21" s="615">
        <v>2</v>
      </c>
      <c r="F21" s="615"/>
      <c r="G21" s="615"/>
      <c r="H21" s="616">
        <f t="shared" si="0"/>
        <v>40000</v>
      </c>
      <c r="I21" s="617"/>
      <c r="J21" s="436" t="s">
        <v>2755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/>
      <c r="Y21" s="100" t="s">
        <v>99</v>
      </c>
      <c r="Z21" s="100"/>
      <c r="AB21" s="100" t="s">
        <v>99</v>
      </c>
      <c r="AC21" s="100"/>
      <c r="AE21" s="100" t="s">
        <v>99</v>
      </c>
      <c r="AF21" s="100"/>
      <c r="AH21" s="100" t="s">
        <v>99</v>
      </c>
      <c r="AI21" s="100"/>
      <c r="AK21" s="100" t="s">
        <v>99</v>
      </c>
      <c r="AL21" s="100"/>
      <c r="AN21" s="100" t="s">
        <v>99</v>
      </c>
      <c r="AO21" s="100"/>
    </row>
    <row r="22" spans="1:42" ht="22.5" customHeight="1" x14ac:dyDescent="0.35">
      <c r="A22" s="429">
        <f t="shared" si="1"/>
        <v>17</v>
      </c>
      <c r="B22" s="613" t="s">
        <v>408</v>
      </c>
      <c r="C22" s="614" t="s">
        <v>284</v>
      </c>
      <c r="D22" s="615">
        <v>3</v>
      </c>
      <c r="E22" s="615">
        <v>1</v>
      </c>
      <c r="F22" s="615"/>
      <c r="G22" s="615"/>
      <c r="H22" s="616">
        <f t="shared" si="0"/>
        <v>20000</v>
      </c>
      <c r="I22" s="617" t="s">
        <v>181</v>
      </c>
      <c r="J22" s="245" t="s">
        <v>2756</v>
      </c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/>
      <c r="Y22" s="30" t="s">
        <v>70</v>
      </c>
      <c r="Z22" s="2"/>
      <c r="AB22" s="30" t="s">
        <v>70</v>
      </c>
      <c r="AC22" s="2"/>
      <c r="AE22" s="30" t="s">
        <v>70</v>
      </c>
      <c r="AF22" s="2"/>
      <c r="AH22" s="30" t="s">
        <v>70</v>
      </c>
      <c r="AI22" s="2"/>
      <c r="AK22" s="30" t="s">
        <v>70</v>
      </c>
      <c r="AL22" s="2"/>
      <c r="AN22" s="30" t="s">
        <v>70</v>
      </c>
      <c r="AO22" s="2"/>
    </row>
    <row r="23" spans="1:42" ht="22.5" customHeight="1" x14ac:dyDescent="0.35">
      <c r="A23" s="429">
        <f t="shared" si="1"/>
        <v>18</v>
      </c>
      <c r="B23" s="613" t="s">
        <v>449</v>
      </c>
      <c r="C23" s="614" t="s">
        <v>450</v>
      </c>
      <c r="D23" s="615">
        <v>5</v>
      </c>
      <c r="E23" s="615"/>
      <c r="F23" s="615"/>
      <c r="G23" s="615">
        <v>4</v>
      </c>
      <c r="H23" s="616">
        <f t="shared" si="0"/>
        <v>80000</v>
      </c>
      <c r="I23" s="617" t="s">
        <v>181</v>
      </c>
      <c r="J23" s="236" t="s">
        <v>2757</v>
      </c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81"/>
      <c r="Y23" s="30" t="s">
        <v>71</v>
      </c>
      <c r="Z23" s="2"/>
      <c r="AB23" s="30" t="s">
        <v>71</v>
      </c>
      <c r="AC23" s="2"/>
      <c r="AE23" s="30" t="s">
        <v>71</v>
      </c>
      <c r="AF23" s="2"/>
      <c r="AH23" s="30" t="s">
        <v>71</v>
      </c>
      <c r="AI23" s="2"/>
      <c r="AK23" s="30" t="s">
        <v>71</v>
      </c>
      <c r="AL23" s="2"/>
      <c r="AN23" s="30" t="s">
        <v>71</v>
      </c>
      <c r="AO23" s="2"/>
    </row>
    <row r="24" spans="1:42" ht="22.5" customHeight="1" x14ac:dyDescent="0.35">
      <c r="A24" s="429">
        <f t="shared" si="1"/>
        <v>19</v>
      </c>
      <c r="B24" s="613" t="s">
        <v>366</v>
      </c>
      <c r="C24" s="614" t="s">
        <v>104</v>
      </c>
      <c r="D24" s="615">
        <v>4</v>
      </c>
      <c r="E24" s="615">
        <v>3</v>
      </c>
      <c r="F24" s="615"/>
      <c r="G24" s="615"/>
      <c r="H24" s="616">
        <f t="shared" si="0"/>
        <v>60000</v>
      </c>
      <c r="I24" s="617" t="s">
        <v>181</v>
      </c>
      <c r="J24" s="236" t="s">
        <v>2758</v>
      </c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>
        <f>(W22+W23)*20000</f>
        <v>0</v>
      </c>
      <c r="Y24" s="120" t="s">
        <v>0</v>
      </c>
      <c r="Z24" s="79">
        <f>(Z22+Z23)*20000</f>
        <v>0</v>
      </c>
      <c r="AB24" s="120" t="s">
        <v>0</v>
      </c>
      <c r="AC24" s="79">
        <f>(AC22+AC23)*20000</f>
        <v>0</v>
      </c>
      <c r="AE24" s="120" t="s">
        <v>0</v>
      </c>
      <c r="AF24" s="79">
        <f>(AF22+AF23)*20000</f>
        <v>0</v>
      </c>
      <c r="AH24" s="120" t="s">
        <v>0</v>
      </c>
      <c r="AI24" s="79">
        <f>(AI22+AI23)*20000</f>
        <v>0</v>
      </c>
      <c r="AK24" s="120" t="s">
        <v>0</v>
      </c>
      <c r="AL24" s="79">
        <f>(AL22+AL23)*20000</f>
        <v>0</v>
      </c>
      <c r="AM24" s="79">
        <f>(AM22+AM23)*20000</f>
        <v>0</v>
      </c>
      <c r="AN24" s="120" t="s">
        <v>0</v>
      </c>
      <c r="AO24" s="79">
        <f>(AO22+AO23)*20000</f>
        <v>0</v>
      </c>
    </row>
    <row r="25" spans="1:42" ht="22.5" customHeight="1" x14ac:dyDescent="0.35">
      <c r="A25" s="429">
        <f t="shared" si="1"/>
        <v>20</v>
      </c>
      <c r="B25" s="614" t="s">
        <v>278</v>
      </c>
      <c r="C25" s="614" t="s">
        <v>108</v>
      </c>
      <c r="D25" s="615">
        <v>6</v>
      </c>
      <c r="E25" s="615">
        <v>1</v>
      </c>
      <c r="F25" s="615"/>
      <c r="G25" s="615">
        <v>1</v>
      </c>
      <c r="H25" s="616">
        <f t="shared" si="0"/>
        <v>40000</v>
      </c>
      <c r="I25" s="617" t="s">
        <v>181</v>
      </c>
      <c r="J25" s="236" t="s">
        <v>2759</v>
      </c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/>
      <c r="Y25" s="100" t="s">
        <v>2</v>
      </c>
      <c r="Z25" s="6"/>
      <c r="AB25" s="100" t="s">
        <v>2</v>
      </c>
      <c r="AC25" s="103"/>
      <c r="AE25" s="100" t="s">
        <v>2</v>
      </c>
      <c r="AF25" s="103"/>
      <c r="AH25" s="100" t="s">
        <v>2</v>
      </c>
      <c r="AI25" s="6"/>
      <c r="AJ25" s="265"/>
      <c r="AK25" s="100" t="s">
        <v>2</v>
      </c>
      <c r="AL25" s="6"/>
      <c r="AM25" s="265"/>
      <c r="AN25" s="100" t="s">
        <v>2</v>
      </c>
      <c r="AO25" s="6"/>
    </row>
    <row r="26" spans="1:42" ht="22.5" customHeight="1" x14ac:dyDescent="0.35">
      <c r="A26" s="429">
        <f t="shared" si="1"/>
        <v>21</v>
      </c>
      <c r="B26" s="614" t="s">
        <v>2782</v>
      </c>
      <c r="C26" s="614" t="s">
        <v>2783</v>
      </c>
      <c r="D26" s="615">
        <v>5</v>
      </c>
      <c r="E26" s="615">
        <v>1</v>
      </c>
      <c r="F26" s="615"/>
      <c r="G26" s="615"/>
      <c r="H26" s="616">
        <f t="shared" si="0"/>
        <v>20000</v>
      </c>
      <c r="I26" s="617" t="s">
        <v>181</v>
      </c>
      <c r="J26" s="236" t="s">
        <v>2760</v>
      </c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/>
      <c r="Y26" s="100" t="s">
        <v>457</v>
      </c>
      <c r="Z26" s="6"/>
      <c r="AB26" s="100" t="s">
        <v>457</v>
      </c>
      <c r="AC26" s="6"/>
      <c r="AE26" s="100" t="s">
        <v>457</v>
      </c>
      <c r="AF26" s="6"/>
      <c r="AH26" s="100" t="s">
        <v>457</v>
      </c>
      <c r="AI26" s="6"/>
      <c r="AK26" s="100" t="s">
        <v>457</v>
      </c>
      <c r="AL26" s="6"/>
      <c r="AN26" s="100" t="s">
        <v>457</v>
      </c>
      <c r="AO26" s="6"/>
      <c r="AP26" s="265"/>
    </row>
    <row r="27" spans="1:42" ht="22.5" customHeight="1" x14ac:dyDescent="0.35">
      <c r="A27" s="429">
        <f t="shared" si="1"/>
        <v>22</v>
      </c>
      <c r="B27" s="614" t="s">
        <v>803</v>
      </c>
      <c r="C27" s="614" t="s">
        <v>387</v>
      </c>
      <c r="D27" s="615">
        <v>7</v>
      </c>
      <c r="E27" s="615">
        <v>1</v>
      </c>
      <c r="F27" s="615"/>
      <c r="G27" s="615"/>
      <c r="H27" s="616">
        <f t="shared" si="0"/>
        <v>20000</v>
      </c>
      <c r="I27" s="617" t="s">
        <v>181</v>
      </c>
      <c r="J27" s="236" t="s">
        <v>2761</v>
      </c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/>
      <c r="Y27" s="100" t="s">
        <v>99</v>
      </c>
      <c r="Z27" s="100"/>
      <c r="AB27" s="100" t="s">
        <v>99</v>
      </c>
      <c r="AC27" s="100"/>
      <c r="AE27" s="100" t="s">
        <v>99</v>
      </c>
      <c r="AF27" s="100"/>
      <c r="AH27" s="100" t="s">
        <v>99</v>
      </c>
      <c r="AI27" s="100"/>
      <c r="AK27" s="100" t="s">
        <v>99</v>
      </c>
      <c r="AL27" s="100"/>
      <c r="AN27" s="100" t="s">
        <v>99</v>
      </c>
      <c r="AO27" s="100"/>
      <c r="AP27" s="265"/>
    </row>
    <row r="28" spans="1:42" ht="22.5" customHeight="1" x14ac:dyDescent="0.35">
      <c r="A28" s="429">
        <f t="shared" si="1"/>
        <v>23</v>
      </c>
      <c r="B28" s="614" t="s">
        <v>352</v>
      </c>
      <c r="C28" s="614" t="s">
        <v>2784</v>
      </c>
      <c r="D28" s="615">
        <v>5</v>
      </c>
      <c r="E28" s="615">
        <v>1</v>
      </c>
      <c r="F28" s="615"/>
      <c r="G28" s="615"/>
      <c r="H28" s="616">
        <f t="shared" si="0"/>
        <v>20000</v>
      </c>
      <c r="I28" s="617" t="s">
        <v>181</v>
      </c>
      <c r="J28" s="236" t="s">
        <v>2762</v>
      </c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/>
      <c r="Y28" s="30" t="s">
        <v>70</v>
      </c>
      <c r="Z28" s="2"/>
      <c r="AB28" s="30" t="s">
        <v>70</v>
      </c>
      <c r="AC28" s="2"/>
      <c r="AE28" s="30" t="s">
        <v>70</v>
      </c>
      <c r="AF28" s="2"/>
      <c r="AH28" s="30" t="s">
        <v>70</v>
      </c>
      <c r="AI28" s="2"/>
      <c r="AK28" s="30" t="s">
        <v>70</v>
      </c>
      <c r="AL28" s="2"/>
      <c r="AN28" s="30" t="s">
        <v>70</v>
      </c>
      <c r="AO28" s="2"/>
    </row>
    <row r="29" spans="1:42" ht="22.5" customHeight="1" x14ac:dyDescent="0.35">
      <c r="A29" s="429">
        <f t="shared" si="1"/>
        <v>24</v>
      </c>
      <c r="B29" s="613" t="s">
        <v>1005</v>
      </c>
      <c r="C29" s="614" t="s">
        <v>104</v>
      </c>
      <c r="D29" s="615">
        <v>4</v>
      </c>
      <c r="E29" s="615">
        <v>3</v>
      </c>
      <c r="F29" s="615"/>
      <c r="G29" s="615"/>
      <c r="H29" s="616">
        <f t="shared" si="0"/>
        <v>60000</v>
      </c>
      <c r="I29" s="617" t="s">
        <v>181</v>
      </c>
      <c r="J29" s="236" t="s">
        <v>2763</v>
      </c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71</v>
      </c>
      <c r="W29" s="281"/>
      <c r="Y29" s="30" t="s">
        <v>71</v>
      </c>
      <c r="Z29" s="2"/>
      <c r="AB29" s="30" t="s">
        <v>71</v>
      </c>
      <c r="AC29" s="2"/>
      <c r="AE29" s="30" t="s">
        <v>71</v>
      </c>
      <c r="AF29" s="2"/>
      <c r="AH29" s="30" t="s">
        <v>71</v>
      </c>
      <c r="AI29" s="2"/>
      <c r="AK29" s="30" t="s">
        <v>71</v>
      </c>
      <c r="AL29" s="2"/>
      <c r="AN29" s="30" t="s">
        <v>71</v>
      </c>
      <c r="AO29" s="2"/>
    </row>
    <row r="30" spans="1:42" ht="22.5" customHeight="1" x14ac:dyDescent="0.35">
      <c r="A30" s="429">
        <f t="shared" si="1"/>
        <v>25</v>
      </c>
      <c r="B30" s="613" t="s">
        <v>730</v>
      </c>
      <c r="C30" s="614" t="s">
        <v>102</v>
      </c>
      <c r="D30" s="615">
        <v>4</v>
      </c>
      <c r="E30" s="615">
        <v>3</v>
      </c>
      <c r="F30" s="615"/>
      <c r="G30" s="615"/>
      <c r="H30" s="616">
        <f t="shared" si="0"/>
        <v>60000</v>
      </c>
      <c r="I30" s="617" t="s">
        <v>181</v>
      </c>
      <c r="J30" s="236" t="s">
        <v>2764</v>
      </c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(W28+W29)*20000</f>
        <v>0</v>
      </c>
      <c r="Y30" s="120" t="s">
        <v>0</v>
      </c>
      <c r="Z30" s="79">
        <f>(Z28+Z29)*20000</f>
        <v>0</v>
      </c>
      <c r="AB30" s="120" t="s">
        <v>0</v>
      </c>
      <c r="AC30" s="79">
        <f>(AC28+AC29)*20000</f>
        <v>0</v>
      </c>
      <c r="AE30" s="120" t="s">
        <v>0</v>
      </c>
      <c r="AF30" s="79">
        <f>(AF28+AF29)*20000</f>
        <v>0</v>
      </c>
      <c r="AH30" s="120" t="s">
        <v>0</v>
      </c>
      <c r="AI30" s="79">
        <f>(AI28+AI29)*20000</f>
        <v>0</v>
      </c>
      <c r="AK30" s="120" t="s">
        <v>0</v>
      </c>
      <c r="AL30" s="79">
        <f>(AL28+AL29)*20000</f>
        <v>0</v>
      </c>
      <c r="AN30" s="120" t="s">
        <v>0</v>
      </c>
      <c r="AO30" s="79">
        <f>(AO28+AO29)*20000</f>
        <v>0</v>
      </c>
    </row>
    <row r="31" spans="1:42" ht="22.5" customHeight="1" x14ac:dyDescent="0.35">
      <c r="A31" s="429">
        <f t="shared" si="1"/>
        <v>26</v>
      </c>
      <c r="B31" s="613" t="s">
        <v>1627</v>
      </c>
      <c r="C31" s="614" t="s">
        <v>1563</v>
      </c>
      <c r="D31" s="615">
        <v>6</v>
      </c>
      <c r="E31" s="615">
        <v>1</v>
      </c>
      <c r="F31" s="615"/>
      <c r="G31" s="615"/>
      <c r="H31" s="616">
        <f t="shared" si="0"/>
        <v>20000</v>
      </c>
      <c r="I31" s="617" t="s">
        <v>181</v>
      </c>
      <c r="J31" s="236" t="s">
        <v>2765</v>
      </c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</row>
    <row r="32" spans="1:42" ht="22.5" customHeight="1" x14ac:dyDescent="0.35">
      <c r="A32" s="429">
        <f t="shared" si="1"/>
        <v>27</v>
      </c>
      <c r="B32" s="613" t="s">
        <v>2785</v>
      </c>
      <c r="C32" s="614" t="s">
        <v>484</v>
      </c>
      <c r="D32" s="615">
        <v>6</v>
      </c>
      <c r="E32" s="615">
        <v>1</v>
      </c>
      <c r="F32" s="615"/>
      <c r="G32" s="615"/>
      <c r="H32" s="616">
        <f t="shared" si="0"/>
        <v>20000</v>
      </c>
      <c r="I32" s="617" t="s">
        <v>181</v>
      </c>
      <c r="J32" s="236" t="s">
        <v>2766</v>
      </c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/>
      <c r="Y32" s="100" t="s">
        <v>2</v>
      </c>
      <c r="Z32" s="6"/>
      <c r="AB32" s="100" t="s">
        <v>2</v>
      </c>
      <c r="AC32" s="103"/>
      <c r="AE32" s="100" t="s">
        <v>2</v>
      </c>
      <c r="AF32" s="103"/>
      <c r="AH32" s="100" t="s">
        <v>2</v>
      </c>
      <c r="AI32" s="6"/>
      <c r="AJ32" s="265"/>
      <c r="AK32" s="100" t="s">
        <v>2</v>
      </c>
      <c r="AL32" s="6"/>
      <c r="AM32" s="265"/>
      <c r="AN32" s="100" t="s">
        <v>2</v>
      </c>
      <c r="AO32" s="6"/>
    </row>
    <row r="33" spans="1:41" ht="22.5" customHeight="1" x14ac:dyDescent="0.35">
      <c r="A33" s="429">
        <f t="shared" si="1"/>
        <v>28</v>
      </c>
      <c r="B33" s="613" t="s">
        <v>1416</v>
      </c>
      <c r="C33" s="614" t="s">
        <v>107</v>
      </c>
      <c r="D33" s="615">
        <v>5</v>
      </c>
      <c r="E33" s="615">
        <v>1</v>
      </c>
      <c r="F33" s="615"/>
      <c r="G33" s="615"/>
      <c r="H33" s="616">
        <f t="shared" si="0"/>
        <v>20000</v>
      </c>
      <c r="I33" s="617" t="s">
        <v>181</v>
      </c>
      <c r="J33" s="236" t="s">
        <v>2767</v>
      </c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/>
      <c r="Y33" s="100" t="s">
        <v>457</v>
      </c>
      <c r="Z33" s="6"/>
      <c r="AB33" s="100" t="s">
        <v>457</v>
      </c>
      <c r="AC33" s="6"/>
      <c r="AE33" s="100" t="s">
        <v>457</v>
      </c>
      <c r="AF33" s="6"/>
      <c r="AH33" s="100" t="s">
        <v>457</v>
      </c>
      <c r="AI33" s="6"/>
      <c r="AK33" s="100" t="s">
        <v>457</v>
      </c>
      <c r="AL33" s="6"/>
      <c r="AN33" s="100" t="s">
        <v>457</v>
      </c>
      <c r="AO33" s="6"/>
    </row>
    <row r="34" spans="1:41" ht="22.5" customHeight="1" x14ac:dyDescent="0.35">
      <c r="A34" s="429">
        <f t="shared" si="1"/>
        <v>29</v>
      </c>
      <c r="B34" s="613" t="s">
        <v>12</v>
      </c>
      <c r="C34" s="614" t="s">
        <v>102</v>
      </c>
      <c r="D34" s="615">
        <v>4</v>
      </c>
      <c r="E34" s="615">
        <v>2</v>
      </c>
      <c r="F34" s="615"/>
      <c r="G34" s="615"/>
      <c r="H34" s="616">
        <f t="shared" si="0"/>
        <v>40000</v>
      </c>
      <c r="I34" s="617" t="s">
        <v>181</v>
      </c>
      <c r="J34" s="236" t="s">
        <v>2768</v>
      </c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/>
      <c r="Y34" s="100" t="s">
        <v>99</v>
      </c>
      <c r="Z34" s="100"/>
      <c r="AB34" s="100" t="s">
        <v>99</v>
      </c>
      <c r="AC34" s="100"/>
      <c r="AE34" s="100" t="s">
        <v>99</v>
      </c>
      <c r="AF34" s="100"/>
      <c r="AH34" s="100" t="s">
        <v>99</v>
      </c>
      <c r="AI34" s="100"/>
      <c r="AK34" s="100" t="s">
        <v>99</v>
      </c>
      <c r="AL34" s="100"/>
      <c r="AN34" s="100" t="s">
        <v>99</v>
      </c>
      <c r="AO34" s="100"/>
    </row>
    <row r="35" spans="1:41" ht="22.5" customHeight="1" x14ac:dyDescent="0.35">
      <c r="A35" s="429">
        <f t="shared" si="1"/>
        <v>30</v>
      </c>
      <c r="B35" s="613" t="s">
        <v>338</v>
      </c>
      <c r="C35" s="614" t="s">
        <v>2786</v>
      </c>
      <c r="D35" s="615"/>
      <c r="E35" s="615">
        <v>6</v>
      </c>
      <c r="F35" s="615"/>
      <c r="G35" s="615"/>
      <c r="H35" s="616">
        <f t="shared" si="0"/>
        <v>120000</v>
      </c>
      <c r="I35" s="617" t="s">
        <v>181</v>
      </c>
      <c r="J35" s="236" t="s">
        <v>2769</v>
      </c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/>
      <c r="Y35" s="30" t="s">
        <v>70</v>
      </c>
      <c r="Z35" s="2"/>
      <c r="AB35" s="30" t="s">
        <v>70</v>
      </c>
      <c r="AC35" s="2"/>
      <c r="AE35" s="30" t="s">
        <v>70</v>
      </c>
      <c r="AF35" s="2"/>
      <c r="AH35" s="30" t="s">
        <v>70</v>
      </c>
      <c r="AI35" s="2"/>
      <c r="AK35" s="30" t="s">
        <v>70</v>
      </c>
      <c r="AL35" s="2"/>
      <c r="AN35" s="30" t="s">
        <v>70</v>
      </c>
      <c r="AO35" s="2"/>
    </row>
    <row r="36" spans="1:41" ht="22.5" customHeight="1" x14ac:dyDescent="0.35">
      <c r="A36" s="429">
        <f t="shared" si="1"/>
        <v>31</v>
      </c>
      <c r="B36" s="613" t="s">
        <v>14</v>
      </c>
      <c r="C36" s="614" t="s">
        <v>102</v>
      </c>
      <c r="D36" s="615">
        <v>4</v>
      </c>
      <c r="E36" s="615">
        <v>2</v>
      </c>
      <c r="F36" s="615"/>
      <c r="G36" s="615"/>
      <c r="H36" s="616">
        <f t="shared" si="0"/>
        <v>40000</v>
      </c>
      <c r="I36" s="617" t="s">
        <v>181</v>
      </c>
      <c r="J36" s="236" t="s">
        <v>2770</v>
      </c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81"/>
      <c r="Y36" s="30" t="s">
        <v>71</v>
      </c>
      <c r="Z36" s="2"/>
      <c r="AB36" s="30" t="s">
        <v>71</v>
      </c>
      <c r="AC36" s="2"/>
      <c r="AE36" s="30" t="s">
        <v>71</v>
      </c>
      <c r="AF36" s="2"/>
      <c r="AH36" s="30" t="s">
        <v>71</v>
      </c>
      <c r="AI36" s="2"/>
      <c r="AK36" s="30" t="s">
        <v>71</v>
      </c>
      <c r="AL36" s="2"/>
      <c r="AN36" s="30" t="s">
        <v>380</v>
      </c>
      <c r="AO36" s="2"/>
    </row>
    <row r="37" spans="1:41" ht="22.5" customHeight="1" x14ac:dyDescent="0.35">
      <c r="A37" s="429">
        <f t="shared" si="1"/>
        <v>32</v>
      </c>
      <c r="B37" s="613" t="s">
        <v>2787</v>
      </c>
      <c r="C37" s="614" t="s">
        <v>2788</v>
      </c>
      <c r="D37" s="615">
        <v>1</v>
      </c>
      <c r="E37" s="615"/>
      <c r="F37" s="615"/>
      <c r="G37" s="615">
        <v>1</v>
      </c>
      <c r="H37" s="616">
        <f t="shared" si="0"/>
        <v>20000</v>
      </c>
      <c r="I37" s="617" t="s">
        <v>181</v>
      </c>
      <c r="J37" s="245" t="s">
        <v>2771</v>
      </c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(W35+W36)*20000</f>
        <v>0</v>
      </c>
      <c r="Y37" s="120" t="s">
        <v>0</v>
      </c>
      <c r="Z37" s="79">
        <f>(Z35+Z36)*20000</f>
        <v>0</v>
      </c>
      <c r="AB37" s="120" t="s">
        <v>0</v>
      </c>
      <c r="AC37" s="79">
        <f>(AC35+AC36)*20000</f>
        <v>0</v>
      </c>
      <c r="AE37" s="120" t="s">
        <v>0</v>
      </c>
      <c r="AF37" s="79">
        <f>(AF35+AF36)*20000</f>
        <v>0</v>
      </c>
      <c r="AH37" s="120" t="s">
        <v>0</v>
      </c>
      <c r="AI37" s="79">
        <f>(AI35+AI36)*20000</f>
        <v>0</v>
      </c>
      <c r="AK37" s="120" t="s">
        <v>0</v>
      </c>
      <c r="AL37" s="79">
        <f>(AL35+AL36)*20000</f>
        <v>0</v>
      </c>
      <c r="AN37" s="120" t="s">
        <v>0</v>
      </c>
      <c r="AO37" s="79">
        <f>(AO35+AO36)*20000</f>
        <v>0</v>
      </c>
    </row>
    <row r="38" spans="1:41" ht="22.5" customHeight="1" x14ac:dyDescent="0.35">
      <c r="A38" s="429">
        <f t="shared" si="1"/>
        <v>33</v>
      </c>
      <c r="B38" s="613" t="s">
        <v>892</v>
      </c>
      <c r="C38" s="614" t="s">
        <v>107</v>
      </c>
      <c r="D38" s="615">
        <v>5</v>
      </c>
      <c r="E38" s="615">
        <v>1</v>
      </c>
      <c r="F38" s="615"/>
      <c r="G38" s="615">
        <v>1</v>
      </c>
      <c r="H38" s="616">
        <f t="shared" si="0"/>
        <v>40000</v>
      </c>
      <c r="I38" s="617" t="s">
        <v>181</v>
      </c>
      <c r="J38" s="236" t="s">
        <v>2772</v>
      </c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</row>
    <row r="39" spans="1:41" ht="22.5" customHeight="1" x14ac:dyDescent="0.35">
      <c r="A39" s="429">
        <f t="shared" si="1"/>
        <v>34</v>
      </c>
      <c r="B39" s="613" t="s">
        <v>891</v>
      </c>
      <c r="C39" s="614" t="s">
        <v>475</v>
      </c>
      <c r="D39" s="615">
        <v>4</v>
      </c>
      <c r="E39" s="615">
        <v>4</v>
      </c>
      <c r="F39" s="615"/>
      <c r="G39" s="615">
        <v>1</v>
      </c>
      <c r="H39" s="616">
        <f t="shared" si="0"/>
        <v>100000</v>
      </c>
      <c r="I39" s="617" t="s">
        <v>181</v>
      </c>
      <c r="J39" s="236" t="s">
        <v>2773</v>
      </c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/>
      <c r="Y39" s="100" t="s">
        <v>2</v>
      </c>
      <c r="Z39" s="6"/>
      <c r="AB39" s="100" t="s">
        <v>2</v>
      </c>
      <c r="AC39" s="103"/>
      <c r="AE39" s="100" t="s">
        <v>2</v>
      </c>
      <c r="AF39" s="103"/>
      <c r="AH39" s="100" t="s">
        <v>2</v>
      </c>
      <c r="AI39" s="6"/>
      <c r="AJ39" s="265"/>
      <c r="AK39" s="100" t="s">
        <v>2</v>
      </c>
      <c r="AL39" s="6"/>
      <c r="AM39" s="265"/>
      <c r="AN39" s="100" t="s">
        <v>2</v>
      </c>
      <c r="AO39" s="6"/>
    </row>
    <row r="40" spans="1:41" ht="22.5" customHeight="1" x14ac:dyDescent="0.35">
      <c r="A40" s="429">
        <f t="shared" si="1"/>
        <v>35</v>
      </c>
      <c r="B40" s="613" t="s">
        <v>634</v>
      </c>
      <c r="C40" s="614" t="s">
        <v>484</v>
      </c>
      <c r="D40" s="615">
        <v>6</v>
      </c>
      <c r="E40" s="615">
        <v>2</v>
      </c>
      <c r="F40" s="615"/>
      <c r="G40" s="615"/>
      <c r="H40" s="616">
        <f t="shared" si="0"/>
        <v>40000</v>
      </c>
      <c r="I40" s="617" t="s">
        <v>181</v>
      </c>
      <c r="J40" s="236" t="s">
        <v>2774</v>
      </c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/>
      <c r="Y40" s="100" t="s">
        <v>457</v>
      </c>
      <c r="Z40" s="6"/>
      <c r="AB40" s="100" t="s">
        <v>457</v>
      </c>
      <c r="AC40" s="6"/>
      <c r="AE40" s="100" t="s">
        <v>457</v>
      </c>
      <c r="AF40" s="6"/>
      <c r="AH40" s="100" t="s">
        <v>457</v>
      </c>
      <c r="AI40" s="6"/>
      <c r="AK40" s="100" t="s">
        <v>457</v>
      </c>
      <c r="AL40" s="6"/>
      <c r="AN40" s="100" t="s">
        <v>457</v>
      </c>
      <c r="AO40" s="6"/>
    </row>
    <row r="41" spans="1:41" ht="22.5" customHeight="1" x14ac:dyDescent="0.35">
      <c r="A41" s="429">
        <f t="shared" si="1"/>
        <v>36</v>
      </c>
      <c r="B41" s="613" t="s">
        <v>346</v>
      </c>
      <c r="C41" s="614" t="s">
        <v>104</v>
      </c>
      <c r="D41" s="615">
        <v>4</v>
      </c>
      <c r="E41" s="615">
        <v>1</v>
      </c>
      <c r="F41" s="615"/>
      <c r="G41" s="615"/>
      <c r="H41" s="616">
        <f t="shared" si="0"/>
        <v>20000</v>
      </c>
      <c r="I41" s="616" t="s">
        <v>181</v>
      </c>
      <c r="J41" s="236" t="s">
        <v>2775</v>
      </c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/>
      <c r="Y41" s="100" t="s">
        <v>99</v>
      </c>
      <c r="Z41" s="100"/>
      <c r="AB41" s="100" t="s">
        <v>99</v>
      </c>
      <c r="AC41" s="100"/>
      <c r="AE41" s="100" t="s">
        <v>99</v>
      </c>
      <c r="AF41" s="100"/>
      <c r="AH41" s="100" t="s">
        <v>99</v>
      </c>
      <c r="AI41" s="100"/>
      <c r="AK41" s="100" t="s">
        <v>99</v>
      </c>
      <c r="AL41" s="100"/>
      <c r="AN41" s="100" t="s">
        <v>99</v>
      </c>
      <c r="AO41" s="100"/>
    </row>
    <row r="42" spans="1:41" ht="22.5" customHeight="1" x14ac:dyDescent="0.35">
      <c r="A42" s="429">
        <f t="shared" si="1"/>
        <v>37</v>
      </c>
      <c r="B42" s="613" t="s">
        <v>656</v>
      </c>
      <c r="C42" s="614" t="s">
        <v>148</v>
      </c>
      <c r="D42" s="615">
        <v>4</v>
      </c>
      <c r="E42" s="615">
        <v>2</v>
      </c>
      <c r="F42" s="615"/>
      <c r="G42" s="615"/>
      <c r="H42" s="616">
        <f t="shared" si="0"/>
        <v>40000</v>
      </c>
      <c r="I42" s="617" t="s">
        <v>181</v>
      </c>
      <c r="J42" s="236" t="s">
        <v>2792</v>
      </c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/>
      <c r="Y42" s="30" t="s">
        <v>70</v>
      </c>
      <c r="Z42" s="2"/>
      <c r="AB42" s="30" t="s">
        <v>70</v>
      </c>
      <c r="AC42" s="2"/>
      <c r="AE42" s="30" t="s">
        <v>70</v>
      </c>
      <c r="AF42" s="2"/>
      <c r="AH42" s="30" t="s">
        <v>70</v>
      </c>
      <c r="AI42" s="2"/>
      <c r="AK42" s="30" t="s">
        <v>70</v>
      </c>
      <c r="AL42" s="2"/>
      <c r="AN42" s="30" t="s">
        <v>70</v>
      </c>
      <c r="AO42" s="2"/>
    </row>
    <row r="43" spans="1:41" ht="22.5" customHeight="1" x14ac:dyDescent="0.35">
      <c r="A43" s="429">
        <f t="shared" si="1"/>
        <v>38</v>
      </c>
      <c r="B43" s="613" t="s">
        <v>1057</v>
      </c>
      <c r="C43" s="633" t="s">
        <v>1850</v>
      </c>
      <c r="D43" s="427"/>
      <c r="E43" s="615">
        <v>3</v>
      </c>
      <c r="F43" s="615"/>
      <c r="G43" s="615">
        <v>2</v>
      </c>
      <c r="H43" s="616">
        <f t="shared" si="0"/>
        <v>100000</v>
      </c>
      <c r="I43" s="648"/>
      <c r="J43" s="236" t="s">
        <v>2793</v>
      </c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71</v>
      </c>
      <c r="W43" s="281"/>
      <c r="Y43" s="30" t="s">
        <v>71</v>
      </c>
      <c r="Z43" s="2"/>
      <c r="AB43" s="30" t="s">
        <v>71</v>
      </c>
      <c r="AC43" s="2"/>
      <c r="AE43" s="30" t="s">
        <v>71</v>
      </c>
      <c r="AF43" s="2"/>
      <c r="AH43" s="30" t="s">
        <v>71</v>
      </c>
      <c r="AI43" s="2"/>
      <c r="AK43" s="30" t="s">
        <v>71</v>
      </c>
      <c r="AL43" s="2"/>
      <c r="AN43" s="30" t="s">
        <v>71</v>
      </c>
      <c r="AO43" s="2"/>
    </row>
    <row r="44" spans="1:41" s="10" customFormat="1" ht="22.5" customHeight="1" x14ac:dyDescent="0.35">
      <c r="A44" s="429">
        <f t="shared" si="1"/>
        <v>39</v>
      </c>
      <c r="B44" s="613" t="s">
        <v>1138</v>
      </c>
      <c r="C44" s="614" t="s">
        <v>649</v>
      </c>
      <c r="D44" s="615">
        <v>5</v>
      </c>
      <c r="E44" s="615">
        <v>1</v>
      </c>
      <c r="F44" s="615"/>
      <c r="G44" s="615"/>
      <c r="H44" s="616">
        <f t="shared" si="0"/>
        <v>20000</v>
      </c>
      <c r="I44" s="617" t="s">
        <v>181</v>
      </c>
      <c r="J44" s="236" t="s">
        <v>2794</v>
      </c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(W42+W43)*20000</f>
        <v>0</v>
      </c>
      <c r="X44"/>
      <c r="Y44" s="120" t="s">
        <v>0</v>
      </c>
      <c r="Z44" s="79">
        <f>(Z42+Z43)*20000</f>
        <v>0</v>
      </c>
      <c r="AA44"/>
      <c r="AB44" s="120" t="s">
        <v>0</v>
      </c>
      <c r="AC44" s="79">
        <f>(AC42+AC43)*20000</f>
        <v>0</v>
      </c>
      <c r="AD44"/>
      <c r="AE44" s="120" t="s">
        <v>0</v>
      </c>
      <c r="AF44" s="79">
        <f>(AF42+AF43)*20000</f>
        <v>0</v>
      </c>
      <c r="AG44"/>
      <c r="AH44" s="120" t="s">
        <v>0</v>
      </c>
      <c r="AI44" s="79">
        <f>(AI42+AI43)*20000</f>
        <v>0</v>
      </c>
      <c r="AJ44"/>
      <c r="AK44" s="120" t="s">
        <v>0</v>
      </c>
      <c r="AL44" s="79">
        <f>(AL42+AL43)*20000</f>
        <v>0</v>
      </c>
      <c r="AM44"/>
      <c r="AN44" s="120" t="s">
        <v>0</v>
      </c>
      <c r="AO44" s="79">
        <f>(AO42+AO43)*20000</f>
        <v>0</v>
      </c>
    </row>
    <row r="45" spans="1:41" ht="22.5" customHeight="1" x14ac:dyDescent="0.35">
      <c r="A45" s="429">
        <f t="shared" si="1"/>
        <v>40</v>
      </c>
      <c r="B45" s="613" t="s">
        <v>668</v>
      </c>
      <c r="C45" s="614" t="s">
        <v>148</v>
      </c>
      <c r="D45" s="615">
        <v>4</v>
      </c>
      <c r="E45" s="427">
        <v>2</v>
      </c>
      <c r="F45" s="427"/>
      <c r="G45" s="427"/>
      <c r="H45" s="616">
        <f t="shared" si="0"/>
        <v>40000</v>
      </c>
      <c r="I45" s="618" t="s">
        <v>181</v>
      </c>
      <c r="J45" s="236" t="s">
        <v>2795</v>
      </c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Y45" s="612"/>
    </row>
    <row r="46" spans="1:41" ht="22.5" customHeight="1" x14ac:dyDescent="0.35">
      <c r="A46" s="429">
        <f t="shared" si="1"/>
        <v>41</v>
      </c>
      <c r="B46" s="613" t="s">
        <v>1264</v>
      </c>
      <c r="C46" s="614" t="s">
        <v>2799</v>
      </c>
      <c r="D46" s="615">
        <v>5</v>
      </c>
      <c r="E46" s="427">
        <v>2</v>
      </c>
      <c r="F46" s="427"/>
      <c r="G46" s="427"/>
      <c r="H46" s="616">
        <f t="shared" si="0"/>
        <v>40000</v>
      </c>
      <c r="I46" s="617" t="s">
        <v>181</v>
      </c>
      <c r="J46" s="236" t="s">
        <v>2796</v>
      </c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/>
      <c r="Y46" s="100" t="s">
        <v>2</v>
      </c>
      <c r="Z46" s="6"/>
      <c r="AB46" s="100" t="s">
        <v>2</v>
      </c>
      <c r="AC46" s="103"/>
      <c r="AE46" s="100" t="s">
        <v>2</v>
      </c>
      <c r="AF46" s="103"/>
      <c r="AH46" s="100" t="s">
        <v>2</v>
      </c>
      <c r="AI46" s="6"/>
      <c r="AJ46" s="265"/>
      <c r="AK46" s="100" t="s">
        <v>2</v>
      </c>
      <c r="AL46" s="6"/>
      <c r="AM46" s="265"/>
      <c r="AN46" s="100" t="s">
        <v>2</v>
      </c>
      <c r="AO46" s="6"/>
    </row>
    <row r="47" spans="1:41" ht="22.5" customHeight="1" x14ac:dyDescent="0.35">
      <c r="A47" s="429">
        <f t="shared" si="1"/>
        <v>42</v>
      </c>
      <c r="B47" s="613" t="s">
        <v>1738</v>
      </c>
      <c r="C47" s="614" t="s">
        <v>110</v>
      </c>
      <c r="D47" s="615">
        <v>7</v>
      </c>
      <c r="E47" s="427">
        <v>1</v>
      </c>
      <c r="F47" s="427"/>
      <c r="G47" s="427"/>
      <c r="H47" s="616">
        <f t="shared" si="0"/>
        <v>20000</v>
      </c>
      <c r="I47" s="618" t="s">
        <v>181</v>
      </c>
      <c r="J47" s="236" t="s">
        <v>2797</v>
      </c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 t="s">
        <v>457</v>
      </c>
      <c r="W47" s="6"/>
      <c r="Y47" s="100" t="s">
        <v>457</v>
      </c>
      <c r="Z47" s="6"/>
      <c r="AB47" s="100" t="s">
        <v>457</v>
      </c>
      <c r="AC47" s="6"/>
      <c r="AE47" s="100" t="s">
        <v>457</v>
      </c>
      <c r="AF47" s="6"/>
      <c r="AH47" s="100" t="s">
        <v>457</v>
      </c>
      <c r="AI47" s="6"/>
      <c r="AK47" s="100" t="s">
        <v>457</v>
      </c>
      <c r="AL47" s="6"/>
      <c r="AN47" s="100" t="s">
        <v>457</v>
      </c>
      <c r="AO47" s="6"/>
    </row>
    <row r="48" spans="1:41" ht="22.5" customHeight="1" x14ac:dyDescent="0.35">
      <c r="A48" s="429">
        <f t="shared" si="1"/>
        <v>43</v>
      </c>
      <c r="B48" s="613" t="s">
        <v>2800</v>
      </c>
      <c r="C48" s="614" t="s">
        <v>187</v>
      </c>
      <c r="D48" s="615"/>
      <c r="E48" s="615">
        <v>1</v>
      </c>
      <c r="F48" s="615"/>
      <c r="G48" s="615"/>
      <c r="H48" s="616">
        <f t="shared" si="0"/>
        <v>20000</v>
      </c>
      <c r="I48" s="617" t="s">
        <v>181</v>
      </c>
      <c r="J48" s="236" t="s">
        <v>2798</v>
      </c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 t="s">
        <v>99</v>
      </c>
      <c r="W48" s="100"/>
      <c r="Y48" s="100" t="s">
        <v>99</v>
      </c>
      <c r="Z48" s="100"/>
      <c r="AB48" s="100" t="s">
        <v>99</v>
      </c>
      <c r="AC48" s="100"/>
      <c r="AE48" s="100" t="s">
        <v>99</v>
      </c>
      <c r="AF48" s="100"/>
      <c r="AH48" s="100" t="s">
        <v>99</v>
      </c>
      <c r="AI48" s="100"/>
      <c r="AK48" s="100" t="s">
        <v>99</v>
      </c>
      <c r="AL48" s="100"/>
      <c r="AN48" s="100" t="s">
        <v>99</v>
      </c>
      <c r="AO48" s="100"/>
    </row>
    <row r="49" spans="1:44" ht="22.5" customHeight="1" x14ac:dyDescent="0.35">
      <c r="A49" s="429">
        <f t="shared" si="1"/>
        <v>44</v>
      </c>
      <c r="B49" s="613" t="s">
        <v>1071</v>
      </c>
      <c r="C49" s="614" t="s">
        <v>189</v>
      </c>
      <c r="D49" s="615">
        <v>8</v>
      </c>
      <c r="E49" s="615">
        <v>1</v>
      </c>
      <c r="F49" s="615"/>
      <c r="G49" s="615"/>
      <c r="H49" s="616">
        <f t="shared" si="0"/>
        <v>20000</v>
      </c>
      <c r="I49" s="617" t="s">
        <v>181</v>
      </c>
      <c r="J49" s="236" t="s">
        <v>2802</v>
      </c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30" t="s">
        <v>70</v>
      </c>
      <c r="W49" s="2"/>
      <c r="Y49" s="30" t="s">
        <v>70</v>
      </c>
      <c r="Z49" s="2"/>
      <c r="AB49" s="30" t="s">
        <v>70</v>
      </c>
      <c r="AC49" s="2"/>
      <c r="AE49" s="30" t="s">
        <v>70</v>
      </c>
      <c r="AF49" s="2"/>
      <c r="AH49" s="30" t="s">
        <v>70</v>
      </c>
      <c r="AI49" s="2"/>
      <c r="AK49" s="30" t="s">
        <v>70</v>
      </c>
      <c r="AL49" s="2"/>
      <c r="AN49" s="30" t="s">
        <v>70</v>
      </c>
      <c r="AO49" s="2"/>
    </row>
    <row r="50" spans="1:44" ht="22.5" customHeight="1" x14ac:dyDescent="0.35">
      <c r="A50" s="429">
        <f t="shared" si="1"/>
        <v>45</v>
      </c>
      <c r="B50" s="613" t="s">
        <v>2806</v>
      </c>
      <c r="C50" s="614" t="s">
        <v>148</v>
      </c>
      <c r="D50" s="615">
        <v>4</v>
      </c>
      <c r="E50" s="615">
        <v>1</v>
      </c>
      <c r="F50" s="615"/>
      <c r="G50" s="615"/>
      <c r="H50" s="616">
        <f t="shared" si="0"/>
        <v>20000</v>
      </c>
      <c r="I50" s="617" t="s">
        <v>181</v>
      </c>
      <c r="J50" s="236" t="s">
        <v>2803</v>
      </c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30" t="s">
        <v>71</v>
      </c>
      <c r="W50" s="281"/>
      <c r="Y50" s="30" t="s">
        <v>71</v>
      </c>
      <c r="Z50" s="2"/>
      <c r="AB50" s="30" t="s">
        <v>71</v>
      </c>
      <c r="AC50" s="2"/>
      <c r="AE50" s="30" t="s">
        <v>71</v>
      </c>
      <c r="AF50" s="2"/>
      <c r="AH50" s="30" t="s">
        <v>80</v>
      </c>
      <c r="AI50" s="2"/>
      <c r="AK50" s="30" t="s">
        <v>71</v>
      </c>
      <c r="AL50" s="2"/>
      <c r="AN50" s="30" t="s">
        <v>71</v>
      </c>
      <c r="AO50" s="2"/>
    </row>
    <row r="51" spans="1:44" ht="22.5" customHeight="1" x14ac:dyDescent="0.35">
      <c r="A51" s="429">
        <f t="shared" si="1"/>
        <v>46</v>
      </c>
      <c r="B51" s="613" t="s">
        <v>909</v>
      </c>
      <c r="C51" s="614" t="s">
        <v>148</v>
      </c>
      <c r="D51" s="615">
        <v>4</v>
      </c>
      <c r="E51" s="615">
        <v>1</v>
      </c>
      <c r="F51" s="615"/>
      <c r="G51" s="615"/>
      <c r="H51" s="616">
        <f t="shared" si="0"/>
        <v>20000</v>
      </c>
      <c r="I51" s="617" t="s">
        <v>181</v>
      </c>
      <c r="J51" s="236" t="s">
        <v>2804</v>
      </c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120" t="s">
        <v>0</v>
      </c>
      <c r="W51" s="79">
        <f>(W49+W50)*20000</f>
        <v>0</v>
      </c>
      <c r="Y51" s="120" t="s">
        <v>0</v>
      </c>
      <c r="Z51" s="79">
        <f>(Z49+Z50)*20000</f>
        <v>0</v>
      </c>
      <c r="AB51" s="120" t="s">
        <v>0</v>
      </c>
      <c r="AC51" s="79">
        <f>(AC49+AC50)*20000</f>
        <v>0</v>
      </c>
      <c r="AE51" s="120" t="s">
        <v>0</v>
      </c>
      <c r="AF51" s="79">
        <f>(AF49+AF50)*20000</f>
        <v>0</v>
      </c>
      <c r="AH51" s="120" t="s">
        <v>0</v>
      </c>
      <c r="AI51" s="79">
        <f>(AI49+AI50)*20000</f>
        <v>0</v>
      </c>
      <c r="AK51" s="120" t="s">
        <v>0</v>
      </c>
      <c r="AL51" s="79">
        <f>(AL49+AL50)*20000</f>
        <v>0</v>
      </c>
      <c r="AN51" s="120" t="s">
        <v>0</v>
      </c>
      <c r="AO51" s="79">
        <f>(AO49+AO50)*20000</f>
        <v>0</v>
      </c>
    </row>
    <row r="52" spans="1:44" ht="22.5" customHeight="1" x14ac:dyDescent="0.35">
      <c r="A52" s="429">
        <f t="shared" si="1"/>
        <v>47</v>
      </c>
      <c r="B52" s="613" t="s">
        <v>524</v>
      </c>
      <c r="C52" s="614" t="s">
        <v>148</v>
      </c>
      <c r="D52" s="615">
        <v>4</v>
      </c>
      <c r="E52" s="615">
        <v>1</v>
      </c>
      <c r="F52" s="615"/>
      <c r="G52" s="615"/>
      <c r="H52" s="616">
        <f t="shared" si="0"/>
        <v>20000</v>
      </c>
      <c r="I52" s="624" t="s">
        <v>181</v>
      </c>
      <c r="J52" s="236" t="s">
        <v>2805</v>
      </c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436"/>
      <c r="W52" s="341"/>
      <c r="X52" s="132"/>
      <c r="Y52" s="436"/>
      <c r="Z52" s="132"/>
      <c r="AA52" s="132"/>
      <c r="AB52" s="436"/>
      <c r="AC52" s="132"/>
      <c r="AD52" s="132"/>
      <c r="AE52" s="436"/>
      <c r="AF52" s="132"/>
      <c r="AG52" s="132"/>
      <c r="AH52" s="436"/>
      <c r="AI52" s="132"/>
      <c r="AJ52" s="132"/>
      <c r="AK52" s="436"/>
      <c r="AL52" s="132"/>
      <c r="AM52" s="132"/>
    </row>
    <row r="53" spans="1:44" ht="22.5" customHeight="1" x14ac:dyDescent="0.35">
      <c r="A53" s="654">
        <v>48</v>
      </c>
      <c r="B53" s="655" t="s">
        <v>1078</v>
      </c>
      <c r="C53" s="656" t="s">
        <v>649</v>
      </c>
      <c r="D53" s="654">
        <v>5</v>
      </c>
      <c r="E53" s="657">
        <v>3</v>
      </c>
      <c r="F53" s="657"/>
      <c r="G53" s="657"/>
      <c r="H53" s="658">
        <f t="shared" si="0"/>
        <v>60000</v>
      </c>
      <c r="I53" s="659"/>
      <c r="J53" s="436" t="s">
        <v>2807</v>
      </c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00" t="s">
        <v>2</v>
      </c>
      <c r="W53" s="6"/>
      <c r="X53" s="132"/>
      <c r="Y53" s="100" t="s">
        <v>2</v>
      </c>
      <c r="Z53" s="6"/>
      <c r="AA53" s="132"/>
      <c r="AB53" s="100" t="s">
        <v>2</v>
      </c>
      <c r="AC53" s="6"/>
      <c r="AD53" s="132"/>
      <c r="AE53" s="100" t="s">
        <v>2</v>
      </c>
      <c r="AF53" s="6"/>
      <c r="AG53" s="132"/>
      <c r="AH53" s="100" t="s">
        <v>2</v>
      </c>
      <c r="AI53" s="6"/>
      <c r="AJ53" s="132"/>
      <c r="AK53" s="100" t="s">
        <v>2</v>
      </c>
      <c r="AL53" s="6"/>
      <c r="AM53" s="132"/>
      <c r="AN53" s="100" t="s">
        <v>2</v>
      </c>
      <c r="AO53" s="6"/>
    </row>
    <row r="54" spans="1:44" ht="22.5" customHeight="1" x14ac:dyDescent="0.35">
      <c r="A54" s="654">
        <v>49</v>
      </c>
      <c r="B54" s="655" t="s">
        <v>1250</v>
      </c>
      <c r="C54" s="656" t="s">
        <v>148</v>
      </c>
      <c r="D54" s="654">
        <v>4</v>
      </c>
      <c r="E54" s="657">
        <v>1</v>
      </c>
      <c r="F54" s="657"/>
      <c r="G54" s="657"/>
      <c r="H54" s="658">
        <f t="shared" si="0"/>
        <v>20000</v>
      </c>
      <c r="I54" s="659"/>
      <c r="J54" s="641" t="s">
        <v>2808</v>
      </c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100" t="s">
        <v>457</v>
      </c>
      <c r="W54" s="6"/>
      <c r="X54" s="132"/>
      <c r="Y54" s="100" t="s">
        <v>457</v>
      </c>
      <c r="Z54" s="6"/>
      <c r="AA54" s="132"/>
      <c r="AB54" s="100" t="s">
        <v>457</v>
      </c>
      <c r="AC54" s="6"/>
      <c r="AD54" s="132"/>
      <c r="AE54" s="100" t="s">
        <v>457</v>
      </c>
      <c r="AF54" s="6"/>
      <c r="AG54" s="132"/>
      <c r="AH54" s="100" t="s">
        <v>457</v>
      </c>
      <c r="AI54" s="6"/>
      <c r="AJ54" s="132"/>
      <c r="AK54" s="100" t="s">
        <v>457</v>
      </c>
      <c r="AL54" s="6"/>
      <c r="AM54" s="132"/>
      <c r="AN54" s="100" t="s">
        <v>457</v>
      </c>
      <c r="AO54" s="6"/>
    </row>
    <row r="55" spans="1:44" ht="22.5" customHeight="1" x14ac:dyDescent="0.35">
      <c r="A55" s="615">
        <v>51</v>
      </c>
      <c r="B55" s="428" t="s">
        <v>126</v>
      </c>
      <c r="C55" s="614" t="s">
        <v>475</v>
      </c>
      <c r="D55" s="615">
        <v>4</v>
      </c>
      <c r="E55" s="429">
        <v>1</v>
      </c>
      <c r="F55" s="429"/>
      <c r="G55" s="429"/>
      <c r="H55" s="616">
        <f>(E55+G55)*20000</f>
        <v>20000</v>
      </c>
      <c r="I55" s="624" t="s">
        <v>181</v>
      </c>
      <c r="J55" s="641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100" t="s">
        <v>99</v>
      </c>
      <c r="W55" s="100"/>
      <c r="X55" s="132"/>
      <c r="Y55" s="100" t="s">
        <v>99</v>
      </c>
      <c r="Z55" s="100"/>
      <c r="AA55" s="132"/>
      <c r="AB55" s="100" t="s">
        <v>99</v>
      </c>
      <c r="AC55" s="100"/>
      <c r="AD55" s="132"/>
      <c r="AE55" s="100" t="s">
        <v>99</v>
      </c>
      <c r="AF55" s="100"/>
      <c r="AG55" s="132"/>
      <c r="AH55" s="100" t="s">
        <v>99</v>
      </c>
      <c r="AI55" s="100"/>
      <c r="AJ55" s="132"/>
      <c r="AK55" s="100" t="s">
        <v>99</v>
      </c>
      <c r="AL55" s="100"/>
      <c r="AM55" s="132"/>
      <c r="AN55" s="100" t="s">
        <v>99</v>
      </c>
      <c r="AO55" s="100"/>
    </row>
    <row r="56" spans="1:44" ht="22.5" customHeight="1" x14ac:dyDescent="0.35">
      <c r="A56" s="615">
        <v>52</v>
      </c>
      <c r="B56" s="428" t="s">
        <v>493</v>
      </c>
      <c r="C56" s="614"/>
      <c r="D56" s="615">
        <v>8</v>
      </c>
      <c r="E56" s="429">
        <v>1</v>
      </c>
      <c r="F56" s="429"/>
      <c r="G56" s="429"/>
      <c r="H56" s="616">
        <f>(E56+G56)*20000</f>
        <v>20000</v>
      </c>
      <c r="I56" s="624" t="s">
        <v>181</v>
      </c>
      <c r="J56" s="23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30" t="s">
        <v>70</v>
      </c>
      <c r="W56" s="2"/>
      <c r="X56" s="132"/>
      <c r="Y56" s="30" t="s">
        <v>70</v>
      </c>
      <c r="Z56" s="2"/>
      <c r="AA56" s="132"/>
      <c r="AB56" s="30" t="s">
        <v>70</v>
      </c>
      <c r="AC56" s="2"/>
      <c r="AD56" s="132"/>
      <c r="AE56" s="30" t="s">
        <v>70</v>
      </c>
      <c r="AF56" s="2"/>
      <c r="AG56" s="132"/>
      <c r="AH56" s="30" t="s">
        <v>70</v>
      </c>
      <c r="AI56" s="2"/>
      <c r="AJ56" s="132"/>
      <c r="AK56" s="30" t="s">
        <v>70</v>
      </c>
      <c r="AL56" s="2"/>
      <c r="AM56" s="132"/>
      <c r="AN56" s="30" t="s">
        <v>70</v>
      </c>
      <c r="AO56" s="2"/>
    </row>
    <row r="57" spans="1:44" ht="22.5" customHeight="1" x14ac:dyDescent="0.35">
      <c r="A57" s="1"/>
      <c r="B57" s="2"/>
      <c r="C57" s="30"/>
      <c r="D57" s="1"/>
      <c r="E57" s="1"/>
      <c r="F57" s="1"/>
      <c r="G57" s="1"/>
      <c r="H57" s="79"/>
      <c r="I57" s="30"/>
      <c r="J57" s="23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30" t="s">
        <v>71</v>
      </c>
      <c r="W57" s="281"/>
      <c r="X57" s="132"/>
      <c r="Y57" s="30" t="s">
        <v>71</v>
      </c>
      <c r="Z57" s="281"/>
      <c r="AA57" s="132"/>
      <c r="AB57" s="30" t="s">
        <v>71</v>
      </c>
      <c r="AC57" s="281"/>
      <c r="AD57" s="132"/>
      <c r="AE57" s="30" t="s">
        <v>71</v>
      </c>
      <c r="AF57" s="281"/>
      <c r="AG57" s="132"/>
      <c r="AH57" s="30" t="s">
        <v>71</v>
      </c>
      <c r="AI57" s="281"/>
      <c r="AJ57" s="132"/>
      <c r="AK57" s="30" t="s">
        <v>71</v>
      </c>
      <c r="AL57" s="281"/>
      <c r="AM57" s="132"/>
      <c r="AN57" s="30" t="s">
        <v>71</v>
      </c>
      <c r="AO57" s="281"/>
    </row>
    <row r="58" spans="1:44" ht="22.5" customHeight="1" x14ac:dyDescent="0.35">
      <c r="A58" s="230">
        <v>53</v>
      </c>
      <c r="B58" s="94"/>
      <c r="C58" s="231"/>
      <c r="D58" s="118"/>
      <c r="E58" s="230"/>
      <c r="F58" s="230"/>
      <c r="G58" s="230"/>
      <c r="H58" s="230"/>
      <c r="I58" s="233"/>
      <c r="J58" s="23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120" t="s">
        <v>0</v>
      </c>
      <c r="W58" s="79">
        <f>(W56+W57)*20000</f>
        <v>0</v>
      </c>
      <c r="X58" s="132"/>
      <c r="Y58" s="120" t="s">
        <v>0</v>
      </c>
      <c r="Z58" s="79">
        <f>(Z56+Z57)*20000</f>
        <v>0</v>
      </c>
      <c r="AA58" s="132"/>
      <c r="AB58" s="120" t="s">
        <v>0</v>
      </c>
      <c r="AC58" s="79">
        <f>(AC56+AC57)*20000</f>
        <v>0</v>
      </c>
      <c r="AD58" s="132"/>
      <c r="AE58" s="120" t="s">
        <v>0</v>
      </c>
      <c r="AF58" s="79">
        <f>(AF56+AF57)*20000</f>
        <v>0</v>
      </c>
      <c r="AG58" s="132"/>
      <c r="AH58" s="120" t="s">
        <v>0</v>
      </c>
      <c r="AI58" s="79">
        <f>(AI56+AI57)*20000</f>
        <v>0</v>
      </c>
      <c r="AJ58" s="132"/>
      <c r="AK58" s="120" t="s">
        <v>0</v>
      </c>
      <c r="AL58" s="79">
        <f>(AL56+AL57)*20000</f>
        <v>0</v>
      </c>
      <c r="AM58" s="132"/>
      <c r="AN58" s="120" t="s">
        <v>0</v>
      </c>
      <c r="AO58" s="79">
        <f>(AO56+AO57)*20000</f>
        <v>0</v>
      </c>
    </row>
    <row r="59" spans="1:44" x14ac:dyDescent="0.35">
      <c r="A59" s="230">
        <v>54</v>
      </c>
      <c r="B59" s="93"/>
      <c r="C59" s="231"/>
      <c r="D59" s="232"/>
      <c r="E59" s="230"/>
      <c r="F59" s="230"/>
      <c r="G59" s="230"/>
      <c r="H59" s="230"/>
      <c r="I59" s="233"/>
      <c r="J59" s="436"/>
      <c r="V59" s="436"/>
      <c r="W59" s="132"/>
      <c r="X59" s="132"/>
      <c r="Y59" s="436"/>
      <c r="Z59" s="132"/>
      <c r="AA59" s="132"/>
      <c r="AB59" s="436"/>
      <c r="AC59" s="132"/>
      <c r="AD59" s="132"/>
      <c r="AE59" s="436"/>
      <c r="AF59" s="132"/>
      <c r="AG59" s="132"/>
      <c r="AH59" s="436"/>
      <c r="AI59" s="132"/>
      <c r="AJ59" s="132"/>
      <c r="AK59" s="436"/>
      <c r="AL59" s="132"/>
      <c r="AM59" s="132"/>
      <c r="AN59" s="436"/>
      <c r="AO59" s="132"/>
      <c r="AP59" s="75"/>
      <c r="AQ59" s="75"/>
      <c r="AR59" s="75"/>
    </row>
    <row r="60" spans="1:44" x14ac:dyDescent="0.35">
      <c r="A60" s="230">
        <f>A59+1</f>
        <v>55</v>
      </c>
      <c r="B60" s="93"/>
      <c r="C60" s="93"/>
      <c r="D60" s="232"/>
      <c r="E60" s="230"/>
      <c r="F60" s="94"/>
      <c r="G60" s="94"/>
      <c r="H60" s="94"/>
      <c r="I60" s="233"/>
      <c r="J60" s="436"/>
      <c r="V60" s="436"/>
      <c r="W60" s="132"/>
      <c r="X60" s="132"/>
      <c r="Y60" s="436"/>
      <c r="Z60" s="132"/>
      <c r="AA60" s="132"/>
      <c r="AB60" s="436"/>
      <c r="AC60" s="132"/>
      <c r="AD60" s="132"/>
      <c r="AE60" s="436"/>
      <c r="AF60" s="132"/>
      <c r="AG60" s="132"/>
      <c r="AH60" s="436"/>
      <c r="AI60" s="132"/>
      <c r="AJ60" s="132"/>
      <c r="AK60" s="436"/>
      <c r="AL60" s="132"/>
      <c r="AM60" s="132"/>
      <c r="AN60" s="436"/>
      <c r="AO60" s="132"/>
      <c r="AP60" s="75"/>
      <c r="AQ60" s="75"/>
      <c r="AR60" s="75"/>
    </row>
    <row r="61" spans="1:44" x14ac:dyDescent="0.35">
      <c r="A61" s="230">
        <f t="shared" ref="A61:A67" si="2">A60+1</f>
        <v>56</v>
      </c>
      <c r="B61" s="93"/>
      <c r="C61" s="118"/>
      <c r="D61" s="94"/>
      <c r="E61" s="435"/>
      <c r="F61" s="435"/>
      <c r="G61" s="94"/>
      <c r="H61" s="233">
        <f t="shared" si="0"/>
        <v>0</v>
      </c>
      <c r="I61" s="96"/>
      <c r="J61" s="436"/>
      <c r="V61" s="436"/>
      <c r="W61" s="132"/>
      <c r="X61" s="132"/>
      <c r="Y61" s="436"/>
      <c r="Z61" s="132"/>
      <c r="AA61" s="132"/>
      <c r="AB61" s="436"/>
      <c r="AC61" s="132"/>
      <c r="AD61" s="132"/>
      <c r="AE61" s="436"/>
      <c r="AF61" s="132"/>
      <c r="AG61" s="132"/>
      <c r="AH61" s="436"/>
      <c r="AI61" s="132"/>
      <c r="AJ61" s="132"/>
      <c r="AK61" s="436"/>
      <c r="AL61" s="132"/>
      <c r="AM61" s="132"/>
      <c r="AN61" s="436"/>
      <c r="AO61" s="132"/>
      <c r="AP61" s="75"/>
      <c r="AQ61" s="75"/>
      <c r="AR61" s="75"/>
    </row>
    <row r="62" spans="1:44" x14ac:dyDescent="0.35">
      <c r="A62" s="230">
        <f t="shared" si="2"/>
        <v>57</v>
      </c>
      <c r="B62" s="93"/>
      <c r="C62" s="118"/>
      <c r="D62" s="94"/>
      <c r="E62" s="435"/>
      <c r="F62" s="435"/>
      <c r="G62" s="435"/>
      <c r="H62" s="233">
        <f t="shared" si="0"/>
        <v>0</v>
      </c>
      <c r="I62" s="118"/>
      <c r="J62" s="436"/>
      <c r="V62" s="436"/>
      <c r="W62" s="132"/>
      <c r="X62" s="132"/>
      <c r="Y62" s="436"/>
      <c r="Z62" s="132"/>
      <c r="AA62" s="132"/>
      <c r="AB62" s="436"/>
      <c r="AC62" s="132"/>
      <c r="AD62" s="132"/>
      <c r="AE62" s="436"/>
      <c r="AF62" s="132"/>
      <c r="AG62" s="132"/>
      <c r="AH62" s="436"/>
      <c r="AI62" s="132"/>
      <c r="AJ62" s="132"/>
      <c r="AK62" s="436"/>
      <c r="AL62" s="132"/>
      <c r="AM62" s="132"/>
      <c r="AN62" s="436"/>
      <c r="AO62" s="132"/>
      <c r="AP62" s="75"/>
      <c r="AQ62" s="75"/>
      <c r="AR62" s="75"/>
    </row>
    <row r="63" spans="1:44" x14ac:dyDescent="0.35">
      <c r="A63" s="230">
        <f t="shared" si="2"/>
        <v>58</v>
      </c>
      <c r="B63" s="93"/>
      <c r="C63" s="118"/>
      <c r="D63" s="94"/>
      <c r="E63" s="435"/>
      <c r="F63" s="435"/>
      <c r="G63" s="435"/>
      <c r="H63" s="233">
        <f t="shared" si="0"/>
        <v>0</v>
      </c>
      <c r="I63" s="118"/>
      <c r="J63" s="436"/>
      <c r="V63" s="436"/>
      <c r="W63" s="132"/>
      <c r="X63" s="132"/>
      <c r="Y63" s="436"/>
      <c r="Z63" s="132"/>
      <c r="AA63" s="132"/>
      <c r="AB63" s="436"/>
      <c r="AC63" s="132"/>
      <c r="AD63" s="132"/>
      <c r="AE63" s="436"/>
      <c r="AF63" s="132"/>
      <c r="AG63" s="132"/>
      <c r="AH63" s="436"/>
      <c r="AI63" s="132"/>
      <c r="AJ63" s="132"/>
      <c r="AK63" s="436"/>
      <c r="AL63" s="132"/>
      <c r="AM63" s="132"/>
      <c r="AN63" s="436"/>
      <c r="AO63" s="132"/>
      <c r="AP63" s="75"/>
      <c r="AQ63" s="75"/>
      <c r="AR63" s="75"/>
    </row>
    <row r="64" spans="1:44" x14ac:dyDescent="0.35">
      <c r="A64" s="230">
        <f t="shared" si="2"/>
        <v>59</v>
      </c>
      <c r="B64" s="93"/>
      <c r="C64" s="118"/>
      <c r="D64" s="94"/>
      <c r="E64" s="435"/>
      <c r="F64" s="435"/>
      <c r="G64" s="435"/>
      <c r="H64" s="233">
        <f t="shared" si="0"/>
        <v>0</v>
      </c>
      <c r="I64" s="118"/>
      <c r="J64" s="436"/>
      <c r="V64" s="436"/>
      <c r="W64" s="132"/>
      <c r="X64" s="132"/>
      <c r="Y64" s="436"/>
      <c r="Z64" s="132"/>
      <c r="AA64" s="132"/>
      <c r="AB64" s="436"/>
      <c r="AC64" s="132"/>
      <c r="AD64" s="132"/>
      <c r="AE64" s="436"/>
      <c r="AF64" s="132"/>
      <c r="AG64" s="132"/>
      <c r="AH64" s="436"/>
      <c r="AI64" s="132"/>
      <c r="AJ64" s="132"/>
      <c r="AK64" s="436"/>
      <c r="AL64" s="132"/>
      <c r="AM64" s="132"/>
      <c r="AN64" s="436"/>
      <c r="AO64" s="132"/>
      <c r="AP64" s="75"/>
      <c r="AQ64" s="75"/>
      <c r="AR64" s="75"/>
    </row>
    <row r="65" spans="1:44" x14ac:dyDescent="0.35">
      <c r="A65" s="230" t="e">
        <f>#REF!+1</f>
        <v>#REF!</v>
      </c>
      <c r="B65" s="93"/>
      <c r="C65" s="118"/>
      <c r="D65" s="94"/>
      <c r="E65" s="435"/>
      <c r="F65" s="435"/>
      <c r="G65" s="435"/>
      <c r="H65" s="233">
        <f t="shared" si="0"/>
        <v>0</v>
      </c>
      <c r="I65" s="118"/>
      <c r="J65" s="436"/>
      <c r="V65" s="436"/>
      <c r="W65" s="132"/>
      <c r="X65" s="132"/>
      <c r="Y65" s="436"/>
      <c r="Z65" s="132"/>
      <c r="AA65" s="132"/>
      <c r="AB65" s="436"/>
      <c r="AC65" s="132"/>
      <c r="AD65" s="132"/>
      <c r="AE65" s="436"/>
      <c r="AF65" s="132"/>
      <c r="AG65" s="132"/>
      <c r="AH65" s="436"/>
      <c r="AI65" s="132"/>
      <c r="AJ65" s="132"/>
      <c r="AK65" s="436"/>
      <c r="AL65" s="132"/>
      <c r="AM65" s="132"/>
      <c r="AN65" s="436"/>
      <c r="AO65" s="132"/>
      <c r="AP65" s="75"/>
      <c r="AQ65" s="75"/>
      <c r="AR65" s="75"/>
    </row>
    <row r="66" spans="1:44" x14ac:dyDescent="0.35">
      <c r="A66" s="230" t="e">
        <f t="shared" si="2"/>
        <v>#REF!</v>
      </c>
      <c r="B66" s="93"/>
      <c r="C66" s="118"/>
      <c r="D66" s="94"/>
      <c r="E66" s="435"/>
      <c r="F66" s="435"/>
      <c r="G66" s="435"/>
      <c r="H66" s="233">
        <f t="shared" si="0"/>
        <v>0</v>
      </c>
      <c r="I66" s="118"/>
      <c r="J66" s="436"/>
      <c r="V66" s="436"/>
      <c r="W66" s="132"/>
      <c r="X66" s="132"/>
      <c r="Y66" s="436"/>
      <c r="Z66" s="132"/>
      <c r="AA66" s="132"/>
      <c r="AB66" s="436"/>
      <c r="AC66" s="132"/>
      <c r="AD66" s="132"/>
      <c r="AE66" s="436"/>
      <c r="AF66" s="132"/>
      <c r="AG66" s="132"/>
      <c r="AH66" s="436"/>
      <c r="AI66" s="132"/>
      <c r="AJ66" s="132"/>
      <c r="AK66" s="436"/>
      <c r="AL66" s="132"/>
      <c r="AM66" s="132"/>
      <c r="AN66" s="436"/>
      <c r="AO66" s="132"/>
      <c r="AP66" s="75"/>
      <c r="AQ66" s="75"/>
      <c r="AR66" s="75"/>
    </row>
    <row r="67" spans="1:44" x14ac:dyDescent="0.35">
      <c r="A67" s="230" t="e">
        <f t="shared" si="2"/>
        <v>#REF!</v>
      </c>
      <c r="B67" s="93"/>
      <c r="C67" s="118"/>
      <c r="D67" s="94"/>
      <c r="E67" s="435"/>
      <c r="F67" s="435"/>
      <c r="G67" s="435"/>
      <c r="H67" s="233">
        <f t="shared" si="0"/>
        <v>0</v>
      </c>
      <c r="I67" s="118"/>
      <c r="J67" s="436"/>
      <c r="V67" s="436"/>
      <c r="W67" s="132"/>
      <c r="X67" s="132"/>
      <c r="Y67" s="436"/>
      <c r="Z67" s="132"/>
      <c r="AA67" s="132"/>
      <c r="AB67" s="436"/>
      <c r="AC67" s="132"/>
      <c r="AD67" s="132"/>
      <c r="AE67" s="436"/>
      <c r="AF67" s="132"/>
      <c r="AG67" s="132"/>
      <c r="AH67" s="436"/>
      <c r="AI67" s="132"/>
      <c r="AJ67" s="132"/>
      <c r="AK67" s="436"/>
      <c r="AL67" s="132"/>
      <c r="AM67" s="132"/>
      <c r="AN67" s="436"/>
      <c r="AO67" s="132"/>
      <c r="AP67" s="75"/>
      <c r="AQ67" s="75"/>
      <c r="AR67" s="75"/>
    </row>
    <row r="68" spans="1:44" x14ac:dyDescent="0.35">
      <c r="A68" s="230">
        <f>A63+1</f>
        <v>59</v>
      </c>
      <c r="B68" s="93"/>
      <c r="C68" s="118"/>
      <c r="D68" s="94"/>
      <c r="E68" s="435"/>
      <c r="F68" s="435"/>
      <c r="G68" s="435"/>
      <c r="H68" s="233">
        <f t="shared" si="0"/>
        <v>0</v>
      </c>
      <c r="I68" s="118"/>
      <c r="J68" s="436"/>
      <c r="V68" s="436"/>
      <c r="W68" s="132"/>
      <c r="X68" s="132"/>
      <c r="Y68" s="436"/>
      <c r="Z68" s="132"/>
      <c r="AA68" s="132"/>
      <c r="AB68" s="436"/>
      <c r="AC68" s="132"/>
      <c r="AD68" s="132"/>
      <c r="AE68" s="436"/>
      <c r="AF68" s="132"/>
      <c r="AG68" s="132"/>
      <c r="AH68" s="436"/>
      <c r="AI68" s="132"/>
      <c r="AJ68" s="132"/>
      <c r="AK68" s="436"/>
      <c r="AL68" s="132"/>
      <c r="AM68" s="132"/>
      <c r="AN68" s="436"/>
      <c r="AO68" s="132"/>
      <c r="AP68" s="75"/>
      <c r="AQ68" s="75"/>
      <c r="AR68" s="75"/>
    </row>
    <row r="69" spans="1:44" x14ac:dyDescent="0.35">
      <c r="A69" s="230">
        <f>A64+1</f>
        <v>60</v>
      </c>
      <c r="B69" s="93"/>
      <c r="C69" s="118"/>
      <c r="D69" s="94"/>
      <c r="E69" s="435"/>
      <c r="F69" s="435"/>
      <c r="G69" s="435"/>
      <c r="H69" s="638">
        <f t="shared" si="0"/>
        <v>0</v>
      </c>
      <c r="I69" s="118"/>
      <c r="J69" s="436"/>
      <c r="V69" s="436"/>
      <c r="W69" s="132"/>
      <c r="X69" s="132"/>
      <c r="Y69" s="436"/>
      <c r="Z69" s="132"/>
      <c r="AA69" s="132"/>
      <c r="AB69" s="436"/>
      <c r="AC69" s="132"/>
      <c r="AD69" s="132"/>
      <c r="AE69" s="436"/>
      <c r="AF69" s="132"/>
      <c r="AG69" s="132"/>
      <c r="AH69" s="436"/>
      <c r="AI69" s="132"/>
      <c r="AJ69" s="132"/>
      <c r="AK69" s="436"/>
      <c r="AL69" s="132"/>
      <c r="AM69" s="132"/>
      <c r="AN69" s="436"/>
      <c r="AO69" s="132"/>
      <c r="AP69" s="75"/>
      <c r="AQ69" s="75"/>
      <c r="AR69" s="75"/>
    </row>
    <row r="70" spans="1:44" x14ac:dyDescent="0.35">
      <c r="A70" s="230" t="e">
        <f>#REF!+1</f>
        <v>#REF!</v>
      </c>
      <c r="B70" s="93"/>
      <c r="C70" s="118"/>
      <c r="D70" s="94"/>
      <c r="E70" s="435"/>
      <c r="F70" s="435"/>
      <c r="G70" s="435"/>
      <c r="H70" s="638">
        <f t="shared" si="0"/>
        <v>0</v>
      </c>
      <c r="I70" s="118"/>
      <c r="J70" s="436"/>
      <c r="V70" s="436"/>
      <c r="W70" s="132"/>
      <c r="X70" s="132"/>
      <c r="Y70" s="436"/>
      <c r="Z70" s="132"/>
      <c r="AA70" s="132"/>
      <c r="AB70" s="436"/>
      <c r="AC70" s="132"/>
      <c r="AD70" s="132"/>
      <c r="AE70" s="436"/>
      <c r="AF70" s="132"/>
      <c r="AG70" s="132"/>
      <c r="AH70" s="436"/>
      <c r="AI70" s="132"/>
      <c r="AJ70" s="132"/>
      <c r="AK70" s="436"/>
      <c r="AL70" s="132"/>
      <c r="AM70" s="132"/>
      <c r="AN70" s="436"/>
      <c r="AO70" s="132"/>
      <c r="AP70" s="75"/>
      <c r="AQ70" s="75"/>
      <c r="AR70" s="75"/>
    </row>
    <row r="71" spans="1:44" x14ac:dyDescent="0.35">
      <c r="A71" s="230" t="e">
        <f t="shared" ref="A71" si="3">A65+1</f>
        <v>#REF!</v>
      </c>
      <c r="B71" s="93"/>
      <c r="C71" s="118"/>
      <c r="D71" s="94"/>
      <c r="E71" s="435"/>
      <c r="F71" s="435"/>
      <c r="G71" s="435"/>
      <c r="H71" s="638">
        <f t="shared" ref="H71:H81" si="4">(E71+G71)*20000</f>
        <v>0</v>
      </c>
      <c r="I71" s="118"/>
      <c r="J71" s="436"/>
      <c r="V71" s="436"/>
      <c r="W71" s="132"/>
      <c r="X71" s="132"/>
      <c r="Y71" s="436"/>
      <c r="Z71" s="132"/>
      <c r="AA71" s="132"/>
      <c r="AB71" s="436"/>
      <c r="AC71" s="132"/>
      <c r="AD71" s="132"/>
      <c r="AE71" s="436"/>
      <c r="AF71" s="132"/>
      <c r="AG71" s="132"/>
      <c r="AH71" s="436"/>
      <c r="AI71" s="132"/>
      <c r="AJ71" s="132"/>
      <c r="AK71" s="436"/>
      <c r="AL71" s="132"/>
      <c r="AM71" s="132"/>
      <c r="AN71" s="436"/>
      <c r="AO71" s="132"/>
      <c r="AP71" s="75"/>
      <c r="AQ71" s="75"/>
      <c r="AR71" s="75"/>
    </row>
    <row r="72" spans="1:44" x14ac:dyDescent="0.35">
      <c r="A72" s="230">
        <v>63</v>
      </c>
      <c r="B72" s="93"/>
      <c r="C72" s="118"/>
      <c r="D72" s="94"/>
      <c r="E72" s="435"/>
      <c r="F72" s="435"/>
      <c r="G72" s="435"/>
      <c r="H72" s="638">
        <f t="shared" si="4"/>
        <v>0</v>
      </c>
      <c r="I72" s="118"/>
      <c r="J72" s="436"/>
      <c r="V72" s="436"/>
      <c r="W72" s="132"/>
      <c r="X72" s="132"/>
      <c r="Y72" s="436"/>
      <c r="Z72" s="132"/>
      <c r="AA72" s="132"/>
      <c r="AB72" s="436"/>
      <c r="AC72" s="132"/>
      <c r="AD72" s="132"/>
      <c r="AE72" s="436"/>
      <c r="AF72" s="132"/>
      <c r="AG72" s="132"/>
      <c r="AH72" s="436"/>
      <c r="AI72" s="132"/>
      <c r="AJ72" s="132"/>
      <c r="AK72" s="436"/>
      <c r="AL72" s="132"/>
      <c r="AM72" s="132"/>
      <c r="AN72" s="436"/>
      <c r="AO72" s="132"/>
      <c r="AP72" s="75"/>
      <c r="AQ72" s="75"/>
      <c r="AR72" s="75"/>
    </row>
    <row r="73" spans="1:44" x14ac:dyDescent="0.35">
      <c r="A73" s="230">
        <v>64</v>
      </c>
      <c r="B73" s="93"/>
      <c r="C73" s="118"/>
      <c r="D73" s="94"/>
      <c r="E73" s="435"/>
      <c r="F73" s="435"/>
      <c r="G73" s="435"/>
      <c r="H73" s="638">
        <f t="shared" si="4"/>
        <v>0</v>
      </c>
      <c r="I73" s="118"/>
      <c r="J73" s="436"/>
      <c r="V73" s="436"/>
      <c r="W73" s="132"/>
      <c r="X73" s="132"/>
      <c r="Y73" s="436"/>
      <c r="Z73" s="132"/>
      <c r="AA73" s="132"/>
      <c r="AB73" s="436"/>
      <c r="AC73" s="132"/>
      <c r="AD73" s="132"/>
      <c r="AE73" s="436"/>
      <c r="AF73" s="132"/>
      <c r="AG73" s="132"/>
      <c r="AH73" s="436"/>
      <c r="AI73" s="132"/>
      <c r="AJ73" s="132"/>
      <c r="AK73" s="436"/>
      <c r="AL73" s="132"/>
      <c r="AM73" s="132"/>
      <c r="AN73" s="436"/>
      <c r="AO73" s="132"/>
      <c r="AP73" s="75"/>
      <c r="AQ73" s="75"/>
      <c r="AR73" s="75"/>
    </row>
    <row r="74" spans="1:44" x14ac:dyDescent="0.35">
      <c r="A74" s="230">
        <v>65</v>
      </c>
      <c r="B74" s="93"/>
      <c r="C74" s="118"/>
      <c r="D74" s="94"/>
      <c r="E74" s="435"/>
      <c r="F74" s="435"/>
      <c r="G74" s="435"/>
      <c r="H74" s="638">
        <f t="shared" si="4"/>
        <v>0</v>
      </c>
      <c r="I74" s="118"/>
      <c r="J74" s="436"/>
      <c r="V74" s="436"/>
      <c r="W74" s="132"/>
      <c r="X74" s="132"/>
      <c r="Y74" s="436"/>
      <c r="Z74" s="132"/>
      <c r="AA74" s="132"/>
      <c r="AB74" s="436"/>
      <c r="AC74" s="132"/>
      <c r="AD74" s="132"/>
      <c r="AE74" s="436"/>
      <c r="AF74" s="132"/>
      <c r="AG74" s="132"/>
      <c r="AH74" s="436"/>
      <c r="AI74" s="132"/>
      <c r="AJ74" s="132"/>
      <c r="AK74" s="436"/>
      <c r="AL74" s="132"/>
      <c r="AM74" s="132"/>
      <c r="AN74" s="436"/>
      <c r="AO74" s="132"/>
      <c r="AP74" s="75"/>
      <c r="AQ74" s="75"/>
      <c r="AR74" s="75"/>
    </row>
    <row r="75" spans="1:44" x14ac:dyDescent="0.35">
      <c r="A75" s="230">
        <v>66</v>
      </c>
      <c r="B75" s="93"/>
      <c r="C75" s="118"/>
      <c r="D75" s="94"/>
      <c r="E75" s="435"/>
      <c r="F75" s="435"/>
      <c r="G75" s="435"/>
      <c r="H75" s="638">
        <f t="shared" si="4"/>
        <v>0</v>
      </c>
      <c r="I75" s="118"/>
      <c r="J75" s="436"/>
      <c r="V75" s="436"/>
      <c r="W75" s="132"/>
      <c r="X75" s="132"/>
      <c r="Y75" s="436"/>
      <c r="Z75" s="132"/>
      <c r="AA75" s="132"/>
      <c r="AB75" s="436"/>
      <c r="AC75" s="132"/>
      <c r="AD75" s="132"/>
      <c r="AE75" s="436"/>
      <c r="AF75" s="132"/>
      <c r="AG75" s="132"/>
      <c r="AH75" s="436"/>
      <c r="AI75" s="132"/>
      <c r="AJ75" s="132"/>
      <c r="AK75" s="436"/>
      <c r="AL75" s="132"/>
      <c r="AM75" s="132"/>
      <c r="AN75" s="436"/>
      <c r="AO75" s="132"/>
      <c r="AP75" s="75"/>
      <c r="AQ75" s="75"/>
      <c r="AR75" s="75"/>
    </row>
    <row r="76" spans="1:44" x14ac:dyDescent="0.35">
      <c r="A76" s="230">
        <v>67</v>
      </c>
      <c r="B76" s="93"/>
      <c r="C76" s="118"/>
      <c r="D76" s="94"/>
      <c r="E76" s="435"/>
      <c r="F76" s="435"/>
      <c r="G76" s="435"/>
      <c r="H76" s="638">
        <f t="shared" si="4"/>
        <v>0</v>
      </c>
      <c r="I76" s="118"/>
      <c r="J76" s="436"/>
      <c r="V76" s="436"/>
      <c r="W76" s="132"/>
      <c r="X76" s="132"/>
      <c r="Y76" s="436"/>
      <c r="Z76" s="132"/>
      <c r="AA76" s="132"/>
      <c r="AB76" s="436"/>
      <c r="AC76" s="132"/>
      <c r="AD76" s="132"/>
      <c r="AE76" s="436"/>
      <c r="AF76" s="132"/>
      <c r="AG76" s="132"/>
      <c r="AH76" s="436"/>
      <c r="AI76" s="132"/>
      <c r="AJ76" s="132"/>
      <c r="AK76" s="436"/>
      <c r="AL76" s="132"/>
      <c r="AM76" s="132"/>
      <c r="AN76" s="436"/>
      <c r="AO76" s="132"/>
      <c r="AP76" s="75"/>
      <c r="AQ76" s="75"/>
      <c r="AR76" s="75"/>
    </row>
    <row r="77" spans="1:44" x14ac:dyDescent="0.35">
      <c r="A77" s="230">
        <v>68</v>
      </c>
      <c r="B77" s="93"/>
      <c r="C77" s="118"/>
      <c r="D77" s="94"/>
      <c r="E77" s="435"/>
      <c r="F77" s="435"/>
      <c r="G77" s="435"/>
      <c r="H77" s="638">
        <f t="shared" si="4"/>
        <v>0</v>
      </c>
      <c r="I77" s="118"/>
      <c r="J77" s="436"/>
      <c r="V77" s="436"/>
      <c r="W77" s="132"/>
      <c r="X77" s="132"/>
      <c r="Y77" s="436"/>
      <c r="Z77" s="132"/>
      <c r="AA77" s="132"/>
      <c r="AB77" s="436"/>
      <c r="AC77" s="132"/>
      <c r="AD77" s="132"/>
      <c r="AE77" s="436"/>
      <c r="AF77" s="132"/>
      <c r="AG77" s="132"/>
      <c r="AH77" s="436"/>
      <c r="AI77" s="132"/>
      <c r="AJ77" s="132"/>
      <c r="AK77" s="436"/>
      <c r="AL77" s="132"/>
      <c r="AM77" s="132"/>
      <c r="AN77" s="436"/>
      <c r="AO77" s="132"/>
      <c r="AP77" s="75"/>
      <c r="AQ77" s="75"/>
      <c r="AR77" s="75"/>
    </row>
    <row r="78" spans="1:44" x14ac:dyDescent="0.35">
      <c r="A78" s="230">
        <v>69</v>
      </c>
      <c r="B78" s="93"/>
      <c r="C78" s="118"/>
      <c r="D78" s="94"/>
      <c r="E78" s="435"/>
      <c r="F78" s="435"/>
      <c r="G78" s="435"/>
      <c r="H78" s="638">
        <f t="shared" si="4"/>
        <v>0</v>
      </c>
      <c r="I78" s="118"/>
      <c r="J78" s="436"/>
      <c r="V78" s="436"/>
      <c r="W78" s="132"/>
      <c r="X78" s="132"/>
      <c r="Y78" s="436"/>
      <c r="Z78" s="132"/>
      <c r="AA78" s="132"/>
      <c r="AB78" s="436"/>
      <c r="AC78" s="132"/>
      <c r="AD78" s="132"/>
      <c r="AE78" s="436"/>
      <c r="AF78" s="132"/>
      <c r="AG78" s="132"/>
      <c r="AH78" s="436"/>
      <c r="AI78" s="132"/>
      <c r="AJ78" s="132"/>
      <c r="AK78" s="436"/>
      <c r="AL78" s="132"/>
      <c r="AM78" s="132"/>
      <c r="AN78" s="436"/>
      <c r="AO78" s="132"/>
      <c r="AP78" s="75"/>
      <c r="AQ78" s="75"/>
      <c r="AR78" s="75"/>
    </row>
    <row r="79" spans="1:44" x14ac:dyDescent="0.35">
      <c r="A79" s="556">
        <v>70</v>
      </c>
      <c r="B79" s="529"/>
      <c r="C79" s="118"/>
      <c r="D79" s="94"/>
      <c r="E79" s="435"/>
      <c r="F79" s="435"/>
      <c r="G79" s="435"/>
      <c r="H79" s="638">
        <f t="shared" si="4"/>
        <v>0</v>
      </c>
      <c r="I79" s="118"/>
      <c r="J79" s="436"/>
      <c r="V79" s="436"/>
      <c r="W79" s="132"/>
      <c r="X79" s="132"/>
      <c r="Y79" s="436"/>
      <c r="Z79" s="132"/>
      <c r="AA79" s="132"/>
      <c r="AB79" s="436"/>
      <c r="AC79" s="132"/>
      <c r="AD79" s="132"/>
      <c r="AE79" s="436"/>
      <c r="AF79" s="132"/>
      <c r="AG79" s="132"/>
      <c r="AH79" s="436"/>
      <c r="AI79" s="132"/>
      <c r="AJ79" s="132"/>
      <c r="AK79" s="436"/>
      <c r="AL79" s="132"/>
      <c r="AM79" s="132"/>
      <c r="AN79" s="436"/>
      <c r="AO79" s="132"/>
      <c r="AP79" s="75"/>
      <c r="AQ79" s="75"/>
      <c r="AR79" s="75"/>
    </row>
    <row r="80" spans="1:44" x14ac:dyDescent="0.35">
      <c r="A80" s="556">
        <v>71</v>
      </c>
      <c r="B80" s="529"/>
      <c r="C80" s="118"/>
      <c r="D80" s="94"/>
      <c r="E80" s="435"/>
      <c r="F80" s="435"/>
      <c r="G80" s="435"/>
      <c r="H80" s="638">
        <f t="shared" si="4"/>
        <v>0</v>
      </c>
      <c r="I80" s="118"/>
      <c r="J80" s="436"/>
      <c r="V80" s="436"/>
      <c r="W80" s="132"/>
      <c r="X80" s="132"/>
      <c r="Y80" s="436"/>
      <c r="Z80" s="132"/>
      <c r="AA80" s="132"/>
      <c r="AB80" s="436"/>
      <c r="AC80" s="132"/>
      <c r="AD80" s="132"/>
      <c r="AE80" s="436"/>
      <c r="AF80" s="132"/>
      <c r="AG80" s="132"/>
      <c r="AH80" s="436"/>
      <c r="AI80" s="132"/>
      <c r="AJ80" s="132"/>
      <c r="AK80" s="436"/>
      <c r="AL80" s="132"/>
      <c r="AM80" s="132"/>
      <c r="AN80" s="436"/>
      <c r="AO80" s="132"/>
      <c r="AP80" s="75"/>
      <c r="AQ80" s="75"/>
      <c r="AR80" s="75"/>
    </row>
    <row r="81" spans="1:44" x14ac:dyDescent="0.35">
      <c r="A81" s="556">
        <v>72</v>
      </c>
      <c r="B81" s="529"/>
      <c r="C81" s="118"/>
      <c r="D81" s="94"/>
      <c r="E81" s="435"/>
      <c r="F81" s="435"/>
      <c r="G81" s="435"/>
      <c r="H81" s="638">
        <f t="shared" si="4"/>
        <v>0</v>
      </c>
      <c r="I81" s="118"/>
      <c r="J81" s="436"/>
      <c r="V81" s="436"/>
      <c r="W81" s="132"/>
      <c r="X81" s="132"/>
      <c r="Y81" s="436"/>
      <c r="Z81" s="132"/>
      <c r="AA81" s="132"/>
      <c r="AB81" s="436"/>
      <c r="AC81" s="132"/>
      <c r="AD81" s="132"/>
      <c r="AE81" s="436"/>
      <c r="AF81" s="132"/>
      <c r="AG81" s="132"/>
      <c r="AH81" s="436"/>
      <c r="AI81" s="132"/>
      <c r="AJ81" s="132"/>
      <c r="AK81" s="436"/>
      <c r="AL81" s="132"/>
      <c r="AM81" s="132"/>
      <c r="AN81" s="436"/>
      <c r="AO81" s="132"/>
      <c r="AP81" s="75"/>
      <c r="AQ81" s="75"/>
      <c r="AR81" s="75"/>
    </row>
    <row r="82" spans="1:44" x14ac:dyDescent="0.35">
      <c r="A82" s="660" t="s">
        <v>140</v>
      </c>
      <c r="B82" s="661"/>
      <c r="C82" s="438"/>
      <c r="D82" s="647"/>
      <c r="E82" s="643">
        <f>SUM(E6:E81)</f>
        <v>97</v>
      </c>
      <c r="F82" s="643"/>
      <c r="G82" s="643">
        <f>SUM(G6:G68)</f>
        <v>18</v>
      </c>
      <c r="H82" s="243">
        <f>SUM(H6:H81)</f>
        <v>2300000</v>
      </c>
      <c r="I82" s="100"/>
      <c r="J82" s="436"/>
      <c r="V82" s="436"/>
      <c r="W82" s="132"/>
      <c r="X82" s="132"/>
      <c r="Y82" s="436"/>
      <c r="Z82" s="132"/>
      <c r="AA82" s="132"/>
      <c r="AB82" s="436"/>
      <c r="AC82" s="132"/>
      <c r="AD82" s="132"/>
      <c r="AE82" s="436"/>
      <c r="AF82" s="132"/>
      <c r="AG82" s="132"/>
      <c r="AH82" s="436"/>
      <c r="AI82" s="132"/>
      <c r="AJ82" s="132"/>
      <c r="AK82" s="436"/>
      <c r="AL82" s="132"/>
      <c r="AM82" s="132"/>
      <c r="AN82" s="436"/>
      <c r="AO82" s="132"/>
      <c r="AP82" s="75"/>
      <c r="AQ82" s="75"/>
      <c r="AR82" s="75"/>
    </row>
    <row r="83" spans="1:44" x14ac:dyDescent="0.35">
      <c r="J83" s="436"/>
      <c r="V83" s="436"/>
      <c r="W83" s="436"/>
      <c r="X83" s="132"/>
      <c r="Y83" s="436"/>
      <c r="Z83" s="436"/>
      <c r="AA83" s="132"/>
      <c r="AB83" s="436"/>
      <c r="AC83" s="436"/>
      <c r="AD83" s="132"/>
      <c r="AE83" s="436"/>
      <c r="AF83" s="436"/>
      <c r="AG83" s="132"/>
      <c r="AH83" s="436"/>
      <c r="AI83" s="436"/>
      <c r="AJ83" s="132"/>
      <c r="AK83" s="436"/>
      <c r="AL83" s="436"/>
      <c r="AM83" s="132"/>
      <c r="AN83" s="436"/>
      <c r="AO83" s="436"/>
      <c r="AP83" s="75"/>
      <c r="AQ83" s="75"/>
      <c r="AR83" s="75"/>
    </row>
    <row r="84" spans="1:44" x14ac:dyDescent="0.35">
      <c r="B84" s="375" t="s">
        <v>1443</v>
      </c>
      <c r="C84" s="572">
        <f>E82-C85-C86-C87-C88-C89-C90-C91-C92-C93</f>
        <v>86</v>
      </c>
      <c r="D84" s="572"/>
      <c r="E84" s="573"/>
      <c r="F84" s="573"/>
      <c r="G84" s="574"/>
      <c r="H84" s="336"/>
      <c r="I84" s="439"/>
      <c r="J84" s="436"/>
      <c r="V84" s="436"/>
      <c r="W84" s="523"/>
      <c r="X84" s="132"/>
      <c r="Y84" s="436"/>
      <c r="Z84" s="523"/>
      <c r="AA84" s="132"/>
      <c r="AB84" s="436"/>
      <c r="AC84" s="523"/>
      <c r="AD84" s="132"/>
      <c r="AE84" s="436"/>
      <c r="AF84" s="523"/>
      <c r="AG84" s="132"/>
      <c r="AH84" s="436"/>
      <c r="AI84" s="523"/>
      <c r="AJ84" s="132"/>
      <c r="AK84" s="436"/>
      <c r="AL84" s="523"/>
      <c r="AM84" s="132"/>
      <c r="AN84" s="436"/>
      <c r="AO84" s="523"/>
      <c r="AP84" s="75"/>
      <c r="AQ84" s="75"/>
      <c r="AR84" s="75"/>
    </row>
    <row r="85" spans="1:44" x14ac:dyDescent="0.35">
      <c r="B85" s="375" t="s">
        <v>2791</v>
      </c>
      <c r="C85" s="574">
        <v>1</v>
      </c>
      <c r="D85" s="574"/>
      <c r="E85" s="575"/>
      <c r="F85" s="575"/>
      <c r="G85" s="574"/>
      <c r="I85" s="294"/>
      <c r="V85" s="436"/>
      <c r="W85" s="436"/>
      <c r="X85" s="132"/>
      <c r="Y85" s="436"/>
      <c r="Z85" s="436"/>
      <c r="AA85" s="132"/>
      <c r="AB85" s="436"/>
      <c r="AC85" s="436"/>
      <c r="AD85" s="132"/>
      <c r="AE85" s="436"/>
      <c r="AF85" s="436"/>
      <c r="AG85" s="132"/>
      <c r="AH85" s="436"/>
      <c r="AI85" s="436"/>
      <c r="AJ85" s="132"/>
      <c r="AK85" s="436"/>
      <c r="AL85" s="436"/>
      <c r="AM85" s="132"/>
      <c r="AN85" s="436"/>
      <c r="AO85" s="436"/>
      <c r="AP85" s="75"/>
      <c r="AQ85" s="75"/>
      <c r="AR85" s="75"/>
    </row>
    <row r="86" spans="1:44" x14ac:dyDescent="0.35">
      <c r="B86" s="375" t="s">
        <v>2486</v>
      </c>
      <c r="C86" s="574">
        <v>3</v>
      </c>
      <c r="D86" s="574"/>
      <c r="E86" s="575"/>
      <c r="F86" s="575"/>
      <c r="G86" s="574"/>
      <c r="I86" s="169"/>
      <c r="V86" s="436"/>
      <c r="W86" s="132"/>
      <c r="X86" s="132"/>
      <c r="Y86" s="436"/>
      <c r="Z86" s="132"/>
      <c r="AA86" s="132"/>
      <c r="AB86" s="436"/>
      <c r="AC86" s="132"/>
      <c r="AD86" s="132"/>
      <c r="AE86" s="436"/>
      <c r="AF86" s="132"/>
      <c r="AG86" s="132"/>
      <c r="AH86" s="436"/>
      <c r="AI86" s="132"/>
      <c r="AJ86" s="132"/>
      <c r="AK86" s="436"/>
      <c r="AL86" s="132"/>
      <c r="AM86" s="132"/>
      <c r="AN86" s="436"/>
      <c r="AO86" s="132"/>
      <c r="AP86" s="75"/>
      <c r="AQ86" s="75"/>
      <c r="AR86" s="75"/>
    </row>
    <row r="87" spans="1:44" x14ac:dyDescent="0.35">
      <c r="B87" s="375" t="s">
        <v>339</v>
      </c>
      <c r="C87" s="574">
        <v>2</v>
      </c>
      <c r="D87" s="574"/>
      <c r="E87" s="575"/>
      <c r="F87" s="575"/>
      <c r="G87" s="574"/>
      <c r="I87" s="294"/>
      <c r="V87" s="362"/>
      <c r="W87" s="132"/>
      <c r="X87" s="132"/>
      <c r="Y87" s="436"/>
      <c r="Z87" s="132"/>
      <c r="AA87" s="132"/>
      <c r="AB87" s="436"/>
      <c r="AC87" s="132"/>
      <c r="AD87" s="132"/>
      <c r="AE87" s="436"/>
      <c r="AF87" s="132"/>
      <c r="AG87" s="132"/>
      <c r="AH87" s="436"/>
      <c r="AI87" s="132"/>
      <c r="AJ87" s="132"/>
      <c r="AK87" s="436"/>
      <c r="AL87" s="132"/>
      <c r="AM87" s="132"/>
      <c r="AN87" s="436"/>
      <c r="AO87" s="132"/>
      <c r="AP87" s="75"/>
      <c r="AQ87" s="75"/>
      <c r="AR87" s="75"/>
    </row>
    <row r="88" spans="1:44" x14ac:dyDescent="0.35">
      <c r="B88" s="375" t="s">
        <v>474</v>
      </c>
      <c r="C88" s="574">
        <v>2</v>
      </c>
      <c r="D88" s="574"/>
      <c r="E88" s="575"/>
      <c r="F88" s="575"/>
      <c r="G88" s="574"/>
      <c r="V88" s="362"/>
      <c r="W88" s="132"/>
      <c r="X88" s="132"/>
      <c r="Y88" s="436"/>
      <c r="Z88" s="132"/>
      <c r="AA88" s="132"/>
      <c r="AB88" s="436"/>
      <c r="AC88" s="132"/>
      <c r="AD88" s="132"/>
      <c r="AE88" s="436"/>
      <c r="AF88" s="132"/>
      <c r="AG88" s="132"/>
      <c r="AH88" s="436"/>
      <c r="AI88" s="132"/>
      <c r="AJ88" s="132"/>
      <c r="AK88" s="436"/>
      <c r="AL88" s="132"/>
      <c r="AM88" s="132"/>
      <c r="AN88" s="436"/>
      <c r="AO88" s="132"/>
      <c r="AP88" s="75"/>
      <c r="AQ88" s="75"/>
      <c r="AR88" s="75"/>
    </row>
    <row r="89" spans="1:44" x14ac:dyDescent="0.35">
      <c r="B89" s="375" t="s">
        <v>80</v>
      </c>
      <c r="C89" s="574">
        <v>2</v>
      </c>
      <c r="D89" s="574"/>
      <c r="E89" s="575"/>
      <c r="F89" s="575"/>
      <c r="G89" s="574"/>
      <c r="V89" s="362"/>
      <c r="W89" s="132"/>
      <c r="X89" s="132"/>
      <c r="Y89" s="436"/>
      <c r="Z89" s="132"/>
      <c r="AA89" s="132"/>
      <c r="AB89" s="436"/>
      <c r="AC89" s="132"/>
      <c r="AD89" s="132"/>
      <c r="AE89" s="436"/>
      <c r="AF89" s="132"/>
      <c r="AG89" s="132"/>
      <c r="AH89" s="436"/>
      <c r="AI89" s="132"/>
      <c r="AJ89" s="132"/>
      <c r="AK89" s="436"/>
      <c r="AL89" s="132"/>
      <c r="AM89" s="132"/>
      <c r="AN89" s="436"/>
      <c r="AO89" s="132"/>
      <c r="AP89" s="75"/>
      <c r="AQ89" s="75"/>
      <c r="AR89" s="75"/>
    </row>
    <row r="90" spans="1:44" x14ac:dyDescent="0.35">
      <c r="B90" s="375" t="s">
        <v>2801</v>
      </c>
      <c r="C90" s="574">
        <v>1</v>
      </c>
      <c r="D90" s="574"/>
      <c r="E90" s="575"/>
      <c r="F90" s="575"/>
      <c r="G90" s="574"/>
      <c r="V90" s="362"/>
      <c r="W90" s="132"/>
      <c r="X90" s="132"/>
      <c r="Y90" s="436"/>
      <c r="Z90" s="132"/>
      <c r="AA90" s="132"/>
      <c r="AB90" s="436"/>
      <c r="AC90" s="132"/>
      <c r="AD90" s="132"/>
      <c r="AE90" s="436"/>
      <c r="AF90" s="132"/>
      <c r="AG90" s="132"/>
      <c r="AH90" s="436"/>
      <c r="AI90" s="132"/>
      <c r="AJ90" s="132"/>
      <c r="AK90" s="436"/>
      <c r="AL90" s="132"/>
      <c r="AM90" s="132"/>
      <c r="AN90" s="436"/>
      <c r="AO90" s="132"/>
      <c r="AP90" s="75"/>
      <c r="AQ90" s="75"/>
      <c r="AR90" s="75"/>
    </row>
    <row r="91" spans="1:44" hidden="1" x14ac:dyDescent="0.35">
      <c r="B91" s="375"/>
      <c r="C91" s="574"/>
      <c r="D91" s="574"/>
      <c r="E91" s="575"/>
      <c r="F91" s="575"/>
      <c r="G91" s="574"/>
      <c r="V91" s="362"/>
      <c r="W91" s="132"/>
      <c r="X91" s="132"/>
      <c r="Y91" s="436"/>
      <c r="Z91" s="132"/>
      <c r="AA91" s="132"/>
      <c r="AB91" s="436"/>
      <c r="AC91" s="132"/>
      <c r="AD91" s="132"/>
      <c r="AE91" s="436"/>
      <c r="AF91" s="132"/>
      <c r="AG91" s="132"/>
      <c r="AH91" s="436"/>
      <c r="AI91" s="132"/>
      <c r="AJ91" s="132"/>
      <c r="AK91" s="436"/>
      <c r="AL91" s="132"/>
      <c r="AM91" s="132"/>
      <c r="AN91" s="436"/>
      <c r="AO91" s="132"/>
      <c r="AP91" s="75"/>
      <c r="AQ91" s="75"/>
      <c r="AR91" s="75"/>
    </row>
    <row r="92" spans="1:44" hidden="1" x14ac:dyDescent="0.35">
      <c r="B92" s="375"/>
      <c r="C92" s="574"/>
      <c r="D92" s="574"/>
      <c r="E92" s="575"/>
      <c r="F92" s="575"/>
      <c r="G92" s="574"/>
      <c r="V92" s="362"/>
      <c r="W92" s="132"/>
      <c r="X92" s="132"/>
      <c r="Y92" s="436"/>
      <c r="Z92" s="132"/>
      <c r="AA92" s="132"/>
      <c r="AB92" s="436"/>
      <c r="AC92" s="132"/>
      <c r="AD92" s="132"/>
      <c r="AE92" s="436"/>
      <c r="AF92" s="132"/>
      <c r="AG92" s="132"/>
      <c r="AH92" s="436"/>
      <c r="AI92" s="132"/>
      <c r="AJ92" s="132"/>
      <c r="AK92" s="436"/>
      <c r="AL92" s="132"/>
      <c r="AM92" s="132"/>
      <c r="AN92" s="436"/>
      <c r="AO92" s="132"/>
      <c r="AP92" s="75"/>
      <c r="AQ92" s="75"/>
      <c r="AR92" s="75"/>
    </row>
    <row r="93" spans="1:44" hidden="1" x14ac:dyDescent="0.35">
      <c r="B93" s="375"/>
      <c r="C93" s="574"/>
      <c r="D93" s="574"/>
      <c r="E93" s="575"/>
      <c r="F93" s="575"/>
      <c r="G93" s="574"/>
      <c r="V93" s="362"/>
      <c r="W93" s="132"/>
      <c r="X93" s="132"/>
      <c r="Y93" s="436"/>
      <c r="Z93" s="132"/>
      <c r="AA93" s="132"/>
      <c r="AB93" s="436"/>
      <c r="AC93" s="132"/>
      <c r="AD93" s="132"/>
      <c r="AE93" s="436"/>
      <c r="AF93" s="132"/>
      <c r="AG93" s="132"/>
      <c r="AH93" s="436"/>
      <c r="AI93" s="132"/>
      <c r="AJ93" s="132"/>
      <c r="AK93" s="436"/>
      <c r="AL93" s="132"/>
      <c r="AM93" s="132"/>
      <c r="AN93" s="436"/>
      <c r="AO93" s="132"/>
      <c r="AP93" s="75"/>
      <c r="AQ93" s="75"/>
      <c r="AR93" s="75"/>
    </row>
    <row r="94" spans="1:44" x14ac:dyDescent="0.35">
      <c r="B94" s="375" t="s">
        <v>71</v>
      </c>
      <c r="C94" s="574">
        <f>G82</f>
        <v>18</v>
      </c>
      <c r="D94" s="644" t="s">
        <v>2516</v>
      </c>
      <c r="E94" s="577" t="s">
        <v>2517</v>
      </c>
      <c r="F94" s="577"/>
      <c r="G94" s="662" t="s">
        <v>1082</v>
      </c>
      <c r="H94" s="662"/>
      <c r="I94" s="662"/>
      <c r="J94" s="65" t="s">
        <v>2790</v>
      </c>
      <c r="V94" s="265" t="s">
        <v>2789</v>
      </c>
      <c r="W94" s="265"/>
      <c r="X94" s="265"/>
      <c r="Y94" s="265"/>
      <c r="Z94" s="265"/>
      <c r="AA94" s="265"/>
      <c r="AB94" s="265"/>
      <c r="AC94" s="265"/>
      <c r="AD94" s="265"/>
      <c r="AE94" s="265"/>
      <c r="AF94" s="265"/>
      <c r="AG94" s="265"/>
      <c r="AH94" s="265"/>
      <c r="AI94" s="265"/>
      <c r="AJ94" s="265"/>
      <c r="AK94" s="265"/>
      <c r="AL94" s="265"/>
      <c r="AM94" s="265"/>
      <c r="AN94" s="265"/>
      <c r="AO94" s="265"/>
    </row>
    <row r="95" spans="1:44" x14ac:dyDescent="0.35">
      <c r="B95" s="578" t="s">
        <v>140</v>
      </c>
      <c r="C95" s="579">
        <f>SUM(C84:C94)</f>
        <v>115</v>
      </c>
      <c r="D95" s="644">
        <f>C95*20000</f>
        <v>2300000</v>
      </c>
      <c r="E95" s="644">
        <f>C95*17000</f>
        <v>1955000</v>
      </c>
      <c r="F95" s="644"/>
      <c r="G95" s="577">
        <f>2*17000</f>
        <v>34000</v>
      </c>
      <c r="H95" s="87">
        <f>D95-E95</f>
        <v>345000</v>
      </c>
      <c r="I95" s="595">
        <f>G95+H95</f>
        <v>379000</v>
      </c>
      <c r="J95" s="523">
        <v>30000</v>
      </c>
      <c r="K95" s="523"/>
      <c r="L95" s="523"/>
      <c r="M95" s="523"/>
      <c r="N95" s="523"/>
      <c r="O95" s="523"/>
      <c r="P95" s="523"/>
      <c r="Q95" s="523"/>
      <c r="R95" s="523"/>
      <c r="S95" s="523"/>
      <c r="T95" s="523"/>
      <c r="U95" s="523"/>
      <c r="V95" s="361">
        <f>I95-J95</f>
        <v>349000</v>
      </c>
      <c r="W95" s="265"/>
      <c r="X95" s="265"/>
      <c r="Y95" s="265"/>
      <c r="Z95" s="265"/>
      <c r="AA95" s="265"/>
      <c r="AB95" s="265"/>
      <c r="AC95" s="265"/>
      <c r="AD95" s="265"/>
      <c r="AE95" s="265"/>
      <c r="AF95" s="265"/>
      <c r="AG95" s="265"/>
      <c r="AH95" s="265"/>
      <c r="AI95" s="265"/>
      <c r="AJ95" s="265"/>
      <c r="AK95" s="265"/>
      <c r="AL95" s="265"/>
      <c r="AM95" s="265"/>
      <c r="AN95" s="265"/>
      <c r="AO95" s="265"/>
    </row>
    <row r="96" spans="1:44" x14ac:dyDescent="0.35">
      <c r="B96" s="75"/>
      <c r="C96" s="173"/>
      <c r="D96" s="86"/>
      <c r="E96" s="86"/>
      <c r="F96" s="86"/>
      <c r="G96" s="86"/>
      <c r="H96" s="87"/>
      <c r="I96" s="439"/>
      <c r="V96" s="265">
        <v>66000</v>
      </c>
      <c r="W96" s="265"/>
      <c r="X96" s="265"/>
      <c r="Y96" s="265"/>
      <c r="Z96" s="265"/>
      <c r="AA96" s="265"/>
      <c r="AB96" s="265"/>
      <c r="AC96" s="265"/>
      <c r="AD96" s="265"/>
      <c r="AE96" s="265"/>
      <c r="AF96" s="265"/>
      <c r="AG96" s="265"/>
      <c r="AH96" s="265"/>
      <c r="AI96" s="265"/>
      <c r="AJ96" s="265"/>
      <c r="AK96" s="265"/>
      <c r="AL96" s="265"/>
      <c r="AM96" s="265"/>
      <c r="AN96" s="265"/>
      <c r="AO96" s="265"/>
    </row>
    <row r="97" spans="1:22" x14ac:dyDescent="0.35">
      <c r="V97" s="35">
        <f>V95+V96</f>
        <v>415000</v>
      </c>
    </row>
    <row r="99" spans="1:22" x14ac:dyDescent="0.35">
      <c r="C99" s="29">
        <f>113*17000</f>
        <v>1921000</v>
      </c>
      <c r="D99" s="645" t="s">
        <v>2809</v>
      </c>
    </row>
    <row r="102" spans="1:22" x14ac:dyDescent="0.35">
      <c r="A102" s="94" t="e">
        <f>#REF!+1</f>
        <v>#REF!</v>
      </c>
      <c r="B102" s="529" t="s">
        <v>2779</v>
      </c>
      <c r="C102" s="118" t="s">
        <v>107</v>
      </c>
      <c r="D102" s="94">
        <v>5</v>
      </c>
      <c r="E102" s="435">
        <v>12</v>
      </c>
      <c r="F102" s="435"/>
      <c r="G102" s="94">
        <v>6</v>
      </c>
      <c r="H102" s="233">
        <f t="shared" ref="H102" si="5">(E102+G102)*20000</f>
        <v>360000</v>
      </c>
      <c r="I102" s="232"/>
    </row>
    <row r="103" spans="1:22" x14ac:dyDescent="0.35">
      <c r="A103" s="94" t="e">
        <f>#REF!+1</f>
        <v>#REF!</v>
      </c>
      <c r="B103" s="231"/>
      <c r="C103" s="232"/>
      <c r="D103" s="230"/>
      <c r="E103" s="230"/>
      <c r="F103" s="230"/>
      <c r="G103" s="230"/>
      <c r="H103" s="233"/>
      <c r="I103" s="233"/>
    </row>
    <row r="104" spans="1:22" x14ac:dyDescent="0.35">
      <c r="A104" s="230">
        <v>48</v>
      </c>
      <c r="B104" s="93" t="s">
        <v>1078</v>
      </c>
      <c r="C104" s="232" t="s">
        <v>649</v>
      </c>
      <c r="D104" s="230">
        <v>5</v>
      </c>
      <c r="E104" s="94">
        <v>3</v>
      </c>
      <c r="F104" s="94"/>
      <c r="G104" s="94"/>
      <c r="H104" s="233">
        <f>(E104+G104)*20000</f>
        <v>60000</v>
      </c>
      <c r="I104" s="285"/>
    </row>
    <row r="105" spans="1:22" x14ac:dyDescent="0.35">
      <c r="A105" s="230">
        <v>49</v>
      </c>
      <c r="B105" s="93" t="s">
        <v>1250</v>
      </c>
      <c r="C105" s="232" t="s">
        <v>148</v>
      </c>
      <c r="D105" s="230">
        <v>4</v>
      </c>
      <c r="E105" s="94">
        <v>1</v>
      </c>
      <c r="F105" s="94"/>
      <c r="G105" s="94"/>
      <c r="H105" s="233">
        <f>(E105+G105)*20000</f>
        <v>20000</v>
      </c>
      <c r="I105" s="285"/>
    </row>
    <row r="108" spans="1:22" x14ac:dyDescent="0.35">
      <c r="H108" s="3">
        <f>SUM(H102:H105)</f>
        <v>440000</v>
      </c>
    </row>
  </sheetData>
  <mergeCells count="2">
    <mergeCell ref="A82:B82"/>
    <mergeCell ref="G94:I94"/>
  </mergeCells>
  <pageMargins left="0.31496062992125984" right="0.31496062992125984" top="0.19685039370078741" bottom="0.15748031496062992" header="0.31496062992125984" footer="0.31496062992125984"/>
  <pageSetup scale="7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7"/>
  <sheetViews>
    <sheetView topLeftCell="A131" workbookViewId="0">
      <selection activeCell="B21" sqref="B21"/>
    </sheetView>
  </sheetViews>
  <sheetFormatPr defaultRowHeight="14.5" x14ac:dyDescent="0.35"/>
  <cols>
    <col min="1" max="1" width="5.26953125" style="4" customWidth="1"/>
    <col min="2" max="2" width="16.54296875" customWidth="1"/>
    <col min="3" max="3" width="12.54296875" style="29" customWidth="1"/>
    <col min="4" max="4" width="10.7265625" style="4" customWidth="1"/>
    <col min="5" max="5" width="12.26953125" style="4" customWidth="1"/>
    <col min="6" max="6" width="15.81640625" style="4" customWidth="1"/>
    <col min="7" max="7" width="12" style="3" customWidth="1"/>
    <col min="8" max="8" width="19.1796875" style="29" customWidth="1"/>
    <col min="9" max="9" width="32.7265625" style="132" customWidth="1"/>
    <col min="10" max="17" width="3.26953125" style="132" hidden="1" customWidth="1"/>
    <col min="18" max="21" width="3.26953125" style="132" customWidth="1"/>
    <col min="22" max="22" width="17.7265625" customWidth="1"/>
    <col min="23" max="23" width="17" bestFit="1" customWidth="1"/>
    <col min="24" max="24" width="2.453125" customWidth="1"/>
    <col min="25" max="26" width="16.26953125" customWidth="1"/>
    <col min="27" max="27" width="3" customWidth="1"/>
    <col min="28" max="28" width="12.7265625" customWidth="1"/>
    <col min="29" max="29" width="16.453125" customWidth="1"/>
    <col min="30" max="30" width="4.54296875" customWidth="1"/>
    <col min="31" max="31" width="1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4.7265625" customWidth="1"/>
    <col min="38" max="38" width="12" customWidth="1"/>
    <col min="39" max="39" width="2.453125" customWidth="1"/>
    <col min="40" max="40" width="13.453125" customWidth="1"/>
    <col min="41" max="41" width="17.54296875" customWidth="1"/>
  </cols>
  <sheetData>
    <row r="1" spans="1:43" ht="18.5" x14ac:dyDescent="0.45">
      <c r="A1" s="28" t="s">
        <v>1326</v>
      </c>
      <c r="B1" s="356"/>
      <c r="C1" s="356"/>
      <c r="D1" s="62"/>
    </row>
    <row r="2" spans="1:43" ht="21" x14ac:dyDescent="0.5">
      <c r="A2" s="11" t="s">
        <v>96</v>
      </c>
      <c r="B2" s="356"/>
      <c r="C2" s="356"/>
      <c r="D2" s="62"/>
    </row>
    <row r="3" spans="1:43" ht="21" x14ac:dyDescent="0.5">
      <c r="A3" s="11" t="s">
        <v>1062</v>
      </c>
    </row>
    <row r="4" spans="1:43" ht="21" x14ac:dyDescent="0.5">
      <c r="A4" s="76"/>
    </row>
    <row r="5" spans="1:43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 t="s">
        <v>352</v>
      </c>
      <c r="Y5" s="100" t="s">
        <v>2</v>
      </c>
      <c r="Z5" s="6" t="s">
        <v>1399</v>
      </c>
      <c r="AB5" s="100" t="s">
        <v>2</v>
      </c>
      <c r="AC5" s="6" t="s">
        <v>1405</v>
      </c>
      <c r="AE5" s="100" t="s">
        <v>2</v>
      </c>
      <c r="AF5" s="6" t="s">
        <v>220</v>
      </c>
      <c r="AH5" s="100" t="s">
        <v>2</v>
      </c>
      <c r="AI5" s="6" t="s">
        <v>1401</v>
      </c>
      <c r="AK5" s="100" t="s">
        <v>2</v>
      </c>
      <c r="AL5" s="6" t="s">
        <v>183</v>
      </c>
      <c r="AN5" s="100" t="s">
        <v>2</v>
      </c>
      <c r="AO5" s="6" t="s">
        <v>1402</v>
      </c>
    </row>
    <row r="6" spans="1:43" ht="22.5" customHeight="1" x14ac:dyDescent="0.35">
      <c r="A6" s="250">
        <v>1</v>
      </c>
      <c r="B6" s="227" t="s">
        <v>352</v>
      </c>
      <c r="C6" s="274" t="s">
        <v>1043</v>
      </c>
      <c r="D6" s="226">
        <v>3</v>
      </c>
      <c r="E6" s="226">
        <v>2</v>
      </c>
      <c r="F6" s="226"/>
      <c r="G6" s="275">
        <f>(E6+F6)*18000</f>
        <v>36000</v>
      </c>
      <c r="H6" s="274" t="s">
        <v>440</v>
      </c>
      <c r="I6" s="132" t="s">
        <v>1337</v>
      </c>
      <c r="V6" s="100" t="s">
        <v>457</v>
      </c>
      <c r="W6" s="6" t="s">
        <v>1043</v>
      </c>
      <c r="Y6" s="100" t="s">
        <v>457</v>
      </c>
      <c r="Z6" s="6" t="s">
        <v>1400</v>
      </c>
      <c r="AB6" s="100" t="s">
        <v>457</v>
      </c>
      <c r="AC6" s="6" t="s">
        <v>1400</v>
      </c>
      <c r="AE6" s="100" t="s">
        <v>457</v>
      </c>
      <c r="AF6" s="6" t="s">
        <v>642</v>
      </c>
      <c r="AH6" s="100" t="s">
        <v>457</v>
      </c>
      <c r="AI6" s="6" t="s">
        <v>642</v>
      </c>
      <c r="AK6" s="100" t="s">
        <v>457</v>
      </c>
      <c r="AL6" s="6" t="s">
        <v>642</v>
      </c>
      <c r="AN6" s="100" t="s">
        <v>457</v>
      </c>
      <c r="AO6" s="6" t="s">
        <v>642</v>
      </c>
    </row>
    <row r="7" spans="1:43" ht="22.5" customHeight="1" x14ac:dyDescent="0.35">
      <c r="A7" s="367">
        <f>A6+1</f>
        <v>2</v>
      </c>
      <c r="B7" s="227" t="s">
        <v>1399</v>
      </c>
      <c r="C7" s="274" t="s">
        <v>1400</v>
      </c>
      <c r="D7" s="226">
        <v>2</v>
      </c>
      <c r="E7" s="226">
        <v>2</v>
      </c>
      <c r="F7" s="226"/>
      <c r="G7" s="275">
        <f t="shared" ref="G7:G70" si="0">(E7+F7)*18000</f>
        <v>36000</v>
      </c>
      <c r="H7" s="274" t="s">
        <v>440</v>
      </c>
      <c r="I7" s="132" t="s">
        <v>1338</v>
      </c>
      <c r="V7" s="100" t="s">
        <v>99</v>
      </c>
      <c r="W7" s="100">
        <v>3</v>
      </c>
      <c r="Y7" s="100" t="s">
        <v>99</v>
      </c>
      <c r="Z7" s="100">
        <v>2</v>
      </c>
      <c r="AB7" s="100" t="s">
        <v>99</v>
      </c>
      <c r="AC7" s="100">
        <v>2</v>
      </c>
      <c r="AE7" s="100" t="s">
        <v>99</v>
      </c>
      <c r="AF7" s="100">
        <v>7</v>
      </c>
      <c r="AH7" s="100" t="s">
        <v>99</v>
      </c>
      <c r="AI7" s="100">
        <v>7</v>
      </c>
      <c r="AK7" s="100" t="s">
        <v>99</v>
      </c>
      <c r="AL7" s="100">
        <v>7</v>
      </c>
      <c r="AN7" s="100" t="s">
        <v>99</v>
      </c>
      <c r="AO7" s="100">
        <v>7</v>
      </c>
    </row>
    <row r="8" spans="1:43" ht="22.5" customHeight="1" x14ac:dyDescent="0.35">
      <c r="A8" s="367">
        <f t="shared" ref="A8:A71" si="1">A7+1</f>
        <v>3</v>
      </c>
      <c r="B8" s="368" t="s">
        <v>1405</v>
      </c>
      <c r="C8" s="274" t="s">
        <v>1400</v>
      </c>
      <c r="D8" s="226">
        <v>2</v>
      </c>
      <c r="E8" s="369">
        <v>1</v>
      </c>
      <c r="F8" s="226"/>
      <c r="G8" s="275">
        <f t="shared" ref="G8" si="2">(E8+F8)*18000</f>
        <v>18000</v>
      </c>
      <c r="H8" s="274" t="s">
        <v>440</v>
      </c>
      <c r="I8" s="132" t="s">
        <v>1339</v>
      </c>
      <c r="V8" s="30" t="s">
        <v>70</v>
      </c>
      <c r="W8" s="2">
        <v>2</v>
      </c>
      <c r="Y8" s="30" t="s">
        <v>70</v>
      </c>
      <c r="Z8" s="2">
        <v>2</v>
      </c>
      <c r="AB8" s="30" t="s">
        <v>70</v>
      </c>
      <c r="AC8" s="2">
        <v>1</v>
      </c>
      <c r="AE8" s="30" t="s">
        <v>70</v>
      </c>
      <c r="AF8" s="2">
        <v>2</v>
      </c>
      <c r="AH8" s="30" t="s">
        <v>70</v>
      </c>
      <c r="AI8" s="2">
        <v>2</v>
      </c>
      <c r="AK8" s="30" t="s">
        <v>70</v>
      </c>
      <c r="AL8" s="2">
        <v>4</v>
      </c>
      <c r="AN8" s="30" t="s">
        <v>70</v>
      </c>
      <c r="AO8" s="2">
        <v>1</v>
      </c>
    </row>
    <row r="9" spans="1:43" ht="22.5" customHeight="1" x14ac:dyDescent="0.35">
      <c r="A9" s="250">
        <f t="shared" si="1"/>
        <v>4</v>
      </c>
      <c r="B9" s="227" t="s">
        <v>220</v>
      </c>
      <c r="C9" s="274" t="s">
        <v>642</v>
      </c>
      <c r="D9" s="226">
        <v>7</v>
      </c>
      <c r="E9" s="226">
        <v>2</v>
      </c>
      <c r="F9" s="226"/>
      <c r="G9" s="275">
        <f t="shared" ref="G9:G16" si="3">(E9+F9)*18000</f>
        <v>36000</v>
      </c>
      <c r="H9" s="256" t="s">
        <v>440</v>
      </c>
      <c r="I9" s="132" t="s">
        <v>1340</v>
      </c>
      <c r="V9" s="30" t="s">
        <v>71</v>
      </c>
      <c r="W9" s="2"/>
      <c r="Y9" s="30" t="s">
        <v>71</v>
      </c>
      <c r="Z9" s="2"/>
      <c r="AB9" s="30" t="s">
        <v>71</v>
      </c>
      <c r="AC9" s="2"/>
      <c r="AE9" s="30" t="s">
        <v>71</v>
      </c>
      <c r="AF9" s="2"/>
      <c r="AH9" s="30" t="s">
        <v>71</v>
      </c>
      <c r="AI9" s="2"/>
      <c r="AK9" s="30" t="s">
        <v>71</v>
      </c>
      <c r="AL9" s="2"/>
      <c r="AN9" s="30" t="s">
        <v>71</v>
      </c>
      <c r="AO9" s="2"/>
    </row>
    <row r="10" spans="1:43" ht="22.5" customHeight="1" x14ac:dyDescent="0.35">
      <c r="A10" s="61">
        <f t="shared" si="1"/>
        <v>5</v>
      </c>
      <c r="B10" s="227" t="s">
        <v>1401</v>
      </c>
      <c r="C10" s="274" t="s">
        <v>642</v>
      </c>
      <c r="D10" s="226">
        <v>7</v>
      </c>
      <c r="E10" s="226">
        <v>2</v>
      </c>
      <c r="F10" s="226"/>
      <c r="G10" s="275">
        <f t="shared" si="3"/>
        <v>36000</v>
      </c>
      <c r="H10" s="256" t="s">
        <v>440</v>
      </c>
      <c r="I10" s="206" t="s">
        <v>1341</v>
      </c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(W8+W9)*18000</f>
        <v>36000</v>
      </c>
      <c r="Y10" s="120" t="s">
        <v>0</v>
      </c>
      <c r="Z10" s="79">
        <f>(Z8+Z9)*18000</f>
        <v>36000</v>
      </c>
      <c r="AB10" s="120" t="s">
        <v>0</v>
      </c>
      <c r="AC10" s="79">
        <f>(AC8+AC9)*18000</f>
        <v>18000</v>
      </c>
      <c r="AE10" s="120" t="s">
        <v>0</v>
      </c>
      <c r="AF10" s="79">
        <f>(AF8+AF9)*18000</f>
        <v>36000</v>
      </c>
      <c r="AH10" s="120" t="s">
        <v>0</v>
      </c>
      <c r="AI10" s="79">
        <f>(AI7+AI8)*18000</f>
        <v>162000</v>
      </c>
      <c r="AK10" s="120" t="s">
        <v>0</v>
      </c>
      <c r="AL10" s="79">
        <f>18000*AL7</f>
        <v>126000</v>
      </c>
      <c r="AN10" s="120" t="s">
        <v>0</v>
      </c>
      <c r="AO10" s="79">
        <f>(AO7+AO8)*18000</f>
        <v>144000</v>
      </c>
    </row>
    <row r="11" spans="1:43" ht="22.5" customHeight="1" x14ac:dyDescent="0.35">
      <c r="A11" s="226">
        <f t="shared" si="1"/>
        <v>6</v>
      </c>
      <c r="B11" s="227" t="s">
        <v>183</v>
      </c>
      <c r="C11" s="274" t="s">
        <v>642</v>
      </c>
      <c r="D11" s="226">
        <v>7</v>
      </c>
      <c r="E11" s="226">
        <v>4</v>
      </c>
      <c r="F11" s="226"/>
      <c r="G11" s="275">
        <f t="shared" si="3"/>
        <v>72000</v>
      </c>
      <c r="H11" s="276" t="s">
        <v>440</v>
      </c>
      <c r="I11" s="206" t="s">
        <v>1342</v>
      </c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360"/>
      <c r="AI11" s="361"/>
      <c r="AJ11" s="265"/>
      <c r="AK11" s="360"/>
      <c r="AL11" s="361"/>
      <c r="AM11" s="265"/>
      <c r="AN11" s="360"/>
      <c r="AO11" s="361"/>
      <c r="AP11" s="265"/>
      <c r="AQ11" s="265"/>
    </row>
    <row r="12" spans="1:43" ht="22.5" customHeight="1" x14ac:dyDescent="0.35">
      <c r="A12" s="226">
        <f t="shared" si="1"/>
        <v>7</v>
      </c>
      <c r="B12" s="227" t="s">
        <v>1402</v>
      </c>
      <c r="C12" s="274" t="s">
        <v>642</v>
      </c>
      <c r="D12" s="226">
        <v>7</v>
      </c>
      <c r="E12" s="226">
        <v>1</v>
      </c>
      <c r="F12" s="226"/>
      <c r="G12" s="275">
        <f t="shared" si="3"/>
        <v>18000</v>
      </c>
      <c r="H12" s="276" t="s">
        <v>440</v>
      </c>
      <c r="I12" s="206" t="s">
        <v>1343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 t="s">
        <v>1403</v>
      </c>
      <c r="Y12" s="100" t="s">
        <v>2</v>
      </c>
      <c r="Z12" s="6" t="s">
        <v>1404</v>
      </c>
      <c r="AB12" s="100" t="s">
        <v>2</v>
      </c>
      <c r="AC12" s="103" t="s">
        <v>883</v>
      </c>
      <c r="AE12" s="100" t="s">
        <v>2</v>
      </c>
      <c r="AF12" s="103" t="s">
        <v>632</v>
      </c>
      <c r="AH12" s="100" t="s">
        <v>2</v>
      </c>
      <c r="AI12" s="6" t="s">
        <v>1406</v>
      </c>
      <c r="AJ12" s="265"/>
      <c r="AK12" s="100" t="s">
        <v>2</v>
      </c>
      <c r="AL12" s="6" t="s">
        <v>1407</v>
      </c>
      <c r="AM12" s="265"/>
      <c r="AN12" s="100" t="s">
        <v>2</v>
      </c>
      <c r="AO12" s="6" t="s">
        <v>346</v>
      </c>
      <c r="AP12" s="265"/>
      <c r="AQ12" s="265"/>
    </row>
    <row r="13" spans="1:43" ht="22.5" customHeight="1" x14ac:dyDescent="0.35">
      <c r="A13" s="226">
        <f t="shared" si="1"/>
        <v>8</v>
      </c>
      <c r="B13" s="227" t="s">
        <v>1403</v>
      </c>
      <c r="C13" s="274" t="s">
        <v>104</v>
      </c>
      <c r="D13" s="226">
        <v>4</v>
      </c>
      <c r="E13" s="226">
        <v>3</v>
      </c>
      <c r="F13" s="226"/>
      <c r="G13" s="275">
        <f t="shared" si="3"/>
        <v>54000</v>
      </c>
      <c r="H13" s="276" t="s">
        <v>440</v>
      </c>
      <c r="I13" s="206" t="s">
        <v>1344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 t="s">
        <v>104</v>
      </c>
      <c r="Y13" s="100" t="s">
        <v>457</v>
      </c>
      <c r="Z13" s="6" t="s">
        <v>107</v>
      </c>
      <c r="AB13" s="100" t="s">
        <v>457</v>
      </c>
      <c r="AC13" s="6" t="s">
        <v>107</v>
      </c>
      <c r="AE13" s="100" t="s">
        <v>457</v>
      </c>
      <c r="AF13" s="6" t="s">
        <v>354</v>
      </c>
      <c r="AH13" s="100" t="s">
        <v>457</v>
      </c>
      <c r="AI13" s="6"/>
      <c r="AK13" s="100" t="s">
        <v>457</v>
      </c>
      <c r="AL13" s="6"/>
      <c r="AN13" s="100" t="s">
        <v>457</v>
      </c>
      <c r="AO13" s="6" t="s">
        <v>104</v>
      </c>
    </row>
    <row r="14" spans="1:43" ht="22.5" customHeight="1" x14ac:dyDescent="0.35">
      <c r="A14" s="367">
        <f t="shared" si="1"/>
        <v>9</v>
      </c>
      <c r="B14" s="227" t="s">
        <v>1404</v>
      </c>
      <c r="C14" s="274" t="s">
        <v>107</v>
      </c>
      <c r="D14" s="226">
        <v>5</v>
      </c>
      <c r="E14" s="226">
        <v>3</v>
      </c>
      <c r="F14" s="226"/>
      <c r="G14" s="275">
        <f t="shared" si="3"/>
        <v>54000</v>
      </c>
      <c r="H14" s="276" t="s">
        <v>440</v>
      </c>
      <c r="I14" s="206" t="s">
        <v>1345</v>
      </c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>
        <v>4</v>
      </c>
      <c r="Y14" s="100" t="s">
        <v>99</v>
      </c>
      <c r="Z14" s="100">
        <v>5</v>
      </c>
      <c r="AB14" s="100" t="s">
        <v>99</v>
      </c>
      <c r="AC14" s="100">
        <v>5</v>
      </c>
      <c r="AE14" s="100" t="s">
        <v>99</v>
      </c>
      <c r="AF14" s="100">
        <v>4</v>
      </c>
      <c r="AH14" s="100" t="s">
        <v>99</v>
      </c>
      <c r="AI14" s="100">
        <v>2</v>
      </c>
      <c r="AK14" s="100" t="s">
        <v>99</v>
      </c>
      <c r="AL14" s="100">
        <v>7</v>
      </c>
      <c r="AN14" s="100" t="s">
        <v>99</v>
      </c>
      <c r="AO14" s="100">
        <v>4</v>
      </c>
    </row>
    <row r="15" spans="1:43" ht="22.5" customHeight="1" x14ac:dyDescent="0.35">
      <c r="A15" s="367">
        <f t="shared" si="1"/>
        <v>10</v>
      </c>
      <c r="B15" s="227" t="s">
        <v>883</v>
      </c>
      <c r="C15" s="274" t="s">
        <v>107</v>
      </c>
      <c r="D15" s="226">
        <v>5</v>
      </c>
      <c r="E15" s="226">
        <v>1</v>
      </c>
      <c r="F15" s="226">
        <v>1</v>
      </c>
      <c r="G15" s="275">
        <f t="shared" si="3"/>
        <v>36000</v>
      </c>
      <c r="H15" s="276" t="s">
        <v>440</v>
      </c>
      <c r="I15" s="206" t="s">
        <v>1346</v>
      </c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>
        <v>3</v>
      </c>
      <c r="Y15" s="30" t="s">
        <v>70</v>
      </c>
      <c r="Z15" s="2">
        <v>3</v>
      </c>
      <c r="AB15" s="30" t="s">
        <v>70</v>
      </c>
      <c r="AC15" s="2">
        <v>1</v>
      </c>
      <c r="AE15" s="30" t="s">
        <v>70</v>
      </c>
      <c r="AF15" s="2">
        <v>1</v>
      </c>
      <c r="AH15" s="30" t="s">
        <v>70</v>
      </c>
      <c r="AI15" s="2">
        <v>2</v>
      </c>
      <c r="AK15" s="30" t="s">
        <v>70</v>
      </c>
      <c r="AL15" s="2"/>
      <c r="AN15" s="30" t="s">
        <v>70</v>
      </c>
      <c r="AO15" s="2">
        <v>5</v>
      </c>
    </row>
    <row r="16" spans="1:43" ht="22.5" customHeight="1" x14ac:dyDescent="0.35">
      <c r="A16" s="61">
        <f t="shared" si="1"/>
        <v>11</v>
      </c>
      <c r="B16" s="227" t="s">
        <v>632</v>
      </c>
      <c r="C16" s="274" t="s">
        <v>354</v>
      </c>
      <c r="D16" s="226">
        <v>4</v>
      </c>
      <c r="E16" s="226">
        <v>1</v>
      </c>
      <c r="F16" s="226"/>
      <c r="G16" s="275">
        <f t="shared" si="3"/>
        <v>18000</v>
      </c>
      <c r="H16" s="256" t="s">
        <v>440</v>
      </c>
      <c r="I16" s="206" t="s">
        <v>1347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/>
      <c r="Y16" s="30" t="s">
        <v>71</v>
      </c>
      <c r="Z16" s="2"/>
      <c r="AB16" s="30" t="s">
        <v>71</v>
      </c>
      <c r="AC16" s="2">
        <v>1</v>
      </c>
      <c r="AE16" s="30" t="s">
        <v>71</v>
      </c>
      <c r="AF16" s="2"/>
      <c r="AH16" s="30" t="s">
        <v>71</v>
      </c>
      <c r="AI16" s="2"/>
      <c r="AK16" s="30" t="s">
        <v>71</v>
      </c>
      <c r="AL16" s="2">
        <v>1</v>
      </c>
      <c r="AN16" s="30" t="s">
        <v>71</v>
      </c>
      <c r="AO16" s="2"/>
    </row>
    <row r="17" spans="1:42" ht="22.5" customHeight="1" x14ac:dyDescent="0.35">
      <c r="A17" s="61">
        <f t="shared" si="1"/>
        <v>12</v>
      </c>
      <c r="B17" s="227" t="s">
        <v>1406</v>
      </c>
      <c r="C17" s="274"/>
      <c r="D17" s="226">
        <v>2</v>
      </c>
      <c r="E17" s="226">
        <v>2</v>
      </c>
      <c r="F17" s="226"/>
      <c r="G17" s="275">
        <f t="shared" si="0"/>
        <v>36000</v>
      </c>
      <c r="H17" s="256" t="s">
        <v>440</v>
      </c>
      <c r="I17" s="206" t="s">
        <v>1348</v>
      </c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(W15+W16)*18000</f>
        <v>54000</v>
      </c>
      <c r="Y17" s="120" t="s">
        <v>0</v>
      </c>
      <c r="Z17" s="79">
        <f>(Z15+Z16)*18000</f>
        <v>54000</v>
      </c>
      <c r="AB17" s="120" t="s">
        <v>0</v>
      </c>
      <c r="AC17" s="79">
        <f>(AC15+AC16)*18000</f>
        <v>36000</v>
      </c>
      <c r="AE17" s="120" t="s">
        <v>0</v>
      </c>
      <c r="AF17" s="79">
        <f>(AF15+AF16)*18000</f>
        <v>18000</v>
      </c>
      <c r="AH17" s="120" t="s">
        <v>0</v>
      </c>
      <c r="AI17" s="79">
        <f>AI15*18000</f>
        <v>36000</v>
      </c>
      <c r="AK17" s="120" t="s">
        <v>0</v>
      </c>
      <c r="AL17" s="79">
        <f>AL16*18000</f>
        <v>18000</v>
      </c>
      <c r="AN17" s="120" t="s">
        <v>0</v>
      </c>
      <c r="AO17" s="79">
        <f>AO15*18000</f>
        <v>90000</v>
      </c>
    </row>
    <row r="18" spans="1:42" ht="22.5" customHeight="1" x14ac:dyDescent="0.35">
      <c r="A18" s="61">
        <f t="shared" si="1"/>
        <v>13</v>
      </c>
      <c r="B18" s="227" t="s">
        <v>1407</v>
      </c>
      <c r="C18" s="274" t="s">
        <v>886</v>
      </c>
      <c r="D18" s="226">
        <v>7</v>
      </c>
      <c r="E18" s="226">
        <v>1</v>
      </c>
      <c r="F18" s="226"/>
      <c r="G18" s="275">
        <f t="shared" si="0"/>
        <v>18000</v>
      </c>
      <c r="H18" s="256" t="s">
        <v>440</v>
      </c>
      <c r="I18" s="246" t="s">
        <v>1349</v>
      </c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62"/>
      <c r="AI18" s="265"/>
      <c r="AJ18" s="265"/>
      <c r="AK18" s="362"/>
      <c r="AL18" s="265"/>
      <c r="AM18" s="265"/>
      <c r="AN18" s="362"/>
      <c r="AO18" s="265"/>
    </row>
    <row r="19" spans="1:42" ht="22.5" customHeight="1" x14ac:dyDescent="0.35">
      <c r="A19" s="367">
        <f t="shared" si="1"/>
        <v>14</v>
      </c>
      <c r="B19" s="227" t="s">
        <v>346</v>
      </c>
      <c r="C19" s="274" t="s">
        <v>104</v>
      </c>
      <c r="D19" s="226">
        <v>4</v>
      </c>
      <c r="E19" s="226">
        <v>5</v>
      </c>
      <c r="F19" s="226"/>
      <c r="G19" s="275">
        <f t="shared" si="0"/>
        <v>90000</v>
      </c>
      <c r="H19" s="276" t="s">
        <v>440</v>
      </c>
      <c r="I19" s="334" t="s">
        <v>1350</v>
      </c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 t="s">
        <v>1408</v>
      </c>
      <c r="X19" s="265"/>
      <c r="Y19" s="100" t="s">
        <v>2</v>
      </c>
      <c r="Z19" s="6" t="s">
        <v>805</v>
      </c>
      <c r="AB19" s="100" t="s">
        <v>2</v>
      </c>
      <c r="AC19" s="6" t="s">
        <v>346</v>
      </c>
      <c r="AE19" s="100" t="s">
        <v>2</v>
      </c>
      <c r="AF19" s="6" t="s">
        <v>1411</v>
      </c>
      <c r="AH19" s="100" t="s">
        <v>2</v>
      </c>
      <c r="AI19" s="6" t="s">
        <v>1444</v>
      </c>
      <c r="AJ19" s="265"/>
      <c r="AK19" s="100" t="s">
        <v>2</v>
      </c>
      <c r="AL19" s="6" t="s">
        <v>328</v>
      </c>
      <c r="AM19" s="265"/>
      <c r="AN19" s="100" t="s">
        <v>2</v>
      </c>
      <c r="AO19" s="6" t="s">
        <v>1415</v>
      </c>
    </row>
    <row r="20" spans="1:42" ht="22.5" customHeight="1" x14ac:dyDescent="0.35">
      <c r="A20" s="367">
        <f t="shared" si="1"/>
        <v>15</v>
      </c>
      <c r="B20" s="103" t="s">
        <v>1408</v>
      </c>
      <c r="C20" s="121" t="s">
        <v>1409</v>
      </c>
      <c r="D20" s="104">
        <v>3</v>
      </c>
      <c r="E20" s="104"/>
      <c r="F20" s="104"/>
      <c r="G20" s="142">
        <f t="shared" si="0"/>
        <v>0</v>
      </c>
      <c r="H20" s="136"/>
      <c r="I20" s="206" t="s">
        <v>1351</v>
      </c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 t="s">
        <v>1409</v>
      </c>
      <c r="X20" s="265"/>
      <c r="Y20" s="100" t="s">
        <v>457</v>
      </c>
      <c r="Z20" s="6"/>
      <c r="AB20" s="100" t="s">
        <v>457</v>
      </c>
      <c r="AC20" s="6" t="s">
        <v>1007</v>
      </c>
      <c r="AE20" s="100" t="s">
        <v>457</v>
      </c>
      <c r="AF20" s="6"/>
      <c r="AH20" s="100" t="s">
        <v>457</v>
      </c>
      <c r="AI20" s="6" t="s">
        <v>1413</v>
      </c>
      <c r="AK20" s="100" t="s">
        <v>457</v>
      </c>
      <c r="AL20" s="6" t="s">
        <v>487</v>
      </c>
      <c r="AN20" s="100" t="s">
        <v>457</v>
      </c>
      <c r="AO20" s="6" t="s">
        <v>107</v>
      </c>
    </row>
    <row r="21" spans="1:42" ht="22.5" customHeight="1" x14ac:dyDescent="0.35">
      <c r="A21" s="367">
        <f t="shared" si="1"/>
        <v>16</v>
      </c>
      <c r="B21" s="103" t="s">
        <v>805</v>
      </c>
      <c r="C21" s="121"/>
      <c r="D21" s="104">
        <v>2</v>
      </c>
      <c r="E21" s="104">
        <v>1</v>
      </c>
      <c r="F21" s="104"/>
      <c r="G21" s="142">
        <f t="shared" si="0"/>
        <v>18000</v>
      </c>
      <c r="H21" s="136"/>
      <c r="I21" s="236" t="s">
        <v>1352</v>
      </c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>
        <v>3</v>
      </c>
      <c r="X21" s="265"/>
      <c r="Y21" s="100" t="s">
        <v>99</v>
      </c>
      <c r="Z21" s="6">
        <v>2</v>
      </c>
      <c r="AB21" s="100" t="s">
        <v>99</v>
      </c>
      <c r="AC21" s="6">
        <v>7</v>
      </c>
      <c r="AE21" s="100" t="s">
        <v>99</v>
      </c>
      <c r="AF21" s="6">
        <v>2</v>
      </c>
      <c r="AH21" s="100" t="s">
        <v>99</v>
      </c>
      <c r="AI21" s="100">
        <v>8</v>
      </c>
      <c r="AK21" s="100" t="s">
        <v>99</v>
      </c>
      <c r="AL21" s="100">
        <v>2</v>
      </c>
      <c r="AN21" s="100" t="s">
        <v>99</v>
      </c>
      <c r="AO21" s="100">
        <v>5</v>
      </c>
    </row>
    <row r="22" spans="1:42" ht="22.5" customHeight="1" x14ac:dyDescent="0.35">
      <c r="A22" s="367">
        <f t="shared" si="1"/>
        <v>17</v>
      </c>
      <c r="B22" s="227" t="s">
        <v>346</v>
      </c>
      <c r="C22" s="274" t="s">
        <v>1410</v>
      </c>
      <c r="D22" s="226">
        <v>7</v>
      </c>
      <c r="E22" s="226">
        <v>2</v>
      </c>
      <c r="F22" s="226"/>
      <c r="G22" s="275">
        <f t="shared" si="0"/>
        <v>36000</v>
      </c>
      <c r="H22" s="276" t="s">
        <v>440</v>
      </c>
      <c r="I22" s="245" t="s">
        <v>1353</v>
      </c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>
        <v>1</v>
      </c>
      <c r="X22" s="265"/>
      <c r="Y22" s="30" t="s">
        <v>70</v>
      </c>
      <c r="Z22" s="2">
        <v>1</v>
      </c>
      <c r="AB22" s="30" t="s">
        <v>70</v>
      </c>
      <c r="AC22" s="2">
        <v>2</v>
      </c>
      <c r="AE22" s="30" t="s">
        <v>70</v>
      </c>
      <c r="AF22" s="2">
        <v>2</v>
      </c>
      <c r="AH22" s="30" t="s">
        <v>70</v>
      </c>
      <c r="AI22" s="2">
        <v>5</v>
      </c>
      <c r="AK22" s="30" t="s">
        <v>70</v>
      </c>
      <c r="AL22" s="2">
        <v>3</v>
      </c>
      <c r="AN22" s="30" t="s">
        <v>70</v>
      </c>
      <c r="AO22" s="2">
        <v>1</v>
      </c>
    </row>
    <row r="23" spans="1:42" ht="22.5" customHeight="1" x14ac:dyDescent="0.35">
      <c r="A23" s="226">
        <f t="shared" si="1"/>
        <v>18</v>
      </c>
      <c r="B23" s="227" t="s">
        <v>1411</v>
      </c>
      <c r="C23" s="274"/>
      <c r="D23" s="226">
        <v>2</v>
      </c>
      <c r="E23" s="226">
        <v>2</v>
      </c>
      <c r="F23" s="226"/>
      <c r="G23" s="275">
        <f t="shared" si="0"/>
        <v>36000</v>
      </c>
      <c r="H23" s="276" t="s">
        <v>440</v>
      </c>
      <c r="I23" s="206" t="s">
        <v>1354</v>
      </c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"/>
      <c r="X23" s="265"/>
      <c r="Y23" s="30" t="s">
        <v>71</v>
      </c>
      <c r="Z23" s="2"/>
      <c r="AB23" s="30" t="s">
        <v>71</v>
      </c>
      <c r="AC23" s="2"/>
      <c r="AE23" s="30" t="s">
        <v>71</v>
      </c>
      <c r="AF23" s="2"/>
      <c r="AH23" s="30" t="s">
        <v>71</v>
      </c>
      <c r="AI23" s="2"/>
      <c r="AK23" s="30" t="s">
        <v>71</v>
      </c>
      <c r="AL23" s="2"/>
      <c r="AN23" s="30" t="s">
        <v>71</v>
      </c>
      <c r="AO23" s="2"/>
    </row>
    <row r="24" spans="1:42" ht="22.5" customHeight="1" x14ac:dyDescent="0.35">
      <c r="A24" s="367">
        <f t="shared" si="1"/>
        <v>19</v>
      </c>
      <c r="B24" s="227" t="s">
        <v>1412</v>
      </c>
      <c r="C24" s="274" t="s">
        <v>1413</v>
      </c>
      <c r="D24" s="226">
        <v>8</v>
      </c>
      <c r="E24" s="226">
        <v>5</v>
      </c>
      <c r="F24" s="226"/>
      <c r="G24" s="275">
        <f t="shared" si="0"/>
        <v>90000</v>
      </c>
      <c r="H24" s="276" t="s">
        <v>440</v>
      </c>
      <c r="I24" s="206" t="s">
        <v>1355</v>
      </c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>
        <f>W22*18000</f>
        <v>18000</v>
      </c>
      <c r="Y24" s="120" t="s">
        <v>0</v>
      </c>
      <c r="Z24" s="79">
        <f>Z22*18000+Z23*17000</f>
        <v>18000</v>
      </c>
      <c r="AB24" s="120" t="s">
        <v>0</v>
      </c>
      <c r="AC24" s="79">
        <f>AC22*18000+AC23*17000</f>
        <v>36000</v>
      </c>
      <c r="AE24" s="120" t="s">
        <v>0</v>
      </c>
      <c r="AF24" s="79">
        <f>AF22*18000+AF23*17000</f>
        <v>36000</v>
      </c>
      <c r="AH24" s="120" t="s">
        <v>0</v>
      </c>
      <c r="AI24" s="79">
        <f>AI22*18000+AI23*18000</f>
        <v>90000</v>
      </c>
      <c r="AK24" s="120" t="s">
        <v>0</v>
      </c>
      <c r="AL24" s="79">
        <f>AL22*18000+AL23*18000</f>
        <v>54000</v>
      </c>
      <c r="AN24" s="120" t="s">
        <v>0</v>
      </c>
      <c r="AO24" s="79">
        <f>AO22*18000+AO23*18000</f>
        <v>18000</v>
      </c>
    </row>
    <row r="25" spans="1:42" ht="22.5" customHeight="1" x14ac:dyDescent="0.35">
      <c r="A25" s="226">
        <f t="shared" si="1"/>
        <v>20</v>
      </c>
      <c r="B25" s="274" t="s">
        <v>1414</v>
      </c>
      <c r="C25" s="274" t="s">
        <v>487</v>
      </c>
      <c r="D25" s="226">
        <v>2</v>
      </c>
      <c r="E25" s="226">
        <v>3</v>
      </c>
      <c r="F25" s="226"/>
      <c r="G25" s="275">
        <f t="shared" si="0"/>
        <v>54000</v>
      </c>
      <c r="H25" s="276" t="s">
        <v>440</v>
      </c>
      <c r="I25" s="236" t="s">
        <v>1356</v>
      </c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 t="s">
        <v>5</v>
      </c>
      <c r="Y25" s="100" t="s">
        <v>2</v>
      </c>
      <c r="Z25" s="6" t="s">
        <v>634</v>
      </c>
      <c r="AB25" s="100" t="s">
        <v>2</v>
      </c>
      <c r="AC25" s="6" t="s">
        <v>1416</v>
      </c>
      <c r="AE25" s="100" t="s">
        <v>2</v>
      </c>
      <c r="AF25" s="6" t="s">
        <v>191</v>
      </c>
      <c r="AH25" s="100" t="s">
        <v>2</v>
      </c>
      <c r="AI25" s="6" t="s">
        <v>1418</v>
      </c>
      <c r="AK25" s="100" t="s">
        <v>2</v>
      </c>
      <c r="AL25" s="6" t="s">
        <v>463</v>
      </c>
      <c r="AN25" s="100" t="s">
        <v>2</v>
      </c>
      <c r="AO25" s="6" t="s">
        <v>1419</v>
      </c>
    </row>
    <row r="26" spans="1:42" ht="22.5" customHeight="1" x14ac:dyDescent="0.35">
      <c r="A26" s="367">
        <f t="shared" si="1"/>
        <v>21</v>
      </c>
      <c r="B26" s="274" t="s">
        <v>1415</v>
      </c>
      <c r="C26" s="274" t="s">
        <v>107</v>
      </c>
      <c r="D26" s="226">
        <v>5</v>
      </c>
      <c r="E26" s="226">
        <v>1</v>
      </c>
      <c r="F26" s="226"/>
      <c r="G26" s="275">
        <f t="shared" si="0"/>
        <v>18000</v>
      </c>
      <c r="H26" s="276" t="s">
        <v>440</v>
      </c>
      <c r="I26" s="206" t="s">
        <v>1357</v>
      </c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 t="s">
        <v>189</v>
      </c>
      <c r="Y26" s="100" t="s">
        <v>457</v>
      </c>
      <c r="Z26" s="6" t="s">
        <v>484</v>
      </c>
      <c r="AB26" s="100" t="s">
        <v>457</v>
      </c>
      <c r="AC26" s="6"/>
      <c r="AE26" s="100" t="s">
        <v>457</v>
      </c>
      <c r="AF26" s="6"/>
      <c r="AH26" s="100" t="s">
        <v>457</v>
      </c>
      <c r="AI26" s="6" t="s">
        <v>1043</v>
      </c>
      <c r="AJ26" s="265"/>
      <c r="AK26" s="100" t="s">
        <v>457</v>
      </c>
      <c r="AL26" s="6" t="s">
        <v>847</v>
      </c>
      <c r="AN26" s="100" t="s">
        <v>457</v>
      </c>
      <c r="AO26" s="6" t="s">
        <v>122</v>
      </c>
      <c r="AP26" s="265"/>
    </row>
    <row r="27" spans="1:42" ht="22.5" customHeight="1" x14ac:dyDescent="0.35">
      <c r="A27" s="61">
        <f t="shared" si="1"/>
        <v>22</v>
      </c>
      <c r="B27" s="274" t="s">
        <v>5</v>
      </c>
      <c r="C27" s="274" t="s">
        <v>189</v>
      </c>
      <c r="D27" s="226">
        <v>8</v>
      </c>
      <c r="E27" s="226">
        <v>3</v>
      </c>
      <c r="F27" s="226"/>
      <c r="G27" s="275">
        <f t="shared" si="0"/>
        <v>54000</v>
      </c>
      <c r="H27" s="256" t="s">
        <v>440</v>
      </c>
      <c r="I27" s="206" t="s">
        <v>1358</v>
      </c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>
        <v>8</v>
      </c>
      <c r="Y27" s="100" t="s">
        <v>99</v>
      </c>
      <c r="Z27" s="100">
        <v>6</v>
      </c>
      <c r="AB27" s="100" t="s">
        <v>99</v>
      </c>
      <c r="AC27" s="100">
        <v>8</v>
      </c>
      <c r="AE27" s="100" t="s">
        <v>99</v>
      </c>
      <c r="AF27" s="100">
        <v>8</v>
      </c>
      <c r="AH27" s="100" t="s">
        <v>99</v>
      </c>
      <c r="AI27" s="100">
        <v>3</v>
      </c>
      <c r="AJ27" s="265"/>
      <c r="AK27" s="100" t="s">
        <v>99</v>
      </c>
      <c r="AL27" s="100">
        <v>7</v>
      </c>
      <c r="AN27" s="100" t="s">
        <v>99</v>
      </c>
      <c r="AO27" s="100">
        <v>1</v>
      </c>
      <c r="AP27" s="265"/>
    </row>
    <row r="28" spans="1:42" ht="22.5" customHeight="1" x14ac:dyDescent="0.35">
      <c r="A28" s="226">
        <f t="shared" si="1"/>
        <v>23</v>
      </c>
      <c r="B28" s="274" t="s">
        <v>634</v>
      </c>
      <c r="C28" s="274" t="s">
        <v>484</v>
      </c>
      <c r="D28" s="226">
        <v>6</v>
      </c>
      <c r="E28" s="226">
        <v>4</v>
      </c>
      <c r="F28" s="226"/>
      <c r="G28" s="275">
        <f t="shared" si="0"/>
        <v>72000</v>
      </c>
      <c r="H28" s="256" t="s">
        <v>440</v>
      </c>
      <c r="I28" s="206" t="s">
        <v>1359</v>
      </c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>
        <v>3</v>
      </c>
      <c r="Y28" s="30" t="s">
        <v>70</v>
      </c>
      <c r="Z28" s="2">
        <v>4</v>
      </c>
      <c r="AB28" s="30" t="s">
        <v>70</v>
      </c>
      <c r="AC28" s="2">
        <v>1</v>
      </c>
      <c r="AE28" s="30" t="s">
        <v>70</v>
      </c>
      <c r="AF28" s="2">
        <v>1</v>
      </c>
      <c r="AH28" s="30" t="s">
        <v>70</v>
      </c>
      <c r="AI28" s="2">
        <v>3</v>
      </c>
      <c r="AK28" s="30" t="s">
        <v>70</v>
      </c>
      <c r="AL28" s="2"/>
      <c r="AN28" s="30" t="s">
        <v>70</v>
      </c>
      <c r="AO28" s="2">
        <v>2</v>
      </c>
    </row>
    <row r="29" spans="1:42" ht="22.5" customHeight="1" x14ac:dyDescent="0.35">
      <c r="A29" s="61">
        <f t="shared" si="1"/>
        <v>24</v>
      </c>
      <c r="B29" s="227" t="s">
        <v>1416</v>
      </c>
      <c r="C29" s="274" t="s">
        <v>1417</v>
      </c>
      <c r="D29" s="226">
        <v>8</v>
      </c>
      <c r="E29" s="226">
        <v>1</v>
      </c>
      <c r="F29" s="226"/>
      <c r="G29" s="275">
        <f t="shared" si="0"/>
        <v>18000</v>
      </c>
      <c r="H29" s="276" t="s">
        <v>440</v>
      </c>
      <c r="I29" s="206" t="s">
        <v>1360</v>
      </c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71</v>
      </c>
      <c r="W29" s="2"/>
      <c r="Y29" s="30" t="s">
        <v>71</v>
      </c>
      <c r="Z29" s="2"/>
      <c r="AB29" s="30" t="s">
        <v>71</v>
      </c>
      <c r="AC29" s="2"/>
      <c r="AE29" s="30" t="s">
        <v>71</v>
      </c>
      <c r="AF29" s="2"/>
      <c r="AH29" s="30" t="s">
        <v>71</v>
      </c>
      <c r="AI29" s="2"/>
      <c r="AK29" s="30" t="s">
        <v>71</v>
      </c>
      <c r="AL29" s="2">
        <v>2</v>
      </c>
      <c r="AN29" s="30" t="s">
        <v>71</v>
      </c>
      <c r="AO29" s="2">
        <v>1</v>
      </c>
    </row>
    <row r="30" spans="1:42" ht="22.5" customHeight="1" x14ac:dyDescent="0.35">
      <c r="A30" s="61">
        <f t="shared" si="1"/>
        <v>25</v>
      </c>
      <c r="B30" s="227" t="s">
        <v>191</v>
      </c>
      <c r="C30" s="274" t="s">
        <v>1417</v>
      </c>
      <c r="D30" s="226">
        <v>8</v>
      </c>
      <c r="E30" s="226">
        <v>1</v>
      </c>
      <c r="F30" s="226"/>
      <c r="G30" s="275">
        <f t="shared" si="0"/>
        <v>18000</v>
      </c>
      <c r="H30" s="276" t="s">
        <v>440</v>
      </c>
      <c r="I30" s="206" t="s">
        <v>1361</v>
      </c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W28*18000+W29*17000</f>
        <v>54000</v>
      </c>
      <c r="Y30" s="120" t="s">
        <v>0</v>
      </c>
      <c r="Z30" s="79">
        <f>Z28*18000+Z29*18000</f>
        <v>72000</v>
      </c>
      <c r="AB30" s="120" t="s">
        <v>0</v>
      </c>
      <c r="AC30" s="79">
        <f>AC28*18000+AC29*18000</f>
        <v>18000</v>
      </c>
      <c r="AE30" s="120" t="s">
        <v>0</v>
      </c>
      <c r="AF30" s="79">
        <f>AF28*18000+AF29*17000</f>
        <v>18000</v>
      </c>
      <c r="AH30" s="120" t="s">
        <v>0</v>
      </c>
      <c r="AI30" s="79">
        <f>AI28*18000+AI29*18000</f>
        <v>54000</v>
      </c>
      <c r="AK30" s="120" t="s">
        <v>0</v>
      </c>
      <c r="AL30" s="79">
        <f>AL28*18000+AL29*18000</f>
        <v>36000</v>
      </c>
      <c r="AN30" s="120" t="s">
        <v>0</v>
      </c>
      <c r="AO30" s="79">
        <f>AO28*18000+AO29*18000</f>
        <v>54000</v>
      </c>
    </row>
    <row r="31" spans="1:42" ht="22.5" customHeight="1" x14ac:dyDescent="0.35">
      <c r="A31" s="61">
        <f t="shared" si="1"/>
        <v>26</v>
      </c>
      <c r="B31" s="227" t="s">
        <v>1418</v>
      </c>
      <c r="C31" s="274" t="s">
        <v>1043</v>
      </c>
      <c r="D31" s="226">
        <v>3</v>
      </c>
      <c r="E31" s="226">
        <v>3</v>
      </c>
      <c r="F31" s="226"/>
      <c r="G31" s="275">
        <f t="shared" si="0"/>
        <v>54000</v>
      </c>
      <c r="H31" s="276" t="s">
        <v>440</v>
      </c>
      <c r="I31" s="206" t="s">
        <v>1362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</row>
    <row r="32" spans="1:42" ht="22.5" customHeight="1" x14ac:dyDescent="0.35">
      <c r="A32" s="367">
        <f t="shared" si="1"/>
        <v>27</v>
      </c>
      <c r="B32" s="227" t="s">
        <v>463</v>
      </c>
      <c r="C32" s="274" t="s">
        <v>847</v>
      </c>
      <c r="D32" s="226">
        <v>7</v>
      </c>
      <c r="E32" s="226"/>
      <c r="F32" s="226">
        <v>2</v>
      </c>
      <c r="G32" s="275">
        <f t="shared" si="0"/>
        <v>36000</v>
      </c>
      <c r="H32" s="276" t="s">
        <v>440</v>
      </c>
      <c r="I32" s="206" t="s">
        <v>1363</v>
      </c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 t="s">
        <v>1420</v>
      </c>
      <c r="Y32" s="100" t="s">
        <v>2</v>
      </c>
      <c r="Z32" s="6" t="s">
        <v>1421</v>
      </c>
      <c r="AB32" s="100" t="s">
        <v>2</v>
      </c>
      <c r="AC32" s="6" t="s">
        <v>1005</v>
      </c>
      <c r="AE32" s="100" t="s">
        <v>2</v>
      </c>
      <c r="AF32" s="6" t="s">
        <v>1422</v>
      </c>
      <c r="AH32" s="100" t="s">
        <v>2</v>
      </c>
      <c r="AI32" s="6" t="s">
        <v>745</v>
      </c>
      <c r="AK32" s="100" t="s">
        <v>2</v>
      </c>
      <c r="AL32" s="6" t="s">
        <v>1293</v>
      </c>
      <c r="AN32" s="100" t="s">
        <v>2</v>
      </c>
      <c r="AO32" s="6" t="s">
        <v>1080</v>
      </c>
    </row>
    <row r="33" spans="1:41" ht="22.5" customHeight="1" x14ac:dyDescent="0.35">
      <c r="A33" s="367">
        <f t="shared" si="1"/>
        <v>28</v>
      </c>
      <c r="B33" s="227" t="s">
        <v>1419</v>
      </c>
      <c r="C33" s="274" t="s">
        <v>122</v>
      </c>
      <c r="D33" s="226">
        <v>1</v>
      </c>
      <c r="E33" s="226">
        <v>2</v>
      </c>
      <c r="F33" s="226">
        <v>1</v>
      </c>
      <c r="G33" s="275">
        <f t="shared" si="0"/>
        <v>54000</v>
      </c>
      <c r="H33" s="276" t="s">
        <v>440</v>
      </c>
      <c r="I33" s="206" t="s">
        <v>1364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 t="s">
        <v>109</v>
      </c>
      <c r="Y33" s="100" t="s">
        <v>457</v>
      </c>
      <c r="Z33" s="6" t="s">
        <v>104</v>
      </c>
      <c r="AB33" s="100" t="s">
        <v>457</v>
      </c>
      <c r="AC33" s="6" t="s">
        <v>104</v>
      </c>
      <c r="AE33" s="100" t="s">
        <v>457</v>
      </c>
      <c r="AF33" s="6" t="s">
        <v>104</v>
      </c>
      <c r="AH33" s="100" t="s">
        <v>457</v>
      </c>
      <c r="AI33" s="6" t="s">
        <v>104</v>
      </c>
      <c r="AK33" s="100" t="s">
        <v>457</v>
      </c>
      <c r="AL33" s="6" t="s">
        <v>649</v>
      </c>
      <c r="AN33" s="100" t="s">
        <v>457</v>
      </c>
      <c r="AO33" s="6" t="s">
        <v>413</v>
      </c>
    </row>
    <row r="34" spans="1:41" ht="22.5" customHeight="1" x14ac:dyDescent="0.35">
      <c r="A34" s="61">
        <f t="shared" si="1"/>
        <v>29</v>
      </c>
      <c r="B34" s="227" t="s">
        <v>1420</v>
      </c>
      <c r="C34" s="274" t="s">
        <v>109</v>
      </c>
      <c r="D34" s="226">
        <v>8</v>
      </c>
      <c r="E34" s="226">
        <v>1</v>
      </c>
      <c r="F34" s="226">
        <v>1</v>
      </c>
      <c r="G34" s="275">
        <f t="shared" si="0"/>
        <v>36000</v>
      </c>
      <c r="H34" s="256" t="s">
        <v>440</v>
      </c>
      <c r="I34" s="206" t="s">
        <v>1365</v>
      </c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>
        <v>8</v>
      </c>
      <c r="Y34" s="100" t="s">
        <v>99</v>
      </c>
      <c r="Z34" s="100">
        <v>4</v>
      </c>
      <c r="AB34" s="100" t="s">
        <v>99</v>
      </c>
      <c r="AC34" s="100">
        <v>4</v>
      </c>
      <c r="AE34" s="100" t="s">
        <v>99</v>
      </c>
      <c r="AF34" s="100">
        <v>4</v>
      </c>
      <c r="AH34" s="100" t="s">
        <v>99</v>
      </c>
      <c r="AI34" s="100">
        <v>4</v>
      </c>
      <c r="AK34" s="100" t="s">
        <v>99</v>
      </c>
      <c r="AL34" s="100">
        <v>5</v>
      </c>
      <c r="AN34" s="100" t="s">
        <v>99</v>
      </c>
      <c r="AO34" s="100">
        <v>3</v>
      </c>
    </row>
    <row r="35" spans="1:41" ht="22.5" customHeight="1" x14ac:dyDescent="0.35">
      <c r="A35" s="367">
        <f t="shared" si="1"/>
        <v>30</v>
      </c>
      <c r="B35" s="227" t="s">
        <v>1421</v>
      </c>
      <c r="C35" s="274" t="s">
        <v>104</v>
      </c>
      <c r="D35" s="226">
        <v>4</v>
      </c>
      <c r="E35" s="226">
        <v>2</v>
      </c>
      <c r="F35" s="226"/>
      <c r="G35" s="275">
        <f t="shared" si="0"/>
        <v>36000</v>
      </c>
      <c r="H35" s="276" t="s">
        <v>440</v>
      </c>
      <c r="I35" s="206" t="s">
        <v>1366</v>
      </c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>
        <v>1</v>
      </c>
      <c r="Y35" s="30" t="s">
        <v>70</v>
      </c>
      <c r="Z35" s="2">
        <v>2</v>
      </c>
      <c r="AB35" s="30" t="s">
        <v>70</v>
      </c>
      <c r="AC35" s="2">
        <v>1</v>
      </c>
      <c r="AE35" s="30" t="s">
        <v>70</v>
      </c>
      <c r="AF35" s="2">
        <v>3</v>
      </c>
      <c r="AH35" s="30" t="s">
        <v>70</v>
      </c>
      <c r="AI35" s="2"/>
      <c r="AK35" s="30" t="s">
        <v>70</v>
      </c>
      <c r="AL35" s="2">
        <v>1</v>
      </c>
      <c r="AN35" s="30" t="s">
        <v>70</v>
      </c>
      <c r="AO35" s="2">
        <v>1</v>
      </c>
    </row>
    <row r="36" spans="1:41" ht="22.5" customHeight="1" x14ac:dyDescent="0.35">
      <c r="A36" s="367">
        <f t="shared" si="1"/>
        <v>31</v>
      </c>
      <c r="B36" s="227" t="s">
        <v>1005</v>
      </c>
      <c r="C36" s="274" t="s">
        <v>104</v>
      </c>
      <c r="D36" s="226">
        <v>4</v>
      </c>
      <c r="E36" s="226">
        <v>1</v>
      </c>
      <c r="F36" s="226">
        <v>1</v>
      </c>
      <c r="G36" s="275">
        <f t="shared" si="0"/>
        <v>36000</v>
      </c>
      <c r="H36" s="276" t="s">
        <v>440</v>
      </c>
      <c r="I36" s="236" t="s">
        <v>1367</v>
      </c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">
        <v>1</v>
      </c>
      <c r="Y36" s="30" t="s">
        <v>71</v>
      </c>
      <c r="Z36" s="2"/>
      <c r="AB36" s="30" t="s">
        <v>71</v>
      </c>
      <c r="AC36" s="2">
        <v>1</v>
      </c>
      <c r="AE36" s="30" t="s">
        <v>71</v>
      </c>
      <c r="AF36" s="2"/>
      <c r="AH36" s="30" t="s">
        <v>71</v>
      </c>
      <c r="AI36" s="2">
        <v>1</v>
      </c>
      <c r="AK36" s="30" t="s">
        <v>71</v>
      </c>
      <c r="AL36" s="2"/>
      <c r="AN36" s="30" t="s">
        <v>71</v>
      </c>
      <c r="AO36" s="2">
        <v>1</v>
      </c>
    </row>
    <row r="37" spans="1:41" ht="22.5" customHeight="1" x14ac:dyDescent="0.35">
      <c r="A37" s="367">
        <f t="shared" si="1"/>
        <v>32</v>
      </c>
      <c r="B37" s="227" t="s">
        <v>1422</v>
      </c>
      <c r="C37" s="274" t="s">
        <v>104</v>
      </c>
      <c r="D37" s="226">
        <v>4</v>
      </c>
      <c r="E37" s="226">
        <v>3</v>
      </c>
      <c r="F37" s="226"/>
      <c r="G37" s="275">
        <f t="shared" si="0"/>
        <v>54000</v>
      </c>
      <c r="H37" s="276" t="s">
        <v>440</v>
      </c>
      <c r="I37" s="246" t="s">
        <v>1368</v>
      </c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W35*18000+W36*18000</f>
        <v>36000</v>
      </c>
      <c r="Y37" s="120" t="s">
        <v>0</v>
      </c>
      <c r="Z37" s="79">
        <f>Z35*18000+Z36*18000</f>
        <v>36000</v>
      </c>
      <c r="AB37" s="120" t="s">
        <v>0</v>
      </c>
      <c r="AC37" s="79">
        <f>AC35*18000+AC36*18000</f>
        <v>36000</v>
      </c>
      <c r="AE37" s="120" t="s">
        <v>0</v>
      </c>
      <c r="AF37" s="79">
        <f>AF35*18000+AF36*18000</f>
        <v>54000</v>
      </c>
      <c r="AH37" s="120" t="s">
        <v>0</v>
      </c>
      <c r="AI37" s="79">
        <v>18000</v>
      </c>
      <c r="AK37" s="120" t="s">
        <v>0</v>
      </c>
      <c r="AL37" s="79">
        <f>AL35*18000+AL36*18000</f>
        <v>18000</v>
      </c>
      <c r="AN37" s="120" t="s">
        <v>0</v>
      </c>
      <c r="AO37" s="79">
        <f>AO35*18000+AO36*18000</f>
        <v>36000</v>
      </c>
    </row>
    <row r="38" spans="1:41" ht="22.5" customHeight="1" x14ac:dyDescent="0.35">
      <c r="A38" s="367">
        <f t="shared" si="1"/>
        <v>33</v>
      </c>
      <c r="B38" s="227" t="s">
        <v>1423</v>
      </c>
      <c r="C38" s="274" t="s">
        <v>104</v>
      </c>
      <c r="D38" s="226">
        <v>4</v>
      </c>
      <c r="E38" s="226">
        <v>2</v>
      </c>
      <c r="F38" s="226"/>
      <c r="G38" s="275">
        <f t="shared" si="0"/>
        <v>36000</v>
      </c>
      <c r="H38" s="276" t="s">
        <v>440</v>
      </c>
      <c r="I38" s="206" t="s">
        <v>1369</v>
      </c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</row>
    <row r="39" spans="1:41" ht="22.5" customHeight="1" x14ac:dyDescent="0.35">
      <c r="A39" s="367">
        <f t="shared" si="1"/>
        <v>34</v>
      </c>
      <c r="B39" s="227" t="s">
        <v>1010</v>
      </c>
      <c r="C39" s="274" t="s">
        <v>187</v>
      </c>
      <c r="D39" s="226">
        <v>1</v>
      </c>
      <c r="E39" s="226">
        <v>5</v>
      </c>
      <c r="F39" s="226">
        <v>2</v>
      </c>
      <c r="G39" s="275">
        <f t="shared" si="0"/>
        <v>126000</v>
      </c>
      <c r="H39" s="276" t="s">
        <v>440</v>
      </c>
      <c r="I39" s="206" t="s">
        <v>1370</v>
      </c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 t="s">
        <v>1423</v>
      </c>
      <c r="Y39" s="100" t="s">
        <v>2</v>
      </c>
      <c r="Z39" s="6" t="s">
        <v>1010</v>
      </c>
      <c r="AB39" s="100" t="s">
        <v>2</v>
      </c>
      <c r="AC39" s="6" t="s">
        <v>337</v>
      </c>
      <c r="AE39" s="100" t="s">
        <v>2</v>
      </c>
      <c r="AF39" s="6" t="s">
        <v>1181</v>
      </c>
      <c r="AH39" s="100" t="s">
        <v>2</v>
      </c>
      <c r="AI39" s="6" t="s">
        <v>1047</v>
      </c>
      <c r="AK39" s="100" t="s">
        <v>2</v>
      </c>
      <c r="AL39" s="6" t="s">
        <v>1461</v>
      </c>
      <c r="AN39" s="100" t="s">
        <v>2</v>
      </c>
      <c r="AO39" s="6" t="s">
        <v>1462</v>
      </c>
    </row>
    <row r="40" spans="1:41" ht="22.5" customHeight="1" x14ac:dyDescent="0.35">
      <c r="A40" s="367">
        <f t="shared" si="1"/>
        <v>35</v>
      </c>
      <c r="B40" s="227" t="s">
        <v>337</v>
      </c>
      <c r="C40" s="274" t="s">
        <v>1413</v>
      </c>
      <c r="D40" s="226">
        <v>8</v>
      </c>
      <c r="E40" s="226">
        <v>1</v>
      </c>
      <c r="F40" s="226"/>
      <c r="G40" s="275">
        <f t="shared" si="0"/>
        <v>18000</v>
      </c>
      <c r="H40" s="276" t="s">
        <v>440</v>
      </c>
      <c r="I40" s="206" t="s">
        <v>1371</v>
      </c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 t="s">
        <v>104</v>
      </c>
      <c r="Y40" s="100" t="s">
        <v>457</v>
      </c>
      <c r="Z40" s="6" t="s">
        <v>187</v>
      </c>
      <c r="AB40" s="100" t="s">
        <v>457</v>
      </c>
      <c r="AC40" s="6" t="s">
        <v>189</v>
      </c>
      <c r="AE40" s="100" t="s">
        <v>457</v>
      </c>
      <c r="AF40" s="6" t="s">
        <v>649</v>
      </c>
      <c r="AH40" s="100" t="s">
        <v>457</v>
      </c>
      <c r="AI40" s="6"/>
      <c r="AK40" s="100" t="s">
        <v>457</v>
      </c>
      <c r="AL40" s="6" t="s">
        <v>487</v>
      </c>
      <c r="AN40" s="100" t="s">
        <v>457</v>
      </c>
      <c r="AO40" s="6"/>
    </row>
    <row r="41" spans="1:41" ht="22.5" customHeight="1" x14ac:dyDescent="0.35">
      <c r="A41" s="226">
        <f t="shared" si="1"/>
        <v>36</v>
      </c>
      <c r="B41" s="227" t="s">
        <v>1425</v>
      </c>
      <c r="C41" s="274" t="s">
        <v>107</v>
      </c>
      <c r="D41" s="226">
        <v>5</v>
      </c>
      <c r="E41" s="226">
        <v>3</v>
      </c>
      <c r="F41" s="226">
        <v>1</v>
      </c>
      <c r="G41" s="275">
        <f t="shared" si="0"/>
        <v>72000</v>
      </c>
      <c r="H41" s="276" t="s">
        <v>440</v>
      </c>
      <c r="I41" s="206" t="s">
        <v>1372</v>
      </c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>
        <v>4</v>
      </c>
      <c r="Y41" s="100" t="s">
        <v>99</v>
      </c>
      <c r="Z41" s="100">
        <v>3</v>
      </c>
      <c r="AB41" s="100" t="s">
        <v>99</v>
      </c>
      <c r="AC41" s="100">
        <v>8</v>
      </c>
      <c r="AE41" s="100" t="s">
        <v>99</v>
      </c>
      <c r="AF41" s="100">
        <v>5</v>
      </c>
      <c r="AH41" s="100" t="s">
        <v>99</v>
      </c>
      <c r="AI41" s="100">
        <v>3</v>
      </c>
      <c r="AK41" s="100" t="s">
        <v>99</v>
      </c>
      <c r="AL41" s="100">
        <v>2</v>
      </c>
      <c r="AN41" s="100" t="s">
        <v>99</v>
      </c>
      <c r="AO41" s="100">
        <v>6</v>
      </c>
    </row>
    <row r="42" spans="1:41" ht="22.5" customHeight="1" x14ac:dyDescent="0.35">
      <c r="A42" s="367">
        <f t="shared" si="1"/>
        <v>37</v>
      </c>
      <c r="B42" s="227" t="s">
        <v>1407</v>
      </c>
      <c r="C42" s="274" t="s">
        <v>104</v>
      </c>
      <c r="D42" s="226">
        <v>4</v>
      </c>
      <c r="E42" s="226"/>
      <c r="F42" s="226">
        <v>1</v>
      </c>
      <c r="G42" s="275">
        <f t="shared" si="0"/>
        <v>18000</v>
      </c>
      <c r="H42" s="276" t="s">
        <v>440</v>
      </c>
      <c r="I42" s="206" t="s">
        <v>1373</v>
      </c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>
        <v>1</v>
      </c>
      <c r="Y42" s="30" t="s">
        <v>70</v>
      </c>
      <c r="Z42" s="2">
        <v>5</v>
      </c>
      <c r="AB42" s="30" t="s">
        <v>70</v>
      </c>
      <c r="AC42" s="2">
        <v>1</v>
      </c>
      <c r="AE42" s="30" t="s">
        <v>70</v>
      </c>
      <c r="AF42" s="2">
        <v>3</v>
      </c>
      <c r="AH42" s="30" t="s">
        <v>70</v>
      </c>
      <c r="AI42" s="2">
        <v>1</v>
      </c>
      <c r="AK42" s="30" t="s">
        <v>70</v>
      </c>
      <c r="AL42" s="2">
        <v>2</v>
      </c>
      <c r="AN42" s="30" t="s">
        <v>70</v>
      </c>
      <c r="AO42" s="2">
        <v>1</v>
      </c>
    </row>
    <row r="43" spans="1:41" ht="22.5" customHeight="1" x14ac:dyDescent="0.35">
      <c r="A43" s="367">
        <f t="shared" si="1"/>
        <v>38</v>
      </c>
      <c r="B43" s="103" t="s">
        <v>1426</v>
      </c>
      <c r="C43" s="121" t="s">
        <v>107</v>
      </c>
      <c r="D43" s="104">
        <v>5</v>
      </c>
      <c r="E43" s="104">
        <v>1</v>
      </c>
      <c r="F43" s="104"/>
      <c r="G43" s="142">
        <f t="shared" si="0"/>
        <v>18000</v>
      </c>
      <c r="H43" s="136"/>
      <c r="I43" s="206" t="s">
        <v>1374</v>
      </c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71</v>
      </c>
      <c r="W43" s="2"/>
      <c r="Y43" s="30" t="s">
        <v>71</v>
      </c>
      <c r="Z43" s="2">
        <v>2</v>
      </c>
      <c r="AB43" s="30" t="s">
        <v>71</v>
      </c>
      <c r="AC43" s="2"/>
      <c r="AE43" s="30" t="s">
        <v>71</v>
      </c>
      <c r="AF43" s="2">
        <v>1</v>
      </c>
      <c r="AH43" s="30" t="s">
        <v>71</v>
      </c>
      <c r="AI43" s="2"/>
      <c r="AK43" s="30" t="s">
        <v>71</v>
      </c>
      <c r="AL43" s="2"/>
      <c r="AN43" s="30" t="s">
        <v>71</v>
      </c>
      <c r="AO43" s="2"/>
    </row>
    <row r="44" spans="1:41" s="10" customFormat="1" ht="22.5" customHeight="1" x14ac:dyDescent="0.35">
      <c r="A44" s="226">
        <f t="shared" si="1"/>
        <v>39</v>
      </c>
      <c r="B44" s="227" t="s">
        <v>334</v>
      </c>
      <c r="C44" s="274" t="s">
        <v>284</v>
      </c>
      <c r="D44" s="226">
        <v>3</v>
      </c>
      <c r="E44" s="226">
        <v>1</v>
      </c>
      <c r="F44" s="226">
        <v>1</v>
      </c>
      <c r="G44" s="275">
        <f t="shared" si="0"/>
        <v>36000</v>
      </c>
      <c r="H44" s="276" t="s">
        <v>440</v>
      </c>
      <c r="I44" s="206" t="s">
        <v>1375</v>
      </c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W42*18000</f>
        <v>18000</v>
      </c>
      <c r="X44"/>
      <c r="Y44" s="120" t="s">
        <v>0</v>
      </c>
      <c r="Z44" s="79">
        <f>Z42*18000</f>
        <v>90000</v>
      </c>
      <c r="AA44"/>
      <c r="AB44" s="120" t="s">
        <v>0</v>
      </c>
      <c r="AC44" s="79">
        <f>AC42*18000+AC43*18000</f>
        <v>18000</v>
      </c>
      <c r="AE44" s="120" t="s">
        <v>0</v>
      </c>
      <c r="AF44" s="79">
        <f>AF42*18000+AF43*17000</f>
        <v>71000</v>
      </c>
      <c r="AH44" s="120" t="s">
        <v>0</v>
      </c>
      <c r="AI44" s="79">
        <f>AI42*18000+AI43*18000</f>
        <v>18000</v>
      </c>
      <c r="AJ44"/>
      <c r="AK44" s="120" t="s">
        <v>0</v>
      </c>
      <c r="AL44" s="79">
        <f>AL42*18000+AL43*18000</f>
        <v>36000</v>
      </c>
      <c r="AM44"/>
      <c r="AN44" s="120" t="s">
        <v>0</v>
      </c>
      <c r="AO44" s="79">
        <f>AO42*18000+AO43*18000</f>
        <v>18000</v>
      </c>
    </row>
    <row r="45" spans="1:41" ht="22.5" customHeight="1" x14ac:dyDescent="0.35">
      <c r="A45" s="367">
        <f t="shared" si="1"/>
        <v>40</v>
      </c>
      <c r="B45" s="227" t="s">
        <v>1019</v>
      </c>
      <c r="C45" s="274" t="s">
        <v>487</v>
      </c>
      <c r="D45" s="226">
        <v>2</v>
      </c>
      <c r="E45" s="226">
        <v>5</v>
      </c>
      <c r="F45" s="226"/>
      <c r="G45" s="275">
        <f t="shared" si="0"/>
        <v>90000</v>
      </c>
      <c r="H45" s="276" t="s">
        <v>440</v>
      </c>
      <c r="I45" s="236" t="s">
        <v>1376</v>
      </c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</row>
    <row r="46" spans="1:41" ht="22.5" customHeight="1" x14ac:dyDescent="0.35">
      <c r="A46" s="367">
        <f t="shared" si="1"/>
        <v>41</v>
      </c>
      <c r="B46" s="227" t="s">
        <v>1022</v>
      </c>
      <c r="C46" s="274" t="s">
        <v>107</v>
      </c>
      <c r="D46" s="226">
        <v>5</v>
      </c>
      <c r="E46" s="226">
        <v>1</v>
      </c>
      <c r="F46" s="226"/>
      <c r="G46" s="275">
        <f t="shared" si="0"/>
        <v>18000</v>
      </c>
      <c r="H46" s="276" t="s">
        <v>440</v>
      </c>
      <c r="I46" s="206" t="s">
        <v>1377</v>
      </c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 t="s">
        <v>1050</v>
      </c>
      <c r="Y46" s="100" t="s">
        <v>2</v>
      </c>
      <c r="Z46" s="6" t="s">
        <v>1458</v>
      </c>
      <c r="AB46" s="100" t="s">
        <v>2</v>
      </c>
      <c r="AC46" s="6" t="s">
        <v>1459</v>
      </c>
      <c r="AE46" s="100" t="s">
        <v>2</v>
      </c>
      <c r="AF46" s="6" t="s">
        <v>1460</v>
      </c>
      <c r="AH46" s="100" t="s">
        <v>2</v>
      </c>
      <c r="AI46" s="6" t="s">
        <v>1059</v>
      </c>
      <c r="AK46" s="100" t="s">
        <v>2</v>
      </c>
      <c r="AL46" s="6" t="s">
        <v>1218</v>
      </c>
      <c r="AN46" s="100" t="s">
        <v>2</v>
      </c>
      <c r="AO46" s="6" t="s">
        <v>1469</v>
      </c>
    </row>
    <row r="47" spans="1:41" ht="22.5" customHeight="1" x14ac:dyDescent="0.35">
      <c r="A47" s="367">
        <f t="shared" si="1"/>
        <v>42</v>
      </c>
      <c r="B47" s="227" t="s">
        <v>282</v>
      </c>
      <c r="C47" s="274"/>
      <c r="D47" s="226">
        <v>3</v>
      </c>
      <c r="E47" s="226">
        <v>1</v>
      </c>
      <c r="F47" s="226">
        <v>1</v>
      </c>
      <c r="G47" s="275">
        <f t="shared" si="0"/>
        <v>36000</v>
      </c>
      <c r="H47" s="276" t="s">
        <v>440</v>
      </c>
      <c r="I47" s="206" t="s">
        <v>1378</v>
      </c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 t="s">
        <v>457</v>
      </c>
      <c r="W47" s="6" t="s">
        <v>487</v>
      </c>
      <c r="Y47" s="100" t="s">
        <v>457</v>
      </c>
      <c r="Z47" s="6" t="s">
        <v>649</v>
      </c>
      <c r="AB47" s="100" t="s">
        <v>457</v>
      </c>
      <c r="AC47" s="6"/>
      <c r="AE47" s="100" t="s">
        <v>457</v>
      </c>
      <c r="AF47" s="6"/>
      <c r="AH47" s="100" t="s">
        <v>457</v>
      </c>
      <c r="AI47" s="6" t="s">
        <v>649</v>
      </c>
      <c r="AK47" s="100" t="s">
        <v>457</v>
      </c>
      <c r="AL47" s="6" t="s">
        <v>1468</v>
      </c>
      <c r="AN47" s="100" t="s">
        <v>457</v>
      </c>
      <c r="AO47" s="6" t="s">
        <v>413</v>
      </c>
    </row>
    <row r="48" spans="1:41" ht="22.5" customHeight="1" x14ac:dyDescent="0.35">
      <c r="A48" s="226">
        <f t="shared" si="1"/>
        <v>43</v>
      </c>
      <c r="B48" s="227" t="s">
        <v>1427</v>
      </c>
      <c r="C48" s="274"/>
      <c r="D48" s="226">
        <v>3</v>
      </c>
      <c r="E48" s="226">
        <v>2</v>
      </c>
      <c r="F48" s="226"/>
      <c r="G48" s="275">
        <f t="shared" si="0"/>
        <v>36000</v>
      </c>
      <c r="H48" s="276" t="s">
        <v>440</v>
      </c>
      <c r="I48" s="206" t="s">
        <v>1379</v>
      </c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 t="s">
        <v>99</v>
      </c>
      <c r="W48" s="100">
        <v>2</v>
      </c>
      <c r="Y48" s="100" t="s">
        <v>99</v>
      </c>
      <c r="Z48" s="100">
        <v>5</v>
      </c>
      <c r="AB48" s="100" t="s">
        <v>99</v>
      </c>
      <c r="AC48" s="100">
        <v>3</v>
      </c>
      <c r="AE48" s="100" t="s">
        <v>99</v>
      </c>
      <c r="AF48" s="100">
        <v>3</v>
      </c>
      <c r="AH48" s="100" t="s">
        <v>99</v>
      </c>
      <c r="AI48" s="100">
        <v>5</v>
      </c>
      <c r="AK48" s="100" t="s">
        <v>99</v>
      </c>
      <c r="AL48" s="100">
        <v>7</v>
      </c>
      <c r="AN48" s="100" t="s">
        <v>99</v>
      </c>
      <c r="AO48" s="100">
        <v>3</v>
      </c>
    </row>
    <row r="49" spans="1:41" ht="22.5" customHeight="1" x14ac:dyDescent="0.35">
      <c r="A49" s="61">
        <f t="shared" si="1"/>
        <v>44</v>
      </c>
      <c r="B49" s="227" t="s">
        <v>1428</v>
      </c>
      <c r="C49" s="274"/>
      <c r="D49" s="226">
        <v>3</v>
      </c>
      <c r="E49" s="226">
        <v>1</v>
      </c>
      <c r="F49" s="226"/>
      <c r="G49" s="275">
        <f t="shared" si="0"/>
        <v>18000</v>
      </c>
      <c r="H49" s="276" t="s">
        <v>440</v>
      </c>
      <c r="I49" s="206" t="s">
        <v>1380</v>
      </c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30" t="s">
        <v>70</v>
      </c>
      <c r="W49" s="2">
        <v>5</v>
      </c>
      <c r="Y49" s="30" t="s">
        <v>70</v>
      </c>
      <c r="Z49" s="2">
        <v>1</v>
      </c>
      <c r="AB49" s="30" t="s">
        <v>70</v>
      </c>
      <c r="AC49" s="2">
        <v>1</v>
      </c>
      <c r="AE49" s="30" t="s">
        <v>70</v>
      </c>
      <c r="AF49" s="2">
        <v>2</v>
      </c>
      <c r="AH49" s="30" t="s">
        <v>70</v>
      </c>
      <c r="AI49" s="2">
        <v>2</v>
      </c>
      <c r="AK49" s="30" t="s">
        <v>70</v>
      </c>
      <c r="AL49" s="2">
        <v>1</v>
      </c>
      <c r="AN49" s="30" t="s">
        <v>70</v>
      </c>
      <c r="AO49" s="2"/>
    </row>
    <row r="50" spans="1:41" ht="22.5" customHeight="1" x14ac:dyDescent="0.35">
      <c r="A50" s="367">
        <f t="shared" si="1"/>
        <v>45</v>
      </c>
      <c r="B50" s="227" t="s">
        <v>902</v>
      </c>
      <c r="C50" s="274" t="s">
        <v>487</v>
      </c>
      <c r="D50" s="226">
        <v>2</v>
      </c>
      <c r="E50" s="226">
        <v>2</v>
      </c>
      <c r="F50" s="226"/>
      <c r="G50" s="275">
        <f t="shared" si="0"/>
        <v>36000</v>
      </c>
      <c r="H50" s="276" t="s">
        <v>440</v>
      </c>
      <c r="I50" s="206" t="s">
        <v>1381</v>
      </c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30" t="s">
        <v>71</v>
      </c>
      <c r="W50" s="2"/>
      <c r="Y50" s="30" t="s">
        <v>71</v>
      </c>
      <c r="Z50" s="2"/>
      <c r="AB50" s="30" t="s">
        <v>71</v>
      </c>
      <c r="AC50" s="2">
        <v>1</v>
      </c>
      <c r="AE50" s="30" t="s">
        <v>71</v>
      </c>
      <c r="AF50" s="2"/>
      <c r="AH50" s="30" t="s">
        <v>71</v>
      </c>
      <c r="AI50" s="2"/>
      <c r="AK50" s="30" t="s">
        <v>71</v>
      </c>
      <c r="AL50" s="2">
        <v>1</v>
      </c>
      <c r="AN50" s="30" t="s">
        <v>71</v>
      </c>
      <c r="AO50" s="2">
        <v>2</v>
      </c>
    </row>
    <row r="51" spans="1:41" ht="22.5" customHeight="1" x14ac:dyDescent="0.35">
      <c r="A51" s="367">
        <f t="shared" si="1"/>
        <v>46</v>
      </c>
      <c r="B51" s="227" t="s">
        <v>1429</v>
      </c>
      <c r="C51" s="274"/>
      <c r="D51" s="226">
        <v>6</v>
      </c>
      <c r="E51" s="226">
        <v>1</v>
      </c>
      <c r="F51" s="226"/>
      <c r="G51" s="275">
        <f t="shared" si="0"/>
        <v>18000</v>
      </c>
      <c r="H51" s="276" t="s">
        <v>440</v>
      </c>
      <c r="I51" s="206" t="s">
        <v>1382</v>
      </c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120" t="s">
        <v>0</v>
      </c>
      <c r="W51" s="79">
        <f>W49*18000+W50*18000</f>
        <v>90000</v>
      </c>
      <c r="Y51" s="120" t="s">
        <v>0</v>
      </c>
      <c r="Z51" s="79">
        <f>Z49*18000+Z50*18000</f>
        <v>18000</v>
      </c>
      <c r="AB51" s="120" t="s">
        <v>0</v>
      </c>
      <c r="AC51" s="79">
        <f>AC49*18000+AC50*18000</f>
        <v>36000</v>
      </c>
      <c r="AE51" s="120" t="s">
        <v>0</v>
      </c>
      <c r="AF51" s="79">
        <f>AF49*18000+AF50*18000</f>
        <v>36000</v>
      </c>
      <c r="AH51" s="120" t="s">
        <v>0</v>
      </c>
      <c r="AI51" s="79">
        <f>AI49*18000+AI50*17000</f>
        <v>36000</v>
      </c>
      <c r="AK51" s="120" t="s">
        <v>0</v>
      </c>
      <c r="AL51" s="79">
        <f>AL49*18000+AL50*18000</f>
        <v>36000</v>
      </c>
      <c r="AN51" s="120" t="s">
        <v>0</v>
      </c>
      <c r="AO51" s="79">
        <f>AO49*18000+AO50*18000</f>
        <v>36000</v>
      </c>
    </row>
    <row r="52" spans="1:41" ht="22.5" customHeight="1" x14ac:dyDescent="0.35">
      <c r="A52" s="367">
        <f t="shared" si="1"/>
        <v>47</v>
      </c>
      <c r="B52" s="227" t="s">
        <v>12</v>
      </c>
      <c r="C52" s="274" t="s">
        <v>102</v>
      </c>
      <c r="D52" s="226">
        <v>4</v>
      </c>
      <c r="E52" s="226">
        <v>2</v>
      </c>
      <c r="F52" s="226"/>
      <c r="G52" s="275">
        <f t="shared" si="0"/>
        <v>36000</v>
      </c>
      <c r="H52" s="276" t="s">
        <v>440</v>
      </c>
      <c r="I52" s="206" t="s">
        <v>1383</v>
      </c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</row>
    <row r="53" spans="1:41" ht="22.5" customHeight="1" x14ac:dyDescent="0.35">
      <c r="A53" s="61">
        <f t="shared" si="1"/>
        <v>48</v>
      </c>
      <c r="B53" s="227" t="s">
        <v>471</v>
      </c>
      <c r="C53" s="274" t="s">
        <v>1430</v>
      </c>
      <c r="D53" s="226">
        <v>7</v>
      </c>
      <c r="E53" s="226"/>
      <c r="F53" s="226">
        <v>1</v>
      </c>
      <c r="G53" s="275">
        <f t="shared" si="0"/>
        <v>18000</v>
      </c>
      <c r="H53" s="256" t="s">
        <v>440</v>
      </c>
      <c r="I53" s="206" t="s">
        <v>1384</v>
      </c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00" t="s">
        <v>2</v>
      </c>
      <c r="W53" s="6" t="s">
        <v>967</v>
      </c>
      <c r="Y53" s="100" t="s">
        <v>2</v>
      </c>
      <c r="Z53" s="6" t="s">
        <v>1463</v>
      </c>
      <c r="AB53" s="100" t="s">
        <v>2</v>
      </c>
      <c r="AC53" s="6" t="s">
        <v>1465</v>
      </c>
      <c r="AE53" s="100" t="s">
        <v>2</v>
      </c>
      <c r="AF53" s="6" t="s">
        <v>1466</v>
      </c>
      <c r="AH53" s="100" t="s">
        <v>2</v>
      </c>
      <c r="AI53" s="6" t="s">
        <v>1111</v>
      </c>
      <c r="AK53" s="100" t="s">
        <v>2</v>
      </c>
      <c r="AL53" s="6" t="s">
        <v>1059</v>
      </c>
      <c r="AN53" s="100" t="s">
        <v>2</v>
      </c>
      <c r="AO53" s="6" t="s">
        <v>1470</v>
      </c>
    </row>
    <row r="54" spans="1:41" ht="22.5" customHeight="1" x14ac:dyDescent="0.35">
      <c r="A54" s="61">
        <f t="shared" si="1"/>
        <v>49</v>
      </c>
      <c r="B54" s="227" t="s">
        <v>6</v>
      </c>
      <c r="C54" s="274" t="s">
        <v>189</v>
      </c>
      <c r="D54" s="226">
        <v>8</v>
      </c>
      <c r="E54" s="226">
        <v>2</v>
      </c>
      <c r="F54" s="226"/>
      <c r="G54" s="276">
        <f t="shared" si="0"/>
        <v>36000</v>
      </c>
      <c r="H54" s="256" t="s">
        <v>440</v>
      </c>
      <c r="I54" s="236" t="s">
        <v>1385</v>
      </c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100" t="s">
        <v>457</v>
      </c>
      <c r="W54" s="6" t="s">
        <v>422</v>
      </c>
      <c r="Y54" s="100" t="s">
        <v>457</v>
      </c>
      <c r="Z54" s="6" t="s">
        <v>1464</v>
      </c>
      <c r="AB54" s="100" t="s">
        <v>457</v>
      </c>
      <c r="AC54" s="6" t="s">
        <v>189</v>
      </c>
      <c r="AE54" s="100" t="s">
        <v>457</v>
      </c>
      <c r="AF54" s="6" t="s">
        <v>1467</v>
      </c>
      <c r="AH54" s="100" t="s">
        <v>457</v>
      </c>
      <c r="AI54" s="6" t="s">
        <v>104</v>
      </c>
      <c r="AK54" s="100" t="s">
        <v>457</v>
      </c>
      <c r="AL54" s="6" t="s">
        <v>216</v>
      </c>
      <c r="AN54" s="100" t="s">
        <v>457</v>
      </c>
      <c r="AO54" s="6" t="s">
        <v>649</v>
      </c>
    </row>
    <row r="55" spans="1:41" ht="22.5" customHeight="1" x14ac:dyDescent="0.35">
      <c r="A55" s="61">
        <f t="shared" si="1"/>
        <v>50</v>
      </c>
      <c r="B55" s="227" t="s">
        <v>1399</v>
      </c>
      <c r="C55" s="274" t="s">
        <v>100</v>
      </c>
      <c r="D55" s="226">
        <v>1</v>
      </c>
      <c r="E55" s="226">
        <v>2</v>
      </c>
      <c r="F55" s="226"/>
      <c r="G55" s="276">
        <f t="shared" si="0"/>
        <v>36000</v>
      </c>
      <c r="H55" s="256" t="s">
        <v>440</v>
      </c>
      <c r="I55" s="236" t="s">
        <v>1386</v>
      </c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100" t="s">
        <v>99</v>
      </c>
      <c r="W55" s="100">
        <v>4</v>
      </c>
      <c r="Y55" s="100" t="s">
        <v>99</v>
      </c>
      <c r="Z55" s="100">
        <v>7</v>
      </c>
      <c r="AB55" s="100" t="s">
        <v>99</v>
      </c>
      <c r="AC55" s="100">
        <v>8</v>
      </c>
      <c r="AE55" s="100" t="s">
        <v>99</v>
      </c>
      <c r="AF55" s="100">
        <v>1</v>
      </c>
      <c r="AH55" s="100" t="s">
        <v>99</v>
      </c>
      <c r="AI55" s="100">
        <v>4</v>
      </c>
      <c r="AK55" s="100" t="s">
        <v>99</v>
      </c>
      <c r="AL55" s="100">
        <v>3</v>
      </c>
      <c r="AN55" s="100" t="s">
        <v>99</v>
      </c>
      <c r="AO55" s="100">
        <v>5</v>
      </c>
    </row>
    <row r="56" spans="1:41" ht="22.5" customHeight="1" x14ac:dyDescent="0.35">
      <c r="A56" s="61">
        <f t="shared" si="1"/>
        <v>51</v>
      </c>
      <c r="B56" s="227" t="s">
        <v>1431</v>
      </c>
      <c r="C56" s="274" t="s">
        <v>107</v>
      </c>
      <c r="D56" s="226">
        <v>5</v>
      </c>
      <c r="E56" s="226">
        <v>2</v>
      </c>
      <c r="F56" s="226"/>
      <c r="G56" s="276">
        <f t="shared" si="0"/>
        <v>36000</v>
      </c>
      <c r="H56" s="256" t="s">
        <v>440</v>
      </c>
      <c r="I56" s="236" t="s">
        <v>1387</v>
      </c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30" t="s">
        <v>70</v>
      </c>
      <c r="W56" s="2">
        <v>2</v>
      </c>
      <c r="Y56" s="30" t="s">
        <v>70</v>
      </c>
      <c r="Z56" s="2"/>
      <c r="AB56" s="30" t="s">
        <v>70</v>
      </c>
      <c r="AC56" s="2">
        <v>2</v>
      </c>
      <c r="AE56" s="30" t="s">
        <v>70</v>
      </c>
      <c r="AF56" s="2">
        <v>2</v>
      </c>
      <c r="AH56" s="30" t="s">
        <v>70</v>
      </c>
      <c r="AI56" s="2">
        <v>1</v>
      </c>
      <c r="AK56" s="30" t="s">
        <v>70</v>
      </c>
      <c r="AL56" s="2">
        <v>2</v>
      </c>
      <c r="AN56" s="30" t="s">
        <v>70</v>
      </c>
      <c r="AO56" s="2">
        <v>1</v>
      </c>
    </row>
    <row r="57" spans="1:41" ht="22.5" customHeight="1" x14ac:dyDescent="0.35">
      <c r="A57" s="61">
        <f t="shared" si="1"/>
        <v>52</v>
      </c>
      <c r="B57" s="227" t="s">
        <v>1432</v>
      </c>
      <c r="C57" s="274" t="s">
        <v>1410</v>
      </c>
      <c r="D57" s="226">
        <v>7</v>
      </c>
      <c r="E57" s="226">
        <v>1</v>
      </c>
      <c r="F57" s="226">
        <v>1</v>
      </c>
      <c r="G57" s="276">
        <f t="shared" si="0"/>
        <v>36000</v>
      </c>
      <c r="H57" s="256" t="s">
        <v>440</v>
      </c>
      <c r="I57" s="236" t="s">
        <v>1388</v>
      </c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30" t="s">
        <v>71</v>
      </c>
      <c r="W57" s="2"/>
      <c r="Y57" s="30" t="s">
        <v>71</v>
      </c>
      <c r="Z57" s="2">
        <v>1</v>
      </c>
      <c r="AB57" s="30" t="s">
        <v>71</v>
      </c>
      <c r="AC57" s="2"/>
      <c r="AE57" s="30" t="s">
        <v>71</v>
      </c>
      <c r="AF57" s="2"/>
      <c r="AH57" s="30" t="s">
        <v>71</v>
      </c>
      <c r="AI57" s="2"/>
      <c r="AK57" s="30" t="s">
        <v>71</v>
      </c>
      <c r="AL57" s="2"/>
      <c r="AN57" s="30" t="s">
        <v>71</v>
      </c>
      <c r="AO57" s="2"/>
    </row>
    <row r="58" spans="1:41" ht="22.5" customHeight="1" x14ac:dyDescent="0.35">
      <c r="A58" s="61">
        <f t="shared" si="1"/>
        <v>53</v>
      </c>
      <c r="B58" s="227" t="s">
        <v>286</v>
      </c>
      <c r="C58" s="274" t="s">
        <v>284</v>
      </c>
      <c r="D58" s="226">
        <v>3</v>
      </c>
      <c r="E58" s="226"/>
      <c r="F58" s="226">
        <v>2</v>
      </c>
      <c r="G58" s="276">
        <f t="shared" si="0"/>
        <v>36000</v>
      </c>
      <c r="H58" s="256" t="s">
        <v>440</v>
      </c>
      <c r="I58" s="236" t="s">
        <v>1389</v>
      </c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120" t="s">
        <v>0</v>
      </c>
      <c r="W58" s="79">
        <f>W56*18000+W57*17000</f>
        <v>36000</v>
      </c>
      <c r="Y58" s="120" t="s">
        <v>0</v>
      </c>
      <c r="Z58" s="79">
        <v>18000</v>
      </c>
      <c r="AB58" s="120" t="s">
        <v>0</v>
      </c>
      <c r="AC58" s="79">
        <f>AC56*18000+AC57*17000</f>
        <v>36000</v>
      </c>
      <c r="AE58" s="120" t="s">
        <v>0</v>
      </c>
      <c r="AF58" s="79">
        <f>AF56*18000+AF57*17000</f>
        <v>36000</v>
      </c>
      <c r="AH58" s="120" t="s">
        <v>0</v>
      </c>
      <c r="AI58" s="79">
        <f>AI56*18000+AI57*18000</f>
        <v>18000</v>
      </c>
      <c r="AK58" s="120" t="s">
        <v>0</v>
      </c>
      <c r="AL58" s="79">
        <f>AL56*18000+AL57*18000</f>
        <v>36000</v>
      </c>
      <c r="AN58" s="120" t="s">
        <v>0</v>
      </c>
      <c r="AO58" s="79">
        <f>AO56*18000+AO57*18000</f>
        <v>18000</v>
      </c>
    </row>
    <row r="59" spans="1:41" ht="22.5" customHeight="1" x14ac:dyDescent="0.35">
      <c r="A59" s="61">
        <f t="shared" si="1"/>
        <v>54</v>
      </c>
      <c r="B59" s="227" t="s">
        <v>281</v>
      </c>
      <c r="C59" s="274" t="s">
        <v>284</v>
      </c>
      <c r="D59" s="226">
        <v>3</v>
      </c>
      <c r="E59" s="226">
        <v>3</v>
      </c>
      <c r="F59" s="226"/>
      <c r="G59" s="276">
        <f t="shared" si="0"/>
        <v>54000</v>
      </c>
      <c r="H59" s="256" t="s">
        <v>440</v>
      </c>
      <c r="I59" s="236" t="s">
        <v>1390</v>
      </c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</row>
    <row r="60" spans="1:41" ht="22.5" customHeight="1" x14ac:dyDescent="0.35">
      <c r="A60" s="61">
        <f t="shared" si="1"/>
        <v>55</v>
      </c>
      <c r="B60" s="227" t="s">
        <v>283</v>
      </c>
      <c r="C60" s="274" t="s">
        <v>284</v>
      </c>
      <c r="D60" s="226">
        <v>3</v>
      </c>
      <c r="E60" s="226">
        <v>1</v>
      </c>
      <c r="F60" s="226">
        <v>1</v>
      </c>
      <c r="G60" s="276">
        <f t="shared" si="0"/>
        <v>36000</v>
      </c>
      <c r="H60" s="256" t="s">
        <v>440</v>
      </c>
      <c r="I60" s="236" t="s">
        <v>1391</v>
      </c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100" t="s">
        <v>2</v>
      </c>
      <c r="W60" s="6" t="s">
        <v>743</v>
      </c>
      <c r="Y60" s="100" t="s">
        <v>2</v>
      </c>
      <c r="Z60" s="6" t="s">
        <v>1103</v>
      </c>
      <c r="AB60" s="100" t="s">
        <v>2</v>
      </c>
      <c r="AC60" s="6" t="s">
        <v>1229</v>
      </c>
      <c r="AE60" s="100" t="s">
        <v>2</v>
      </c>
      <c r="AF60" s="6" t="s">
        <v>828</v>
      </c>
      <c r="AH60" s="100" t="s">
        <v>2</v>
      </c>
      <c r="AI60" s="6" t="s">
        <v>1471</v>
      </c>
      <c r="AK60" s="100" t="s">
        <v>2</v>
      </c>
      <c r="AL60" s="6" t="s">
        <v>1067</v>
      </c>
      <c r="AN60" s="100" t="s">
        <v>2</v>
      </c>
      <c r="AO60" s="6" t="s">
        <v>470</v>
      </c>
    </row>
    <row r="61" spans="1:41" ht="22.5" customHeight="1" x14ac:dyDescent="0.35">
      <c r="A61" s="61">
        <f t="shared" si="1"/>
        <v>56</v>
      </c>
      <c r="B61" s="227" t="s">
        <v>1023</v>
      </c>
      <c r="C61" s="274" t="s">
        <v>104</v>
      </c>
      <c r="D61" s="226">
        <v>4</v>
      </c>
      <c r="E61" s="226">
        <v>2</v>
      </c>
      <c r="F61" s="226"/>
      <c r="G61" s="276">
        <f t="shared" si="0"/>
        <v>36000</v>
      </c>
      <c r="H61" s="256" t="s">
        <v>440</v>
      </c>
      <c r="I61" s="236" t="s">
        <v>1392</v>
      </c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100" t="s">
        <v>457</v>
      </c>
      <c r="W61" s="6" t="s">
        <v>413</v>
      </c>
      <c r="Y61" s="100" t="s">
        <v>457</v>
      </c>
      <c r="Z61" s="6" t="s">
        <v>413</v>
      </c>
      <c r="AB61" s="100" t="s">
        <v>457</v>
      </c>
      <c r="AC61" s="6" t="s">
        <v>104</v>
      </c>
      <c r="AE61" s="100" t="s">
        <v>457</v>
      </c>
      <c r="AF61" s="6" t="s">
        <v>104</v>
      </c>
      <c r="AH61" s="100" t="s">
        <v>457</v>
      </c>
      <c r="AI61" s="6" t="s">
        <v>649</v>
      </c>
      <c r="AK61" s="100" t="s">
        <v>457</v>
      </c>
      <c r="AL61" s="6" t="s">
        <v>649</v>
      </c>
      <c r="AN61" s="100" t="s">
        <v>457</v>
      </c>
      <c r="AO61" s="6" t="s">
        <v>649</v>
      </c>
    </row>
    <row r="62" spans="1:41" ht="22.5" customHeight="1" x14ac:dyDescent="0.35">
      <c r="A62" s="61">
        <f t="shared" si="1"/>
        <v>57</v>
      </c>
      <c r="B62" s="227" t="s">
        <v>15</v>
      </c>
      <c r="C62" s="274" t="s">
        <v>104</v>
      </c>
      <c r="D62" s="226">
        <v>4</v>
      </c>
      <c r="E62" s="226">
        <v>1</v>
      </c>
      <c r="F62" s="226">
        <v>1</v>
      </c>
      <c r="G62" s="276">
        <f t="shared" si="0"/>
        <v>36000</v>
      </c>
      <c r="H62" s="256" t="s">
        <v>440</v>
      </c>
      <c r="I62" s="236" t="s">
        <v>1393</v>
      </c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100" t="s">
        <v>99</v>
      </c>
      <c r="W62" s="100">
        <v>3</v>
      </c>
      <c r="Y62" s="100" t="s">
        <v>99</v>
      </c>
      <c r="Z62" s="100">
        <v>3</v>
      </c>
      <c r="AB62" s="100" t="s">
        <v>99</v>
      </c>
      <c r="AC62" s="100">
        <v>4</v>
      </c>
      <c r="AE62" s="100" t="s">
        <v>99</v>
      </c>
      <c r="AF62" s="100">
        <v>4</v>
      </c>
      <c r="AH62" s="100" t="s">
        <v>99</v>
      </c>
      <c r="AI62" s="100">
        <v>5</v>
      </c>
      <c r="AK62" s="100" t="s">
        <v>99</v>
      </c>
      <c r="AL62" s="100">
        <v>5</v>
      </c>
      <c r="AN62" s="100" t="s">
        <v>99</v>
      </c>
      <c r="AO62" s="100">
        <v>5</v>
      </c>
    </row>
    <row r="63" spans="1:41" ht="22.5" customHeight="1" x14ac:dyDescent="0.35">
      <c r="A63" s="61">
        <f t="shared" si="1"/>
        <v>58</v>
      </c>
      <c r="B63" s="227" t="s">
        <v>1433</v>
      </c>
      <c r="C63" s="274" t="s">
        <v>104</v>
      </c>
      <c r="D63" s="226">
        <v>4</v>
      </c>
      <c r="E63" s="226">
        <v>1</v>
      </c>
      <c r="F63" s="226"/>
      <c r="G63" s="276">
        <f t="shared" si="0"/>
        <v>18000</v>
      </c>
      <c r="H63" s="256" t="s">
        <v>440</v>
      </c>
      <c r="I63" s="236" t="s">
        <v>1394</v>
      </c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30" t="s">
        <v>70</v>
      </c>
      <c r="W63" s="2">
        <v>3</v>
      </c>
      <c r="Y63" s="30" t="s">
        <v>70</v>
      </c>
      <c r="Z63" s="2">
        <v>1</v>
      </c>
      <c r="AB63" s="30" t="s">
        <v>70</v>
      </c>
      <c r="AC63" s="2">
        <v>2</v>
      </c>
      <c r="AE63" s="30" t="s">
        <v>70</v>
      </c>
      <c r="AF63" s="2">
        <v>1</v>
      </c>
      <c r="AH63" s="30" t="s">
        <v>70</v>
      </c>
      <c r="AI63" s="2"/>
      <c r="AK63" s="30" t="s">
        <v>70</v>
      </c>
      <c r="AL63" s="2">
        <v>2</v>
      </c>
      <c r="AN63" s="30" t="s">
        <v>70</v>
      </c>
      <c r="AO63" s="2">
        <v>1</v>
      </c>
    </row>
    <row r="64" spans="1:41" ht="22.5" customHeight="1" x14ac:dyDescent="0.35">
      <c r="A64" s="250">
        <f t="shared" si="1"/>
        <v>59</v>
      </c>
      <c r="B64" s="227" t="s">
        <v>1431</v>
      </c>
      <c r="C64" s="274" t="s">
        <v>216</v>
      </c>
      <c r="D64" s="226">
        <v>3</v>
      </c>
      <c r="E64" s="226">
        <v>2</v>
      </c>
      <c r="F64" s="226"/>
      <c r="G64" s="276">
        <f t="shared" si="0"/>
        <v>36000</v>
      </c>
      <c r="H64" s="256" t="s">
        <v>440</v>
      </c>
      <c r="I64" s="236" t="s">
        <v>1395</v>
      </c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30" t="s">
        <v>71</v>
      </c>
      <c r="W64" s="2"/>
      <c r="Y64" s="30" t="s">
        <v>71</v>
      </c>
      <c r="Z64" s="2">
        <v>1</v>
      </c>
      <c r="AB64" s="30" t="s">
        <v>71</v>
      </c>
      <c r="AC64" s="2"/>
      <c r="AE64" s="30" t="s">
        <v>71</v>
      </c>
      <c r="AF64" s="2">
        <v>1</v>
      </c>
      <c r="AH64" s="30" t="s">
        <v>71</v>
      </c>
      <c r="AI64" s="2">
        <v>2</v>
      </c>
      <c r="AK64" s="30" t="s">
        <v>71</v>
      </c>
      <c r="AL64" s="2">
        <v>1</v>
      </c>
      <c r="AN64" s="30" t="s">
        <v>71</v>
      </c>
      <c r="AO64" s="2"/>
    </row>
    <row r="65" spans="1:41" ht="22.5" customHeight="1" x14ac:dyDescent="0.35">
      <c r="A65" s="226">
        <f t="shared" si="1"/>
        <v>60</v>
      </c>
      <c r="B65" s="227" t="s">
        <v>1434</v>
      </c>
      <c r="C65" s="274" t="s">
        <v>107</v>
      </c>
      <c r="D65" s="226">
        <v>5</v>
      </c>
      <c r="E65" s="226">
        <v>1</v>
      </c>
      <c r="F65" s="226"/>
      <c r="G65" s="276">
        <f t="shared" si="0"/>
        <v>18000</v>
      </c>
      <c r="H65" s="256" t="s">
        <v>440</v>
      </c>
      <c r="I65" s="236" t="s">
        <v>1396</v>
      </c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30"/>
      <c r="W65" s="2"/>
      <c r="Y65" s="30"/>
      <c r="Z65" s="2"/>
      <c r="AB65" s="30"/>
      <c r="AC65" s="2"/>
      <c r="AE65" s="30"/>
      <c r="AF65" s="2"/>
      <c r="AH65" s="30"/>
      <c r="AI65" s="2"/>
      <c r="AK65" s="30"/>
      <c r="AL65" s="2"/>
      <c r="AN65" s="30"/>
      <c r="AO65" s="2"/>
    </row>
    <row r="66" spans="1:41" ht="22.5" customHeight="1" x14ac:dyDescent="0.35">
      <c r="A66" s="226">
        <f t="shared" si="1"/>
        <v>61</v>
      </c>
      <c r="B66" s="227" t="s">
        <v>1435</v>
      </c>
      <c r="C66" s="274" t="s">
        <v>1043</v>
      </c>
      <c r="D66" s="226">
        <v>3</v>
      </c>
      <c r="E66" s="226">
        <v>7</v>
      </c>
      <c r="F66" s="226"/>
      <c r="G66" s="276">
        <f t="shared" si="0"/>
        <v>126000</v>
      </c>
      <c r="H66" s="256" t="s">
        <v>440</v>
      </c>
      <c r="I66" s="236" t="s">
        <v>1397</v>
      </c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120" t="s">
        <v>0</v>
      </c>
      <c r="W66" s="79">
        <f>W63*18000+W64*18000</f>
        <v>54000</v>
      </c>
      <c r="Y66" s="120" t="s">
        <v>0</v>
      </c>
      <c r="Z66" s="79">
        <f>Z63*18000+Z64*18000</f>
        <v>36000</v>
      </c>
      <c r="AB66" s="120" t="s">
        <v>0</v>
      </c>
      <c r="AC66" s="79">
        <f>AC63*18000+AC64*18000</f>
        <v>36000</v>
      </c>
      <c r="AE66" s="120" t="s">
        <v>0</v>
      </c>
      <c r="AF66" s="79">
        <f>AF63*18000+AF64*18000</f>
        <v>36000</v>
      </c>
      <c r="AH66" s="120" t="s">
        <v>0</v>
      </c>
      <c r="AI66" s="79">
        <f>AI63*18000+AI64*18000</f>
        <v>36000</v>
      </c>
      <c r="AK66" s="120" t="s">
        <v>0</v>
      </c>
      <c r="AL66" s="79">
        <f>AL63*18000+AL64*18000</f>
        <v>54000</v>
      </c>
      <c r="AN66" s="120" t="s">
        <v>0</v>
      </c>
      <c r="AO66" s="79">
        <f>AO63*18000+AO64*18000</f>
        <v>18000</v>
      </c>
    </row>
    <row r="67" spans="1:41" x14ac:dyDescent="0.35">
      <c r="A67" s="226">
        <f t="shared" si="1"/>
        <v>62</v>
      </c>
      <c r="B67" s="227" t="s">
        <v>901</v>
      </c>
      <c r="C67" s="274" t="s">
        <v>104</v>
      </c>
      <c r="D67" s="226">
        <v>4</v>
      </c>
      <c r="E67" s="226">
        <v>1</v>
      </c>
      <c r="F67" s="226"/>
      <c r="G67" s="276">
        <f t="shared" si="0"/>
        <v>18000</v>
      </c>
      <c r="H67" s="256" t="s">
        <v>440</v>
      </c>
      <c r="I67" s="206" t="s">
        <v>1398</v>
      </c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</row>
    <row r="68" spans="1:41" hidden="1" x14ac:dyDescent="0.35">
      <c r="A68" s="61">
        <f t="shared" si="1"/>
        <v>63</v>
      </c>
      <c r="B68" s="93"/>
      <c r="C68" s="118"/>
      <c r="D68" s="94"/>
      <c r="E68" s="94"/>
      <c r="F68" s="94"/>
      <c r="G68" s="285">
        <f t="shared" si="0"/>
        <v>0</v>
      </c>
      <c r="H68" s="285"/>
      <c r="V68" s="100" t="s">
        <v>2</v>
      </c>
      <c r="W68" s="6" t="s">
        <v>1073</v>
      </c>
      <c r="Y68" s="100" t="s">
        <v>2</v>
      </c>
      <c r="Z68" s="103" t="s">
        <v>1075</v>
      </c>
      <c r="AB68" s="100" t="s">
        <v>2</v>
      </c>
      <c r="AC68" s="103" t="s">
        <v>745</v>
      </c>
      <c r="AE68" s="100" t="s">
        <v>2</v>
      </c>
      <c r="AF68" s="103"/>
    </row>
    <row r="69" spans="1:41" hidden="1" x14ac:dyDescent="0.35">
      <c r="A69" s="61">
        <f t="shared" si="1"/>
        <v>64</v>
      </c>
      <c r="B69" s="93"/>
      <c r="C69" s="118"/>
      <c r="D69" s="94"/>
      <c r="E69" s="94"/>
      <c r="F69" s="94"/>
      <c r="G69" s="285">
        <f t="shared" si="0"/>
        <v>0</v>
      </c>
      <c r="H69" s="285"/>
      <c r="V69" s="100" t="s">
        <v>457</v>
      </c>
      <c r="W69" s="6" t="s">
        <v>485</v>
      </c>
      <c r="Y69" s="100" t="s">
        <v>457</v>
      </c>
      <c r="Z69" s="6" t="s">
        <v>485</v>
      </c>
      <c r="AB69" s="100" t="s">
        <v>457</v>
      </c>
      <c r="AC69" s="6" t="s">
        <v>104</v>
      </c>
      <c r="AE69" s="100" t="s">
        <v>457</v>
      </c>
      <c r="AF69" s="6"/>
    </row>
    <row r="70" spans="1:41" hidden="1" x14ac:dyDescent="0.35">
      <c r="A70" s="61">
        <f t="shared" si="1"/>
        <v>65</v>
      </c>
      <c r="B70" s="93"/>
      <c r="C70" s="118"/>
      <c r="D70" s="94"/>
      <c r="E70" s="94"/>
      <c r="F70" s="94"/>
      <c r="G70" s="285">
        <f t="shared" si="0"/>
        <v>0</v>
      </c>
      <c r="H70" s="285"/>
      <c r="V70" s="100" t="s">
        <v>99</v>
      </c>
      <c r="W70" s="100">
        <v>7</v>
      </c>
      <c r="Y70" s="100" t="s">
        <v>99</v>
      </c>
      <c r="Z70" s="100">
        <v>7</v>
      </c>
      <c r="AB70" s="100" t="s">
        <v>99</v>
      </c>
      <c r="AC70" s="100">
        <v>4</v>
      </c>
      <c r="AE70" s="100" t="s">
        <v>99</v>
      </c>
      <c r="AF70" s="100"/>
    </row>
    <row r="71" spans="1:41" hidden="1" x14ac:dyDescent="0.35">
      <c r="A71" s="61">
        <f t="shared" si="1"/>
        <v>66</v>
      </c>
      <c r="B71" s="93"/>
      <c r="C71" s="118"/>
      <c r="D71" s="94"/>
      <c r="E71" s="94"/>
      <c r="F71" s="94"/>
      <c r="G71" s="285">
        <f t="shared" ref="G71:G132" si="4">(E71+F71)*18000</f>
        <v>0</v>
      </c>
      <c r="H71" s="285"/>
      <c r="V71" s="30" t="s">
        <v>70</v>
      </c>
      <c r="W71" s="2">
        <v>1</v>
      </c>
      <c r="Y71" s="30" t="s">
        <v>70</v>
      </c>
      <c r="Z71" s="2">
        <v>1</v>
      </c>
      <c r="AB71" s="30" t="s">
        <v>70</v>
      </c>
      <c r="AC71" s="2">
        <v>1</v>
      </c>
      <c r="AE71" s="30" t="s">
        <v>70</v>
      </c>
      <c r="AF71" s="2"/>
    </row>
    <row r="72" spans="1:41" hidden="1" x14ac:dyDescent="0.35">
      <c r="A72" s="61">
        <f t="shared" ref="A72:A128" si="5">A71+1</f>
        <v>67</v>
      </c>
      <c r="B72" s="93"/>
      <c r="C72" s="118"/>
      <c r="D72" s="94"/>
      <c r="E72" s="94"/>
      <c r="F72" s="94"/>
      <c r="G72" s="285">
        <f t="shared" si="4"/>
        <v>0</v>
      </c>
      <c r="H72" s="285"/>
      <c r="V72" s="30" t="s">
        <v>71</v>
      </c>
      <c r="W72" s="2"/>
      <c r="Y72" s="30" t="s">
        <v>71</v>
      </c>
      <c r="Z72" s="2"/>
      <c r="AB72" s="30" t="s">
        <v>71</v>
      </c>
      <c r="AC72" s="2"/>
      <c r="AE72" s="30" t="s">
        <v>71</v>
      </c>
      <c r="AF72" s="2"/>
    </row>
    <row r="73" spans="1:41" hidden="1" x14ac:dyDescent="0.35">
      <c r="A73" s="61">
        <f t="shared" si="5"/>
        <v>68</v>
      </c>
      <c r="B73" s="93"/>
      <c r="C73" s="118"/>
      <c r="D73" s="94"/>
      <c r="E73" s="94"/>
      <c r="F73" s="94"/>
      <c r="G73" s="285">
        <f t="shared" si="4"/>
        <v>0</v>
      </c>
      <c r="H73" s="285"/>
      <c r="V73" s="120" t="s">
        <v>0</v>
      </c>
      <c r="W73" s="79">
        <v>18000</v>
      </c>
      <c r="Y73" s="120" t="s">
        <v>0</v>
      </c>
      <c r="Z73" s="79">
        <v>18000</v>
      </c>
      <c r="AB73" s="120" t="s">
        <v>0</v>
      </c>
      <c r="AC73" s="79">
        <v>18000</v>
      </c>
      <c r="AE73" s="120" t="s">
        <v>0</v>
      </c>
      <c r="AF73" s="79">
        <f>AF70*18000+AF71*18000</f>
        <v>0</v>
      </c>
    </row>
    <row r="74" spans="1:41" hidden="1" x14ac:dyDescent="0.35">
      <c r="A74" s="61">
        <f t="shared" si="5"/>
        <v>69</v>
      </c>
      <c r="B74" s="93"/>
      <c r="C74" s="118"/>
      <c r="D74" s="94"/>
      <c r="E74" s="94"/>
      <c r="F74" s="94"/>
      <c r="G74" s="285">
        <f t="shared" si="4"/>
        <v>0</v>
      </c>
      <c r="H74" s="285"/>
    </row>
    <row r="75" spans="1:41" hidden="1" x14ac:dyDescent="0.35">
      <c r="A75" s="61">
        <f t="shared" si="5"/>
        <v>70</v>
      </c>
      <c r="B75" s="93"/>
      <c r="C75" s="118"/>
      <c r="D75" s="94"/>
      <c r="E75" s="94"/>
      <c r="F75" s="94"/>
      <c r="G75" s="285">
        <f t="shared" si="4"/>
        <v>0</v>
      </c>
      <c r="H75" s="285"/>
      <c r="V75" s="100" t="s">
        <v>2</v>
      </c>
      <c r="W75" s="6"/>
      <c r="Y75" s="100" t="s">
        <v>2</v>
      </c>
      <c r="Z75" s="103"/>
      <c r="AB75" s="100" t="s">
        <v>2</v>
      </c>
      <c r="AC75" s="103"/>
      <c r="AE75" s="100" t="s">
        <v>2</v>
      </c>
      <c r="AF75" s="103"/>
    </row>
    <row r="76" spans="1:41" hidden="1" x14ac:dyDescent="0.35">
      <c r="A76" s="61">
        <f t="shared" si="5"/>
        <v>71</v>
      </c>
      <c r="B76" s="93"/>
      <c r="C76" s="118"/>
      <c r="D76" s="94"/>
      <c r="E76" s="94"/>
      <c r="F76" s="94"/>
      <c r="G76" s="285">
        <f t="shared" si="4"/>
        <v>0</v>
      </c>
      <c r="H76" s="285"/>
      <c r="V76" s="100" t="s">
        <v>457</v>
      </c>
      <c r="W76" s="6"/>
      <c r="Y76" s="100" t="s">
        <v>457</v>
      </c>
      <c r="Z76" s="6"/>
      <c r="AB76" s="100" t="s">
        <v>457</v>
      </c>
      <c r="AC76" s="6"/>
      <c r="AE76" s="100" t="s">
        <v>457</v>
      </c>
      <c r="AF76" s="6"/>
    </row>
    <row r="77" spans="1:41" hidden="1" x14ac:dyDescent="0.35">
      <c r="A77" s="61">
        <f t="shared" si="5"/>
        <v>72</v>
      </c>
      <c r="B77" s="93"/>
      <c r="C77" s="118"/>
      <c r="D77" s="94"/>
      <c r="E77" s="94"/>
      <c r="F77" s="94"/>
      <c r="G77" s="285">
        <f t="shared" si="4"/>
        <v>0</v>
      </c>
      <c r="H77" s="285"/>
      <c r="V77" s="100" t="s">
        <v>99</v>
      </c>
      <c r="W77" s="100"/>
      <c r="Y77" s="100" t="s">
        <v>99</v>
      </c>
      <c r="Z77" s="100"/>
      <c r="AB77" s="100" t="s">
        <v>99</v>
      </c>
      <c r="AC77" s="100"/>
      <c r="AE77" s="100" t="s">
        <v>99</v>
      </c>
      <c r="AF77" s="100"/>
    </row>
    <row r="78" spans="1:41" hidden="1" x14ac:dyDescent="0.35">
      <c r="A78" s="61">
        <f t="shared" si="5"/>
        <v>73</v>
      </c>
      <c r="B78" s="93"/>
      <c r="C78" s="118"/>
      <c r="D78" s="94"/>
      <c r="E78" s="94"/>
      <c r="F78" s="94"/>
      <c r="G78" s="285">
        <f t="shared" si="4"/>
        <v>0</v>
      </c>
      <c r="H78" s="285"/>
      <c r="V78" s="30" t="s">
        <v>70</v>
      </c>
      <c r="W78" s="2"/>
      <c r="Y78" s="30" t="s">
        <v>70</v>
      </c>
      <c r="Z78" s="2"/>
      <c r="AB78" s="30" t="s">
        <v>70</v>
      </c>
      <c r="AC78" s="2"/>
      <c r="AE78" s="30" t="s">
        <v>70</v>
      </c>
      <c r="AF78" s="2"/>
    </row>
    <row r="79" spans="1:41" hidden="1" x14ac:dyDescent="0.35">
      <c r="A79" s="61">
        <f t="shared" si="5"/>
        <v>74</v>
      </c>
      <c r="B79" s="93"/>
      <c r="C79" s="118"/>
      <c r="D79" s="94"/>
      <c r="E79" s="94"/>
      <c r="F79" s="94"/>
      <c r="G79" s="285">
        <f t="shared" si="4"/>
        <v>0</v>
      </c>
      <c r="H79" s="285"/>
      <c r="V79" s="30" t="s">
        <v>71</v>
      </c>
      <c r="W79" s="2"/>
      <c r="Y79" s="30" t="s">
        <v>71</v>
      </c>
      <c r="Z79" s="2"/>
      <c r="AB79" s="30" t="s">
        <v>71</v>
      </c>
      <c r="AC79" s="2"/>
      <c r="AE79" s="30" t="s">
        <v>71</v>
      </c>
      <c r="AF79" s="2"/>
    </row>
    <row r="80" spans="1:41" hidden="1" x14ac:dyDescent="0.35">
      <c r="A80" s="61">
        <f t="shared" si="5"/>
        <v>75</v>
      </c>
      <c r="B80" s="93"/>
      <c r="C80" s="118"/>
      <c r="D80" s="94"/>
      <c r="E80" s="94"/>
      <c r="F80" s="94"/>
      <c r="G80" s="285">
        <f t="shared" si="4"/>
        <v>0</v>
      </c>
      <c r="H80" s="285"/>
      <c r="V80" s="120" t="s">
        <v>0</v>
      </c>
      <c r="W80" s="79">
        <f>W77*18000+W78*18000</f>
        <v>0</v>
      </c>
      <c r="Y80" s="120" t="s">
        <v>0</v>
      </c>
      <c r="Z80" s="79">
        <f>Z77*18000+Z78*18000</f>
        <v>0</v>
      </c>
      <c r="AB80" s="120" t="s">
        <v>0</v>
      </c>
      <c r="AC80" s="79">
        <f>AC77*18000+AC78*18000</f>
        <v>0</v>
      </c>
      <c r="AE80" s="120" t="s">
        <v>0</v>
      </c>
      <c r="AF80" s="79">
        <f>AF77*18000+AF78*18000</f>
        <v>0</v>
      </c>
    </row>
    <row r="81" spans="1:41" hidden="1" x14ac:dyDescent="0.35">
      <c r="A81" s="61">
        <f t="shared" si="5"/>
        <v>76</v>
      </c>
      <c r="B81" s="93"/>
      <c r="C81" s="118"/>
      <c r="D81" s="94"/>
      <c r="E81" s="94"/>
      <c r="F81" s="94"/>
      <c r="G81" s="285">
        <f t="shared" si="4"/>
        <v>0</v>
      </c>
      <c r="H81" s="285"/>
    </row>
    <row r="82" spans="1:41" hidden="1" x14ac:dyDescent="0.35">
      <c r="A82" s="61">
        <f t="shared" si="5"/>
        <v>77</v>
      </c>
      <c r="B82" s="93"/>
      <c r="C82" s="118"/>
      <c r="D82" s="94"/>
      <c r="E82" s="94"/>
      <c r="F82" s="94"/>
      <c r="G82" s="285">
        <f t="shared" si="4"/>
        <v>0</v>
      </c>
      <c r="H82" s="285"/>
    </row>
    <row r="83" spans="1:41" hidden="1" x14ac:dyDescent="0.35">
      <c r="A83" s="61">
        <f t="shared" si="5"/>
        <v>78</v>
      </c>
      <c r="B83" s="93"/>
      <c r="C83" s="118"/>
      <c r="D83" s="94"/>
      <c r="E83" s="94"/>
      <c r="F83" s="94"/>
      <c r="G83" s="285">
        <f t="shared" si="4"/>
        <v>0</v>
      </c>
      <c r="H83" s="285"/>
    </row>
    <row r="84" spans="1:41" hidden="1" x14ac:dyDescent="0.35">
      <c r="A84" s="61">
        <f t="shared" si="5"/>
        <v>79</v>
      </c>
      <c r="B84" s="118"/>
      <c r="C84" s="118"/>
      <c r="D84" s="94"/>
      <c r="E84" s="94"/>
      <c r="F84" s="94"/>
      <c r="G84" s="285">
        <f t="shared" si="4"/>
        <v>0</v>
      </c>
      <c r="H84" s="285"/>
    </row>
    <row r="85" spans="1:41" hidden="1" x14ac:dyDescent="0.35">
      <c r="A85" s="61">
        <f t="shared" si="5"/>
        <v>80</v>
      </c>
      <c r="B85" s="118"/>
      <c r="C85" s="118"/>
      <c r="D85" s="94"/>
      <c r="E85" s="94"/>
      <c r="F85" s="94"/>
      <c r="G85" s="285">
        <f t="shared" si="4"/>
        <v>0</v>
      </c>
      <c r="H85" s="285"/>
    </row>
    <row r="86" spans="1:41" hidden="1" x14ac:dyDescent="0.35">
      <c r="A86" s="61">
        <f t="shared" si="5"/>
        <v>81</v>
      </c>
      <c r="B86" s="93"/>
      <c r="C86" s="118"/>
      <c r="D86" s="94"/>
      <c r="E86" s="94"/>
      <c r="F86" s="94"/>
      <c r="G86" s="285">
        <f t="shared" si="4"/>
        <v>0</v>
      </c>
      <c r="H86" s="118"/>
    </row>
    <row r="87" spans="1:41" hidden="1" x14ac:dyDescent="0.35">
      <c r="A87" s="61">
        <f t="shared" si="5"/>
        <v>82</v>
      </c>
      <c r="B87" s="257"/>
      <c r="C87" s="232"/>
      <c r="D87" s="230"/>
      <c r="E87" s="230"/>
      <c r="F87" s="230"/>
      <c r="G87" s="285">
        <f t="shared" si="4"/>
        <v>0</v>
      </c>
      <c r="H87" s="96"/>
    </row>
    <row r="88" spans="1:41" hidden="1" x14ac:dyDescent="0.35">
      <c r="A88" s="61">
        <f t="shared" si="5"/>
        <v>83</v>
      </c>
      <c r="B88" s="257"/>
      <c r="C88" s="232"/>
      <c r="D88" s="230"/>
      <c r="E88" s="230"/>
      <c r="F88" s="230"/>
      <c r="G88" s="285">
        <f t="shared" si="4"/>
        <v>0</v>
      </c>
      <c r="H88" s="293"/>
    </row>
    <row r="89" spans="1:41" x14ac:dyDescent="0.35">
      <c r="A89" s="367">
        <f t="shared" si="5"/>
        <v>84</v>
      </c>
      <c r="B89" s="227" t="s">
        <v>79</v>
      </c>
      <c r="C89" s="274" t="s">
        <v>189</v>
      </c>
      <c r="D89" s="226">
        <v>8</v>
      </c>
      <c r="E89" s="226">
        <v>1</v>
      </c>
      <c r="F89" s="226"/>
      <c r="G89" s="276">
        <f t="shared" si="4"/>
        <v>18000</v>
      </c>
      <c r="H89" s="276" t="s">
        <v>440</v>
      </c>
      <c r="V89" s="100" t="s">
        <v>2</v>
      </c>
      <c r="W89" s="6" t="s">
        <v>1042</v>
      </c>
      <c r="Y89" s="100" t="s">
        <v>2</v>
      </c>
      <c r="Z89" s="6" t="s">
        <v>691</v>
      </c>
      <c r="AB89" s="100" t="s">
        <v>2</v>
      </c>
      <c r="AC89" s="6" t="s">
        <v>648</v>
      </c>
      <c r="AE89" s="100" t="s">
        <v>2</v>
      </c>
      <c r="AF89" s="6" t="s">
        <v>1248</v>
      </c>
      <c r="AH89" s="100"/>
      <c r="AI89" s="6"/>
      <c r="AK89" s="100"/>
      <c r="AL89" s="6"/>
      <c r="AN89" s="100" t="s">
        <v>2</v>
      </c>
      <c r="AO89" s="6"/>
    </row>
    <row r="90" spans="1:41" x14ac:dyDescent="0.35">
      <c r="A90" s="367">
        <f t="shared" si="5"/>
        <v>85</v>
      </c>
      <c r="B90" s="227" t="s">
        <v>459</v>
      </c>
      <c r="C90" s="274" t="s">
        <v>284</v>
      </c>
      <c r="D90" s="226">
        <v>3</v>
      </c>
      <c r="E90" s="226">
        <v>2</v>
      </c>
      <c r="F90" s="226"/>
      <c r="G90" s="276">
        <f t="shared" si="4"/>
        <v>36000</v>
      </c>
      <c r="H90" s="276" t="s">
        <v>440</v>
      </c>
      <c r="I90" s="132" t="s">
        <v>1436</v>
      </c>
      <c r="V90" s="100" t="s">
        <v>457</v>
      </c>
      <c r="W90" s="6" t="s">
        <v>1043</v>
      </c>
      <c r="Y90" s="100" t="s">
        <v>457</v>
      </c>
      <c r="Z90" s="6" t="s">
        <v>104</v>
      </c>
      <c r="AB90" s="100" t="s">
        <v>457</v>
      </c>
      <c r="AC90" s="6" t="s">
        <v>189</v>
      </c>
      <c r="AE90" s="100" t="s">
        <v>457</v>
      </c>
      <c r="AF90" s="6" t="s">
        <v>413</v>
      </c>
      <c r="AH90" s="100"/>
      <c r="AI90" s="100"/>
      <c r="AK90" s="100"/>
      <c r="AL90" s="6"/>
      <c r="AN90" s="100" t="s">
        <v>457</v>
      </c>
      <c r="AO90" s="6"/>
    </row>
    <row r="91" spans="1:41" x14ac:dyDescent="0.35">
      <c r="A91" s="226">
        <f t="shared" si="5"/>
        <v>86</v>
      </c>
      <c r="B91" s="227" t="s">
        <v>1002</v>
      </c>
      <c r="C91" s="274" t="s">
        <v>107</v>
      </c>
      <c r="D91" s="226">
        <v>5</v>
      </c>
      <c r="E91" s="226"/>
      <c r="F91" s="226">
        <v>2</v>
      </c>
      <c r="G91" s="276">
        <f t="shared" si="4"/>
        <v>36000</v>
      </c>
      <c r="H91" s="276" t="s">
        <v>440</v>
      </c>
      <c r="I91" s="132" t="s">
        <v>1437</v>
      </c>
      <c r="V91" s="100" t="s">
        <v>99</v>
      </c>
      <c r="W91" s="100">
        <v>3</v>
      </c>
      <c r="Y91" s="100" t="s">
        <v>99</v>
      </c>
      <c r="Z91" s="100">
        <v>4</v>
      </c>
      <c r="AB91" s="100" t="s">
        <v>99</v>
      </c>
      <c r="AC91" s="100">
        <v>8</v>
      </c>
      <c r="AE91" s="100" t="s">
        <v>99</v>
      </c>
      <c r="AF91" s="100">
        <v>3</v>
      </c>
      <c r="AH91" s="100"/>
      <c r="AI91" s="100"/>
      <c r="AK91" s="100"/>
      <c r="AL91" s="100"/>
      <c r="AN91" s="100" t="s">
        <v>99</v>
      </c>
      <c r="AO91" s="100"/>
    </row>
    <row r="92" spans="1:41" x14ac:dyDescent="0.35">
      <c r="A92" s="226">
        <f t="shared" si="5"/>
        <v>87</v>
      </c>
      <c r="B92" s="227" t="s">
        <v>1440</v>
      </c>
      <c r="C92" s="274" t="s">
        <v>107</v>
      </c>
      <c r="D92" s="226">
        <v>5</v>
      </c>
      <c r="E92" s="226">
        <v>2</v>
      </c>
      <c r="F92" s="226">
        <v>1</v>
      </c>
      <c r="G92" s="276">
        <f t="shared" si="4"/>
        <v>54000</v>
      </c>
      <c r="H92" s="276" t="s">
        <v>440</v>
      </c>
      <c r="I92" s="132" t="s">
        <v>1438</v>
      </c>
      <c r="V92" s="30" t="s">
        <v>70</v>
      </c>
      <c r="W92" s="2">
        <v>7</v>
      </c>
      <c r="Y92" s="30" t="s">
        <v>70</v>
      </c>
      <c r="Z92" s="2">
        <v>1</v>
      </c>
      <c r="AB92" s="30" t="s">
        <v>70</v>
      </c>
      <c r="AC92" s="2">
        <v>1</v>
      </c>
      <c r="AE92" s="30" t="s">
        <v>70</v>
      </c>
      <c r="AF92" s="2">
        <v>2</v>
      </c>
      <c r="AH92" s="30"/>
      <c r="AI92" s="2"/>
      <c r="AK92" s="30"/>
      <c r="AL92" s="2"/>
      <c r="AN92" s="30" t="s">
        <v>70</v>
      </c>
      <c r="AO92" s="2"/>
    </row>
    <row r="93" spans="1:41" x14ac:dyDescent="0.35">
      <c r="A93" s="367">
        <f t="shared" si="5"/>
        <v>88</v>
      </c>
      <c r="B93" s="227" t="s">
        <v>1441</v>
      </c>
      <c r="C93" s="274" t="s">
        <v>107</v>
      </c>
      <c r="D93" s="226">
        <v>5</v>
      </c>
      <c r="E93" s="226">
        <v>1</v>
      </c>
      <c r="F93" s="226"/>
      <c r="G93" s="276">
        <f t="shared" si="4"/>
        <v>18000</v>
      </c>
      <c r="H93" s="276" t="s">
        <v>440</v>
      </c>
      <c r="I93" s="132" t="s">
        <v>1439</v>
      </c>
      <c r="V93" s="30" t="s">
        <v>71</v>
      </c>
      <c r="W93" s="2"/>
      <c r="Y93" s="30" t="s">
        <v>71</v>
      </c>
      <c r="Z93" s="2"/>
      <c r="AB93" s="30" t="s">
        <v>71</v>
      </c>
      <c r="AC93" s="2"/>
      <c r="AE93" s="30" t="s">
        <v>71</v>
      </c>
      <c r="AF93" s="2"/>
      <c r="AH93" s="30"/>
      <c r="AI93" s="2"/>
      <c r="AK93" s="30"/>
      <c r="AL93" s="2"/>
      <c r="AN93" s="30" t="s">
        <v>71</v>
      </c>
      <c r="AO93" s="2"/>
    </row>
    <row r="94" spans="1:41" x14ac:dyDescent="0.35">
      <c r="A94" s="226">
        <f t="shared" si="5"/>
        <v>89</v>
      </c>
      <c r="B94" s="227" t="s">
        <v>1016</v>
      </c>
      <c r="C94" s="274" t="s">
        <v>107</v>
      </c>
      <c r="D94" s="226">
        <v>5</v>
      </c>
      <c r="E94" s="226">
        <v>2</v>
      </c>
      <c r="F94" s="226"/>
      <c r="G94" s="276">
        <f t="shared" si="4"/>
        <v>36000</v>
      </c>
      <c r="H94" s="276" t="s">
        <v>440</v>
      </c>
      <c r="V94" s="30"/>
      <c r="W94" s="2"/>
      <c r="Y94" s="30"/>
      <c r="Z94" s="2"/>
      <c r="AB94" s="30"/>
      <c r="AC94" s="2"/>
      <c r="AE94" s="30"/>
      <c r="AF94" s="2"/>
      <c r="AH94" s="30"/>
      <c r="AI94" s="2"/>
      <c r="AK94" s="30"/>
      <c r="AL94" s="2"/>
      <c r="AN94" s="30"/>
      <c r="AO94" s="2"/>
    </row>
    <row r="95" spans="1:41" x14ac:dyDescent="0.35">
      <c r="A95" s="226">
        <f t="shared" si="5"/>
        <v>90</v>
      </c>
      <c r="B95" s="227" t="s">
        <v>358</v>
      </c>
      <c r="C95" s="274" t="s">
        <v>475</v>
      </c>
      <c r="D95" s="226">
        <v>4</v>
      </c>
      <c r="E95" s="226">
        <v>10</v>
      </c>
      <c r="F95" s="226"/>
      <c r="G95" s="276">
        <f t="shared" si="4"/>
        <v>180000</v>
      </c>
      <c r="H95" s="276" t="s">
        <v>440</v>
      </c>
      <c r="V95" s="120" t="s">
        <v>0</v>
      </c>
      <c r="W95" s="79">
        <f>W92*18000+W93*18000</f>
        <v>126000</v>
      </c>
      <c r="Y95" s="120" t="s">
        <v>0</v>
      </c>
      <c r="Z95" s="79">
        <f>Z92*18000+Z93*18000</f>
        <v>18000</v>
      </c>
      <c r="AB95" s="120" t="s">
        <v>0</v>
      </c>
      <c r="AC95" s="79">
        <f>AC92*18000+AC93*18000</f>
        <v>18000</v>
      </c>
      <c r="AE95" s="120" t="s">
        <v>0</v>
      </c>
      <c r="AF95" s="79">
        <f>AF92*18000+AF93*18000</f>
        <v>36000</v>
      </c>
      <c r="AH95" s="120"/>
      <c r="AI95" s="79"/>
      <c r="AK95" s="120"/>
      <c r="AL95" s="79"/>
      <c r="AN95" s="120" t="s">
        <v>0</v>
      </c>
      <c r="AO95" s="79">
        <f>AO92*18000+AO93*18000</f>
        <v>0</v>
      </c>
    </row>
    <row r="96" spans="1:41" x14ac:dyDescent="0.35">
      <c r="A96" s="366">
        <f t="shared" si="5"/>
        <v>91</v>
      </c>
      <c r="B96" s="227" t="s">
        <v>488</v>
      </c>
      <c r="C96" s="274" t="s">
        <v>148</v>
      </c>
      <c r="D96" s="226">
        <v>4</v>
      </c>
      <c r="E96" s="226">
        <v>2</v>
      </c>
      <c r="F96" s="226"/>
      <c r="G96" s="276">
        <f t="shared" si="4"/>
        <v>36000</v>
      </c>
      <c r="H96" s="276" t="s">
        <v>440</v>
      </c>
    </row>
    <row r="97" spans="1:41" x14ac:dyDescent="0.35">
      <c r="A97" s="366">
        <f t="shared" si="5"/>
        <v>92</v>
      </c>
      <c r="B97" s="227" t="s">
        <v>516</v>
      </c>
      <c r="C97" s="274" t="s">
        <v>148</v>
      </c>
      <c r="D97" s="226">
        <v>4</v>
      </c>
      <c r="E97" s="226">
        <v>1</v>
      </c>
      <c r="F97" s="226">
        <v>1</v>
      </c>
      <c r="G97" s="276">
        <f t="shared" si="4"/>
        <v>36000</v>
      </c>
      <c r="H97" s="276" t="s">
        <v>440</v>
      </c>
      <c r="V97" s="100" t="s">
        <v>2</v>
      </c>
      <c r="W97" s="6" t="s">
        <v>1049</v>
      </c>
      <c r="Y97" s="100" t="s">
        <v>2</v>
      </c>
      <c r="Z97" s="6" t="s">
        <v>358</v>
      </c>
      <c r="AB97" s="100" t="s">
        <v>2</v>
      </c>
      <c r="AC97" s="6" t="s">
        <v>488</v>
      </c>
      <c r="AE97" s="100" t="s">
        <v>2</v>
      </c>
      <c r="AF97" s="6" t="s">
        <v>516</v>
      </c>
      <c r="AH97" s="100" t="s">
        <v>2</v>
      </c>
      <c r="AI97" s="6" t="s">
        <v>1472</v>
      </c>
      <c r="AK97" s="100" t="s">
        <v>2</v>
      </c>
      <c r="AL97" s="6" t="s">
        <v>518</v>
      </c>
      <c r="AN97" s="100" t="s">
        <v>2</v>
      </c>
      <c r="AO97" s="6" t="s">
        <v>909</v>
      </c>
    </row>
    <row r="98" spans="1:41" x14ac:dyDescent="0.35">
      <c r="A98" s="366">
        <f t="shared" si="5"/>
        <v>93</v>
      </c>
      <c r="B98" s="227" t="s">
        <v>1472</v>
      </c>
      <c r="C98" s="274" t="s">
        <v>148</v>
      </c>
      <c r="D98" s="226">
        <v>4</v>
      </c>
      <c r="E98" s="226">
        <v>1</v>
      </c>
      <c r="F98" s="226"/>
      <c r="G98" s="276">
        <f t="shared" si="4"/>
        <v>18000</v>
      </c>
      <c r="H98" s="276" t="s">
        <v>440</v>
      </c>
      <c r="V98" s="100" t="s">
        <v>457</v>
      </c>
      <c r="W98" s="100" t="s">
        <v>649</v>
      </c>
      <c r="Y98" s="100" t="s">
        <v>457</v>
      </c>
      <c r="Z98" s="6" t="s">
        <v>475</v>
      </c>
      <c r="AB98" s="100" t="s">
        <v>457</v>
      </c>
      <c r="AC98" s="6" t="s">
        <v>148</v>
      </c>
      <c r="AE98" s="100" t="s">
        <v>457</v>
      </c>
      <c r="AF98" s="6" t="s">
        <v>148</v>
      </c>
      <c r="AH98" s="100" t="s">
        <v>457</v>
      </c>
      <c r="AI98" s="6" t="s">
        <v>148</v>
      </c>
      <c r="AK98" s="100" t="s">
        <v>457</v>
      </c>
      <c r="AL98" s="6" t="s">
        <v>148</v>
      </c>
      <c r="AN98" s="100" t="s">
        <v>457</v>
      </c>
      <c r="AO98" s="6" t="s">
        <v>148</v>
      </c>
    </row>
    <row r="99" spans="1:41" x14ac:dyDescent="0.35">
      <c r="A99" s="366">
        <f t="shared" si="5"/>
        <v>94</v>
      </c>
      <c r="B99" s="227" t="s">
        <v>518</v>
      </c>
      <c r="C99" s="274" t="s">
        <v>148</v>
      </c>
      <c r="D99" s="226">
        <v>4</v>
      </c>
      <c r="E99" s="226">
        <v>1</v>
      </c>
      <c r="F99" s="226"/>
      <c r="G99" s="276">
        <f t="shared" si="4"/>
        <v>18000</v>
      </c>
      <c r="H99" s="276" t="s">
        <v>440</v>
      </c>
      <c r="V99" s="100" t="s">
        <v>99</v>
      </c>
      <c r="W99" s="100">
        <v>5</v>
      </c>
      <c r="Y99" s="100" t="s">
        <v>99</v>
      </c>
      <c r="Z99" s="100">
        <v>4</v>
      </c>
      <c r="AB99" s="100" t="s">
        <v>99</v>
      </c>
      <c r="AC99" s="100">
        <v>4</v>
      </c>
      <c r="AE99" s="100" t="s">
        <v>99</v>
      </c>
      <c r="AF99" s="100">
        <v>4</v>
      </c>
      <c r="AH99" s="100" t="s">
        <v>99</v>
      </c>
      <c r="AI99" s="100">
        <v>4</v>
      </c>
      <c r="AK99" s="100" t="s">
        <v>99</v>
      </c>
      <c r="AL99" s="100">
        <v>4</v>
      </c>
      <c r="AN99" s="100" t="s">
        <v>99</v>
      </c>
      <c r="AO99" s="100">
        <v>4</v>
      </c>
    </row>
    <row r="100" spans="1:41" x14ac:dyDescent="0.35">
      <c r="A100" s="366">
        <f t="shared" si="5"/>
        <v>95</v>
      </c>
      <c r="B100" s="227" t="s">
        <v>909</v>
      </c>
      <c r="C100" s="274" t="s">
        <v>148</v>
      </c>
      <c r="D100" s="226">
        <v>4</v>
      </c>
      <c r="E100" s="226">
        <v>1</v>
      </c>
      <c r="F100" s="226"/>
      <c r="G100" s="276">
        <f t="shared" si="4"/>
        <v>18000</v>
      </c>
      <c r="H100" s="276" t="s">
        <v>440</v>
      </c>
      <c r="V100" s="30" t="s">
        <v>70</v>
      </c>
      <c r="W100" s="2">
        <v>2</v>
      </c>
      <c r="Y100" s="30" t="s">
        <v>70</v>
      </c>
      <c r="Z100" s="2">
        <v>7</v>
      </c>
      <c r="AB100" s="30" t="s">
        <v>70</v>
      </c>
      <c r="AC100" s="2">
        <v>2</v>
      </c>
      <c r="AE100" s="30" t="s">
        <v>70</v>
      </c>
      <c r="AF100" s="2">
        <v>1</v>
      </c>
      <c r="AH100" s="30" t="s">
        <v>70</v>
      </c>
      <c r="AI100" s="2">
        <v>1</v>
      </c>
      <c r="AK100" s="30" t="s">
        <v>70</v>
      </c>
      <c r="AL100" s="2">
        <v>1</v>
      </c>
      <c r="AN100" s="30" t="s">
        <v>70</v>
      </c>
      <c r="AO100" s="2">
        <v>1</v>
      </c>
    </row>
    <row r="101" spans="1:41" x14ac:dyDescent="0.35">
      <c r="A101" s="366">
        <f t="shared" si="5"/>
        <v>96</v>
      </c>
      <c r="B101" s="227" t="s">
        <v>502</v>
      </c>
      <c r="C101" s="274" t="s">
        <v>148</v>
      </c>
      <c r="D101" s="226">
        <v>4</v>
      </c>
      <c r="E101" s="226">
        <v>1</v>
      </c>
      <c r="F101" s="226"/>
      <c r="G101" s="276">
        <f t="shared" si="4"/>
        <v>18000</v>
      </c>
      <c r="H101" s="276" t="s">
        <v>440</v>
      </c>
      <c r="V101" s="30" t="s">
        <v>71</v>
      </c>
      <c r="W101" s="2"/>
      <c r="Y101" s="30" t="s">
        <v>71</v>
      </c>
      <c r="Z101" s="2"/>
      <c r="AB101" s="30" t="s">
        <v>71</v>
      </c>
      <c r="AC101" s="2"/>
      <c r="AE101" s="30" t="s">
        <v>71</v>
      </c>
      <c r="AF101" s="2"/>
      <c r="AH101" s="30" t="s">
        <v>71</v>
      </c>
      <c r="AI101" s="2"/>
      <c r="AK101" s="30" t="s">
        <v>71</v>
      </c>
      <c r="AL101" s="2"/>
      <c r="AN101" s="30" t="s">
        <v>71</v>
      </c>
      <c r="AO101" s="2"/>
    </row>
    <row r="102" spans="1:41" x14ac:dyDescent="0.35">
      <c r="A102" s="366">
        <f t="shared" si="5"/>
        <v>97</v>
      </c>
      <c r="B102" s="227" t="s">
        <v>1473</v>
      </c>
      <c r="C102" s="274" t="s">
        <v>148</v>
      </c>
      <c r="D102" s="226">
        <v>4</v>
      </c>
      <c r="E102" s="226">
        <v>1</v>
      </c>
      <c r="F102" s="226"/>
      <c r="G102" s="276">
        <f t="shared" si="4"/>
        <v>18000</v>
      </c>
      <c r="H102" s="276" t="s">
        <v>440</v>
      </c>
      <c r="V102" s="120" t="s">
        <v>0</v>
      </c>
      <c r="W102" s="79">
        <f>W100*18000+W101*18000</f>
        <v>36000</v>
      </c>
      <c r="Y102" s="120" t="s">
        <v>0</v>
      </c>
      <c r="Z102" s="79">
        <f>Z100*18000+Z101*18000</f>
        <v>126000</v>
      </c>
      <c r="AB102" s="120" t="s">
        <v>0</v>
      </c>
      <c r="AC102" s="79">
        <f>AC100*18000+AC101*18000</f>
        <v>36000</v>
      </c>
      <c r="AE102" s="120" t="s">
        <v>0</v>
      </c>
      <c r="AF102" s="79">
        <f>AF100*18000+AF101*18000</f>
        <v>18000</v>
      </c>
      <c r="AH102" s="120" t="s">
        <v>0</v>
      </c>
      <c r="AI102" s="79">
        <f>AI100*18000+AI101*18000</f>
        <v>18000</v>
      </c>
      <c r="AK102" s="120" t="s">
        <v>0</v>
      </c>
      <c r="AL102" s="79">
        <f>AL100*18000+AL101*18000</f>
        <v>18000</v>
      </c>
      <c r="AN102" s="120" t="s">
        <v>0</v>
      </c>
      <c r="AO102" s="79">
        <f>AO100*18000+AO101*18000</f>
        <v>18000</v>
      </c>
    </row>
    <row r="103" spans="1:41" x14ac:dyDescent="0.35">
      <c r="A103" s="366">
        <f t="shared" si="5"/>
        <v>98</v>
      </c>
      <c r="B103" s="227" t="s">
        <v>499</v>
      </c>
      <c r="C103" s="274" t="s">
        <v>148</v>
      </c>
      <c r="D103" s="226">
        <v>4</v>
      </c>
      <c r="E103" s="226">
        <v>2</v>
      </c>
      <c r="F103" s="226"/>
      <c r="G103" s="276">
        <f t="shared" si="4"/>
        <v>36000</v>
      </c>
      <c r="H103" s="276" t="s">
        <v>440</v>
      </c>
      <c r="V103" s="362"/>
      <c r="W103" s="265"/>
      <c r="X103" s="265"/>
      <c r="Y103" s="362"/>
      <c r="Z103" s="265"/>
      <c r="AA103" s="265"/>
      <c r="AB103" s="362"/>
      <c r="AC103" s="265"/>
      <c r="AD103" s="265"/>
      <c r="AE103" s="362"/>
      <c r="AF103" s="265"/>
      <c r="AG103" s="265"/>
      <c r="AH103" s="362"/>
      <c r="AI103" s="265"/>
      <c r="AJ103" s="265"/>
      <c r="AK103" s="362"/>
      <c r="AL103" s="265"/>
    </row>
    <row r="104" spans="1:41" x14ac:dyDescent="0.35">
      <c r="A104" s="366">
        <f t="shared" si="5"/>
        <v>99</v>
      </c>
      <c r="B104" s="227" t="s">
        <v>1035</v>
      </c>
      <c r="C104" s="274" t="s">
        <v>148</v>
      </c>
      <c r="D104" s="226">
        <v>4</v>
      </c>
      <c r="E104" s="226">
        <v>1</v>
      </c>
      <c r="F104" s="226"/>
      <c r="G104" s="276">
        <f t="shared" si="4"/>
        <v>18000</v>
      </c>
      <c r="H104" s="276" t="s">
        <v>440</v>
      </c>
      <c r="V104" s="100" t="s">
        <v>2</v>
      </c>
      <c r="W104" s="6" t="s">
        <v>502</v>
      </c>
      <c r="Y104" s="100" t="s">
        <v>2</v>
      </c>
      <c r="Z104" s="6" t="s">
        <v>1473</v>
      </c>
      <c r="AB104" s="100" t="s">
        <v>2</v>
      </c>
      <c r="AC104" s="6" t="s">
        <v>499</v>
      </c>
      <c r="AE104" s="100" t="s">
        <v>2</v>
      </c>
      <c r="AF104" s="6" t="s">
        <v>1035</v>
      </c>
      <c r="AH104" s="100" t="s">
        <v>2</v>
      </c>
      <c r="AI104" s="6" t="s">
        <v>908</v>
      </c>
      <c r="AK104" s="100" t="s">
        <v>2</v>
      </c>
      <c r="AL104" s="6" t="s">
        <v>515</v>
      </c>
      <c r="AN104" s="100" t="s">
        <v>2</v>
      </c>
      <c r="AO104" s="6" t="s">
        <v>524</v>
      </c>
    </row>
    <row r="105" spans="1:41" x14ac:dyDescent="0.35">
      <c r="A105" s="366">
        <f t="shared" si="5"/>
        <v>100</v>
      </c>
      <c r="B105" s="227" t="s">
        <v>908</v>
      </c>
      <c r="C105" s="274" t="s">
        <v>148</v>
      </c>
      <c r="D105" s="226">
        <v>4</v>
      </c>
      <c r="E105" s="226">
        <v>1</v>
      </c>
      <c r="F105" s="226"/>
      <c r="G105" s="276">
        <f t="shared" si="4"/>
        <v>18000</v>
      </c>
      <c r="H105" s="276" t="s">
        <v>440</v>
      </c>
      <c r="V105" s="100" t="s">
        <v>457</v>
      </c>
      <c r="W105" s="6" t="s">
        <v>148</v>
      </c>
      <c r="Y105" s="100" t="s">
        <v>457</v>
      </c>
      <c r="Z105" s="6" t="s">
        <v>148</v>
      </c>
      <c r="AB105" s="100" t="s">
        <v>457</v>
      </c>
      <c r="AC105" s="6" t="s">
        <v>148</v>
      </c>
      <c r="AE105" s="100" t="s">
        <v>457</v>
      </c>
      <c r="AF105" s="6" t="s">
        <v>148</v>
      </c>
      <c r="AH105" s="100" t="s">
        <v>457</v>
      </c>
      <c r="AI105" s="6" t="s">
        <v>148</v>
      </c>
      <c r="AK105" s="100" t="s">
        <v>457</v>
      </c>
      <c r="AL105" s="6" t="s">
        <v>148</v>
      </c>
      <c r="AN105" s="100" t="s">
        <v>457</v>
      </c>
      <c r="AO105" s="6" t="s">
        <v>148</v>
      </c>
    </row>
    <row r="106" spans="1:41" x14ac:dyDescent="0.35">
      <c r="A106" s="366">
        <f t="shared" si="5"/>
        <v>101</v>
      </c>
      <c r="B106" s="227" t="s">
        <v>515</v>
      </c>
      <c r="C106" s="274" t="s">
        <v>148</v>
      </c>
      <c r="D106" s="226">
        <v>4</v>
      </c>
      <c r="E106" s="226">
        <v>2</v>
      </c>
      <c r="F106" s="226"/>
      <c r="G106" s="276">
        <f t="shared" si="4"/>
        <v>36000</v>
      </c>
      <c r="H106" s="276" t="s">
        <v>440</v>
      </c>
      <c r="V106" s="100" t="s">
        <v>99</v>
      </c>
      <c r="W106" s="100">
        <v>4</v>
      </c>
      <c r="Y106" s="100" t="s">
        <v>99</v>
      </c>
      <c r="Z106" s="100">
        <v>4</v>
      </c>
      <c r="AB106" s="100" t="s">
        <v>99</v>
      </c>
      <c r="AC106" s="100">
        <v>4</v>
      </c>
      <c r="AE106" s="100" t="s">
        <v>99</v>
      </c>
      <c r="AF106" s="100">
        <v>4</v>
      </c>
      <c r="AH106" s="100" t="s">
        <v>99</v>
      </c>
      <c r="AI106" s="100">
        <v>4</v>
      </c>
      <c r="AK106" s="100" t="s">
        <v>99</v>
      </c>
      <c r="AL106" s="100">
        <v>4</v>
      </c>
      <c r="AN106" s="100" t="s">
        <v>99</v>
      </c>
      <c r="AO106" s="100">
        <v>4</v>
      </c>
    </row>
    <row r="107" spans="1:41" x14ac:dyDescent="0.35">
      <c r="A107" s="366">
        <f t="shared" si="5"/>
        <v>102</v>
      </c>
      <c r="B107" s="227" t="s">
        <v>524</v>
      </c>
      <c r="C107" s="274" t="s">
        <v>148</v>
      </c>
      <c r="D107" s="226">
        <v>4</v>
      </c>
      <c r="E107" s="226">
        <v>2</v>
      </c>
      <c r="F107" s="226"/>
      <c r="G107" s="276">
        <f t="shared" si="4"/>
        <v>36000</v>
      </c>
      <c r="H107" s="276" t="s">
        <v>440</v>
      </c>
      <c r="V107" s="30" t="s">
        <v>70</v>
      </c>
      <c r="W107" s="2">
        <v>1</v>
      </c>
      <c r="Y107" s="30" t="s">
        <v>70</v>
      </c>
      <c r="Z107" s="2">
        <v>1</v>
      </c>
      <c r="AB107" s="30" t="s">
        <v>70</v>
      </c>
      <c r="AC107" s="2">
        <v>2</v>
      </c>
      <c r="AE107" s="30" t="s">
        <v>70</v>
      </c>
      <c r="AF107" s="2">
        <v>1</v>
      </c>
      <c r="AH107" s="30" t="s">
        <v>70</v>
      </c>
      <c r="AI107" s="2">
        <v>1</v>
      </c>
      <c r="AK107" s="30" t="s">
        <v>70</v>
      </c>
      <c r="AL107" s="2">
        <v>2</v>
      </c>
      <c r="AN107" s="30" t="s">
        <v>70</v>
      </c>
      <c r="AO107" s="2">
        <v>2</v>
      </c>
    </row>
    <row r="108" spans="1:41" x14ac:dyDescent="0.35">
      <c r="A108" s="366">
        <f t="shared" si="5"/>
        <v>103</v>
      </c>
      <c r="B108" s="227" t="s">
        <v>1273</v>
      </c>
      <c r="C108" s="274" t="s">
        <v>148</v>
      </c>
      <c r="D108" s="226">
        <v>4</v>
      </c>
      <c r="E108" s="226">
        <v>1</v>
      </c>
      <c r="F108" s="226"/>
      <c r="G108" s="276">
        <f t="shared" si="4"/>
        <v>18000</v>
      </c>
      <c r="H108" s="276" t="s">
        <v>440</v>
      </c>
      <c r="V108" s="30" t="s">
        <v>71</v>
      </c>
      <c r="W108" s="2"/>
      <c r="Y108" s="30" t="s">
        <v>71</v>
      </c>
      <c r="Z108" s="2"/>
      <c r="AB108" s="30" t="s">
        <v>71</v>
      </c>
      <c r="AC108" s="2"/>
      <c r="AE108" s="30" t="s">
        <v>71</v>
      </c>
      <c r="AF108" s="2"/>
      <c r="AH108" s="30" t="s">
        <v>71</v>
      </c>
      <c r="AI108" s="2"/>
      <c r="AK108" s="30" t="s">
        <v>71</v>
      </c>
      <c r="AL108" s="2"/>
      <c r="AN108" s="30" t="s">
        <v>71</v>
      </c>
      <c r="AO108" s="2"/>
    </row>
    <row r="109" spans="1:41" x14ac:dyDescent="0.35">
      <c r="A109" s="366">
        <f t="shared" si="5"/>
        <v>104</v>
      </c>
      <c r="B109" s="227" t="s">
        <v>840</v>
      </c>
      <c r="C109" s="274" t="s">
        <v>148</v>
      </c>
      <c r="D109" s="226">
        <v>4</v>
      </c>
      <c r="E109" s="226">
        <v>2</v>
      </c>
      <c r="F109" s="226"/>
      <c r="G109" s="276">
        <f t="shared" si="4"/>
        <v>36000</v>
      </c>
      <c r="H109" s="276" t="s">
        <v>440</v>
      </c>
      <c r="V109" s="120" t="s">
        <v>0</v>
      </c>
      <c r="W109" s="79">
        <f>W107*18000+W108*18000</f>
        <v>18000</v>
      </c>
      <c r="Y109" s="120" t="s">
        <v>0</v>
      </c>
      <c r="Z109" s="79">
        <f>Z107*18000+Z108*18000</f>
        <v>18000</v>
      </c>
      <c r="AB109" s="120" t="s">
        <v>0</v>
      </c>
      <c r="AC109" s="79">
        <f>AC107*18000+AC108*18000</f>
        <v>36000</v>
      </c>
      <c r="AE109" s="120" t="s">
        <v>0</v>
      </c>
      <c r="AF109" s="79">
        <f>AF107*18000+AF108*18000</f>
        <v>18000</v>
      </c>
      <c r="AH109" s="120" t="s">
        <v>0</v>
      </c>
      <c r="AI109" s="79">
        <f>AI107*18000+AI108*18000</f>
        <v>18000</v>
      </c>
      <c r="AK109" s="120" t="s">
        <v>0</v>
      </c>
      <c r="AL109" s="79">
        <f>AL107*18000+AL108*18000</f>
        <v>36000</v>
      </c>
      <c r="AN109" s="120" t="s">
        <v>0</v>
      </c>
      <c r="AO109" s="79">
        <f>AO107*18000+AO108*18000</f>
        <v>36000</v>
      </c>
    </row>
    <row r="110" spans="1:41" x14ac:dyDescent="0.35">
      <c r="A110" s="366">
        <f t="shared" si="5"/>
        <v>105</v>
      </c>
      <c r="B110" s="227" t="s">
        <v>492</v>
      </c>
      <c r="C110" s="274" t="s">
        <v>148</v>
      </c>
      <c r="D110" s="226">
        <v>4</v>
      </c>
      <c r="E110" s="226">
        <v>1</v>
      </c>
      <c r="F110" s="226"/>
      <c r="G110" s="276">
        <f t="shared" si="4"/>
        <v>18000</v>
      </c>
      <c r="H110" s="276" t="s">
        <v>440</v>
      </c>
      <c r="V110" s="362"/>
      <c r="W110" s="265"/>
      <c r="X110" s="265"/>
      <c r="Y110" s="362"/>
      <c r="Z110" s="265"/>
      <c r="AA110" s="265"/>
      <c r="AB110" s="362"/>
      <c r="AC110" s="265"/>
      <c r="AD110" s="265"/>
      <c r="AE110" s="362"/>
      <c r="AF110" s="265"/>
      <c r="AG110" s="265"/>
      <c r="AH110" s="362"/>
      <c r="AI110" s="265"/>
      <c r="AJ110" s="265"/>
      <c r="AK110" s="362"/>
      <c r="AL110" s="265"/>
    </row>
    <row r="111" spans="1:41" x14ac:dyDescent="0.35">
      <c r="A111" s="366">
        <f t="shared" si="5"/>
        <v>106</v>
      </c>
      <c r="B111" s="227" t="s">
        <v>491</v>
      </c>
      <c r="C111" s="274" t="s">
        <v>148</v>
      </c>
      <c r="D111" s="226">
        <v>4</v>
      </c>
      <c r="E111" s="226">
        <v>2</v>
      </c>
      <c r="F111" s="226"/>
      <c r="G111" s="276">
        <f t="shared" si="4"/>
        <v>36000</v>
      </c>
      <c r="H111" s="276" t="s">
        <v>440</v>
      </c>
      <c r="V111" s="100" t="s">
        <v>2</v>
      </c>
      <c r="W111" s="6" t="s">
        <v>1273</v>
      </c>
      <c r="Y111" s="100" t="s">
        <v>2</v>
      </c>
      <c r="Z111" s="6" t="s">
        <v>840</v>
      </c>
      <c r="AB111" s="100" t="s">
        <v>2</v>
      </c>
      <c r="AC111" s="6" t="s">
        <v>492</v>
      </c>
      <c r="AE111" s="100" t="s">
        <v>2</v>
      </c>
      <c r="AF111" s="6" t="s">
        <v>491</v>
      </c>
      <c r="AH111" s="100" t="s">
        <v>2</v>
      </c>
      <c r="AI111" s="6" t="s">
        <v>1474</v>
      </c>
      <c r="AK111" s="100" t="s">
        <v>2</v>
      </c>
      <c r="AL111" s="6" t="s">
        <v>513</v>
      </c>
      <c r="AN111" s="100" t="s">
        <v>2</v>
      </c>
      <c r="AO111" s="6" t="s">
        <v>503</v>
      </c>
    </row>
    <row r="112" spans="1:41" x14ac:dyDescent="0.35">
      <c r="A112" s="366">
        <f t="shared" si="5"/>
        <v>107</v>
      </c>
      <c r="B112" s="227" t="s">
        <v>1474</v>
      </c>
      <c r="C112" s="274" t="s">
        <v>148</v>
      </c>
      <c r="D112" s="226">
        <v>4</v>
      </c>
      <c r="E112" s="226">
        <v>2</v>
      </c>
      <c r="F112" s="226"/>
      <c r="G112" s="276">
        <f t="shared" si="4"/>
        <v>36000</v>
      </c>
      <c r="H112" s="276" t="s">
        <v>440</v>
      </c>
      <c r="V112" s="100" t="s">
        <v>457</v>
      </c>
      <c r="W112" s="6" t="s">
        <v>148</v>
      </c>
      <c r="Y112" s="100" t="s">
        <v>457</v>
      </c>
      <c r="Z112" s="6" t="s">
        <v>148</v>
      </c>
      <c r="AB112" s="100" t="s">
        <v>457</v>
      </c>
      <c r="AC112" s="6" t="s">
        <v>148</v>
      </c>
      <c r="AE112" s="100" t="s">
        <v>457</v>
      </c>
      <c r="AF112" s="6" t="s">
        <v>148</v>
      </c>
      <c r="AH112" s="100" t="s">
        <v>457</v>
      </c>
      <c r="AI112" s="6" t="s">
        <v>148</v>
      </c>
      <c r="AK112" s="100" t="s">
        <v>457</v>
      </c>
      <c r="AL112" s="6" t="s">
        <v>189</v>
      </c>
      <c r="AN112" s="100" t="s">
        <v>457</v>
      </c>
      <c r="AO112" s="6" t="s">
        <v>148</v>
      </c>
    </row>
    <row r="113" spans="1:44" x14ac:dyDescent="0.35">
      <c r="A113" s="366">
        <f t="shared" si="5"/>
        <v>108</v>
      </c>
      <c r="B113" s="227" t="s">
        <v>513</v>
      </c>
      <c r="C113" s="274" t="s">
        <v>148</v>
      </c>
      <c r="D113" s="226">
        <v>4</v>
      </c>
      <c r="E113" s="226">
        <v>3</v>
      </c>
      <c r="F113" s="226"/>
      <c r="G113" s="276">
        <f t="shared" si="4"/>
        <v>54000</v>
      </c>
      <c r="H113" s="276" t="s">
        <v>440</v>
      </c>
      <c r="V113" s="100" t="s">
        <v>99</v>
      </c>
      <c r="W113" s="100">
        <v>4</v>
      </c>
      <c r="Y113" s="100" t="s">
        <v>99</v>
      </c>
      <c r="Z113" s="100">
        <v>4</v>
      </c>
      <c r="AB113" s="100" t="s">
        <v>99</v>
      </c>
      <c r="AC113" s="100">
        <v>4</v>
      </c>
      <c r="AE113" s="100" t="s">
        <v>99</v>
      </c>
      <c r="AF113" s="100">
        <v>4</v>
      </c>
      <c r="AH113" s="100" t="s">
        <v>99</v>
      </c>
      <c r="AI113" s="100">
        <v>4</v>
      </c>
      <c r="AK113" s="100" t="s">
        <v>99</v>
      </c>
      <c r="AL113" s="100">
        <v>8</v>
      </c>
      <c r="AN113" s="100" t="s">
        <v>99</v>
      </c>
      <c r="AO113" s="100">
        <v>4</v>
      </c>
    </row>
    <row r="114" spans="1:44" x14ac:dyDescent="0.35">
      <c r="A114" s="366">
        <f t="shared" si="5"/>
        <v>109</v>
      </c>
      <c r="B114" s="227" t="s">
        <v>503</v>
      </c>
      <c r="C114" s="274" t="s">
        <v>148</v>
      </c>
      <c r="D114" s="226">
        <v>4</v>
      </c>
      <c r="E114" s="226">
        <v>6</v>
      </c>
      <c r="F114" s="226"/>
      <c r="G114" s="276">
        <f t="shared" si="4"/>
        <v>108000</v>
      </c>
      <c r="H114" s="276" t="s">
        <v>440</v>
      </c>
      <c r="V114" s="30" t="s">
        <v>70</v>
      </c>
      <c r="W114" s="2">
        <v>1</v>
      </c>
      <c r="Y114" s="30" t="s">
        <v>70</v>
      </c>
      <c r="Z114" s="2">
        <v>2</v>
      </c>
      <c r="AB114" s="30" t="s">
        <v>70</v>
      </c>
      <c r="AC114" s="2">
        <v>1</v>
      </c>
      <c r="AE114" s="30" t="s">
        <v>70</v>
      </c>
      <c r="AF114" s="2">
        <v>2</v>
      </c>
      <c r="AH114" s="30" t="s">
        <v>70</v>
      </c>
      <c r="AI114" s="2">
        <v>2</v>
      </c>
      <c r="AK114" s="30" t="s">
        <v>70</v>
      </c>
      <c r="AL114" s="2">
        <v>3</v>
      </c>
      <c r="AN114" s="30" t="s">
        <v>70</v>
      </c>
      <c r="AO114" s="2">
        <v>6</v>
      </c>
    </row>
    <row r="115" spans="1:44" x14ac:dyDescent="0.35">
      <c r="A115" s="366">
        <f t="shared" si="5"/>
        <v>110</v>
      </c>
      <c r="B115" s="227" t="s">
        <v>651</v>
      </c>
      <c r="C115" s="274" t="s">
        <v>148</v>
      </c>
      <c r="D115" s="226">
        <v>4</v>
      </c>
      <c r="E115" s="226">
        <v>3</v>
      </c>
      <c r="F115" s="226"/>
      <c r="G115" s="276">
        <f t="shared" si="4"/>
        <v>54000</v>
      </c>
      <c r="H115" s="276" t="s">
        <v>440</v>
      </c>
      <c r="V115" s="30" t="s">
        <v>71</v>
      </c>
      <c r="W115" s="2"/>
      <c r="Y115" s="30" t="s">
        <v>71</v>
      </c>
      <c r="Z115" s="2"/>
      <c r="AB115" s="30" t="s">
        <v>71</v>
      </c>
      <c r="AC115" s="2"/>
      <c r="AE115" s="30" t="s">
        <v>71</v>
      </c>
      <c r="AF115" s="2"/>
      <c r="AH115" s="30" t="s">
        <v>71</v>
      </c>
      <c r="AI115" s="2"/>
      <c r="AK115" s="30" t="s">
        <v>71</v>
      </c>
      <c r="AL115" s="2"/>
      <c r="AN115" s="30" t="s">
        <v>71</v>
      </c>
      <c r="AO115" s="2"/>
    </row>
    <row r="116" spans="1:44" x14ac:dyDescent="0.35">
      <c r="A116" s="366">
        <f t="shared" si="5"/>
        <v>111</v>
      </c>
      <c r="B116" s="227" t="s">
        <v>512</v>
      </c>
      <c r="C116" s="274" t="s">
        <v>148</v>
      </c>
      <c r="D116" s="226">
        <v>4</v>
      </c>
      <c r="E116" s="226">
        <v>1</v>
      </c>
      <c r="F116" s="226"/>
      <c r="G116" s="276">
        <f t="shared" si="4"/>
        <v>18000</v>
      </c>
      <c r="H116" s="276" t="s">
        <v>440</v>
      </c>
      <c r="V116" s="120" t="s">
        <v>0</v>
      </c>
      <c r="W116" s="79">
        <f>W114*18000+W115*18000</f>
        <v>18000</v>
      </c>
      <c r="Y116" s="120" t="s">
        <v>0</v>
      </c>
      <c r="Z116" s="79">
        <f>Z114*18000+Z115*18000</f>
        <v>36000</v>
      </c>
      <c r="AB116" s="120" t="s">
        <v>0</v>
      </c>
      <c r="AC116" s="79">
        <f>AC114*18000+AC115*18000</f>
        <v>18000</v>
      </c>
      <c r="AE116" s="120" t="s">
        <v>0</v>
      </c>
      <c r="AF116" s="79">
        <f>AF114*18000+AF115*18000</f>
        <v>36000</v>
      </c>
      <c r="AH116" s="120" t="s">
        <v>0</v>
      </c>
      <c r="AI116" s="79">
        <f>AI114*18000+AI115*18000</f>
        <v>36000</v>
      </c>
      <c r="AK116" s="120" t="s">
        <v>0</v>
      </c>
      <c r="AL116" s="79">
        <f>AL114*18000+AL115*18000</f>
        <v>54000</v>
      </c>
      <c r="AN116" s="120" t="s">
        <v>0</v>
      </c>
      <c r="AO116" s="79">
        <f>AO114*18000+AO115*18000</f>
        <v>108000</v>
      </c>
    </row>
    <row r="117" spans="1:44" x14ac:dyDescent="0.35">
      <c r="A117" s="366">
        <f t="shared" si="5"/>
        <v>112</v>
      </c>
      <c r="B117" s="227" t="s">
        <v>367</v>
      </c>
      <c r="C117" s="274" t="s">
        <v>148</v>
      </c>
      <c r="D117" s="226">
        <v>4</v>
      </c>
      <c r="E117" s="226">
        <v>2</v>
      </c>
      <c r="F117" s="226"/>
      <c r="G117" s="276">
        <f t="shared" si="4"/>
        <v>36000</v>
      </c>
      <c r="H117" s="276" t="s">
        <v>440</v>
      </c>
      <c r="I117" s="132">
        <f>7*18000</f>
        <v>126000</v>
      </c>
      <c r="V117" s="362"/>
      <c r="W117" s="265"/>
      <c r="X117" s="265"/>
      <c r="Y117" s="362"/>
      <c r="Z117" s="265"/>
      <c r="AA117" s="265"/>
      <c r="AB117" s="362"/>
      <c r="AC117" s="265"/>
      <c r="AD117" s="265"/>
      <c r="AE117" s="362"/>
      <c r="AF117" s="265"/>
      <c r="AG117" s="265"/>
      <c r="AH117" s="362"/>
      <c r="AI117" s="265"/>
      <c r="AJ117" s="265"/>
      <c r="AK117" s="362"/>
      <c r="AL117" s="265"/>
    </row>
    <row r="118" spans="1:44" x14ac:dyDescent="0.35">
      <c r="A118" s="366">
        <f t="shared" si="5"/>
        <v>113</v>
      </c>
      <c r="B118" s="227" t="s">
        <v>523</v>
      </c>
      <c r="C118" s="274" t="s">
        <v>148</v>
      </c>
      <c r="D118" s="226">
        <v>4</v>
      </c>
      <c r="E118" s="226">
        <v>2</v>
      </c>
      <c r="F118" s="226"/>
      <c r="G118" s="276">
        <f t="shared" si="4"/>
        <v>36000</v>
      </c>
      <c r="H118" s="276" t="s">
        <v>440</v>
      </c>
      <c r="V118" s="100" t="s">
        <v>2</v>
      </c>
      <c r="W118" s="6" t="s">
        <v>651</v>
      </c>
      <c r="Y118" s="100" t="s">
        <v>2</v>
      </c>
      <c r="Z118" s="6" t="s">
        <v>512</v>
      </c>
      <c r="AB118" s="100" t="s">
        <v>2</v>
      </c>
      <c r="AC118" s="6" t="s">
        <v>367</v>
      </c>
      <c r="AE118" s="100" t="s">
        <v>2</v>
      </c>
      <c r="AF118" s="6" t="s">
        <v>523</v>
      </c>
      <c r="AH118" s="100" t="s">
        <v>2</v>
      </c>
      <c r="AI118" s="6" t="s">
        <v>508</v>
      </c>
      <c r="AK118" s="100" t="s">
        <v>2</v>
      </c>
      <c r="AL118" s="6" t="s">
        <v>656</v>
      </c>
      <c r="AN118" s="100" t="s">
        <v>2</v>
      </c>
      <c r="AO118" s="6" t="s">
        <v>509</v>
      </c>
    </row>
    <row r="119" spans="1:44" x14ac:dyDescent="0.35">
      <c r="A119" s="366">
        <f t="shared" si="5"/>
        <v>114</v>
      </c>
      <c r="B119" s="227" t="s">
        <v>508</v>
      </c>
      <c r="C119" s="274" t="s">
        <v>148</v>
      </c>
      <c r="D119" s="226">
        <v>4</v>
      </c>
      <c r="E119" s="226">
        <v>1</v>
      </c>
      <c r="F119" s="226"/>
      <c r="G119" s="276">
        <f t="shared" si="4"/>
        <v>18000</v>
      </c>
      <c r="H119" s="276" t="s">
        <v>440</v>
      </c>
      <c r="V119" s="100" t="s">
        <v>457</v>
      </c>
      <c r="W119" s="100" t="s">
        <v>189</v>
      </c>
      <c r="Y119" s="100" t="s">
        <v>457</v>
      </c>
      <c r="Z119" s="6" t="s">
        <v>148</v>
      </c>
      <c r="AB119" s="100" t="s">
        <v>457</v>
      </c>
      <c r="AC119" s="6" t="s">
        <v>189</v>
      </c>
      <c r="AE119" s="100" t="s">
        <v>457</v>
      </c>
      <c r="AF119" s="6" t="s">
        <v>148</v>
      </c>
      <c r="AH119" s="100" t="s">
        <v>457</v>
      </c>
      <c r="AI119" s="6" t="s">
        <v>148</v>
      </c>
      <c r="AK119" s="100" t="s">
        <v>457</v>
      </c>
      <c r="AL119" s="6" t="s">
        <v>148</v>
      </c>
      <c r="AN119" s="100" t="s">
        <v>457</v>
      </c>
      <c r="AO119" s="6" t="s">
        <v>148</v>
      </c>
    </row>
    <row r="120" spans="1:44" x14ac:dyDescent="0.35">
      <c r="A120" s="366">
        <f t="shared" si="5"/>
        <v>115</v>
      </c>
      <c r="B120" s="227" t="s">
        <v>656</v>
      </c>
      <c r="C120" s="274" t="s">
        <v>148</v>
      </c>
      <c r="D120" s="226">
        <v>4</v>
      </c>
      <c r="E120" s="226">
        <v>1</v>
      </c>
      <c r="F120" s="226">
        <v>1</v>
      </c>
      <c r="G120" s="276">
        <f t="shared" si="4"/>
        <v>36000</v>
      </c>
      <c r="H120" s="276" t="s">
        <v>440</v>
      </c>
      <c r="V120" s="100" t="s">
        <v>99</v>
      </c>
      <c r="W120" s="100">
        <v>8</v>
      </c>
      <c r="Y120" s="100" t="s">
        <v>99</v>
      </c>
      <c r="Z120" s="100">
        <v>4</v>
      </c>
      <c r="AB120" s="100" t="s">
        <v>99</v>
      </c>
      <c r="AC120" s="100">
        <v>8</v>
      </c>
      <c r="AE120" s="100" t="s">
        <v>99</v>
      </c>
      <c r="AF120" s="100">
        <v>4</v>
      </c>
      <c r="AH120" s="100" t="s">
        <v>99</v>
      </c>
      <c r="AI120" s="100">
        <v>4</v>
      </c>
      <c r="AK120" s="100" t="s">
        <v>99</v>
      </c>
      <c r="AL120" s="100">
        <v>4</v>
      </c>
      <c r="AN120" s="100" t="s">
        <v>99</v>
      </c>
      <c r="AO120" s="100">
        <v>4</v>
      </c>
    </row>
    <row r="121" spans="1:44" x14ac:dyDescent="0.35">
      <c r="A121" s="366">
        <f t="shared" si="5"/>
        <v>116</v>
      </c>
      <c r="B121" s="227" t="s">
        <v>509</v>
      </c>
      <c r="C121" s="274" t="s">
        <v>148</v>
      </c>
      <c r="D121" s="226">
        <v>4</v>
      </c>
      <c r="E121" s="226">
        <v>2</v>
      </c>
      <c r="F121" s="226"/>
      <c r="G121" s="276">
        <f t="shared" si="4"/>
        <v>36000</v>
      </c>
      <c r="H121" s="276" t="s">
        <v>440</v>
      </c>
      <c r="V121" s="30" t="s">
        <v>70</v>
      </c>
      <c r="W121" s="2">
        <v>3</v>
      </c>
      <c r="Y121" s="30" t="s">
        <v>70</v>
      </c>
      <c r="Z121" s="2">
        <v>1</v>
      </c>
      <c r="AB121" s="30" t="s">
        <v>70</v>
      </c>
      <c r="AC121" s="2">
        <v>2</v>
      </c>
      <c r="AE121" s="30" t="s">
        <v>70</v>
      </c>
      <c r="AF121" s="2">
        <v>2</v>
      </c>
      <c r="AH121" s="30" t="s">
        <v>70</v>
      </c>
      <c r="AI121" s="2">
        <v>1</v>
      </c>
      <c r="AK121" s="30" t="s">
        <v>70</v>
      </c>
      <c r="AL121" s="2">
        <v>1</v>
      </c>
      <c r="AN121" s="30" t="s">
        <v>70</v>
      </c>
      <c r="AO121" s="2">
        <v>2</v>
      </c>
    </row>
    <row r="122" spans="1:44" x14ac:dyDescent="0.35">
      <c r="A122" s="366">
        <f t="shared" si="5"/>
        <v>117</v>
      </c>
      <c r="B122" s="227" t="s">
        <v>1330</v>
      </c>
      <c r="C122" s="274" t="s">
        <v>148</v>
      </c>
      <c r="D122" s="226">
        <v>4</v>
      </c>
      <c r="E122" s="226">
        <v>1</v>
      </c>
      <c r="F122" s="226"/>
      <c r="G122" s="276">
        <f t="shared" si="4"/>
        <v>18000</v>
      </c>
      <c r="H122" s="276" t="s">
        <v>440</v>
      </c>
      <c r="V122" s="30" t="s">
        <v>71</v>
      </c>
      <c r="W122" s="2"/>
      <c r="Y122" s="30" t="s">
        <v>71</v>
      </c>
      <c r="Z122" s="2"/>
      <c r="AB122" s="30" t="s">
        <v>71</v>
      </c>
      <c r="AC122" s="2"/>
      <c r="AE122" s="30" t="s">
        <v>71</v>
      </c>
      <c r="AF122" s="2"/>
      <c r="AH122" s="30" t="s">
        <v>71</v>
      </c>
      <c r="AI122" s="2"/>
      <c r="AK122" s="30" t="s">
        <v>71</v>
      </c>
      <c r="AL122" s="2">
        <v>1</v>
      </c>
      <c r="AN122" s="30" t="s">
        <v>71</v>
      </c>
      <c r="AO122" s="2"/>
    </row>
    <row r="123" spans="1:44" x14ac:dyDescent="0.35">
      <c r="A123" s="366">
        <f t="shared" si="5"/>
        <v>118</v>
      </c>
      <c r="B123" s="227" t="s">
        <v>1289</v>
      </c>
      <c r="C123" s="274" t="s">
        <v>148</v>
      </c>
      <c r="D123" s="226">
        <v>4</v>
      </c>
      <c r="E123" s="226">
        <v>2</v>
      </c>
      <c r="F123" s="226"/>
      <c r="G123" s="276">
        <f t="shared" si="4"/>
        <v>36000</v>
      </c>
      <c r="H123" s="276" t="s">
        <v>440</v>
      </c>
      <c r="V123" s="120" t="s">
        <v>0</v>
      </c>
      <c r="W123" s="79">
        <f>W121*18000+W122*18000</f>
        <v>54000</v>
      </c>
      <c r="Y123" s="120" t="s">
        <v>0</v>
      </c>
      <c r="Z123" s="79">
        <f>Z121*18000+Z122*18000</f>
        <v>18000</v>
      </c>
      <c r="AB123" s="120" t="s">
        <v>0</v>
      </c>
      <c r="AC123" s="79">
        <f>AC121*18000+AC122*18000</f>
        <v>36000</v>
      </c>
      <c r="AE123" s="120" t="s">
        <v>0</v>
      </c>
      <c r="AF123" s="79">
        <f>AF121*18000+AF122*18000</f>
        <v>36000</v>
      </c>
      <c r="AH123" s="120" t="s">
        <v>0</v>
      </c>
      <c r="AI123" s="79">
        <f>AI121*18000+AI122*18000</f>
        <v>18000</v>
      </c>
      <c r="AK123" s="120" t="s">
        <v>0</v>
      </c>
      <c r="AL123" s="79">
        <f>AL121*18000+AL122*18000</f>
        <v>36000</v>
      </c>
      <c r="AN123" s="120" t="s">
        <v>0</v>
      </c>
      <c r="AO123" s="79">
        <f>AO121*18000+AO122*18000</f>
        <v>36000</v>
      </c>
    </row>
    <row r="124" spans="1:44" x14ac:dyDescent="0.35">
      <c r="A124" s="366">
        <f t="shared" si="5"/>
        <v>119</v>
      </c>
      <c r="B124" s="227" t="s">
        <v>489</v>
      </c>
      <c r="C124" s="274" t="s">
        <v>148</v>
      </c>
      <c r="D124" s="226">
        <v>4</v>
      </c>
      <c r="E124" s="226">
        <v>1</v>
      </c>
      <c r="F124" s="226"/>
      <c r="G124" s="276">
        <f t="shared" si="4"/>
        <v>18000</v>
      </c>
      <c r="H124" s="276" t="s">
        <v>440</v>
      </c>
      <c r="V124" s="265"/>
      <c r="W124" s="265"/>
      <c r="X124" s="265"/>
      <c r="Y124" s="265"/>
      <c r="Z124" s="265"/>
      <c r="AA124" s="265"/>
      <c r="AB124" s="265"/>
      <c r="AC124" s="265"/>
      <c r="AD124" s="265"/>
      <c r="AE124" s="265"/>
      <c r="AF124" s="265"/>
      <c r="AG124" s="265"/>
      <c r="AH124" s="265"/>
      <c r="AI124" s="265"/>
      <c r="AJ124" s="265"/>
      <c r="AK124" s="265"/>
      <c r="AL124" s="265"/>
    </row>
    <row r="125" spans="1:44" x14ac:dyDescent="0.35">
      <c r="A125" s="366">
        <f t="shared" si="5"/>
        <v>120</v>
      </c>
      <c r="B125" s="227" t="s">
        <v>1250</v>
      </c>
      <c r="C125" s="274" t="s">
        <v>148</v>
      </c>
      <c r="D125" s="226">
        <v>4</v>
      </c>
      <c r="E125" s="226">
        <v>1</v>
      </c>
      <c r="F125" s="226"/>
      <c r="G125" s="276">
        <f t="shared" si="4"/>
        <v>18000</v>
      </c>
      <c r="H125" s="276" t="s">
        <v>440</v>
      </c>
      <c r="V125" s="100" t="s">
        <v>2</v>
      </c>
      <c r="W125" s="6" t="s">
        <v>1330</v>
      </c>
      <c r="Y125" s="100" t="s">
        <v>2</v>
      </c>
      <c r="Z125" s="6" t="s">
        <v>1289</v>
      </c>
      <c r="AA125" s="265"/>
      <c r="AB125" s="100" t="s">
        <v>2</v>
      </c>
      <c r="AC125" s="6" t="s">
        <v>489</v>
      </c>
      <c r="AE125" s="100" t="s">
        <v>2</v>
      </c>
      <c r="AF125" s="6" t="s">
        <v>1250</v>
      </c>
      <c r="AG125" s="265"/>
      <c r="AH125" s="100" t="s">
        <v>2</v>
      </c>
      <c r="AI125" s="6" t="s">
        <v>522</v>
      </c>
      <c r="AK125" s="100" t="s">
        <v>2</v>
      </c>
      <c r="AL125" s="6" t="s">
        <v>845</v>
      </c>
      <c r="AN125" s="100" t="s">
        <v>2</v>
      </c>
      <c r="AO125" s="6" t="s">
        <v>657</v>
      </c>
      <c r="AQ125" s="364"/>
      <c r="AR125" s="365"/>
    </row>
    <row r="126" spans="1:44" x14ac:dyDescent="0.35">
      <c r="A126" s="366">
        <f t="shared" si="5"/>
        <v>121</v>
      </c>
      <c r="B126" s="227" t="s">
        <v>522</v>
      </c>
      <c r="C126" s="274" t="s">
        <v>148</v>
      </c>
      <c r="D126" s="226">
        <v>4</v>
      </c>
      <c r="E126" s="226">
        <v>2</v>
      </c>
      <c r="F126" s="226"/>
      <c r="G126" s="276">
        <f t="shared" si="4"/>
        <v>36000</v>
      </c>
      <c r="H126" s="276" t="s">
        <v>440</v>
      </c>
      <c r="V126" s="100" t="s">
        <v>457</v>
      </c>
      <c r="W126" s="6" t="s">
        <v>148</v>
      </c>
      <c r="Y126" s="100" t="s">
        <v>457</v>
      </c>
      <c r="Z126" s="6" t="s">
        <v>189</v>
      </c>
      <c r="AA126" s="265"/>
      <c r="AB126" s="100" t="s">
        <v>457</v>
      </c>
      <c r="AC126" s="6" t="s">
        <v>148</v>
      </c>
      <c r="AE126" s="100" t="s">
        <v>457</v>
      </c>
      <c r="AF126" s="6" t="s">
        <v>148</v>
      </c>
      <c r="AG126" s="265"/>
      <c r="AH126" s="100" t="s">
        <v>457</v>
      </c>
      <c r="AI126" s="6" t="s">
        <v>148</v>
      </c>
      <c r="AK126" s="100" t="s">
        <v>457</v>
      </c>
      <c r="AL126" s="6" t="s">
        <v>148</v>
      </c>
      <c r="AN126" s="100" t="s">
        <v>457</v>
      </c>
      <c r="AO126" s="6" t="s">
        <v>148</v>
      </c>
      <c r="AQ126" s="364"/>
      <c r="AR126" s="365"/>
    </row>
    <row r="127" spans="1:44" x14ac:dyDescent="0.35">
      <c r="A127" s="366">
        <f t="shared" si="5"/>
        <v>122</v>
      </c>
      <c r="B127" s="227" t="s">
        <v>845</v>
      </c>
      <c r="C127" s="274" t="s">
        <v>148</v>
      </c>
      <c r="D127" s="226">
        <v>4</v>
      </c>
      <c r="E127" s="226">
        <v>1</v>
      </c>
      <c r="F127" s="226"/>
      <c r="G127" s="276">
        <f t="shared" si="4"/>
        <v>18000</v>
      </c>
      <c r="H127" s="276" t="s">
        <v>440</v>
      </c>
      <c r="V127" s="100" t="s">
        <v>99</v>
      </c>
      <c r="W127" s="100">
        <v>4</v>
      </c>
      <c r="Y127" s="100" t="s">
        <v>99</v>
      </c>
      <c r="Z127" s="100">
        <v>8</v>
      </c>
      <c r="AA127" s="265"/>
      <c r="AB127" s="100" t="s">
        <v>99</v>
      </c>
      <c r="AC127" s="100">
        <v>4</v>
      </c>
      <c r="AE127" s="100" t="s">
        <v>99</v>
      </c>
      <c r="AF127" s="100">
        <v>4</v>
      </c>
      <c r="AG127" s="265"/>
      <c r="AH127" s="100" t="s">
        <v>99</v>
      </c>
      <c r="AI127" s="100">
        <v>4</v>
      </c>
      <c r="AK127" s="100" t="s">
        <v>99</v>
      </c>
      <c r="AL127" s="100">
        <v>4</v>
      </c>
      <c r="AN127" s="100" t="s">
        <v>99</v>
      </c>
      <c r="AO127" s="100">
        <v>4</v>
      </c>
      <c r="AQ127" s="364"/>
      <c r="AR127" s="364"/>
    </row>
    <row r="128" spans="1:44" x14ac:dyDescent="0.35">
      <c r="A128" s="366">
        <f t="shared" si="5"/>
        <v>123</v>
      </c>
      <c r="B128" s="227" t="s">
        <v>494</v>
      </c>
      <c r="C128" s="274" t="s">
        <v>148</v>
      </c>
      <c r="D128" s="226">
        <v>4</v>
      </c>
      <c r="E128" s="226">
        <v>1</v>
      </c>
      <c r="F128" s="226"/>
      <c r="G128" s="276">
        <f t="shared" si="4"/>
        <v>18000</v>
      </c>
      <c r="H128" s="276" t="s">
        <v>440</v>
      </c>
      <c r="V128" s="30" t="s">
        <v>70</v>
      </c>
      <c r="W128" s="2">
        <v>1</v>
      </c>
      <c r="Y128" s="30" t="s">
        <v>70</v>
      </c>
      <c r="Z128" s="2">
        <v>2</v>
      </c>
      <c r="AA128" s="265"/>
      <c r="AB128" s="30" t="s">
        <v>70</v>
      </c>
      <c r="AC128" s="2">
        <v>1</v>
      </c>
      <c r="AE128" s="30" t="s">
        <v>70</v>
      </c>
      <c r="AF128" s="2">
        <v>1</v>
      </c>
      <c r="AG128" s="265"/>
      <c r="AH128" s="30" t="s">
        <v>70</v>
      </c>
      <c r="AI128" s="2">
        <v>2</v>
      </c>
      <c r="AK128" s="30" t="s">
        <v>70</v>
      </c>
      <c r="AL128" s="2">
        <v>1</v>
      </c>
      <c r="AN128" s="30" t="s">
        <v>70</v>
      </c>
      <c r="AO128" s="2"/>
      <c r="AQ128" s="362"/>
      <c r="AR128" s="265"/>
    </row>
    <row r="129" spans="1:44" x14ac:dyDescent="0.35">
      <c r="A129" s="366">
        <f>A127+1</f>
        <v>123</v>
      </c>
      <c r="B129" s="227" t="s">
        <v>657</v>
      </c>
      <c r="C129" s="274" t="s">
        <v>148</v>
      </c>
      <c r="D129" s="226">
        <v>4</v>
      </c>
      <c r="E129" s="226"/>
      <c r="F129" s="226">
        <v>1</v>
      </c>
      <c r="G129" s="276">
        <f t="shared" ref="G129:G131" si="6">(E129+F129)*18000</f>
        <v>18000</v>
      </c>
      <c r="H129" s="276" t="s">
        <v>440</v>
      </c>
      <c r="V129" s="30" t="s">
        <v>71</v>
      </c>
      <c r="W129" s="2"/>
      <c r="Y129" s="30" t="s">
        <v>71</v>
      </c>
      <c r="Z129" s="2"/>
      <c r="AA129" s="265"/>
      <c r="AB129" s="30" t="s">
        <v>71</v>
      </c>
      <c r="AC129" s="2"/>
      <c r="AE129" s="30" t="s">
        <v>71</v>
      </c>
      <c r="AF129" s="2"/>
      <c r="AG129" s="265"/>
      <c r="AH129" s="30" t="s">
        <v>71</v>
      </c>
      <c r="AI129" s="2"/>
      <c r="AK129" s="30" t="s">
        <v>71</v>
      </c>
      <c r="AL129" s="2"/>
      <c r="AN129" s="30" t="s">
        <v>71</v>
      </c>
      <c r="AO129" s="2">
        <v>1</v>
      </c>
      <c r="AQ129" s="362"/>
      <c r="AR129" s="265"/>
    </row>
    <row r="130" spans="1:44" x14ac:dyDescent="0.35">
      <c r="A130" s="367">
        <v>124</v>
      </c>
      <c r="B130" s="227" t="s">
        <v>1044</v>
      </c>
      <c r="C130" s="274" t="s">
        <v>649</v>
      </c>
      <c r="D130" s="226">
        <v>5</v>
      </c>
      <c r="E130" s="226">
        <v>1</v>
      </c>
      <c r="F130" s="226"/>
      <c r="G130" s="276">
        <f t="shared" si="6"/>
        <v>18000</v>
      </c>
      <c r="H130" s="256" t="s">
        <v>440</v>
      </c>
      <c r="V130" s="120" t="s">
        <v>0</v>
      </c>
      <c r="W130" s="79">
        <f>W128*18000+W129*18000</f>
        <v>18000</v>
      </c>
      <c r="Y130" s="120" t="s">
        <v>0</v>
      </c>
      <c r="Z130" s="79">
        <f>Z128*18000+Z129*18000</f>
        <v>36000</v>
      </c>
      <c r="AA130" s="265"/>
      <c r="AB130" s="120" t="s">
        <v>0</v>
      </c>
      <c r="AC130" s="79">
        <f>AC128*18000+AC129*18000</f>
        <v>18000</v>
      </c>
      <c r="AE130" s="120" t="s">
        <v>0</v>
      </c>
      <c r="AF130" s="79">
        <f>AF128*18000+AF129*18000</f>
        <v>18000</v>
      </c>
      <c r="AG130" s="265"/>
      <c r="AH130" s="120" t="s">
        <v>0</v>
      </c>
      <c r="AI130" s="79">
        <f>AI128*18000+AI129*18000</f>
        <v>36000</v>
      </c>
      <c r="AK130" s="120" t="s">
        <v>0</v>
      </c>
      <c r="AL130" s="79">
        <f>AL128*18000+AL129*18000</f>
        <v>18000</v>
      </c>
      <c r="AN130" s="120" t="s">
        <v>0</v>
      </c>
      <c r="AO130" s="79">
        <f>AO128*18000+AO129*18000</f>
        <v>18000</v>
      </c>
      <c r="AQ130" s="360"/>
      <c r="AR130" s="361"/>
    </row>
    <row r="131" spans="1:44" x14ac:dyDescent="0.35">
      <c r="A131" s="367">
        <v>125</v>
      </c>
      <c r="B131" s="227" t="s">
        <v>1486</v>
      </c>
      <c r="C131" s="274" t="s">
        <v>642</v>
      </c>
      <c r="D131" s="226">
        <v>7</v>
      </c>
      <c r="E131" s="226">
        <v>1</v>
      </c>
      <c r="F131" s="226">
        <v>1</v>
      </c>
      <c r="G131" s="276">
        <f t="shared" si="6"/>
        <v>36000</v>
      </c>
      <c r="H131" s="256" t="s">
        <v>181</v>
      </c>
      <c r="V131" s="120"/>
      <c r="W131" s="79"/>
      <c r="Y131" s="120"/>
      <c r="Z131" s="79"/>
      <c r="AA131" s="265"/>
      <c r="AB131" s="120"/>
      <c r="AC131" s="79"/>
      <c r="AE131" s="360"/>
      <c r="AF131" s="361"/>
      <c r="AG131" s="265"/>
      <c r="AH131" s="360"/>
      <c r="AI131" s="361"/>
      <c r="AK131" s="360"/>
      <c r="AL131" s="361"/>
      <c r="AN131" s="360"/>
      <c r="AO131" s="361"/>
      <c r="AQ131" s="360"/>
      <c r="AR131" s="361"/>
    </row>
    <row r="132" spans="1:44" x14ac:dyDescent="0.35">
      <c r="A132" s="61">
        <v>126</v>
      </c>
      <c r="B132" s="93"/>
      <c r="C132" s="232"/>
      <c r="D132" s="230"/>
      <c r="E132" s="94"/>
      <c r="F132" s="94"/>
      <c r="G132" s="285">
        <f t="shared" si="4"/>
        <v>0</v>
      </c>
      <c r="H132" s="293"/>
      <c r="V132" s="100" t="s">
        <v>2</v>
      </c>
      <c r="W132" s="6" t="s">
        <v>1477</v>
      </c>
      <c r="X132" s="265"/>
      <c r="Y132" s="100" t="s">
        <v>2</v>
      </c>
      <c r="Z132" s="6" t="s">
        <v>1044</v>
      </c>
      <c r="AA132" s="265"/>
      <c r="AB132" s="100" t="s">
        <v>2</v>
      </c>
      <c r="AC132" s="6" t="s">
        <v>14</v>
      </c>
      <c r="AD132" s="265"/>
      <c r="AE132" s="265"/>
      <c r="AF132" s="265"/>
      <c r="AG132" s="265"/>
      <c r="AH132" s="265"/>
      <c r="AI132" s="265"/>
      <c r="AJ132" s="265"/>
      <c r="AK132" s="265"/>
      <c r="AL132" s="265"/>
      <c r="AQ132" s="265"/>
      <c r="AR132" s="265"/>
    </row>
    <row r="133" spans="1:44" x14ac:dyDescent="0.35">
      <c r="A133" s="660" t="s">
        <v>0</v>
      </c>
      <c r="B133" s="673"/>
      <c r="C133" s="661"/>
      <c r="D133" s="357"/>
      <c r="E133" s="357">
        <f>SUM(E6:E132)</f>
        <v>193</v>
      </c>
      <c r="F133" s="357">
        <f>SUM(F6:F132)</f>
        <v>25</v>
      </c>
      <c r="G133" s="45">
        <f>SUM(G6:G132)</f>
        <v>3924000</v>
      </c>
      <c r="H133" s="100"/>
      <c r="V133" s="100" t="s">
        <v>457</v>
      </c>
      <c r="W133" s="6" t="s">
        <v>148</v>
      </c>
      <c r="X133" s="265"/>
      <c r="Y133" s="100" t="s">
        <v>457</v>
      </c>
      <c r="Z133" s="6" t="s">
        <v>649</v>
      </c>
      <c r="AA133" s="265"/>
      <c r="AB133" s="100" t="s">
        <v>457</v>
      </c>
      <c r="AC133" s="6" t="s">
        <v>687</v>
      </c>
      <c r="AD133" s="265"/>
      <c r="AE133" s="265"/>
      <c r="AF133" s="265"/>
      <c r="AG133" s="265"/>
      <c r="AH133" s="265"/>
      <c r="AI133" s="265"/>
      <c r="AJ133" s="265"/>
      <c r="AK133" s="265"/>
      <c r="AL133" s="265"/>
    </row>
    <row r="134" spans="1:44" x14ac:dyDescent="0.35">
      <c r="V134" s="100" t="s">
        <v>99</v>
      </c>
      <c r="W134" s="100">
        <v>4</v>
      </c>
      <c r="X134" s="265"/>
      <c r="Y134" s="100" t="s">
        <v>99</v>
      </c>
      <c r="Z134" s="100">
        <v>5</v>
      </c>
      <c r="AA134" s="265"/>
      <c r="AB134" s="100" t="s">
        <v>99</v>
      </c>
      <c r="AC134" s="100">
        <v>4</v>
      </c>
      <c r="AD134" s="265"/>
      <c r="AE134" s="265"/>
      <c r="AF134" s="265"/>
      <c r="AG134" s="265"/>
      <c r="AH134" s="265"/>
      <c r="AI134" s="265"/>
      <c r="AJ134" s="265"/>
      <c r="AK134" s="265"/>
      <c r="AL134" s="265"/>
    </row>
    <row r="135" spans="1:44" x14ac:dyDescent="0.35">
      <c r="G135" s="3">
        <f>(E133+F133)*2000</f>
        <v>436000</v>
      </c>
      <c r="H135" s="294"/>
      <c r="V135" s="30" t="s">
        <v>70</v>
      </c>
      <c r="W135" s="2">
        <v>1</v>
      </c>
      <c r="X135" s="265"/>
      <c r="Y135" s="30" t="s">
        <v>70</v>
      </c>
      <c r="Z135" s="2">
        <v>1</v>
      </c>
      <c r="AA135" s="265"/>
      <c r="AB135" s="30" t="s">
        <v>70</v>
      </c>
      <c r="AC135" s="2"/>
      <c r="AD135" s="265"/>
      <c r="AE135" s="265"/>
      <c r="AF135" s="265"/>
      <c r="AG135" s="265"/>
      <c r="AH135" s="265"/>
      <c r="AI135" s="265"/>
      <c r="AJ135" s="265"/>
      <c r="AK135" s="265"/>
      <c r="AL135" s="265"/>
    </row>
    <row r="136" spans="1:44" x14ac:dyDescent="0.35">
      <c r="B136" t="s">
        <v>1031</v>
      </c>
      <c r="V136" s="30" t="s">
        <v>71</v>
      </c>
      <c r="W136" s="2"/>
      <c r="X136" s="265"/>
      <c r="Y136" s="30" t="s">
        <v>71</v>
      </c>
      <c r="Z136" s="2"/>
      <c r="AA136" s="265"/>
      <c r="AB136" s="30" t="s">
        <v>71</v>
      </c>
      <c r="AC136" s="2">
        <v>1</v>
      </c>
      <c r="AD136" s="265"/>
      <c r="AE136" s="265"/>
      <c r="AF136" s="265"/>
      <c r="AG136" s="265"/>
      <c r="AH136" s="265"/>
      <c r="AI136" s="265"/>
      <c r="AJ136" s="265"/>
      <c r="AK136" s="265"/>
      <c r="AL136" s="265"/>
    </row>
    <row r="137" spans="1:44" x14ac:dyDescent="0.35">
      <c r="B137" t="s">
        <v>1443</v>
      </c>
      <c r="C137" s="4">
        <f>E133-C138-C139-C140</f>
        <v>188</v>
      </c>
      <c r="E137" s="69"/>
      <c r="V137" s="120" t="s">
        <v>0</v>
      </c>
      <c r="W137" s="79">
        <f>W135*18000+W136*18000</f>
        <v>18000</v>
      </c>
      <c r="X137" s="265"/>
      <c r="Y137" s="120" t="s">
        <v>0</v>
      </c>
      <c r="Z137" s="79">
        <f>Z135*18000+Z136*18000</f>
        <v>18000</v>
      </c>
      <c r="AA137" s="265"/>
      <c r="AB137" s="120" t="s">
        <v>0</v>
      </c>
      <c r="AC137" s="79">
        <f>AC135*18000+AC136*18000</f>
        <v>18000</v>
      </c>
      <c r="AD137" s="265"/>
      <c r="AE137" s="265"/>
      <c r="AF137" s="265"/>
      <c r="AG137" s="265"/>
      <c r="AH137" s="265"/>
      <c r="AI137" s="265"/>
      <c r="AJ137" s="265"/>
      <c r="AK137" s="265"/>
      <c r="AL137" s="265"/>
    </row>
    <row r="138" spans="1:44" ht="43.5" x14ac:dyDescent="0.35">
      <c r="B138" s="359" t="s">
        <v>1442</v>
      </c>
      <c r="C138" s="363">
        <v>1</v>
      </c>
      <c r="E138" s="69"/>
      <c r="I138" s="132">
        <f>210*16000</f>
        <v>3360000</v>
      </c>
      <c r="V138" s="360"/>
      <c r="W138" s="361"/>
      <c r="X138" s="265"/>
      <c r="Y138" s="265"/>
      <c r="Z138" s="265"/>
      <c r="AA138" s="265"/>
      <c r="AB138" s="265"/>
      <c r="AC138" s="265"/>
      <c r="AD138" s="265"/>
      <c r="AE138" s="265"/>
      <c r="AF138" s="265"/>
      <c r="AG138" s="265"/>
      <c r="AH138" s="265"/>
      <c r="AI138" s="265"/>
      <c r="AJ138" s="265"/>
      <c r="AK138" s="265"/>
      <c r="AL138" s="265"/>
    </row>
    <row r="139" spans="1:44" x14ac:dyDescent="0.35">
      <c r="B139" t="s">
        <v>339</v>
      </c>
      <c r="C139" s="4">
        <v>3</v>
      </c>
      <c r="E139" s="69"/>
      <c r="V139" s="265"/>
      <c r="W139" s="265"/>
    </row>
    <row r="140" spans="1:44" x14ac:dyDescent="0.35">
      <c r="B140" t="s">
        <v>1424</v>
      </c>
      <c r="C140" s="4">
        <v>1</v>
      </c>
      <c r="E140" s="69"/>
    </row>
    <row r="141" spans="1:44" x14ac:dyDescent="0.35">
      <c r="B141" t="s">
        <v>71</v>
      </c>
      <c r="C141" s="4">
        <v>25</v>
      </c>
      <c r="E141" s="69"/>
    </row>
    <row r="142" spans="1:44" x14ac:dyDescent="0.35">
      <c r="E142" s="247"/>
    </row>
    <row r="143" spans="1:44" x14ac:dyDescent="0.35">
      <c r="B143" s="36" t="s">
        <v>140</v>
      </c>
      <c r="C143" s="358">
        <f>SUM(C137:C142)</f>
        <v>218</v>
      </c>
      <c r="D143" s="335">
        <v>16000</v>
      </c>
      <c r="E143" s="335">
        <f>C143*D143</f>
        <v>3488000</v>
      </c>
      <c r="F143" s="70">
        <f>G133-E143</f>
        <v>436000</v>
      </c>
      <c r="G143" s="336"/>
    </row>
    <row r="144" spans="1:44" x14ac:dyDescent="0.35">
      <c r="E144" s="69"/>
    </row>
    <row r="145" spans="2:8" x14ac:dyDescent="0.35">
      <c r="E145" s="69"/>
    </row>
    <row r="146" spans="2:8" x14ac:dyDescent="0.35">
      <c r="B146" t="s">
        <v>1031</v>
      </c>
      <c r="E146" s="247"/>
    </row>
    <row r="147" spans="2:8" x14ac:dyDescent="0.35">
      <c r="B147" t="s">
        <v>1443</v>
      </c>
      <c r="C147" s="4">
        <v>180</v>
      </c>
    </row>
    <row r="148" spans="2:8" ht="43.5" x14ac:dyDescent="0.35">
      <c r="B148" s="359" t="s">
        <v>1442</v>
      </c>
      <c r="C148" s="363">
        <v>1</v>
      </c>
      <c r="H148" s="294"/>
    </row>
    <row r="149" spans="2:8" x14ac:dyDescent="0.35">
      <c r="B149" t="s">
        <v>339</v>
      </c>
      <c r="C149" s="4">
        <v>3</v>
      </c>
      <c r="H149" s="294"/>
    </row>
    <row r="150" spans="2:8" x14ac:dyDescent="0.35">
      <c r="B150" t="s">
        <v>1424</v>
      </c>
      <c r="C150" s="4">
        <v>1</v>
      </c>
      <c r="H150" s="294"/>
    </row>
    <row r="151" spans="2:8" x14ac:dyDescent="0.35">
      <c r="B151" t="s">
        <v>71</v>
      </c>
      <c r="C151" s="4">
        <v>25</v>
      </c>
    </row>
    <row r="153" spans="2:8" x14ac:dyDescent="0.35">
      <c r="B153" s="36" t="s">
        <v>140</v>
      </c>
      <c r="C153" s="358">
        <f>SUM(C147:C152)</f>
        <v>210</v>
      </c>
      <c r="D153" s="335">
        <v>16000</v>
      </c>
      <c r="E153" s="335">
        <f>C153*D153</f>
        <v>3360000</v>
      </c>
      <c r="F153" s="69">
        <f>210*2000+144000</f>
        <v>564000</v>
      </c>
      <c r="H153" s="29">
        <f>16000*9</f>
        <v>144000</v>
      </c>
    </row>
    <row r="156" spans="2:8" x14ac:dyDescent="0.35">
      <c r="B156" t="s">
        <v>1487</v>
      </c>
    </row>
    <row r="157" spans="2:8" x14ac:dyDescent="0.35">
      <c r="H157" s="294"/>
    </row>
  </sheetData>
  <mergeCells count="1">
    <mergeCell ref="A133:C133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4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6" sqref="A6"/>
    </sheetView>
  </sheetViews>
  <sheetFormatPr defaultRowHeight="14.5" x14ac:dyDescent="0.35"/>
  <cols>
    <col min="1" max="1" width="5.26953125" style="4" customWidth="1"/>
    <col min="2" max="2" width="15.81640625" bestFit="1" customWidth="1"/>
    <col min="3" max="3" width="15.1796875" style="4" bestFit="1" customWidth="1"/>
    <col min="4" max="4" width="10.7265625" style="4" customWidth="1"/>
    <col min="5" max="5" width="12" style="4" bestFit="1" customWidth="1"/>
    <col min="6" max="6" width="15.1796875" style="4" bestFit="1" customWidth="1"/>
    <col min="7" max="7" width="9.54296875" style="4" customWidth="1"/>
    <col min="8" max="8" width="12" style="4" bestFit="1" customWidth="1"/>
    <col min="9" max="9" width="15.1796875" style="4" bestFit="1" customWidth="1"/>
    <col min="10" max="10" width="9.54296875" style="4" customWidth="1"/>
    <col min="11" max="11" width="12" bestFit="1" customWidth="1"/>
    <col min="12" max="12" width="15.1796875" bestFit="1" customWidth="1"/>
    <col min="13" max="13" width="13.1796875" bestFit="1" customWidth="1"/>
    <col min="14" max="14" width="12" bestFit="1" customWidth="1"/>
    <col min="15" max="15" width="12.54296875" customWidth="1"/>
    <col min="18" max="18" width="13.453125" customWidth="1"/>
    <col min="20" max="20" width="12" bestFit="1" customWidth="1"/>
    <col min="22" max="22" width="12" bestFit="1" customWidth="1"/>
    <col min="24" max="24" width="10.453125" customWidth="1"/>
  </cols>
  <sheetData>
    <row r="1" spans="1:14" ht="18.5" x14ac:dyDescent="0.45">
      <c r="A1" s="333" t="s">
        <v>1451</v>
      </c>
      <c r="B1" s="333"/>
      <c r="C1" s="62"/>
      <c r="D1" s="62"/>
    </row>
    <row r="2" spans="1:14" ht="18.5" x14ac:dyDescent="0.45">
      <c r="A2" s="356" t="s">
        <v>93</v>
      </c>
      <c r="B2" s="356"/>
      <c r="C2" s="62"/>
      <c r="D2" s="62"/>
    </row>
    <row r="3" spans="1:14" ht="18.5" x14ac:dyDescent="0.45">
      <c r="A3" s="356" t="s">
        <v>1113</v>
      </c>
      <c r="B3" s="356"/>
      <c r="C3" s="62"/>
      <c r="D3" s="62"/>
    </row>
    <row r="5" spans="1:14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897</v>
      </c>
      <c r="J5" s="22" t="s">
        <v>898</v>
      </c>
      <c r="K5" s="22" t="s">
        <v>0</v>
      </c>
      <c r="L5" s="22" t="s">
        <v>38</v>
      </c>
      <c r="M5" s="22" t="s">
        <v>82</v>
      </c>
    </row>
    <row r="6" spans="1:14" ht="16.5" customHeight="1" x14ac:dyDescent="0.35">
      <c r="A6" s="61"/>
      <c r="B6" s="93" t="s">
        <v>1285</v>
      </c>
      <c r="C6" s="94" t="s">
        <v>422</v>
      </c>
      <c r="D6" s="94">
        <v>4</v>
      </c>
      <c r="E6" s="94">
        <v>1</v>
      </c>
      <c r="F6" s="94"/>
      <c r="G6" s="94"/>
      <c r="H6" s="94"/>
      <c r="I6" s="94">
        <v>3</v>
      </c>
      <c r="J6" s="94"/>
      <c r="K6" s="61">
        <f>SUM(E6:J6)</f>
        <v>4</v>
      </c>
      <c r="L6" s="67">
        <f>K6*8500</f>
        <v>34000</v>
      </c>
      <c r="M6" s="60" t="s">
        <v>181</v>
      </c>
      <c r="N6" t="s">
        <v>1305</v>
      </c>
    </row>
    <row r="7" spans="1:14" ht="16.5" customHeight="1" x14ac:dyDescent="0.35">
      <c r="A7" s="61">
        <f>A6+1</f>
        <v>1</v>
      </c>
      <c r="B7" s="93" t="s">
        <v>1101</v>
      </c>
      <c r="C7" s="94" t="s">
        <v>413</v>
      </c>
      <c r="D7" s="94">
        <v>3</v>
      </c>
      <c r="E7" s="94"/>
      <c r="F7" s="94"/>
      <c r="G7" s="94">
        <v>2</v>
      </c>
      <c r="H7" s="94"/>
      <c r="I7" s="94"/>
      <c r="J7" s="94"/>
      <c r="K7" s="61">
        <f t="shared" ref="K7:K28" si="0">SUM(E7:J7)</f>
        <v>2</v>
      </c>
      <c r="L7" s="67">
        <f t="shared" ref="L7:L28" si="1">K7*8500</f>
        <v>17000</v>
      </c>
      <c r="M7" s="60" t="s">
        <v>181</v>
      </c>
      <c r="N7" t="s">
        <v>1306</v>
      </c>
    </row>
    <row r="8" spans="1:14" ht="16.5" customHeight="1" x14ac:dyDescent="0.35">
      <c r="A8" s="61">
        <f t="shared" ref="A8:A27" si="2">A7+1</f>
        <v>2</v>
      </c>
      <c r="B8" s="93" t="s">
        <v>1103</v>
      </c>
      <c r="C8" s="94" t="s">
        <v>413</v>
      </c>
      <c r="D8" s="94">
        <v>3</v>
      </c>
      <c r="E8" s="94">
        <v>1</v>
      </c>
      <c r="F8" s="94"/>
      <c r="G8" s="94"/>
      <c r="H8" s="94"/>
      <c r="I8" s="94">
        <v>5</v>
      </c>
      <c r="J8" s="94"/>
      <c r="K8" s="61">
        <f t="shared" si="0"/>
        <v>6</v>
      </c>
      <c r="L8" s="67">
        <f t="shared" si="1"/>
        <v>51000</v>
      </c>
      <c r="M8" s="60" t="s">
        <v>181</v>
      </c>
      <c r="N8" t="s">
        <v>1307</v>
      </c>
    </row>
    <row r="9" spans="1:14" ht="16.5" customHeight="1" x14ac:dyDescent="0.35">
      <c r="A9" s="61">
        <f t="shared" si="2"/>
        <v>3</v>
      </c>
      <c r="B9" s="93" t="s">
        <v>1309</v>
      </c>
      <c r="C9" s="94" t="s">
        <v>187</v>
      </c>
      <c r="D9" s="94">
        <v>3</v>
      </c>
      <c r="E9" s="94"/>
      <c r="F9" s="94"/>
      <c r="G9" s="94"/>
      <c r="H9" s="94"/>
      <c r="I9" s="94">
        <v>2</v>
      </c>
      <c r="J9" s="94"/>
      <c r="K9" s="61">
        <f t="shared" si="0"/>
        <v>2</v>
      </c>
      <c r="L9" s="67">
        <f t="shared" si="1"/>
        <v>17000</v>
      </c>
      <c r="M9" s="60" t="s">
        <v>181</v>
      </c>
      <c r="N9" t="s">
        <v>1308</v>
      </c>
    </row>
    <row r="10" spans="1:14" ht="16.5" customHeight="1" x14ac:dyDescent="0.35">
      <c r="A10" s="61">
        <f t="shared" si="2"/>
        <v>4</v>
      </c>
      <c r="B10" s="93" t="s">
        <v>1181</v>
      </c>
      <c r="C10" s="94" t="s">
        <v>649</v>
      </c>
      <c r="D10" s="94">
        <v>5</v>
      </c>
      <c r="E10" s="94">
        <v>2</v>
      </c>
      <c r="F10" s="94">
        <v>1</v>
      </c>
      <c r="G10" s="94"/>
      <c r="H10" s="94">
        <v>1</v>
      </c>
      <c r="I10" s="94"/>
      <c r="J10" s="94"/>
      <c r="K10" s="61">
        <f t="shared" si="0"/>
        <v>4</v>
      </c>
      <c r="L10" s="67">
        <f t="shared" si="1"/>
        <v>34000</v>
      </c>
      <c r="M10" s="60" t="s">
        <v>181</v>
      </c>
      <c r="N10" t="s">
        <v>1310</v>
      </c>
    </row>
    <row r="11" spans="1:14" ht="16.5" customHeight="1" x14ac:dyDescent="0.35">
      <c r="A11" s="61">
        <f t="shared" si="2"/>
        <v>5</v>
      </c>
      <c r="B11" s="93" t="s">
        <v>1320</v>
      </c>
      <c r="C11" s="94"/>
      <c r="D11" s="94">
        <v>3</v>
      </c>
      <c r="E11" s="94"/>
      <c r="F11" s="94"/>
      <c r="G11" s="94">
        <v>2</v>
      </c>
      <c r="H11" s="94"/>
      <c r="I11" s="94">
        <v>2</v>
      </c>
      <c r="J11" s="94">
        <v>2</v>
      </c>
      <c r="K11" s="61">
        <f t="shared" si="0"/>
        <v>6</v>
      </c>
      <c r="L11" s="67">
        <f t="shared" si="1"/>
        <v>51000</v>
      </c>
      <c r="M11" s="60" t="s">
        <v>181</v>
      </c>
      <c r="N11" t="s">
        <v>1311</v>
      </c>
    </row>
    <row r="12" spans="1:14" ht="16.5" customHeight="1" x14ac:dyDescent="0.35">
      <c r="A12" s="61">
        <f t="shared" si="2"/>
        <v>6</v>
      </c>
      <c r="B12" s="93" t="s">
        <v>1317</v>
      </c>
      <c r="C12" s="94"/>
      <c r="D12" s="94">
        <v>3</v>
      </c>
      <c r="E12" s="94"/>
      <c r="F12" s="94"/>
      <c r="G12" s="94">
        <v>2</v>
      </c>
      <c r="H12" s="94"/>
      <c r="I12" s="94">
        <v>1</v>
      </c>
      <c r="J12" s="94">
        <v>1</v>
      </c>
      <c r="K12" s="61">
        <f t="shared" si="0"/>
        <v>4</v>
      </c>
      <c r="L12" s="67">
        <f t="shared" si="1"/>
        <v>34000</v>
      </c>
      <c r="M12" s="60" t="s">
        <v>181</v>
      </c>
      <c r="N12" t="s">
        <v>1312</v>
      </c>
    </row>
    <row r="13" spans="1:14" ht="16.5" customHeight="1" x14ac:dyDescent="0.35">
      <c r="A13" s="61">
        <f t="shared" si="2"/>
        <v>7</v>
      </c>
      <c r="B13" s="93" t="s">
        <v>691</v>
      </c>
      <c r="C13" s="94" t="s">
        <v>104</v>
      </c>
      <c r="D13" s="94">
        <v>4</v>
      </c>
      <c r="E13" s="94">
        <v>4</v>
      </c>
      <c r="F13" s="94"/>
      <c r="G13" s="94">
        <v>6</v>
      </c>
      <c r="H13" s="94"/>
      <c r="I13" s="94"/>
      <c r="J13" s="94"/>
      <c r="K13" s="61">
        <f t="shared" si="0"/>
        <v>10</v>
      </c>
      <c r="L13" s="67">
        <f t="shared" si="1"/>
        <v>85000</v>
      </c>
      <c r="M13" s="60"/>
      <c r="N13" t="s">
        <v>1313</v>
      </c>
    </row>
    <row r="14" spans="1:14" ht="16.5" customHeight="1" x14ac:dyDescent="0.35">
      <c r="A14" s="61">
        <f t="shared" si="2"/>
        <v>8</v>
      </c>
      <c r="B14" s="93" t="s">
        <v>1318</v>
      </c>
      <c r="C14" s="94" t="s">
        <v>413</v>
      </c>
      <c r="D14" s="94">
        <v>3</v>
      </c>
      <c r="E14" s="94">
        <v>1</v>
      </c>
      <c r="F14" s="94">
        <v>1</v>
      </c>
      <c r="G14" s="94">
        <v>1</v>
      </c>
      <c r="H14" s="94"/>
      <c r="I14" s="94"/>
      <c r="J14" s="94"/>
      <c r="K14" s="61">
        <f t="shared" si="0"/>
        <v>3</v>
      </c>
      <c r="L14" s="67">
        <f t="shared" si="1"/>
        <v>25500</v>
      </c>
      <c r="M14" s="60" t="s">
        <v>181</v>
      </c>
      <c r="N14" t="s">
        <v>1314</v>
      </c>
    </row>
    <row r="15" spans="1:14" ht="16.5" customHeight="1" x14ac:dyDescent="0.35">
      <c r="A15" s="61">
        <f t="shared" si="2"/>
        <v>9</v>
      </c>
      <c r="B15" s="93" t="s">
        <v>733</v>
      </c>
      <c r="C15" s="94" t="s">
        <v>189</v>
      </c>
      <c r="D15" s="94">
        <v>8</v>
      </c>
      <c r="E15" s="94"/>
      <c r="F15" s="94">
        <v>2</v>
      </c>
      <c r="G15" s="94">
        <v>1</v>
      </c>
      <c r="H15" s="94"/>
      <c r="I15" s="94"/>
      <c r="J15" s="94">
        <v>1</v>
      </c>
      <c r="K15" s="61">
        <f t="shared" si="0"/>
        <v>4</v>
      </c>
      <c r="L15" s="67">
        <f t="shared" si="1"/>
        <v>34000</v>
      </c>
      <c r="M15" s="60" t="s">
        <v>181</v>
      </c>
      <c r="N15" t="s">
        <v>1450</v>
      </c>
    </row>
    <row r="16" spans="1:14" ht="16.5" customHeight="1" x14ac:dyDescent="0.35">
      <c r="A16" s="61">
        <f t="shared" si="2"/>
        <v>10</v>
      </c>
      <c r="B16" s="93" t="s">
        <v>1111</v>
      </c>
      <c r="C16" s="94" t="s">
        <v>128</v>
      </c>
      <c r="D16" s="94">
        <v>7</v>
      </c>
      <c r="E16" s="94"/>
      <c r="F16" s="94"/>
      <c r="G16" s="94"/>
      <c r="H16" s="94"/>
      <c r="I16" s="94">
        <v>1</v>
      </c>
      <c r="J16" s="94">
        <v>1</v>
      </c>
      <c r="K16" s="61">
        <f t="shared" si="0"/>
        <v>2</v>
      </c>
      <c r="L16" s="67">
        <f t="shared" si="1"/>
        <v>17000</v>
      </c>
      <c r="M16" s="60" t="s">
        <v>181</v>
      </c>
      <c r="N16" t="s">
        <v>1315</v>
      </c>
    </row>
    <row r="17" spans="1:14" ht="16.5" customHeight="1" x14ac:dyDescent="0.35">
      <c r="A17" s="61">
        <f t="shared" si="2"/>
        <v>11</v>
      </c>
      <c r="B17" s="93" t="s">
        <v>1191</v>
      </c>
      <c r="C17" s="94" t="s">
        <v>649</v>
      </c>
      <c r="D17" s="94">
        <v>5</v>
      </c>
      <c r="E17" s="94"/>
      <c r="F17" s="94"/>
      <c r="G17" s="94"/>
      <c r="H17" s="94"/>
      <c r="I17" s="94">
        <v>1</v>
      </c>
      <c r="J17" s="94">
        <v>1</v>
      </c>
      <c r="K17" s="61">
        <f t="shared" si="0"/>
        <v>2</v>
      </c>
      <c r="L17" s="67">
        <f t="shared" si="1"/>
        <v>17000</v>
      </c>
      <c r="M17" s="60"/>
      <c r="N17" t="s">
        <v>1316</v>
      </c>
    </row>
    <row r="18" spans="1:14" ht="16.5" customHeight="1" x14ac:dyDescent="0.35">
      <c r="A18" s="61">
        <f t="shared" si="2"/>
        <v>12</v>
      </c>
      <c r="B18" s="93" t="s">
        <v>828</v>
      </c>
      <c r="C18" s="94" t="s">
        <v>104</v>
      </c>
      <c r="D18" s="94">
        <v>4</v>
      </c>
      <c r="E18" s="94">
        <v>2</v>
      </c>
      <c r="F18" s="94">
        <v>2</v>
      </c>
      <c r="G18" s="94"/>
      <c r="H18" s="94"/>
      <c r="I18" s="94">
        <v>1</v>
      </c>
      <c r="J18" s="94"/>
      <c r="K18" s="61">
        <f t="shared" si="0"/>
        <v>5</v>
      </c>
      <c r="L18" s="67">
        <f t="shared" si="1"/>
        <v>42500</v>
      </c>
      <c r="M18" s="60" t="s">
        <v>181</v>
      </c>
      <c r="N18" t="s">
        <v>1319</v>
      </c>
    </row>
    <row r="19" spans="1:14" ht="16.5" customHeight="1" x14ac:dyDescent="0.35">
      <c r="A19" s="61">
        <f t="shared" si="2"/>
        <v>13</v>
      </c>
      <c r="B19" s="93" t="s">
        <v>686</v>
      </c>
      <c r="C19" s="94" t="s">
        <v>422</v>
      </c>
      <c r="D19" s="94">
        <v>4</v>
      </c>
      <c r="E19" s="94"/>
      <c r="F19" s="94"/>
      <c r="G19" s="94"/>
      <c r="H19" s="94"/>
      <c r="I19" s="94">
        <v>2</v>
      </c>
      <c r="J19" s="94"/>
      <c r="K19" s="61">
        <f t="shared" si="0"/>
        <v>2</v>
      </c>
      <c r="L19" s="67">
        <f t="shared" si="1"/>
        <v>17000</v>
      </c>
      <c r="M19" s="373" t="s">
        <v>181</v>
      </c>
      <c r="N19" t="s">
        <v>1321</v>
      </c>
    </row>
    <row r="20" spans="1:14" ht="16.5" customHeight="1" x14ac:dyDescent="0.35">
      <c r="A20" s="61">
        <f t="shared" si="2"/>
        <v>14</v>
      </c>
      <c r="B20" s="93" t="s">
        <v>1325</v>
      </c>
      <c r="C20" s="94" t="s">
        <v>1488</v>
      </c>
      <c r="D20" s="94">
        <v>6</v>
      </c>
      <c r="E20" s="94"/>
      <c r="F20" s="94"/>
      <c r="G20" s="94"/>
      <c r="H20" s="94">
        <v>1</v>
      </c>
      <c r="I20" s="94">
        <v>1</v>
      </c>
      <c r="J20" s="94"/>
      <c r="K20" s="61">
        <f t="shared" si="0"/>
        <v>2</v>
      </c>
      <c r="L20" s="67">
        <f t="shared" si="1"/>
        <v>17000</v>
      </c>
      <c r="M20" s="60" t="s">
        <v>181</v>
      </c>
      <c r="N20" t="s">
        <v>1322</v>
      </c>
    </row>
    <row r="21" spans="1:14" ht="16.5" customHeight="1" x14ac:dyDescent="0.35">
      <c r="A21" s="61">
        <f t="shared" si="2"/>
        <v>15</v>
      </c>
      <c r="B21" s="93" t="s">
        <v>798</v>
      </c>
      <c r="C21" s="94" t="s">
        <v>104</v>
      </c>
      <c r="D21" s="94">
        <v>4</v>
      </c>
      <c r="E21" s="94"/>
      <c r="F21" s="94"/>
      <c r="G21" s="94"/>
      <c r="H21" s="94"/>
      <c r="I21" s="94">
        <v>1</v>
      </c>
      <c r="J21" s="94">
        <v>1</v>
      </c>
      <c r="K21" s="61">
        <f t="shared" si="0"/>
        <v>2</v>
      </c>
      <c r="L21" s="67">
        <f t="shared" si="1"/>
        <v>17000</v>
      </c>
      <c r="M21" s="60" t="s">
        <v>181</v>
      </c>
      <c r="N21" t="s">
        <v>1323</v>
      </c>
    </row>
    <row r="22" spans="1:14" ht="16.5" customHeight="1" x14ac:dyDescent="0.35">
      <c r="A22" s="61">
        <f t="shared" si="2"/>
        <v>16</v>
      </c>
      <c r="B22" s="93" t="s">
        <v>1138</v>
      </c>
      <c r="C22" s="94"/>
      <c r="D22" s="94">
        <v>7</v>
      </c>
      <c r="E22" s="94">
        <v>2</v>
      </c>
      <c r="F22" s="94">
        <v>1</v>
      </c>
      <c r="G22" s="94">
        <v>2</v>
      </c>
      <c r="H22" s="94"/>
      <c r="I22" s="94">
        <v>1</v>
      </c>
      <c r="J22" s="94">
        <v>5</v>
      </c>
      <c r="K22" s="61">
        <f t="shared" si="0"/>
        <v>11</v>
      </c>
      <c r="L22" s="67">
        <f t="shared" si="1"/>
        <v>93500</v>
      </c>
      <c r="M22" s="60" t="s">
        <v>181</v>
      </c>
      <c r="N22" t="s">
        <v>1324</v>
      </c>
    </row>
    <row r="23" spans="1:14" ht="16.5" customHeight="1" x14ac:dyDescent="0.35">
      <c r="A23" s="61">
        <f t="shared" si="2"/>
        <v>17</v>
      </c>
      <c r="B23" s="93" t="s">
        <v>1328</v>
      </c>
      <c r="C23" s="94" t="s">
        <v>943</v>
      </c>
      <c r="D23" s="94">
        <v>5</v>
      </c>
      <c r="E23" s="94"/>
      <c r="F23" s="94"/>
      <c r="G23" s="94"/>
      <c r="H23" s="94"/>
      <c r="I23" s="94">
        <v>3</v>
      </c>
      <c r="J23" s="94"/>
      <c r="K23" s="61">
        <f t="shared" si="0"/>
        <v>3</v>
      </c>
      <c r="L23" s="67">
        <f t="shared" si="1"/>
        <v>25500</v>
      </c>
      <c r="M23" s="60" t="s">
        <v>181</v>
      </c>
      <c r="N23" t="s">
        <v>1327</v>
      </c>
    </row>
    <row r="24" spans="1:14" ht="16.5" customHeight="1" x14ac:dyDescent="0.35">
      <c r="A24" s="61">
        <f t="shared" si="2"/>
        <v>18</v>
      </c>
      <c r="B24" s="93" t="s">
        <v>1330</v>
      </c>
      <c r="C24" s="94" t="s">
        <v>943</v>
      </c>
      <c r="D24" s="94">
        <v>5</v>
      </c>
      <c r="E24" s="94">
        <v>1</v>
      </c>
      <c r="F24" s="94">
        <v>5</v>
      </c>
      <c r="G24" s="94"/>
      <c r="H24" s="94"/>
      <c r="I24" s="94"/>
      <c r="J24" s="94">
        <v>2</v>
      </c>
      <c r="K24" s="61">
        <f t="shared" si="0"/>
        <v>8</v>
      </c>
      <c r="L24" s="67">
        <f t="shared" si="1"/>
        <v>68000</v>
      </c>
      <c r="M24" s="60" t="s">
        <v>181</v>
      </c>
      <c r="N24" t="s">
        <v>1329</v>
      </c>
    </row>
    <row r="25" spans="1:14" ht="16.5" customHeight="1" x14ac:dyDescent="0.35">
      <c r="A25" s="61">
        <f t="shared" si="2"/>
        <v>19</v>
      </c>
      <c r="B25" s="93" t="s">
        <v>412</v>
      </c>
      <c r="C25" s="94" t="s">
        <v>104</v>
      </c>
      <c r="D25" s="94">
        <v>4</v>
      </c>
      <c r="E25" s="94">
        <v>1</v>
      </c>
      <c r="F25" s="94"/>
      <c r="G25" s="94">
        <v>4</v>
      </c>
      <c r="H25" s="94">
        <v>1</v>
      </c>
      <c r="I25" s="94">
        <v>3</v>
      </c>
      <c r="J25" s="94"/>
      <c r="K25" s="61">
        <f t="shared" si="0"/>
        <v>9</v>
      </c>
      <c r="L25" s="67">
        <f>K25*7500</f>
        <v>67500</v>
      </c>
      <c r="M25" s="60"/>
      <c r="N25" t="s">
        <v>1336</v>
      </c>
    </row>
    <row r="26" spans="1:14" ht="16.5" customHeight="1" x14ac:dyDescent="0.35">
      <c r="A26" s="61">
        <f t="shared" si="2"/>
        <v>20</v>
      </c>
      <c r="B26" s="93" t="s">
        <v>1448</v>
      </c>
      <c r="C26" s="94" t="s">
        <v>104</v>
      </c>
      <c r="D26" s="94">
        <v>4</v>
      </c>
      <c r="E26" s="94"/>
      <c r="F26" s="94"/>
      <c r="G26" s="94"/>
      <c r="H26" s="94"/>
      <c r="I26" s="94"/>
      <c r="J26" s="94">
        <v>4</v>
      </c>
      <c r="K26" s="61">
        <f t="shared" si="0"/>
        <v>4</v>
      </c>
      <c r="L26" s="67">
        <f t="shared" si="1"/>
        <v>34000</v>
      </c>
      <c r="M26" s="60"/>
      <c r="N26" t="s">
        <v>1445</v>
      </c>
    </row>
    <row r="27" spans="1:14" ht="16.5" customHeight="1" x14ac:dyDescent="0.35">
      <c r="A27" s="61">
        <f t="shared" si="2"/>
        <v>21</v>
      </c>
      <c r="B27" s="93" t="s">
        <v>1449</v>
      </c>
      <c r="C27" s="94"/>
      <c r="D27" s="94">
        <v>4</v>
      </c>
      <c r="E27" s="94"/>
      <c r="F27" s="94"/>
      <c r="G27" s="94"/>
      <c r="H27" s="94">
        <v>3</v>
      </c>
      <c r="I27" s="94"/>
      <c r="J27" s="94"/>
      <c r="K27" s="61">
        <f t="shared" si="0"/>
        <v>3</v>
      </c>
      <c r="L27" s="67">
        <f t="shared" si="1"/>
        <v>25500</v>
      </c>
      <c r="M27" s="60" t="s">
        <v>181</v>
      </c>
      <c r="N27" s="10" t="s">
        <v>1446</v>
      </c>
    </row>
    <row r="28" spans="1:14" ht="24.75" customHeight="1" x14ac:dyDescent="0.35">
      <c r="A28" s="331">
        <v>23</v>
      </c>
      <c r="B28" s="93" t="s">
        <v>1080</v>
      </c>
      <c r="C28" s="332" t="s">
        <v>413</v>
      </c>
      <c r="D28" s="332">
        <v>3</v>
      </c>
      <c r="E28" s="94"/>
      <c r="F28" s="94">
        <v>1</v>
      </c>
      <c r="G28" s="94">
        <v>2</v>
      </c>
      <c r="H28" s="94"/>
      <c r="I28" s="94"/>
      <c r="J28" s="94">
        <v>1</v>
      </c>
      <c r="K28" s="61">
        <f t="shared" si="0"/>
        <v>4</v>
      </c>
      <c r="L28" s="67">
        <f t="shared" si="1"/>
        <v>34000</v>
      </c>
      <c r="M28" s="60" t="s">
        <v>181</v>
      </c>
      <c r="N28" t="s">
        <v>1447</v>
      </c>
    </row>
    <row r="29" spans="1:14" ht="24.75" customHeight="1" x14ac:dyDescent="0.35">
      <c r="A29" s="331">
        <f>A28+1</f>
        <v>24</v>
      </c>
      <c r="B29" s="93" t="s">
        <v>650</v>
      </c>
      <c r="C29" s="332" t="s">
        <v>1453</v>
      </c>
      <c r="D29" s="332">
        <v>8</v>
      </c>
      <c r="E29" s="94"/>
      <c r="F29" s="94"/>
      <c r="G29" s="94"/>
      <c r="H29" s="94"/>
      <c r="I29" s="94">
        <v>1</v>
      </c>
      <c r="J29" s="94">
        <v>1</v>
      </c>
      <c r="K29" s="61">
        <f t="shared" ref="K29:K41" si="3">SUM(E29:J29)</f>
        <v>2</v>
      </c>
      <c r="L29" s="67">
        <f t="shared" ref="L29:L41" si="4">K29*8500</f>
        <v>17000</v>
      </c>
      <c r="M29" s="60" t="s">
        <v>181</v>
      </c>
      <c r="N29" t="s">
        <v>1452</v>
      </c>
    </row>
    <row r="30" spans="1:14" ht="24.75" customHeight="1" x14ac:dyDescent="0.35">
      <c r="A30" s="331">
        <f>A29+1</f>
        <v>25</v>
      </c>
      <c r="B30" s="93" t="s">
        <v>815</v>
      </c>
      <c r="C30" s="332" t="s">
        <v>1043</v>
      </c>
      <c r="D30" s="332">
        <v>3</v>
      </c>
      <c r="E30" s="94"/>
      <c r="F30" s="94"/>
      <c r="G30" s="94">
        <v>2</v>
      </c>
      <c r="H30" s="94"/>
      <c r="I30" s="94"/>
      <c r="J30" s="94"/>
      <c r="K30" s="61">
        <f t="shared" si="3"/>
        <v>2</v>
      </c>
      <c r="L30" s="67">
        <f t="shared" si="4"/>
        <v>17000</v>
      </c>
      <c r="M30" s="60"/>
      <c r="N30" t="s">
        <v>1454</v>
      </c>
    </row>
    <row r="31" spans="1:14" ht="24.75" customHeight="1" x14ac:dyDescent="0.35">
      <c r="A31" s="331">
        <f>A30+1</f>
        <v>26</v>
      </c>
      <c r="B31" s="93" t="s">
        <v>828</v>
      </c>
      <c r="C31" s="332" t="s">
        <v>104</v>
      </c>
      <c r="D31" s="332">
        <v>4</v>
      </c>
      <c r="E31" s="94">
        <v>1</v>
      </c>
      <c r="F31" s="94">
        <v>2</v>
      </c>
      <c r="G31" s="94"/>
      <c r="H31" s="94"/>
      <c r="I31" s="94">
        <v>1</v>
      </c>
      <c r="J31" s="94"/>
      <c r="K31" s="61">
        <f t="shared" si="3"/>
        <v>4</v>
      </c>
      <c r="L31" s="67">
        <f t="shared" si="4"/>
        <v>34000</v>
      </c>
      <c r="M31" s="60" t="s">
        <v>181</v>
      </c>
      <c r="N31" t="s">
        <v>1455</v>
      </c>
    </row>
    <row r="32" spans="1:14" ht="24.75" customHeight="1" x14ac:dyDescent="0.35">
      <c r="A32" s="331">
        <f>A31+1</f>
        <v>27</v>
      </c>
      <c r="B32" s="93" t="s">
        <v>1457</v>
      </c>
      <c r="C32" s="332" t="s">
        <v>482</v>
      </c>
      <c r="D32" s="332">
        <v>7</v>
      </c>
      <c r="E32" s="94"/>
      <c r="F32" s="94"/>
      <c r="G32" s="94">
        <v>2</v>
      </c>
      <c r="H32" s="94">
        <v>2</v>
      </c>
      <c r="I32" s="94">
        <v>2</v>
      </c>
      <c r="J32" s="94"/>
      <c r="K32" s="61">
        <f t="shared" si="3"/>
        <v>6</v>
      </c>
      <c r="L32" s="67">
        <f t="shared" si="4"/>
        <v>51000</v>
      </c>
      <c r="M32" s="60"/>
      <c r="N32" t="s">
        <v>1456</v>
      </c>
    </row>
    <row r="33" spans="1:15" ht="24.75" customHeight="1" x14ac:dyDescent="0.35">
      <c r="A33" s="331">
        <f>A32+1</f>
        <v>28</v>
      </c>
      <c r="B33" s="93" t="s">
        <v>1050</v>
      </c>
      <c r="C33" s="332" t="s">
        <v>487</v>
      </c>
      <c r="D33" s="332">
        <v>2</v>
      </c>
      <c r="E33" s="94">
        <v>1</v>
      </c>
      <c r="F33" s="94">
        <v>1</v>
      </c>
      <c r="G33" s="94"/>
      <c r="H33" s="94"/>
      <c r="I33" s="94"/>
      <c r="J33" s="94"/>
      <c r="K33" s="61">
        <f t="shared" si="3"/>
        <v>2</v>
      </c>
      <c r="L33" s="67">
        <f t="shared" si="4"/>
        <v>17000</v>
      </c>
      <c r="M33" s="60" t="s">
        <v>181</v>
      </c>
      <c r="N33" t="s">
        <v>1475</v>
      </c>
    </row>
    <row r="34" spans="1:15" ht="24.75" customHeight="1" x14ac:dyDescent="0.35">
      <c r="A34" s="331">
        <f t="shared" ref="A34:A55" si="5">A33+1</f>
        <v>29</v>
      </c>
      <c r="B34" s="93" t="s">
        <v>276</v>
      </c>
      <c r="C34" s="332" t="s">
        <v>487</v>
      </c>
      <c r="D34" s="332">
        <v>2</v>
      </c>
      <c r="E34" s="94"/>
      <c r="F34" s="94">
        <v>2</v>
      </c>
      <c r="G34" s="94"/>
      <c r="H34" s="94"/>
      <c r="I34" s="94"/>
      <c r="J34" s="94"/>
      <c r="K34" s="61">
        <f t="shared" si="3"/>
        <v>2</v>
      </c>
      <c r="L34" s="67">
        <f t="shared" si="4"/>
        <v>17000</v>
      </c>
      <c r="M34" s="60" t="s">
        <v>181</v>
      </c>
      <c r="N34" t="s">
        <v>1476</v>
      </c>
    </row>
    <row r="35" spans="1:15" ht="24.75" customHeight="1" x14ac:dyDescent="0.35">
      <c r="A35" s="331">
        <f t="shared" si="5"/>
        <v>30</v>
      </c>
      <c r="B35" s="93" t="s">
        <v>393</v>
      </c>
      <c r="C35" s="332" t="s">
        <v>390</v>
      </c>
      <c r="D35" s="332">
        <v>1</v>
      </c>
      <c r="E35" s="94"/>
      <c r="F35" s="94">
        <v>2</v>
      </c>
      <c r="G35" s="94">
        <v>1</v>
      </c>
      <c r="H35" s="94"/>
      <c r="I35" s="94">
        <v>3</v>
      </c>
      <c r="J35" s="94">
        <v>2</v>
      </c>
      <c r="K35" s="61">
        <f t="shared" si="3"/>
        <v>8</v>
      </c>
      <c r="L35" s="67">
        <f t="shared" si="4"/>
        <v>68000</v>
      </c>
      <c r="M35" s="60" t="s">
        <v>181</v>
      </c>
      <c r="N35" t="s">
        <v>1479</v>
      </c>
    </row>
    <row r="36" spans="1:15" ht="24.75" customHeight="1" x14ac:dyDescent="0.35">
      <c r="A36" s="331">
        <f t="shared" si="5"/>
        <v>31</v>
      </c>
      <c r="B36" s="93" t="s">
        <v>658</v>
      </c>
      <c r="C36" s="332" t="s">
        <v>649</v>
      </c>
      <c r="D36" s="332">
        <v>5</v>
      </c>
      <c r="E36" s="94"/>
      <c r="F36" s="94"/>
      <c r="G36" s="94">
        <v>3</v>
      </c>
      <c r="H36" s="94">
        <v>2</v>
      </c>
      <c r="I36" s="94"/>
      <c r="J36" s="94"/>
      <c r="K36" s="61">
        <f t="shared" si="3"/>
        <v>5</v>
      </c>
      <c r="L36" s="67">
        <f t="shared" si="4"/>
        <v>42500</v>
      </c>
      <c r="M36" s="60" t="s">
        <v>181</v>
      </c>
      <c r="N36" t="s">
        <v>1480</v>
      </c>
    </row>
    <row r="37" spans="1:15" ht="24.75" customHeight="1" x14ac:dyDescent="0.35">
      <c r="A37" s="331">
        <f t="shared" si="5"/>
        <v>32</v>
      </c>
      <c r="B37" s="93" t="s">
        <v>1481</v>
      </c>
      <c r="C37" s="332" t="s">
        <v>413</v>
      </c>
      <c r="D37" s="332">
        <v>3</v>
      </c>
      <c r="E37" s="94">
        <v>2</v>
      </c>
      <c r="F37" s="94">
        <v>1</v>
      </c>
      <c r="G37" s="94"/>
      <c r="H37" s="94">
        <v>2</v>
      </c>
      <c r="I37" s="94">
        <v>1</v>
      </c>
      <c r="J37" s="94"/>
      <c r="K37" s="61">
        <f t="shared" si="3"/>
        <v>6</v>
      </c>
      <c r="L37" s="67">
        <f t="shared" si="4"/>
        <v>51000</v>
      </c>
      <c r="M37" s="60" t="s">
        <v>181</v>
      </c>
      <c r="N37" t="s">
        <v>1478</v>
      </c>
    </row>
    <row r="38" spans="1:15" ht="24.75" customHeight="1" x14ac:dyDescent="0.35">
      <c r="A38" s="331">
        <f t="shared" si="5"/>
        <v>33</v>
      </c>
      <c r="B38" s="93" t="s">
        <v>1484</v>
      </c>
      <c r="C38" s="332"/>
      <c r="D38" s="332">
        <v>8</v>
      </c>
      <c r="E38" s="94"/>
      <c r="F38" s="94"/>
      <c r="G38" s="94">
        <v>1</v>
      </c>
      <c r="H38" s="94"/>
      <c r="I38" s="94"/>
      <c r="J38" s="94">
        <v>1</v>
      </c>
      <c r="K38" s="61">
        <f t="shared" si="3"/>
        <v>2</v>
      </c>
      <c r="L38" s="67">
        <f t="shared" si="4"/>
        <v>17000</v>
      </c>
      <c r="M38" s="60" t="s">
        <v>181</v>
      </c>
      <c r="N38" t="s">
        <v>1482</v>
      </c>
    </row>
    <row r="39" spans="1:15" ht="24.75" customHeight="1" x14ac:dyDescent="0.35">
      <c r="A39" s="331">
        <f t="shared" si="5"/>
        <v>34</v>
      </c>
      <c r="B39" s="93" t="s">
        <v>1485</v>
      </c>
      <c r="C39" s="332"/>
      <c r="D39" s="332">
        <v>7</v>
      </c>
      <c r="E39" s="94">
        <v>1</v>
      </c>
      <c r="F39" s="94"/>
      <c r="G39" s="94"/>
      <c r="H39" s="94"/>
      <c r="I39" s="94"/>
      <c r="J39" s="94">
        <v>1</v>
      </c>
      <c r="K39" s="61">
        <f t="shared" si="3"/>
        <v>2</v>
      </c>
      <c r="L39" s="67">
        <f t="shared" si="4"/>
        <v>17000</v>
      </c>
      <c r="M39" s="60" t="s">
        <v>181</v>
      </c>
      <c r="N39" t="s">
        <v>1483</v>
      </c>
      <c r="O39" s="3"/>
    </row>
    <row r="40" spans="1:15" ht="24.75" customHeight="1" x14ac:dyDescent="0.35">
      <c r="A40" s="331">
        <f t="shared" si="5"/>
        <v>35</v>
      </c>
      <c r="B40" s="93" t="s">
        <v>1251</v>
      </c>
      <c r="C40" s="332"/>
      <c r="D40" s="332"/>
      <c r="E40" s="94"/>
      <c r="F40" s="94">
        <v>1</v>
      </c>
      <c r="G40" s="94">
        <v>2</v>
      </c>
      <c r="H40" s="94">
        <v>1</v>
      </c>
      <c r="I40" s="94">
        <v>1</v>
      </c>
      <c r="J40" s="94"/>
      <c r="K40" s="61">
        <f t="shared" si="3"/>
        <v>5</v>
      </c>
      <c r="L40" s="67">
        <f t="shared" si="4"/>
        <v>42500</v>
      </c>
      <c r="M40" s="60"/>
      <c r="O40" s="3"/>
    </row>
    <row r="41" spans="1:15" ht="24.75" customHeight="1" x14ac:dyDescent="0.35">
      <c r="A41" s="331">
        <f t="shared" si="5"/>
        <v>36</v>
      </c>
      <c r="B41" s="93" t="s">
        <v>1264</v>
      </c>
      <c r="C41" s="332" t="s">
        <v>104</v>
      </c>
      <c r="D41" s="332">
        <v>4</v>
      </c>
      <c r="E41" s="94">
        <v>1</v>
      </c>
      <c r="F41" s="94"/>
      <c r="G41" s="94"/>
      <c r="H41" s="94"/>
      <c r="I41" s="94"/>
      <c r="J41" s="94">
        <v>1</v>
      </c>
      <c r="K41" s="61">
        <f t="shared" si="3"/>
        <v>2</v>
      </c>
      <c r="L41" s="67">
        <f t="shared" si="4"/>
        <v>17000</v>
      </c>
      <c r="M41" s="60" t="s">
        <v>181</v>
      </c>
      <c r="O41" s="3"/>
    </row>
    <row r="42" spans="1:15" ht="24.75" customHeight="1" x14ac:dyDescent="0.35">
      <c r="A42" s="331">
        <f t="shared" si="5"/>
        <v>37</v>
      </c>
      <c r="B42" s="93"/>
      <c r="C42" s="332"/>
      <c r="D42" s="332"/>
      <c r="E42" s="94"/>
      <c r="F42" s="94"/>
      <c r="G42" s="94"/>
      <c r="H42" s="94"/>
      <c r="I42" s="94"/>
      <c r="J42" s="94"/>
      <c r="K42" s="61">
        <f t="shared" ref="K42:K55" si="6">SUM(E42:J42)</f>
        <v>0</v>
      </c>
      <c r="L42" s="67">
        <f t="shared" ref="L42:L55" si="7">K42*8500</f>
        <v>0</v>
      </c>
      <c r="M42" s="60"/>
      <c r="O42" s="3"/>
    </row>
    <row r="43" spans="1:15" ht="24.75" customHeight="1" x14ac:dyDescent="0.35">
      <c r="A43" s="331">
        <f t="shared" si="5"/>
        <v>38</v>
      </c>
      <c r="B43" s="93"/>
      <c r="C43" s="332"/>
      <c r="D43" s="332"/>
      <c r="E43" s="94"/>
      <c r="F43" s="94"/>
      <c r="G43" s="94"/>
      <c r="H43" s="94"/>
      <c r="I43" s="94"/>
      <c r="J43" s="94"/>
      <c r="K43" s="61">
        <f t="shared" si="6"/>
        <v>0</v>
      </c>
      <c r="L43" s="67">
        <f t="shared" si="7"/>
        <v>0</v>
      </c>
      <c r="M43" s="60"/>
      <c r="O43" s="3"/>
    </row>
    <row r="44" spans="1:15" ht="24.75" customHeight="1" x14ac:dyDescent="0.35">
      <c r="A44" s="331">
        <f t="shared" si="5"/>
        <v>39</v>
      </c>
      <c r="B44" s="93"/>
      <c r="C44" s="332"/>
      <c r="D44" s="332"/>
      <c r="E44" s="94"/>
      <c r="F44" s="94"/>
      <c r="G44" s="94"/>
      <c r="H44" s="94"/>
      <c r="I44" s="94"/>
      <c r="J44" s="94"/>
      <c r="K44" s="61">
        <f t="shared" si="6"/>
        <v>0</v>
      </c>
      <c r="L44" s="67">
        <f t="shared" si="7"/>
        <v>0</v>
      </c>
      <c r="M44" s="60"/>
      <c r="O44" s="3"/>
    </row>
    <row r="45" spans="1:15" ht="24.75" customHeight="1" x14ac:dyDescent="0.35">
      <c r="A45" s="331">
        <f t="shared" si="5"/>
        <v>40</v>
      </c>
      <c r="B45" s="93"/>
      <c r="C45" s="332"/>
      <c r="D45" s="332"/>
      <c r="E45" s="94"/>
      <c r="F45" s="94"/>
      <c r="G45" s="94"/>
      <c r="H45" s="94"/>
      <c r="I45" s="94"/>
      <c r="J45" s="94"/>
      <c r="K45" s="61">
        <f t="shared" si="6"/>
        <v>0</v>
      </c>
      <c r="L45" s="67">
        <f t="shared" si="7"/>
        <v>0</v>
      </c>
      <c r="M45" s="60"/>
    </row>
    <row r="46" spans="1:15" ht="24.75" customHeight="1" x14ac:dyDescent="0.35">
      <c r="A46" s="331">
        <f t="shared" si="5"/>
        <v>41</v>
      </c>
      <c r="B46" s="93"/>
      <c r="C46" s="332"/>
      <c r="D46" s="332"/>
      <c r="E46" s="94"/>
      <c r="F46" s="94"/>
      <c r="G46" s="94"/>
      <c r="H46" s="94"/>
      <c r="I46" s="94"/>
      <c r="J46" s="94"/>
      <c r="K46" s="61">
        <f t="shared" si="6"/>
        <v>0</v>
      </c>
      <c r="L46" s="67">
        <f t="shared" si="7"/>
        <v>0</v>
      </c>
      <c r="M46" s="60"/>
    </row>
    <row r="47" spans="1:15" ht="24.75" customHeight="1" x14ac:dyDescent="0.35">
      <c r="A47" s="331">
        <f t="shared" si="5"/>
        <v>42</v>
      </c>
      <c r="B47" s="93"/>
      <c r="C47" s="332"/>
      <c r="D47" s="332"/>
      <c r="E47" s="94"/>
      <c r="F47" s="94"/>
      <c r="G47" s="94"/>
      <c r="H47" s="94"/>
      <c r="I47" s="94"/>
      <c r="J47" s="94"/>
      <c r="K47" s="61">
        <f t="shared" si="6"/>
        <v>0</v>
      </c>
      <c r="L47" s="67">
        <f t="shared" si="7"/>
        <v>0</v>
      </c>
      <c r="M47" s="60"/>
    </row>
    <row r="48" spans="1:15" ht="24.75" customHeight="1" x14ac:dyDescent="0.35">
      <c r="A48" s="331">
        <f t="shared" si="5"/>
        <v>43</v>
      </c>
      <c r="B48" s="93"/>
      <c r="C48" s="332"/>
      <c r="D48" s="332"/>
      <c r="E48" s="94"/>
      <c r="F48" s="94"/>
      <c r="G48" s="94"/>
      <c r="H48" s="94"/>
      <c r="I48" s="94"/>
      <c r="J48" s="94"/>
      <c r="K48" s="61">
        <f t="shared" si="6"/>
        <v>0</v>
      </c>
      <c r="L48" s="67">
        <f t="shared" si="7"/>
        <v>0</v>
      </c>
      <c r="M48" s="60"/>
    </row>
    <row r="49" spans="1:24" ht="24.75" customHeight="1" x14ac:dyDescent="0.35">
      <c r="A49" s="331">
        <f t="shared" si="5"/>
        <v>44</v>
      </c>
      <c r="B49" s="93"/>
      <c r="C49" s="332"/>
      <c r="D49" s="332"/>
      <c r="E49" s="94"/>
      <c r="F49" s="94"/>
      <c r="G49" s="94"/>
      <c r="H49" s="94"/>
      <c r="I49" s="94"/>
      <c r="J49" s="94"/>
      <c r="K49" s="61">
        <f t="shared" si="6"/>
        <v>0</v>
      </c>
      <c r="L49" s="67">
        <f t="shared" si="7"/>
        <v>0</v>
      </c>
      <c r="M49" s="60"/>
    </row>
    <row r="50" spans="1:24" ht="24.75" customHeight="1" x14ac:dyDescent="0.35">
      <c r="A50" s="331">
        <f t="shared" si="5"/>
        <v>45</v>
      </c>
      <c r="B50" s="93"/>
      <c r="C50" s="332"/>
      <c r="D50" s="332"/>
      <c r="E50" s="94"/>
      <c r="F50" s="94"/>
      <c r="G50" s="94"/>
      <c r="H50" s="94"/>
      <c r="I50" s="94"/>
      <c r="J50" s="94"/>
      <c r="K50" s="61">
        <f t="shared" si="6"/>
        <v>0</v>
      </c>
      <c r="L50" s="67">
        <f t="shared" si="7"/>
        <v>0</v>
      </c>
      <c r="M50" s="60"/>
    </row>
    <row r="51" spans="1:24" ht="24.75" customHeight="1" x14ac:dyDescent="0.35">
      <c r="A51" s="331">
        <f t="shared" si="5"/>
        <v>46</v>
      </c>
      <c r="B51" s="93"/>
      <c r="C51" s="332"/>
      <c r="D51" s="332"/>
      <c r="E51" s="94"/>
      <c r="F51" s="94"/>
      <c r="G51" s="94"/>
      <c r="H51" s="94"/>
      <c r="I51" s="94"/>
      <c r="J51" s="94"/>
      <c r="K51" s="61">
        <f t="shared" si="6"/>
        <v>0</v>
      </c>
      <c r="L51" s="67">
        <f t="shared" ref="L51:L54" si="8">K51*8500</f>
        <v>0</v>
      </c>
      <c r="M51" s="60"/>
    </row>
    <row r="52" spans="1:24" ht="24.75" customHeight="1" x14ac:dyDescent="0.35">
      <c r="A52" s="331">
        <f t="shared" si="5"/>
        <v>47</v>
      </c>
      <c r="B52" s="93"/>
      <c r="C52" s="332"/>
      <c r="D52" s="332"/>
      <c r="E52" s="94"/>
      <c r="F52" s="94"/>
      <c r="G52" s="94"/>
      <c r="H52" s="94"/>
      <c r="I52" s="94"/>
      <c r="J52" s="94"/>
      <c r="K52" s="61">
        <f t="shared" ref="K52:K54" si="9">SUM(E52:J52)</f>
        <v>0</v>
      </c>
      <c r="L52" s="67">
        <f t="shared" si="8"/>
        <v>0</v>
      </c>
      <c r="M52" s="60"/>
    </row>
    <row r="53" spans="1:24" ht="24.75" customHeight="1" x14ac:dyDescent="0.35">
      <c r="A53" s="331">
        <f t="shared" si="5"/>
        <v>48</v>
      </c>
      <c r="B53" s="93"/>
      <c r="C53" s="332"/>
      <c r="D53" s="332"/>
      <c r="E53" s="94"/>
      <c r="F53" s="94"/>
      <c r="G53" s="94"/>
      <c r="H53" s="94"/>
      <c r="I53" s="94"/>
      <c r="J53" s="94"/>
      <c r="K53" s="61">
        <f t="shared" si="9"/>
        <v>0</v>
      </c>
      <c r="L53" s="67">
        <f t="shared" si="8"/>
        <v>0</v>
      </c>
      <c r="M53" s="60"/>
    </row>
    <row r="54" spans="1:24" ht="24.75" customHeight="1" x14ac:dyDescent="0.35">
      <c r="A54" s="331">
        <f t="shared" si="5"/>
        <v>49</v>
      </c>
      <c r="B54" s="93"/>
      <c r="C54" s="332"/>
      <c r="D54" s="332"/>
      <c r="E54" s="94"/>
      <c r="F54" s="94"/>
      <c r="G54" s="94"/>
      <c r="H54" s="94"/>
      <c r="I54" s="94"/>
      <c r="J54" s="94"/>
      <c r="K54" s="61">
        <f t="shared" si="9"/>
        <v>0</v>
      </c>
      <c r="L54" s="67">
        <f t="shared" si="8"/>
        <v>0</v>
      </c>
      <c r="M54" s="60"/>
    </row>
    <row r="55" spans="1:24" ht="24.75" customHeight="1" x14ac:dyDescent="0.35">
      <c r="A55" s="331">
        <f t="shared" si="5"/>
        <v>50</v>
      </c>
      <c r="B55" s="93"/>
      <c r="C55" s="332"/>
      <c r="D55" s="332"/>
      <c r="E55" s="94"/>
      <c r="F55" s="94"/>
      <c r="G55" s="94"/>
      <c r="H55" s="94"/>
      <c r="I55" s="94"/>
      <c r="J55" s="94"/>
      <c r="K55" s="61">
        <f t="shared" si="6"/>
        <v>0</v>
      </c>
      <c r="L55" s="67">
        <f t="shared" si="7"/>
        <v>0</v>
      </c>
      <c r="M55" s="60"/>
    </row>
    <row r="56" spans="1:24" ht="4.5" customHeight="1" x14ac:dyDescent="0.35">
      <c r="A56" s="331"/>
      <c r="B56" s="93"/>
      <c r="C56" s="332"/>
      <c r="D56" s="332"/>
      <c r="E56" s="94"/>
      <c r="F56" s="94"/>
      <c r="G56" s="94"/>
      <c r="H56" s="94"/>
      <c r="I56" s="94"/>
      <c r="J56" s="94"/>
      <c r="K56" s="61"/>
      <c r="L56" s="67"/>
      <c r="M56" s="60"/>
    </row>
    <row r="57" spans="1:24" s="10" customFormat="1" ht="24.75" customHeight="1" x14ac:dyDescent="0.35">
      <c r="A57" s="663" t="s">
        <v>0</v>
      </c>
      <c r="B57" s="664"/>
      <c r="C57" s="355"/>
      <c r="D57" s="355"/>
      <c r="E57" s="22">
        <f t="shared" ref="E57:L57" si="10">SUM(E6:E56)</f>
        <v>21</v>
      </c>
      <c r="F57" s="22">
        <f t="shared" si="10"/>
        <v>22</v>
      </c>
      <c r="G57" s="22">
        <f t="shared" si="10"/>
        <v>33</v>
      </c>
      <c r="H57" s="22">
        <f t="shared" si="10"/>
        <v>13</v>
      </c>
      <c r="I57" s="22">
        <f t="shared" si="10"/>
        <v>36</v>
      </c>
      <c r="J57" s="22">
        <f t="shared" si="10"/>
        <v>25</v>
      </c>
      <c r="K57" s="22">
        <f t="shared" si="10"/>
        <v>150</v>
      </c>
      <c r="L57" s="23">
        <f t="shared" si="10"/>
        <v>1266000</v>
      </c>
      <c r="M57" s="115"/>
    </row>
    <row r="58" spans="1:24" x14ac:dyDescent="0.35">
      <c r="L58" s="20">
        <f>K57*5500</f>
        <v>825000</v>
      </c>
      <c r="O58" s="35"/>
    </row>
    <row r="59" spans="1:24" x14ac:dyDescent="0.35">
      <c r="K59" t="s">
        <v>91</v>
      </c>
      <c r="L59" s="95">
        <f>L57-L58</f>
        <v>441000</v>
      </c>
      <c r="M59" s="262"/>
      <c r="N59" s="35"/>
      <c r="O59" s="35">
        <f>L59+'Asinan10 Okt'!F153</f>
        <v>1005000</v>
      </c>
    </row>
    <row r="60" spans="1:24" x14ac:dyDescent="0.35">
      <c r="K60" t="s">
        <v>132</v>
      </c>
      <c r="L60" s="95">
        <v>40000</v>
      </c>
      <c r="M60" s="35"/>
    </row>
    <row r="61" spans="1:24" x14ac:dyDescent="0.35">
      <c r="K61" t="s">
        <v>1182</v>
      </c>
      <c r="L61" s="35">
        <v>50000</v>
      </c>
    </row>
    <row r="62" spans="1:24" x14ac:dyDescent="0.35">
      <c r="K62" t="s">
        <v>740</v>
      </c>
      <c r="L62" s="35">
        <f>L59-L60-L61</f>
        <v>351000</v>
      </c>
    </row>
    <row r="63" spans="1:24" x14ac:dyDescent="0.35">
      <c r="B63" t="s">
        <v>2</v>
      </c>
      <c r="C63" s="93" t="s">
        <v>1285</v>
      </c>
      <c r="D63" s="4" t="s">
        <v>422</v>
      </c>
      <c r="F63" t="s">
        <v>2</v>
      </c>
      <c r="G63" s="93" t="s">
        <v>1101</v>
      </c>
      <c r="H63" s="4" t="s">
        <v>1331</v>
      </c>
      <c r="J63" t="s">
        <v>2</v>
      </c>
      <c r="K63" s="93" t="s">
        <v>1103</v>
      </c>
      <c r="L63" s="4" t="s">
        <v>1331</v>
      </c>
      <c r="N63" t="s">
        <v>2</v>
      </c>
      <c r="O63" s="93" t="s">
        <v>963</v>
      </c>
      <c r="P63" s="4" t="s">
        <v>1332</v>
      </c>
      <c r="R63" t="s">
        <v>2</v>
      </c>
      <c r="S63" s="4" t="s">
        <v>1181</v>
      </c>
      <c r="T63" s="4" t="s">
        <v>649</v>
      </c>
      <c r="V63" t="s">
        <v>2</v>
      </c>
      <c r="W63" s="93" t="s">
        <v>1320</v>
      </c>
      <c r="X63" s="4" t="s">
        <v>1331</v>
      </c>
    </row>
    <row r="64" spans="1:24" x14ac:dyDescent="0.35">
      <c r="B64" s="51" t="s">
        <v>218</v>
      </c>
      <c r="C64" s="50" t="s">
        <v>219</v>
      </c>
      <c r="D64" s="68" t="s">
        <v>0</v>
      </c>
      <c r="E64" s="65"/>
      <c r="F64" s="51" t="s">
        <v>218</v>
      </c>
      <c r="G64" s="50" t="s">
        <v>219</v>
      </c>
      <c r="H64" s="68" t="s">
        <v>0</v>
      </c>
      <c r="I64" s="65"/>
      <c r="J64" s="51" t="s">
        <v>218</v>
      </c>
      <c r="K64" s="50" t="s">
        <v>219</v>
      </c>
      <c r="L64" s="68" t="s">
        <v>0</v>
      </c>
      <c r="N64" s="51" t="s">
        <v>218</v>
      </c>
      <c r="O64" s="50" t="s">
        <v>219</v>
      </c>
      <c r="P64" s="68" t="s">
        <v>0</v>
      </c>
      <c r="R64" s="51" t="s">
        <v>218</v>
      </c>
      <c r="S64" s="50" t="s">
        <v>219</v>
      </c>
      <c r="T64" s="68" t="s">
        <v>0</v>
      </c>
      <c r="V64" s="51" t="s">
        <v>218</v>
      </c>
      <c r="W64" s="50" t="s">
        <v>219</v>
      </c>
      <c r="X64" s="68" t="s">
        <v>0</v>
      </c>
    </row>
    <row r="65" spans="2:24" x14ac:dyDescent="0.35">
      <c r="B65" s="2" t="s">
        <v>18</v>
      </c>
      <c r="C65" s="1">
        <v>1</v>
      </c>
      <c r="D65" s="67">
        <f>C65*8500</f>
        <v>8500</v>
      </c>
      <c r="E65" s="66"/>
      <c r="F65" s="2" t="s">
        <v>18</v>
      </c>
      <c r="G65" s="1"/>
      <c r="H65" s="67">
        <f>G65*8500</f>
        <v>0</v>
      </c>
      <c r="I65" s="65"/>
      <c r="J65" s="2" t="s">
        <v>18</v>
      </c>
      <c r="K65" s="1">
        <v>1</v>
      </c>
      <c r="L65" s="67">
        <f>K65*8500</f>
        <v>8500</v>
      </c>
      <c r="N65" s="2" t="s">
        <v>18</v>
      </c>
      <c r="O65" s="1"/>
      <c r="P65" s="67">
        <f>O65*8500</f>
        <v>0</v>
      </c>
      <c r="R65" s="2" t="s">
        <v>18</v>
      </c>
      <c r="S65" s="1">
        <v>2</v>
      </c>
      <c r="T65" s="67">
        <f>S65*8500</f>
        <v>17000</v>
      </c>
      <c r="V65" s="2" t="s">
        <v>18</v>
      </c>
      <c r="W65" s="1"/>
      <c r="X65" s="67">
        <f>W65*8500</f>
        <v>0</v>
      </c>
    </row>
    <row r="66" spans="2:24" x14ac:dyDescent="0.35">
      <c r="B66" s="2" t="s">
        <v>21</v>
      </c>
      <c r="C66" s="1"/>
      <c r="D66" s="67">
        <f>C66*8500</f>
        <v>0</v>
      </c>
      <c r="E66" s="65"/>
      <c r="F66" s="2" t="s">
        <v>21</v>
      </c>
      <c r="G66" s="1"/>
      <c r="H66" s="67">
        <f>G66*8500</f>
        <v>0</v>
      </c>
      <c r="I66" s="65"/>
      <c r="J66" s="2" t="s">
        <v>21</v>
      </c>
      <c r="K66" s="1"/>
      <c r="L66" s="67">
        <f>K66*8500</f>
        <v>0</v>
      </c>
      <c r="N66" s="2" t="s">
        <v>21</v>
      </c>
      <c r="O66" s="1"/>
      <c r="P66" s="67">
        <f>O66*8500</f>
        <v>0</v>
      </c>
      <c r="R66" s="2" t="s">
        <v>21</v>
      </c>
      <c r="S66" s="1">
        <v>1</v>
      </c>
      <c r="T66" s="67">
        <f>S66*8500</f>
        <v>8500</v>
      </c>
      <c r="V66" s="2" t="s">
        <v>21</v>
      </c>
      <c r="W66" s="1"/>
      <c r="X66" s="67">
        <f>W66*8500</f>
        <v>0</v>
      </c>
    </row>
    <row r="67" spans="2:24" x14ac:dyDescent="0.35">
      <c r="B67" s="2" t="s">
        <v>20</v>
      </c>
      <c r="C67" s="1"/>
      <c r="D67" s="67">
        <f t="shared" ref="D67:D70" si="11">C67*8500</f>
        <v>0</v>
      </c>
      <c r="E67" s="65"/>
      <c r="F67" s="2" t="s">
        <v>20</v>
      </c>
      <c r="G67" s="1">
        <v>2</v>
      </c>
      <c r="H67" s="67">
        <f t="shared" ref="H67:H70" si="12">G67*8500</f>
        <v>17000</v>
      </c>
      <c r="I67" s="65"/>
      <c r="J67" s="2" t="s">
        <v>20</v>
      </c>
      <c r="K67" s="1"/>
      <c r="L67" s="67">
        <f t="shared" ref="L67:L70" si="13">K67*8500</f>
        <v>0</v>
      </c>
      <c r="N67" s="2" t="s">
        <v>20</v>
      </c>
      <c r="O67" s="1"/>
      <c r="P67" s="67">
        <f t="shared" ref="P67:P70" si="14">O67*8500</f>
        <v>0</v>
      </c>
      <c r="R67" s="2" t="s">
        <v>20</v>
      </c>
      <c r="S67" s="1"/>
      <c r="T67" s="67">
        <f t="shared" ref="T67:T70" si="15">S67*8500</f>
        <v>0</v>
      </c>
      <c r="V67" s="2" t="s">
        <v>20</v>
      </c>
      <c r="W67" s="1">
        <v>2</v>
      </c>
      <c r="X67" s="67">
        <f t="shared" ref="X67:X70" si="16">W67*8500</f>
        <v>17000</v>
      </c>
    </row>
    <row r="68" spans="2:24" x14ac:dyDescent="0.35">
      <c r="B68" s="2" t="s">
        <v>22</v>
      </c>
      <c r="C68" s="1"/>
      <c r="D68" s="67">
        <f t="shared" si="11"/>
        <v>0</v>
      </c>
      <c r="F68" s="2" t="s">
        <v>22</v>
      </c>
      <c r="G68" s="1"/>
      <c r="H68" s="67">
        <f t="shared" si="12"/>
        <v>0</v>
      </c>
      <c r="J68" s="2" t="s">
        <v>22</v>
      </c>
      <c r="K68" s="1"/>
      <c r="L68" s="67">
        <f t="shared" si="13"/>
        <v>0</v>
      </c>
      <c r="N68" s="2" t="s">
        <v>22</v>
      </c>
      <c r="O68" s="1"/>
      <c r="P68" s="67">
        <f t="shared" si="14"/>
        <v>0</v>
      </c>
      <c r="R68" s="2" t="s">
        <v>22</v>
      </c>
      <c r="S68" s="1">
        <v>1</v>
      </c>
      <c r="T68" s="67">
        <f t="shared" si="15"/>
        <v>8500</v>
      </c>
      <c r="V68" s="2" t="s">
        <v>22</v>
      </c>
      <c r="W68" s="1"/>
      <c r="X68" s="67">
        <f t="shared" si="16"/>
        <v>0</v>
      </c>
    </row>
    <row r="69" spans="2:24" x14ac:dyDescent="0.35">
      <c r="B69" s="2" t="s">
        <v>19</v>
      </c>
      <c r="C69" s="1">
        <v>3</v>
      </c>
      <c r="D69" s="67">
        <f t="shared" si="11"/>
        <v>25500</v>
      </c>
      <c r="F69" s="2" t="s">
        <v>19</v>
      </c>
      <c r="G69" s="1"/>
      <c r="H69" s="67">
        <f t="shared" si="12"/>
        <v>0</v>
      </c>
      <c r="J69" s="2" t="s">
        <v>19</v>
      </c>
      <c r="K69" s="1">
        <v>5</v>
      </c>
      <c r="L69" s="67">
        <f t="shared" si="13"/>
        <v>42500</v>
      </c>
      <c r="N69" s="2" t="s">
        <v>19</v>
      </c>
      <c r="O69" s="1">
        <v>2</v>
      </c>
      <c r="P69" s="67">
        <f t="shared" si="14"/>
        <v>17000</v>
      </c>
      <c r="R69" s="2" t="s">
        <v>19</v>
      </c>
      <c r="S69" s="1"/>
      <c r="T69" s="67">
        <f t="shared" si="15"/>
        <v>0</v>
      </c>
      <c r="V69" s="2" t="s">
        <v>19</v>
      </c>
      <c r="W69" s="1">
        <v>2</v>
      </c>
      <c r="X69" s="67">
        <f t="shared" si="16"/>
        <v>17000</v>
      </c>
    </row>
    <row r="70" spans="2:24" x14ac:dyDescent="0.35">
      <c r="B70" s="2" t="s">
        <v>23</v>
      </c>
      <c r="C70" s="1"/>
      <c r="D70" s="67">
        <f t="shared" si="11"/>
        <v>0</v>
      </c>
      <c r="F70" s="2" t="s">
        <v>23</v>
      </c>
      <c r="G70" s="1"/>
      <c r="H70" s="67">
        <f t="shared" si="12"/>
        <v>0</v>
      </c>
      <c r="J70" s="2" t="s">
        <v>23</v>
      </c>
      <c r="K70" s="1"/>
      <c r="L70" s="67">
        <f t="shared" si="13"/>
        <v>0</v>
      </c>
      <c r="N70" s="2" t="s">
        <v>23</v>
      </c>
      <c r="O70" s="1"/>
      <c r="P70" s="67">
        <f t="shared" si="14"/>
        <v>0</v>
      </c>
      <c r="R70" s="2" t="s">
        <v>23</v>
      </c>
      <c r="S70" s="1"/>
      <c r="T70" s="67">
        <f t="shared" si="15"/>
        <v>0</v>
      </c>
      <c r="V70" s="2" t="s">
        <v>23</v>
      </c>
      <c r="W70" s="1">
        <v>2</v>
      </c>
      <c r="X70" s="67">
        <f t="shared" si="16"/>
        <v>17000</v>
      </c>
    </row>
    <row r="71" spans="2:24" x14ac:dyDescent="0.35">
      <c r="B71" s="51" t="s">
        <v>221</v>
      </c>
      <c r="C71" s="50">
        <f>SUM(C65:C70)</f>
        <v>4</v>
      </c>
      <c r="D71" s="68">
        <f>SUM(D65:D70)</f>
        <v>34000</v>
      </c>
      <c r="F71" s="51" t="s">
        <v>221</v>
      </c>
      <c r="G71" s="50">
        <f>SUM(G65:G70)</f>
        <v>2</v>
      </c>
      <c r="H71" s="68">
        <f>SUM(H66:H70)</f>
        <v>17000</v>
      </c>
      <c r="J71" s="51" t="s">
        <v>221</v>
      </c>
      <c r="K71" s="50">
        <f>SUM(K65:K70)</f>
        <v>6</v>
      </c>
      <c r="L71" s="68">
        <f>SUM(L65:L70)</f>
        <v>51000</v>
      </c>
      <c r="N71" s="51" t="s">
        <v>221</v>
      </c>
      <c r="O71" s="50">
        <f>SUM(O65:O70)</f>
        <v>2</v>
      </c>
      <c r="P71" s="68">
        <f>SUM(P65:P70)</f>
        <v>17000</v>
      </c>
      <c r="R71" s="51" t="s">
        <v>221</v>
      </c>
      <c r="S71" s="50">
        <f>SUM(S65:S70)</f>
        <v>4</v>
      </c>
      <c r="T71" s="68">
        <f>SUM(T65:T70)</f>
        <v>34000</v>
      </c>
      <c r="V71" s="51" t="s">
        <v>221</v>
      </c>
      <c r="W71" s="50">
        <f>SUM(W65:W70)</f>
        <v>6</v>
      </c>
      <c r="X71" s="68">
        <f>SUM(X65:X70)</f>
        <v>51000</v>
      </c>
    </row>
    <row r="74" spans="2:24" x14ac:dyDescent="0.35">
      <c r="B74" t="s">
        <v>2</v>
      </c>
      <c r="C74" s="93" t="s">
        <v>1333</v>
      </c>
      <c r="D74" s="4" t="s">
        <v>1331</v>
      </c>
      <c r="F74" t="s">
        <v>2</v>
      </c>
      <c r="G74" s="93" t="s">
        <v>691</v>
      </c>
      <c r="H74" s="4" t="s">
        <v>104</v>
      </c>
      <c r="J74" t="s">
        <v>2</v>
      </c>
      <c r="K74" s="93" t="s">
        <v>1318</v>
      </c>
      <c r="L74" s="4" t="s">
        <v>1331</v>
      </c>
      <c r="N74" t="s">
        <v>2</v>
      </c>
      <c r="O74" s="93" t="s">
        <v>733</v>
      </c>
      <c r="P74" s="4" t="s">
        <v>1334</v>
      </c>
      <c r="R74" t="s">
        <v>2</v>
      </c>
      <c r="S74" s="93" t="s">
        <v>1111</v>
      </c>
      <c r="T74" s="4" t="s">
        <v>1166</v>
      </c>
      <c r="V74" t="s">
        <v>2</v>
      </c>
      <c r="W74" s="4" t="s">
        <v>1191</v>
      </c>
      <c r="X74" s="4" t="s">
        <v>649</v>
      </c>
    </row>
    <row r="75" spans="2:24" x14ac:dyDescent="0.35">
      <c r="B75" s="51" t="s">
        <v>218</v>
      </c>
      <c r="C75" s="50" t="s">
        <v>219</v>
      </c>
      <c r="D75" s="68" t="s">
        <v>0</v>
      </c>
      <c r="E75" s="65"/>
      <c r="F75" s="51" t="s">
        <v>218</v>
      </c>
      <c r="G75" s="50" t="s">
        <v>219</v>
      </c>
      <c r="H75" s="68" t="s">
        <v>0</v>
      </c>
      <c r="I75" s="65"/>
      <c r="J75" s="51" t="s">
        <v>218</v>
      </c>
      <c r="K75" s="50" t="s">
        <v>219</v>
      </c>
      <c r="L75" s="68" t="s">
        <v>0</v>
      </c>
      <c r="N75" s="51" t="s">
        <v>218</v>
      </c>
      <c r="O75" s="50" t="s">
        <v>219</v>
      </c>
      <c r="P75" s="68" t="s">
        <v>0</v>
      </c>
      <c r="R75" s="51" t="s">
        <v>218</v>
      </c>
      <c r="S75" s="50" t="s">
        <v>219</v>
      </c>
      <c r="T75" s="68" t="s">
        <v>0</v>
      </c>
      <c r="V75" s="51" t="s">
        <v>218</v>
      </c>
      <c r="W75" s="50" t="s">
        <v>219</v>
      </c>
      <c r="X75" s="68" t="s">
        <v>0</v>
      </c>
    </row>
    <row r="76" spans="2:24" x14ac:dyDescent="0.35">
      <c r="B76" s="2" t="s">
        <v>18</v>
      </c>
      <c r="C76" s="1"/>
      <c r="D76" s="67">
        <f>C76*8500</f>
        <v>0</v>
      </c>
      <c r="E76" s="66"/>
      <c r="F76" s="2" t="s">
        <v>18</v>
      </c>
      <c r="G76" s="1">
        <v>4</v>
      </c>
      <c r="H76" s="67">
        <f>G76*8500</f>
        <v>34000</v>
      </c>
      <c r="I76" s="65"/>
      <c r="J76" s="2" t="s">
        <v>18</v>
      </c>
      <c r="K76" s="1">
        <v>1</v>
      </c>
      <c r="L76" s="67">
        <f>K76*8500</f>
        <v>8500</v>
      </c>
      <c r="N76" s="2" t="s">
        <v>18</v>
      </c>
      <c r="O76" s="1"/>
      <c r="P76" s="67">
        <f>O76*8500</f>
        <v>0</v>
      </c>
      <c r="R76" s="2" t="s">
        <v>18</v>
      </c>
      <c r="S76" s="1"/>
      <c r="T76" s="67">
        <f>S76*8500</f>
        <v>0</v>
      </c>
      <c r="V76" s="2" t="s">
        <v>18</v>
      </c>
      <c r="W76" s="1"/>
      <c r="X76" s="67">
        <f>W76*8500</f>
        <v>0</v>
      </c>
    </row>
    <row r="77" spans="2:24" x14ac:dyDescent="0.35">
      <c r="B77" s="2" t="s">
        <v>21</v>
      </c>
      <c r="C77" s="1"/>
      <c r="D77" s="67">
        <f>C77*8500</f>
        <v>0</v>
      </c>
      <c r="E77" s="65"/>
      <c r="F77" s="2" t="s">
        <v>21</v>
      </c>
      <c r="G77" s="1"/>
      <c r="H77" s="67">
        <f>G77*8500</f>
        <v>0</v>
      </c>
      <c r="I77" s="65"/>
      <c r="J77" s="2" t="s">
        <v>21</v>
      </c>
      <c r="K77" s="1">
        <v>1</v>
      </c>
      <c r="L77" s="67">
        <f>K77*8500</f>
        <v>8500</v>
      </c>
      <c r="N77" s="2" t="s">
        <v>21</v>
      </c>
      <c r="O77" s="1">
        <v>2</v>
      </c>
      <c r="P77" s="67">
        <f>O77*8500</f>
        <v>17000</v>
      </c>
      <c r="R77" s="2" t="s">
        <v>21</v>
      </c>
      <c r="S77" s="1"/>
      <c r="T77" s="67">
        <f>S77*8500</f>
        <v>0</v>
      </c>
      <c r="V77" s="2" t="s">
        <v>21</v>
      </c>
      <c r="W77" s="1"/>
      <c r="X77" s="67">
        <f>W77*8500</f>
        <v>0</v>
      </c>
    </row>
    <row r="78" spans="2:24" x14ac:dyDescent="0.35">
      <c r="B78" s="2" t="s">
        <v>20</v>
      </c>
      <c r="C78" s="1">
        <v>2</v>
      </c>
      <c r="D78" s="67">
        <f t="shared" ref="D78:D81" si="17">C78*8500</f>
        <v>17000</v>
      </c>
      <c r="E78" s="65"/>
      <c r="F78" s="2" t="s">
        <v>20</v>
      </c>
      <c r="G78" s="1">
        <v>6</v>
      </c>
      <c r="H78" s="67">
        <f t="shared" ref="H78:H81" si="18">G78*8500</f>
        <v>51000</v>
      </c>
      <c r="I78" s="65"/>
      <c r="J78" s="2" t="s">
        <v>20</v>
      </c>
      <c r="K78" s="1">
        <v>1</v>
      </c>
      <c r="L78" s="67">
        <f t="shared" ref="L78:L81" si="19">K78*8500</f>
        <v>8500</v>
      </c>
      <c r="N78" s="2" t="s">
        <v>20</v>
      </c>
      <c r="O78" s="1">
        <v>1</v>
      </c>
      <c r="P78" s="67">
        <f t="shared" ref="P78:P81" si="20">O78*8500</f>
        <v>8500</v>
      </c>
      <c r="R78" s="2" t="s">
        <v>20</v>
      </c>
      <c r="S78" s="1"/>
      <c r="T78" s="67">
        <f t="shared" ref="T78:T81" si="21">S78*8500</f>
        <v>0</v>
      </c>
      <c r="V78" s="2" t="s">
        <v>20</v>
      </c>
      <c r="W78" s="1"/>
      <c r="X78" s="67">
        <f t="shared" ref="X78:X81" si="22">W78*8500</f>
        <v>0</v>
      </c>
    </row>
    <row r="79" spans="2:24" x14ac:dyDescent="0.35">
      <c r="B79" s="2" t="s">
        <v>22</v>
      </c>
      <c r="C79" s="1"/>
      <c r="D79" s="67">
        <f t="shared" si="17"/>
        <v>0</v>
      </c>
      <c r="F79" s="2" t="s">
        <v>22</v>
      </c>
      <c r="G79" s="1"/>
      <c r="H79" s="67">
        <f t="shared" si="18"/>
        <v>0</v>
      </c>
      <c r="J79" s="2" t="s">
        <v>22</v>
      </c>
      <c r="K79" s="1"/>
      <c r="L79" s="67">
        <f t="shared" si="19"/>
        <v>0</v>
      </c>
      <c r="N79" s="2" t="s">
        <v>22</v>
      </c>
      <c r="O79" s="1"/>
      <c r="P79" s="67">
        <f t="shared" si="20"/>
        <v>0</v>
      </c>
      <c r="R79" s="2" t="s">
        <v>22</v>
      </c>
      <c r="S79" s="1"/>
      <c r="T79" s="67">
        <f t="shared" si="21"/>
        <v>0</v>
      </c>
      <c r="V79" s="2" t="s">
        <v>22</v>
      </c>
      <c r="W79" s="1"/>
      <c r="X79" s="67">
        <f t="shared" si="22"/>
        <v>0</v>
      </c>
    </row>
    <row r="80" spans="2:24" x14ac:dyDescent="0.35">
      <c r="B80" s="2" t="s">
        <v>19</v>
      </c>
      <c r="C80" s="1">
        <v>1</v>
      </c>
      <c r="D80" s="67">
        <f t="shared" si="17"/>
        <v>8500</v>
      </c>
      <c r="F80" s="2" t="s">
        <v>19</v>
      </c>
      <c r="G80" s="1"/>
      <c r="H80" s="67">
        <f t="shared" si="18"/>
        <v>0</v>
      </c>
      <c r="J80" s="2" t="s">
        <v>19</v>
      </c>
      <c r="K80" s="1"/>
      <c r="L80" s="67">
        <f t="shared" si="19"/>
        <v>0</v>
      </c>
      <c r="N80" s="2" t="s">
        <v>19</v>
      </c>
      <c r="O80" s="1"/>
      <c r="P80" s="67">
        <f t="shared" si="20"/>
        <v>0</v>
      </c>
      <c r="R80" s="2" t="s">
        <v>19</v>
      </c>
      <c r="S80" s="1">
        <v>1</v>
      </c>
      <c r="T80" s="67">
        <f t="shared" si="21"/>
        <v>8500</v>
      </c>
      <c r="V80" s="2" t="s">
        <v>19</v>
      </c>
      <c r="W80" s="1">
        <v>1</v>
      </c>
      <c r="X80" s="67">
        <f t="shared" si="22"/>
        <v>8500</v>
      </c>
    </row>
    <row r="81" spans="2:24" x14ac:dyDescent="0.35">
      <c r="B81" s="2" t="s">
        <v>23</v>
      </c>
      <c r="C81" s="1">
        <v>1</v>
      </c>
      <c r="D81" s="67">
        <f t="shared" si="17"/>
        <v>8500</v>
      </c>
      <c r="F81" s="2" t="s">
        <v>23</v>
      </c>
      <c r="G81" s="1"/>
      <c r="H81" s="67">
        <f t="shared" si="18"/>
        <v>0</v>
      </c>
      <c r="J81" s="2" t="s">
        <v>23</v>
      </c>
      <c r="K81" s="1"/>
      <c r="L81" s="67">
        <f t="shared" si="19"/>
        <v>0</v>
      </c>
      <c r="N81" s="2" t="s">
        <v>23</v>
      </c>
      <c r="O81" s="1">
        <v>1</v>
      </c>
      <c r="P81" s="67">
        <f t="shared" si="20"/>
        <v>8500</v>
      </c>
      <c r="R81" s="2" t="s">
        <v>23</v>
      </c>
      <c r="S81" s="1">
        <v>1</v>
      </c>
      <c r="T81" s="67">
        <f t="shared" si="21"/>
        <v>8500</v>
      </c>
      <c r="V81" s="2" t="s">
        <v>23</v>
      </c>
      <c r="W81" s="1">
        <v>1</v>
      </c>
      <c r="X81" s="67">
        <f t="shared" si="22"/>
        <v>8500</v>
      </c>
    </row>
    <row r="82" spans="2:24" x14ac:dyDescent="0.35">
      <c r="B82" s="51" t="s">
        <v>221</v>
      </c>
      <c r="C82" s="50">
        <f>SUM(C76:C81)</f>
        <v>4</v>
      </c>
      <c r="D82" s="68">
        <f>SUM(D76:D81)</f>
        <v>34000</v>
      </c>
      <c r="F82" s="51" t="s">
        <v>221</v>
      </c>
      <c r="G82" s="50">
        <f>SUM(G76:G81)</f>
        <v>10</v>
      </c>
      <c r="H82" s="68">
        <f>SUM(H76:H81)</f>
        <v>85000</v>
      </c>
      <c r="J82" s="51" t="s">
        <v>221</v>
      </c>
      <c r="K82" s="50">
        <f>SUM(K76:K81)</f>
        <v>3</v>
      </c>
      <c r="L82" s="68">
        <f>SUM(L76:L81)</f>
        <v>25500</v>
      </c>
      <c r="N82" s="51" t="s">
        <v>221</v>
      </c>
      <c r="O82" s="50">
        <f>SUM(O76:O81)</f>
        <v>4</v>
      </c>
      <c r="P82" s="68">
        <f>SUM(P76:P81)</f>
        <v>34000</v>
      </c>
      <c r="R82" s="51" t="s">
        <v>221</v>
      </c>
      <c r="S82" s="50">
        <f>SUM(S76:S81)</f>
        <v>2</v>
      </c>
      <c r="T82" s="68">
        <f>SUM(T76:T81)</f>
        <v>17000</v>
      </c>
      <c r="V82" s="51" t="s">
        <v>221</v>
      </c>
      <c r="W82" s="50">
        <f>SUM(W76:W81)</f>
        <v>2</v>
      </c>
      <c r="X82" s="68">
        <f>SUM(X76:X81)</f>
        <v>17000</v>
      </c>
    </row>
    <row r="85" spans="2:24" x14ac:dyDescent="0.35">
      <c r="B85" t="s">
        <v>2</v>
      </c>
      <c r="C85" s="93" t="s">
        <v>828</v>
      </c>
      <c r="D85" s="4" t="s">
        <v>104</v>
      </c>
      <c r="F85" t="s">
        <v>2</v>
      </c>
      <c r="G85" s="93" t="s">
        <v>686</v>
      </c>
      <c r="H85" s="4" t="s">
        <v>422</v>
      </c>
      <c r="J85" t="s">
        <v>2</v>
      </c>
      <c r="K85" s="4" t="s">
        <v>798</v>
      </c>
      <c r="L85" s="4" t="s">
        <v>104</v>
      </c>
      <c r="N85" t="s">
        <v>2</v>
      </c>
      <c r="O85" s="93" t="s">
        <v>1138</v>
      </c>
      <c r="P85" s="4" t="s">
        <v>886</v>
      </c>
      <c r="R85" t="s">
        <v>2</v>
      </c>
      <c r="S85" s="4" t="s">
        <v>1335</v>
      </c>
      <c r="T85" s="4" t="s">
        <v>649</v>
      </c>
      <c r="V85" t="s">
        <v>2</v>
      </c>
      <c r="W85" s="4" t="s">
        <v>1330</v>
      </c>
      <c r="X85" s="4" t="s">
        <v>649</v>
      </c>
    </row>
    <row r="86" spans="2:24" x14ac:dyDescent="0.35">
      <c r="B86" s="51" t="s">
        <v>218</v>
      </c>
      <c r="C86" s="50"/>
      <c r="D86" s="68"/>
      <c r="E86" s="65"/>
      <c r="F86" s="51" t="s">
        <v>218</v>
      </c>
      <c r="G86" s="50" t="s">
        <v>219</v>
      </c>
      <c r="H86" s="68" t="s">
        <v>0</v>
      </c>
      <c r="I86" s="65"/>
      <c r="J86" s="51" t="s">
        <v>218</v>
      </c>
      <c r="K86" s="50" t="s">
        <v>219</v>
      </c>
      <c r="L86" s="68" t="s">
        <v>0</v>
      </c>
      <c r="N86" s="51" t="s">
        <v>218</v>
      </c>
      <c r="O86" s="50" t="s">
        <v>219</v>
      </c>
      <c r="P86" s="68" t="s">
        <v>0</v>
      </c>
      <c r="R86" s="51" t="s">
        <v>218</v>
      </c>
      <c r="S86" s="50" t="s">
        <v>219</v>
      </c>
      <c r="T86" s="68" t="s">
        <v>0</v>
      </c>
      <c r="V86" s="51" t="s">
        <v>218</v>
      </c>
      <c r="W86" s="50" t="s">
        <v>219</v>
      </c>
      <c r="X86" s="68" t="s">
        <v>0</v>
      </c>
    </row>
    <row r="87" spans="2:24" x14ac:dyDescent="0.35">
      <c r="B87" s="2" t="s">
        <v>18</v>
      </c>
      <c r="C87" s="1">
        <v>2</v>
      </c>
      <c r="D87" s="67">
        <f>C87*8500</f>
        <v>17000</v>
      </c>
      <c r="E87" s="66"/>
      <c r="F87" s="2" t="s">
        <v>18</v>
      </c>
      <c r="G87" s="1"/>
      <c r="H87" s="67">
        <f>G87*8500</f>
        <v>0</v>
      </c>
      <c r="I87" s="65"/>
      <c r="J87" s="2" t="s">
        <v>18</v>
      </c>
      <c r="K87" s="1"/>
      <c r="L87" s="67">
        <f>K87*8500</f>
        <v>0</v>
      </c>
      <c r="N87" s="2" t="s">
        <v>18</v>
      </c>
      <c r="O87" s="1">
        <v>2</v>
      </c>
      <c r="P87" s="67">
        <f>O87*8500</f>
        <v>17000</v>
      </c>
      <c r="R87" s="2" t="s">
        <v>18</v>
      </c>
      <c r="S87" s="1"/>
      <c r="T87" s="67">
        <f>S87*8500</f>
        <v>0</v>
      </c>
      <c r="V87" s="2" t="s">
        <v>18</v>
      </c>
      <c r="W87" s="1">
        <v>1</v>
      </c>
      <c r="X87" s="67">
        <f>W87*8500</f>
        <v>8500</v>
      </c>
    </row>
    <row r="88" spans="2:24" x14ac:dyDescent="0.35">
      <c r="B88" s="2" t="s">
        <v>21</v>
      </c>
      <c r="C88" s="1">
        <v>2</v>
      </c>
      <c r="D88" s="67">
        <f>C88*8500</f>
        <v>17000</v>
      </c>
      <c r="E88" s="65"/>
      <c r="F88" s="2" t="s">
        <v>21</v>
      </c>
      <c r="G88" s="1"/>
      <c r="H88" s="67">
        <f>G88*8500</f>
        <v>0</v>
      </c>
      <c r="I88" s="65"/>
      <c r="J88" s="2" t="s">
        <v>21</v>
      </c>
      <c r="K88" s="1"/>
      <c r="L88" s="67">
        <f>K88*8500</f>
        <v>0</v>
      </c>
      <c r="N88" s="2" t="s">
        <v>21</v>
      </c>
      <c r="O88" s="1">
        <v>1</v>
      </c>
      <c r="P88" s="67">
        <f>O88*8500</f>
        <v>8500</v>
      </c>
      <c r="R88" s="2" t="s">
        <v>21</v>
      </c>
      <c r="S88" s="1"/>
      <c r="T88" s="67">
        <f>S88*8500</f>
        <v>0</v>
      </c>
      <c r="V88" s="2" t="s">
        <v>21</v>
      </c>
      <c r="W88" s="1">
        <v>5</v>
      </c>
      <c r="X88" s="67">
        <f>W88*8500</f>
        <v>42500</v>
      </c>
    </row>
    <row r="89" spans="2:24" x14ac:dyDescent="0.35">
      <c r="B89" s="2" t="s">
        <v>20</v>
      </c>
      <c r="C89" s="1"/>
      <c r="D89" s="67">
        <f t="shared" ref="D89:D92" si="23">C89*8500</f>
        <v>0</v>
      </c>
      <c r="E89" s="65"/>
      <c r="F89" s="2" t="s">
        <v>20</v>
      </c>
      <c r="G89" s="1"/>
      <c r="H89" s="67">
        <f t="shared" ref="H89:H92" si="24">G89*8500</f>
        <v>0</v>
      </c>
      <c r="I89" s="65"/>
      <c r="J89" s="2" t="s">
        <v>20</v>
      </c>
      <c r="K89" s="1"/>
      <c r="L89" s="67">
        <f t="shared" ref="L89:L92" si="25">K89*8500</f>
        <v>0</v>
      </c>
      <c r="N89" s="2" t="s">
        <v>20</v>
      </c>
      <c r="O89" s="1">
        <v>2</v>
      </c>
      <c r="P89" s="67">
        <f t="shared" ref="P89:P92" si="26">O89*8500</f>
        <v>17000</v>
      </c>
      <c r="R89" s="2" t="s">
        <v>20</v>
      </c>
      <c r="S89" s="1"/>
      <c r="T89" s="67">
        <f t="shared" ref="T89:T92" si="27">S89*8500</f>
        <v>0</v>
      </c>
      <c r="V89" s="2" t="s">
        <v>20</v>
      </c>
      <c r="W89" s="1"/>
      <c r="X89" s="67">
        <f t="shared" ref="X89:X92" si="28">W89*8500</f>
        <v>0</v>
      </c>
    </row>
    <row r="90" spans="2:24" x14ac:dyDescent="0.35">
      <c r="B90" s="2" t="s">
        <v>22</v>
      </c>
      <c r="C90" s="1"/>
      <c r="D90" s="67">
        <f t="shared" si="23"/>
        <v>0</v>
      </c>
      <c r="F90" s="2" t="s">
        <v>22</v>
      </c>
      <c r="G90" s="1"/>
      <c r="H90" s="67">
        <f t="shared" si="24"/>
        <v>0</v>
      </c>
      <c r="J90" s="2" t="s">
        <v>22</v>
      </c>
      <c r="K90" s="1"/>
      <c r="L90" s="67">
        <f t="shared" si="25"/>
        <v>0</v>
      </c>
      <c r="N90" s="2" t="s">
        <v>22</v>
      </c>
      <c r="O90" s="1"/>
      <c r="P90" s="67">
        <f t="shared" si="26"/>
        <v>0</v>
      </c>
      <c r="R90" s="2" t="s">
        <v>22</v>
      </c>
      <c r="S90" s="1"/>
      <c r="T90" s="67">
        <f t="shared" si="27"/>
        <v>0</v>
      </c>
      <c r="V90" s="2" t="s">
        <v>22</v>
      </c>
      <c r="W90" s="1"/>
      <c r="X90" s="67">
        <f t="shared" si="28"/>
        <v>0</v>
      </c>
    </row>
    <row r="91" spans="2:24" x14ac:dyDescent="0.35">
      <c r="B91" s="2" t="s">
        <v>19</v>
      </c>
      <c r="C91" s="1">
        <v>1</v>
      </c>
      <c r="D91" s="67">
        <f t="shared" si="23"/>
        <v>8500</v>
      </c>
      <c r="F91" s="2" t="s">
        <v>19</v>
      </c>
      <c r="G91" s="1">
        <v>2</v>
      </c>
      <c r="H91" s="67">
        <f t="shared" si="24"/>
        <v>17000</v>
      </c>
      <c r="J91" s="2" t="s">
        <v>19</v>
      </c>
      <c r="K91" s="1">
        <v>1</v>
      </c>
      <c r="L91" s="67">
        <f t="shared" si="25"/>
        <v>8500</v>
      </c>
      <c r="N91" s="2" t="s">
        <v>19</v>
      </c>
      <c r="O91" s="1">
        <v>1</v>
      </c>
      <c r="P91" s="67">
        <f t="shared" si="26"/>
        <v>8500</v>
      </c>
      <c r="R91" s="2" t="s">
        <v>19</v>
      </c>
      <c r="S91" s="1">
        <v>3</v>
      </c>
      <c r="T91" s="67">
        <f t="shared" si="27"/>
        <v>25500</v>
      </c>
      <c r="V91" s="2" t="s">
        <v>19</v>
      </c>
      <c r="W91" s="1"/>
      <c r="X91" s="67">
        <f t="shared" si="28"/>
        <v>0</v>
      </c>
    </row>
    <row r="92" spans="2:24" x14ac:dyDescent="0.35">
      <c r="B92" s="2" t="s">
        <v>23</v>
      </c>
      <c r="C92" s="1"/>
      <c r="D92" s="67">
        <f t="shared" si="23"/>
        <v>0</v>
      </c>
      <c r="F92" s="2" t="s">
        <v>23</v>
      </c>
      <c r="G92" s="1"/>
      <c r="H92" s="67">
        <f t="shared" si="24"/>
        <v>0</v>
      </c>
      <c r="J92" s="2" t="s">
        <v>23</v>
      </c>
      <c r="K92" s="1">
        <v>1</v>
      </c>
      <c r="L92" s="67">
        <f t="shared" si="25"/>
        <v>8500</v>
      </c>
      <c r="N92" s="2" t="s">
        <v>23</v>
      </c>
      <c r="O92" s="1">
        <v>5</v>
      </c>
      <c r="P92" s="67">
        <f t="shared" si="26"/>
        <v>42500</v>
      </c>
      <c r="R92" s="2" t="s">
        <v>23</v>
      </c>
      <c r="S92" s="1"/>
      <c r="T92" s="67">
        <f t="shared" si="27"/>
        <v>0</v>
      </c>
      <c r="V92" s="2" t="s">
        <v>23</v>
      </c>
      <c r="W92" s="1">
        <v>2</v>
      </c>
      <c r="X92" s="67">
        <f t="shared" si="28"/>
        <v>17000</v>
      </c>
    </row>
    <row r="93" spans="2:24" x14ac:dyDescent="0.35">
      <c r="B93" s="51" t="s">
        <v>221</v>
      </c>
      <c r="C93" s="50">
        <f>SUM(C87:C92)</f>
        <v>5</v>
      </c>
      <c r="D93" s="68">
        <f>SUM(D87:D92)</f>
        <v>42500</v>
      </c>
      <c r="F93" s="51" t="s">
        <v>221</v>
      </c>
      <c r="G93" s="50">
        <f>SUM(G87:G92)</f>
        <v>2</v>
      </c>
      <c r="H93" s="68">
        <f>SUM(H87:H92)</f>
        <v>17000</v>
      </c>
      <c r="J93" s="51" t="s">
        <v>221</v>
      </c>
      <c r="K93" s="50">
        <f>SUM(K87:K92)</f>
        <v>2</v>
      </c>
      <c r="L93" s="68">
        <f>SUM(L87:L92)</f>
        <v>17000</v>
      </c>
      <c r="N93" s="51" t="s">
        <v>221</v>
      </c>
      <c r="O93" s="50">
        <f>SUM(O87:O92)</f>
        <v>11</v>
      </c>
      <c r="P93" s="68">
        <f>SUM(P87:P92)</f>
        <v>93500</v>
      </c>
      <c r="R93" s="51" t="s">
        <v>221</v>
      </c>
      <c r="S93" s="50">
        <f>SUM(S87:S92)</f>
        <v>3</v>
      </c>
      <c r="T93" s="68">
        <f>SUM(T87:T92)</f>
        <v>25500</v>
      </c>
      <c r="V93" s="51" t="s">
        <v>221</v>
      </c>
      <c r="W93" s="50">
        <f>SUM(W87:W92)</f>
        <v>8</v>
      </c>
      <c r="X93" s="68">
        <f>SUM(X87:X92)</f>
        <v>68000</v>
      </c>
    </row>
    <row r="96" spans="2:24" x14ac:dyDescent="0.35">
      <c r="B96" t="s">
        <v>2</v>
      </c>
      <c r="C96" s="93" t="s">
        <v>412</v>
      </c>
      <c r="D96" s="4" t="s">
        <v>104</v>
      </c>
      <c r="F96" t="s">
        <v>2</v>
      </c>
      <c r="G96" s="93"/>
      <c r="J96" t="s">
        <v>2</v>
      </c>
      <c r="K96" s="93"/>
      <c r="L96" s="4"/>
      <c r="N96" t="s">
        <v>2</v>
      </c>
      <c r="O96" s="93"/>
      <c r="P96" s="4"/>
      <c r="R96" t="s">
        <v>2</v>
      </c>
      <c r="S96" s="4"/>
      <c r="T96" s="4"/>
      <c r="V96" t="s">
        <v>2</v>
      </c>
      <c r="W96" s="4"/>
      <c r="X96" s="4"/>
    </row>
    <row r="97" spans="2:24" x14ac:dyDescent="0.35">
      <c r="B97" s="51" t="s">
        <v>218</v>
      </c>
      <c r="C97" s="50" t="s">
        <v>219</v>
      </c>
      <c r="D97" s="68" t="s">
        <v>0</v>
      </c>
      <c r="E97" s="65"/>
      <c r="F97" s="51" t="s">
        <v>218</v>
      </c>
      <c r="G97" s="50" t="s">
        <v>219</v>
      </c>
      <c r="H97" s="68" t="s">
        <v>0</v>
      </c>
      <c r="I97" s="65"/>
      <c r="J97" s="51" t="s">
        <v>218</v>
      </c>
      <c r="K97" s="50" t="s">
        <v>219</v>
      </c>
      <c r="L97" s="68" t="s">
        <v>0</v>
      </c>
      <c r="N97" s="51" t="s">
        <v>218</v>
      </c>
      <c r="O97" s="50" t="s">
        <v>219</v>
      </c>
      <c r="P97" s="68" t="s">
        <v>0</v>
      </c>
      <c r="R97" s="51" t="s">
        <v>218</v>
      </c>
      <c r="S97" s="50" t="s">
        <v>219</v>
      </c>
      <c r="T97" s="68" t="s">
        <v>0</v>
      </c>
      <c r="V97" s="51" t="s">
        <v>218</v>
      </c>
      <c r="W97" s="50" t="s">
        <v>219</v>
      </c>
      <c r="X97" s="68" t="s">
        <v>0</v>
      </c>
    </row>
    <row r="98" spans="2:24" x14ac:dyDescent="0.35">
      <c r="B98" s="2" t="s">
        <v>18</v>
      </c>
      <c r="C98" s="1">
        <v>1</v>
      </c>
      <c r="D98" s="67">
        <f>C98*8500</f>
        <v>8500</v>
      </c>
      <c r="E98" s="66"/>
      <c r="F98" s="2" t="s">
        <v>18</v>
      </c>
      <c r="G98" s="1"/>
      <c r="H98" s="67">
        <f>G98*8500</f>
        <v>0</v>
      </c>
      <c r="I98" s="65"/>
      <c r="J98" s="2" t="s">
        <v>18</v>
      </c>
      <c r="K98" s="1"/>
      <c r="L98" s="67">
        <f>K98*8500</f>
        <v>0</v>
      </c>
      <c r="N98" s="2" t="s">
        <v>18</v>
      </c>
      <c r="O98" s="1"/>
      <c r="P98" s="67">
        <f>O98*8500</f>
        <v>0</v>
      </c>
      <c r="R98" s="2" t="s">
        <v>18</v>
      </c>
      <c r="S98" s="1"/>
      <c r="T98" s="67">
        <f>S98*8500</f>
        <v>0</v>
      </c>
      <c r="V98" s="2" t="s">
        <v>18</v>
      </c>
      <c r="W98" s="1"/>
      <c r="X98" s="67">
        <f>W98*8500</f>
        <v>0</v>
      </c>
    </row>
    <row r="99" spans="2:24" x14ac:dyDescent="0.35">
      <c r="B99" s="2" t="s">
        <v>21</v>
      </c>
      <c r="C99" s="1"/>
      <c r="D99" s="67">
        <f>C99*8500</f>
        <v>0</v>
      </c>
      <c r="E99" s="65"/>
      <c r="F99" s="2" t="s">
        <v>21</v>
      </c>
      <c r="G99" s="1"/>
      <c r="H99" s="67">
        <f>G99*8500</f>
        <v>0</v>
      </c>
      <c r="I99" s="65"/>
      <c r="J99" s="2" t="s">
        <v>21</v>
      </c>
      <c r="K99" s="1"/>
      <c r="L99" s="67">
        <f>K99*8500</f>
        <v>0</v>
      </c>
      <c r="N99" s="2" t="s">
        <v>21</v>
      </c>
      <c r="O99" s="1"/>
      <c r="P99" s="67">
        <f>O99*8500</f>
        <v>0</v>
      </c>
      <c r="R99" s="2" t="s">
        <v>21</v>
      </c>
      <c r="S99" s="1"/>
      <c r="T99" s="67">
        <f>S99*8500</f>
        <v>0</v>
      </c>
      <c r="V99" s="2" t="s">
        <v>21</v>
      </c>
      <c r="W99" s="1"/>
      <c r="X99" s="67">
        <f>W99*8500</f>
        <v>0</v>
      </c>
    </row>
    <row r="100" spans="2:24" x14ac:dyDescent="0.35">
      <c r="B100" s="2" t="s">
        <v>20</v>
      </c>
      <c r="C100" s="1">
        <v>4</v>
      </c>
      <c r="D100" s="67">
        <f t="shared" ref="D100:D103" si="29">C100*8500</f>
        <v>34000</v>
      </c>
      <c r="E100" s="65"/>
      <c r="F100" s="2" t="s">
        <v>20</v>
      </c>
      <c r="G100" s="1"/>
      <c r="H100" s="67">
        <f t="shared" ref="H100:H103" si="30">G100*8500</f>
        <v>0</v>
      </c>
      <c r="I100" s="65"/>
      <c r="J100" s="2" t="s">
        <v>20</v>
      </c>
      <c r="K100" s="1"/>
      <c r="L100" s="67">
        <f t="shared" ref="L100:L103" si="31">K100*8500</f>
        <v>0</v>
      </c>
      <c r="N100" s="2" t="s">
        <v>20</v>
      </c>
      <c r="O100" s="1"/>
      <c r="P100" s="67">
        <f t="shared" ref="P100:P103" si="32">O100*8500</f>
        <v>0</v>
      </c>
      <c r="R100" s="2" t="s">
        <v>20</v>
      </c>
      <c r="S100" s="1"/>
      <c r="T100" s="67">
        <f t="shared" ref="T100:T103" si="33">S100*8500</f>
        <v>0</v>
      </c>
      <c r="V100" s="2" t="s">
        <v>20</v>
      </c>
      <c r="W100" s="1"/>
      <c r="X100" s="67">
        <f t="shared" ref="X100:X103" si="34">W100*8500</f>
        <v>0</v>
      </c>
    </row>
    <row r="101" spans="2:24" x14ac:dyDescent="0.35">
      <c r="B101" s="2" t="s">
        <v>22</v>
      </c>
      <c r="C101" s="1">
        <v>1</v>
      </c>
      <c r="D101" s="67">
        <f t="shared" si="29"/>
        <v>8500</v>
      </c>
      <c r="F101" s="2" t="s">
        <v>22</v>
      </c>
      <c r="G101" s="1"/>
      <c r="H101" s="67">
        <f t="shared" si="30"/>
        <v>0</v>
      </c>
      <c r="J101" s="2" t="s">
        <v>22</v>
      </c>
      <c r="K101" s="1"/>
      <c r="L101" s="67">
        <f t="shared" si="31"/>
        <v>0</v>
      </c>
      <c r="N101" s="2" t="s">
        <v>22</v>
      </c>
      <c r="O101" s="1"/>
      <c r="P101" s="67">
        <f t="shared" si="32"/>
        <v>0</v>
      </c>
      <c r="R101" s="2" t="s">
        <v>22</v>
      </c>
      <c r="S101" s="1"/>
      <c r="T101" s="67">
        <f t="shared" si="33"/>
        <v>0</v>
      </c>
      <c r="V101" s="2" t="s">
        <v>22</v>
      </c>
      <c r="W101" s="1"/>
      <c r="X101" s="67">
        <f t="shared" si="34"/>
        <v>0</v>
      </c>
    </row>
    <row r="102" spans="2:24" x14ac:dyDescent="0.35">
      <c r="B102" s="2" t="s">
        <v>19</v>
      </c>
      <c r="C102" s="1">
        <v>3</v>
      </c>
      <c r="D102" s="67">
        <f t="shared" si="29"/>
        <v>25500</v>
      </c>
      <c r="F102" s="2" t="s">
        <v>19</v>
      </c>
      <c r="G102" s="1"/>
      <c r="H102" s="67">
        <f t="shared" si="30"/>
        <v>0</v>
      </c>
      <c r="J102" s="2" t="s">
        <v>19</v>
      </c>
      <c r="K102" s="1"/>
      <c r="L102" s="67">
        <f t="shared" si="31"/>
        <v>0</v>
      </c>
      <c r="N102" s="2" t="s">
        <v>19</v>
      </c>
      <c r="O102" s="1"/>
      <c r="P102" s="67">
        <f t="shared" si="32"/>
        <v>0</v>
      </c>
      <c r="R102" s="2" t="s">
        <v>19</v>
      </c>
      <c r="S102" s="1"/>
      <c r="T102" s="67">
        <f t="shared" si="33"/>
        <v>0</v>
      </c>
      <c r="V102" s="2" t="s">
        <v>19</v>
      </c>
      <c r="W102" s="1"/>
      <c r="X102" s="67">
        <f t="shared" si="34"/>
        <v>0</v>
      </c>
    </row>
    <row r="103" spans="2:24" x14ac:dyDescent="0.35">
      <c r="B103" s="2" t="s">
        <v>23</v>
      </c>
      <c r="C103" s="1"/>
      <c r="D103" s="67">
        <f t="shared" si="29"/>
        <v>0</v>
      </c>
      <c r="F103" s="2" t="s">
        <v>23</v>
      </c>
      <c r="G103" s="1"/>
      <c r="H103" s="67">
        <f t="shared" si="30"/>
        <v>0</v>
      </c>
      <c r="J103" s="2" t="s">
        <v>23</v>
      </c>
      <c r="K103" s="1"/>
      <c r="L103" s="67">
        <f t="shared" si="31"/>
        <v>0</v>
      </c>
      <c r="N103" s="2" t="s">
        <v>23</v>
      </c>
      <c r="O103" s="1"/>
      <c r="P103" s="67">
        <f t="shared" si="32"/>
        <v>0</v>
      </c>
      <c r="R103" s="2" t="s">
        <v>23</v>
      </c>
      <c r="S103" s="1"/>
      <c r="T103" s="67">
        <f t="shared" si="33"/>
        <v>0</v>
      </c>
      <c r="V103" s="2" t="s">
        <v>23</v>
      </c>
      <c r="W103" s="1"/>
      <c r="X103" s="67">
        <f t="shared" si="34"/>
        <v>0</v>
      </c>
    </row>
    <row r="104" spans="2:24" x14ac:dyDescent="0.35">
      <c r="B104" s="51" t="s">
        <v>221</v>
      </c>
      <c r="C104" s="50">
        <f>SUM(C98:C103)</f>
        <v>9</v>
      </c>
      <c r="D104" s="68">
        <f>SUM(D98:D103)</f>
        <v>76500</v>
      </c>
      <c r="F104" s="51" t="s">
        <v>221</v>
      </c>
      <c r="G104" s="50">
        <f>SUM(G98:G103)</f>
        <v>0</v>
      </c>
      <c r="H104" s="68">
        <f>SUM(H98:H103)</f>
        <v>0</v>
      </c>
      <c r="J104" s="51" t="s">
        <v>221</v>
      </c>
      <c r="K104" s="50">
        <f>SUM(K98:K103)</f>
        <v>0</v>
      </c>
      <c r="L104" s="68">
        <f>SUM(L98:L103)</f>
        <v>0</v>
      </c>
      <c r="N104" s="51" t="s">
        <v>221</v>
      </c>
      <c r="O104" s="50">
        <f>SUM(O98:O103)</f>
        <v>0</v>
      </c>
      <c r="P104" s="68">
        <f>SUM(P98:P103)</f>
        <v>0</v>
      </c>
      <c r="R104" s="51" t="s">
        <v>221</v>
      </c>
      <c r="S104" s="50">
        <f>SUM(S98:S103)</f>
        <v>0</v>
      </c>
      <c r="T104" s="68">
        <f>SUM(T98:T103)</f>
        <v>0</v>
      </c>
      <c r="V104" s="51" t="s">
        <v>221</v>
      </c>
      <c r="W104" s="50">
        <f>SUM(W98:W103)</f>
        <v>0</v>
      </c>
      <c r="X104" s="68">
        <f>SUM(X98:X103)</f>
        <v>0</v>
      </c>
    </row>
    <row r="114" spans="2:24" x14ac:dyDescent="0.35">
      <c r="B114" t="s">
        <v>2</v>
      </c>
      <c r="C114" s="93"/>
      <c r="F114"/>
      <c r="G114" s="93"/>
      <c r="J114" t="s">
        <v>2</v>
      </c>
      <c r="K114" s="93"/>
      <c r="L114" s="4"/>
      <c r="N114" t="s">
        <v>896</v>
      </c>
      <c r="O114" s="93"/>
      <c r="P114" s="4"/>
      <c r="R114" t="s">
        <v>2</v>
      </c>
      <c r="S114" s="93"/>
      <c r="T114" s="4"/>
      <c r="V114" t="s">
        <v>2</v>
      </c>
      <c r="W114" s="93"/>
      <c r="X114" s="4"/>
    </row>
    <row r="115" spans="2:24" x14ac:dyDescent="0.35">
      <c r="B115" s="51" t="s">
        <v>218</v>
      </c>
      <c r="C115" s="50" t="s">
        <v>219</v>
      </c>
      <c r="D115" s="68" t="s">
        <v>0</v>
      </c>
      <c r="F115" s="51" t="s">
        <v>218</v>
      </c>
      <c r="G115" s="50" t="s">
        <v>219</v>
      </c>
      <c r="H115" s="68" t="s">
        <v>0</v>
      </c>
      <c r="J115" s="51" t="s">
        <v>218</v>
      </c>
      <c r="K115" s="50" t="s">
        <v>219</v>
      </c>
      <c r="L115" s="68" t="s">
        <v>0</v>
      </c>
      <c r="N115" s="51" t="s">
        <v>218</v>
      </c>
      <c r="O115" s="50" t="s">
        <v>219</v>
      </c>
      <c r="P115" s="68" t="s">
        <v>0</v>
      </c>
      <c r="R115" s="51" t="s">
        <v>218</v>
      </c>
      <c r="S115" s="50" t="s">
        <v>219</v>
      </c>
      <c r="T115" s="68" t="s">
        <v>0</v>
      </c>
      <c r="V115" s="51" t="s">
        <v>218</v>
      </c>
      <c r="W115" s="50" t="s">
        <v>219</v>
      </c>
      <c r="X115" s="68" t="s">
        <v>0</v>
      </c>
    </row>
    <row r="116" spans="2:24" x14ac:dyDescent="0.35">
      <c r="B116" s="2" t="s">
        <v>18</v>
      </c>
      <c r="C116" s="1"/>
      <c r="D116" s="67">
        <f>C116*8500</f>
        <v>0</v>
      </c>
      <c r="F116" s="2" t="s">
        <v>18</v>
      </c>
      <c r="G116" s="1"/>
      <c r="H116" s="67">
        <f>G116*8500</f>
        <v>0</v>
      </c>
      <c r="J116" s="2" t="s">
        <v>18</v>
      </c>
      <c r="K116" s="1"/>
      <c r="L116" s="67">
        <f>K116*8500</f>
        <v>0</v>
      </c>
      <c r="N116" s="2" t="s">
        <v>18</v>
      </c>
      <c r="O116" s="1"/>
      <c r="P116" s="67">
        <f>O116*8500</f>
        <v>0</v>
      </c>
      <c r="R116" s="2" t="s">
        <v>18</v>
      </c>
      <c r="S116" s="1"/>
      <c r="T116" s="67">
        <f>S116*8500</f>
        <v>0</v>
      </c>
      <c r="V116" s="2" t="s">
        <v>18</v>
      </c>
      <c r="W116" s="1"/>
      <c r="X116" s="67">
        <f>W116*8500</f>
        <v>0</v>
      </c>
    </row>
    <row r="117" spans="2:24" x14ac:dyDescent="0.35">
      <c r="B117" s="2" t="s">
        <v>21</v>
      </c>
      <c r="C117" s="1"/>
      <c r="D117" s="67">
        <f>C117*8500</f>
        <v>0</v>
      </c>
      <c r="F117" s="2" t="s">
        <v>21</v>
      </c>
      <c r="G117" s="1"/>
      <c r="H117" s="67">
        <f>G117*8500</f>
        <v>0</v>
      </c>
      <c r="J117" s="2" t="s">
        <v>21</v>
      </c>
      <c r="K117" s="1"/>
      <c r="L117" s="67">
        <f>K117*8500</f>
        <v>0</v>
      </c>
      <c r="N117" s="2" t="s">
        <v>21</v>
      </c>
      <c r="O117" s="1"/>
      <c r="P117" s="67">
        <f>O117*8500</f>
        <v>0</v>
      </c>
      <c r="R117" s="2" t="s">
        <v>21</v>
      </c>
      <c r="S117" s="1"/>
      <c r="T117" s="67">
        <f>S117*8500</f>
        <v>0</v>
      </c>
      <c r="V117" s="2" t="s">
        <v>21</v>
      </c>
      <c r="W117" s="1"/>
      <c r="X117" s="67">
        <f>W117*8500</f>
        <v>0</v>
      </c>
    </row>
    <row r="118" spans="2:24" x14ac:dyDescent="0.35">
      <c r="B118" s="2" t="s">
        <v>20</v>
      </c>
      <c r="C118" s="1"/>
      <c r="D118" s="67">
        <f t="shared" ref="D118:D121" si="35">C118*8500</f>
        <v>0</v>
      </c>
      <c r="F118" s="2" t="s">
        <v>20</v>
      </c>
      <c r="G118" s="1"/>
      <c r="H118" s="67">
        <f t="shared" ref="H118:H121" si="36">G118*8500</f>
        <v>0</v>
      </c>
      <c r="J118" s="2" t="s">
        <v>20</v>
      </c>
      <c r="K118" s="1"/>
      <c r="L118" s="67">
        <f t="shared" ref="L118:L121" si="37">K118*8500</f>
        <v>0</v>
      </c>
      <c r="N118" s="2" t="s">
        <v>20</v>
      </c>
      <c r="O118" s="1"/>
      <c r="P118" s="67">
        <f t="shared" ref="P118:P121" si="38">O118*8500</f>
        <v>0</v>
      </c>
      <c r="R118" s="2" t="s">
        <v>20</v>
      </c>
      <c r="S118" s="1"/>
      <c r="T118" s="67">
        <f t="shared" ref="T118:T121" si="39">S118*8500</f>
        <v>0</v>
      </c>
      <c r="V118" s="2" t="s">
        <v>20</v>
      </c>
      <c r="W118" s="1"/>
      <c r="X118" s="67">
        <f t="shared" ref="X118:X121" si="40">W118*8500</f>
        <v>0</v>
      </c>
    </row>
    <row r="119" spans="2:24" x14ac:dyDescent="0.35">
      <c r="B119" s="2" t="s">
        <v>22</v>
      </c>
      <c r="C119" s="1"/>
      <c r="D119" s="67">
        <f t="shared" si="35"/>
        <v>0</v>
      </c>
      <c r="F119" s="2" t="s">
        <v>22</v>
      </c>
      <c r="G119" s="1"/>
      <c r="H119" s="67">
        <f t="shared" si="36"/>
        <v>0</v>
      </c>
      <c r="J119" s="2" t="s">
        <v>22</v>
      </c>
      <c r="K119" s="1"/>
      <c r="L119" s="67">
        <f t="shared" si="37"/>
        <v>0</v>
      </c>
      <c r="N119" s="2" t="s">
        <v>22</v>
      </c>
      <c r="O119" s="1"/>
      <c r="P119" s="67">
        <f t="shared" si="38"/>
        <v>0</v>
      </c>
      <c r="R119" s="2" t="s">
        <v>22</v>
      </c>
      <c r="S119" s="1"/>
      <c r="T119" s="67">
        <f t="shared" si="39"/>
        <v>0</v>
      </c>
      <c r="V119" s="2" t="s">
        <v>22</v>
      </c>
      <c r="W119" s="1"/>
      <c r="X119" s="67">
        <f t="shared" si="40"/>
        <v>0</v>
      </c>
    </row>
    <row r="120" spans="2:24" x14ac:dyDescent="0.35">
      <c r="B120" s="2" t="s">
        <v>19</v>
      </c>
      <c r="C120" s="1"/>
      <c r="D120" s="67">
        <f t="shared" si="35"/>
        <v>0</v>
      </c>
      <c r="F120" s="2" t="s">
        <v>19</v>
      </c>
      <c r="G120" s="1"/>
      <c r="H120" s="67">
        <f t="shared" si="36"/>
        <v>0</v>
      </c>
      <c r="J120" s="2" t="s">
        <v>19</v>
      </c>
      <c r="K120" s="1"/>
      <c r="L120" s="67">
        <f t="shared" si="37"/>
        <v>0</v>
      </c>
      <c r="N120" s="2" t="s">
        <v>19</v>
      </c>
      <c r="O120" s="1"/>
      <c r="P120" s="67">
        <f t="shared" si="38"/>
        <v>0</v>
      </c>
      <c r="R120" s="2" t="s">
        <v>19</v>
      </c>
      <c r="S120" s="1"/>
      <c r="T120" s="67">
        <f t="shared" si="39"/>
        <v>0</v>
      </c>
      <c r="V120" s="2" t="s">
        <v>19</v>
      </c>
      <c r="W120" s="1"/>
      <c r="X120" s="67">
        <f t="shared" si="40"/>
        <v>0</v>
      </c>
    </row>
    <row r="121" spans="2:24" x14ac:dyDescent="0.35">
      <c r="B121" s="2" t="s">
        <v>23</v>
      </c>
      <c r="C121" s="1"/>
      <c r="D121" s="67">
        <f t="shared" si="35"/>
        <v>0</v>
      </c>
      <c r="F121" s="2" t="s">
        <v>23</v>
      </c>
      <c r="G121" s="1"/>
      <c r="H121" s="67">
        <f t="shared" si="36"/>
        <v>0</v>
      </c>
      <c r="J121" s="2" t="s">
        <v>23</v>
      </c>
      <c r="K121" s="1"/>
      <c r="L121" s="67">
        <f t="shared" si="37"/>
        <v>0</v>
      </c>
      <c r="N121" s="2" t="s">
        <v>23</v>
      </c>
      <c r="O121" s="1"/>
      <c r="P121" s="67">
        <f t="shared" si="38"/>
        <v>0</v>
      </c>
      <c r="R121" s="2" t="s">
        <v>23</v>
      </c>
      <c r="S121" s="1"/>
      <c r="T121" s="67">
        <f t="shared" si="39"/>
        <v>0</v>
      </c>
      <c r="V121" s="2" t="s">
        <v>23</v>
      </c>
      <c r="W121" s="1"/>
      <c r="X121" s="67">
        <f t="shared" si="40"/>
        <v>0</v>
      </c>
    </row>
    <row r="122" spans="2:24" x14ac:dyDescent="0.35">
      <c r="B122" s="51" t="s">
        <v>221</v>
      </c>
      <c r="C122" s="50">
        <f>SUM(C116:C121)</f>
        <v>0</v>
      </c>
      <c r="D122" s="68">
        <f>SUM(D116:D121)</f>
        <v>0</v>
      </c>
      <c r="F122" s="51" t="s">
        <v>221</v>
      </c>
      <c r="G122" s="50">
        <f>SUM(G116:G121)</f>
        <v>0</v>
      </c>
      <c r="H122" s="68">
        <f>SUM(H116:H121)</f>
        <v>0</v>
      </c>
      <c r="J122" s="51" t="s">
        <v>221</v>
      </c>
      <c r="K122" s="50">
        <f>SUM(K116:K121)</f>
        <v>0</v>
      </c>
      <c r="L122" s="68">
        <f>SUM(L116:L121)</f>
        <v>0</v>
      </c>
      <c r="N122" s="51" t="s">
        <v>221</v>
      </c>
      <c r="O122" s="50">
        <f>SUM(O116:O121)</f>
        <v>0</v>
      </c>
      <c r="P122" s="68">
        <f>SUM(P116:P121)</f>
        <v>0</v>
      </c>
      <c r="R122" s="51" t="s">
        <v>221</v>
      </c>
      <c r="S122" s="50">
        <f>SUM(S116:S121)</f>
        <v>0</v>
      </c>
      <c r="T122" s="68">
        <f>SUM(T116:T121)</f>
        <v>0</v>
      </c>
      <c r="V122" s="51" t="s">
        <v>221</v>
      </c>
      <c r="W122" s="50">
        <f>SUM(W116:W121)</f>
        <v>0</v>
      </c>
      <c r="X122" s="68">
        <f>SUM(X116:X121)</f>
        <v>0</v>
      </c>
    </row>
    <row r="124" spans="2:24" x14ac:dyDescent="0.35">
      <c r="B124" t="s">
        <v>2</v>
      </c>
      <c r="C124" s="93"/>
      <c r="F124" t="s">
        <v>2</v>
      </c>
      <c r="G124" s="93"/>
      <c r="J124" t="s">
        <v>2</v>
      </c>
      <c r="K124" s="93"/>
      <c r="L124" s="4"/>
      <c r="N124" t="s">
        <v>2</v>
      </c>
      <c r="O124" s="93"/>
      <c r="P124" s="4"/>
      <c r="R124" t="s">
        <v>2</v>
      </c>
      <c r="S124" s="93"/>
      <c r="T124" s="4"/>
      <c r="V124" t="s">
        <v>2</v>
      </c>
      <c r="W124" s="93"/>
      <c r="X124" s="4"/>
    </row>
    <row r="125" spans="2:24" x14ac:dyDescent="0.35">
      <c r="B125" s="51" t="s">
        <v>218</v>
      </c>
      <c r="C125" s="50" t="s">
        <v>219</v>
      </c>
      <c r="D125" s="68" t="s">
        <v>0</v>
      </c>
      <c r="F125" s="51" t="s">
        <v>218</v>
      </c>
      <c r="G125" s="50" t="s">
        <v>219</v>
      </c>
      <c r="H125" s="68" t="s">
        <v>0</v>
      </c>
      <c r="J125" s="51" t="s">
        <v>218</v>
      </c>
      <c r="K125" s="50" t="s">
        <v>219</v>
      </c>
      <c r="L125" s="68" t="s">
        <v>0</v>
      </c>
      <c r="N125" s="51" t="s">
        <v>218</v>
      </c>
      <c r="O125" s="50" t="s">
        <v>219</v>
      </c>
      <c r="P125" s="68" t="s">
        <v>0</v>
      </c>
      <c r="R125" s="51" t="s">
        <v>218</v>
      </c>
      <c r="S125" s="50" t="s">
        <v>219</v>
      </c>
      <c r="T125" s="68" t="s">
        <v>0</v>
      </c>
      <c r="V125" s="51" t="s">
        <v>218</v>
      </c>
      <c r="W125" s="50" t="s">
        <v>219</v>
      </c>
      <c r="X125" s="68" t="s">
        <v>0</v>
      </c>
    </row>
    <row r="126" spans="2:24" x14ac:dyDescent="0.35">
      <c r="B126" s="2" t="s">
        <v>18</v>
      </c>
      <c r="C126" s="1"/>
      <c r="D126" s="67">
        <f>C126*8500</f>
        <v>0</v>
      </c>
      <c r="F126" s="2" t="s">
        <v>18</v>
      </c>
      <c r="G126" s="1"/>
      <c r="H126" s="67">
        <f>G126*8500</f>
        <v>0</v>
      </c>
      <c r="J126" s="2" t="s">
        <v>18</v>
      </c>
      <c r="K126" s="1"/>
      <c r="L126" s="67">
        <f>K126*8500</f>
        <v>0</v>
      </c>
      <c r="N126" s="2" t="s">
        <v>18</v>
      </c>
      <c r="O126" s="1"/>
      <c r="P126" s="67">
        <f>O126*8500</f>
        <v>0</v>
      </c>
      <c r="R126" s="2" t="s">
        <v>18</v>
      </c>
      <c r="S126" s="1"/>
      <c r="T126" s="67">
        <f>S126*8500</f>
        <v>0</v>
      </c>
      <c r="V126" s="2" t="s">
        <v>18</v>
      </c>
      <c r="W126" s="1"/>
      <c r="X126" s="67">
        <f>W126*8500</f>
        <v>0</v>
      </c>
    </row>
    <row r="127" spans="2:24" x14ac:dyDescent="0.35">
      <c r="B127" s="2" t="s">
        <v>21</v>
      </c>
      <c r="C127" s="1"/>
      <c r="D127" s="67">
        <f>C127*8500</f>
        <v>0</v>
      </c>
      <c r="F127" s="2" t="s">
        <v>21</v>
      </c>
      <c r="G127" s="1"/>
      <c r="H127" s="67">
        <f>G127*8500</f>
        <v>0</v>
      </c>
      <c r="J127" s="2" t="s">
        <v>21</v>
      </c>
      <c r="K127" s="1"/>
      <c r="L127" s="67">
        <f>K127*8500</f>
        <v>0</v>
      </c>
      <c r="N127" s="2" t="s">
        <v>21</v>
      </c>
      <c r="O127" s="1"/>
      <c r="P127" s="67">
        <f>O127*8500</f>
        <v>0</v>
      </c>
      <c r="R127" s="2" t="s">
        <v>21</v>
      </c>
      <c r="S127" s="1"/>
      <c r="T127" s="67">
        <f>S127*8500</f>
        <v>0</v>
      </c>
      <c r="V127" s="2" t="s">
        <v>21</v>
      </c>
      <c r="W127" s="1"/>
      <c r="X127" s="67">
        <f>W127*8500</f>
        <v>0</v>
      </c>
    </row>
    <row r="128" spans="2:24" x14ac:dyDescent="0.35">
      <c r="B128" s="2" t="s">
        <v>20</v>
      </c>
      <c r="C128" s="1"/>
      <c r="D128" s="67">
        <f t="shared" ref="D128:D131" si="41">C128*8500</f>
        <v>0</v>
      </c>
      <c r="F128" s="2" t="s">
        <v>20</v>
      </c>
      <c r="G128" s="1"/>
      <c r="H128" s="67">
        <f t="shared" ref="H128:H131" si="42">G128*8500</f>
        <v>0</v>
      </c>
      <c r="J128" s="2" t="s">
        <v>20</v>
      </c>
      <c r="K128" s="1"/>
      <c r="L128" s="67">
        <f t="shared" ref="L128:L131" si="43">K128*8500</f>
        <v>0</v>
      </c>
      <c r="N128" s="2" t="s">
        <v>20</v>
      </c>
      <c r="O128" s="1"/>
      <c r="P128" s="67">
        <f t="shared" ref="P128:P131" si="44">O128*8500</f>
        <v>0</v>
      </c>
      <c r="R128" s="2" t="s">
        <v>20</v>
      </c>
      <c r="S128" s="1"/>
      <c r="T128" s="67">
        <f t="shared" ref="T128:T131" si="45">S128*8500</f>
        <v>0</v>
      </c>
      <c r="V128" s="2" t="s">
        <v>20</v>
      </c>
      <c r="W128" s="1"/>
      <c r="X128" s="67">
        <f t="shared" ref="X128:X131" si="46">W128*8500</f>
        <v>0</v>
      </c>
    </row>
    <row r="129" spans="2:24" x14ac:dyDescent="0.35">
      <c r="B129" s="2" t="s">
        <v>22</v>
      </c>
      <c r="C129" s="1"/>
      <c r="D129" s="67">
        <f t="shared" si="41"/>
        <v>0</v>
      </c>
      <c r="F129" s="2" t="s">
        <v>22</v>
      </c>
      <c r="G129" s="1"/>
      <c r="H129" s="67">
        <f t="shared" si="42"/>
        <v>0</v>
      </c>
      <c r="J129" s="2" t="s">
        <v>22</v>
      </c>
      <c r="K129" s="1"/>
      <c r="L129" s="67">
        <f t="shared" si="43"/>
        <v>0</v>
      </c>
      <c r="N129" s="2" t="s">
        <v>22</v>
      </c>
      <c r="O129" s="1"/>
      <c r="P129" s="67">
        <f t="shared" si="44"/>
        <v>0</v>
      </c>
      <c r="R129" s="2" t="s">
        <v>22</v>
      </c>
      <c r="S129" s="1"/>
      <c r="T129" s="67">
        <f t="shared" si="45"/>
        <v>0</v>
      </c>
      <c r="V129" s="2" t="s">
        <v>22</v>
      </c>
      <c r="W129" s="1"/>
      <c r="X129" s="67">
        <f t="shared" si="46"/>
        <v>0</v>
      </c>
    </row>
    <row r="130" spans="2:24" x14ac:dyDescent="0.35">
      <c r="B130" s="2" t="s">
        <v>19</v>
      </c>
      <c r="C130" s="1"/>
      <c r="D130" s="67">
        <f t="shared" si="41"/>
        <v>0</v>
      </c>
      <c r="F130" s="2" t="s">
        <v>19</v>
      </c>
      <c r="G130" s="1"/>
      <c r="H130" s="67">
        <f t="shared" si="42"/>
        <v>0</v>
      </c>
      <c r="J130" s="2" t="s">
        <v>19</v>
      </c>
      <c r="K130" s="1"/>
      <c r="L130" s="67">
        <f t="shared" si="43"/>
        <v>0</v>
      </c>
      <c r="N130" s="2" t="s">
        <v>19</v>
      </c>
      <c r="O130" s="1"/>
      <c r="P130" s="67">
        <f t="shared" si="44"/>
        <v>0</v>
      </c>
      <c r="R130" s="2" t="s">
        <v>19</v>
      </c>
      <c r="S130" s="1"/>
      <c r="T130" s="67">
        <f t="shared" si="45"/>
        <v>0</v>
      </c>
      <c r="V130" s="2" t="s">
        <v>19</v>
      </c>
      <c r="W130" s="1"/>
      <c r="X130" s="67">
        <f t="shared" si="46"/>
        <v>0</v>
      </c>
    </row>
    <row r="131" spans="2:24" x14ac:dyDescent="0.35">
      <c r="B131" s="2" t="s">
        <v>23</v>
      </c>
      <c r="C131" s="1"/>
      <c r="D131" s="67">
        <f t="shared" si="41"/>
        <v>0</v>
      </c>
      <c r="F131" s="2" t="s">
        <v>23</v>
      </c>
      <c r="G131" s="1"/>
      <c r="H131" s="67">
        <f t="shared" si="42"/>
        <v>0</v>
      </c>
      <c r="J131" s="2" t="s">
        <v>23</v>
      </c>
      <c r="K131" s="1"/>
      <c r="L131" s="67">
        <f t="shared" si="43"/>
        <v>0</v>
      </c>
      <c r="N131" s="2" t="s">
        <v>23</v>
      </c>
      <c r="O131" s="1"/>
      <c r="P131" s="67">
        <f t="shared" si="44"/>
        <v>0</v>
      </c>
      <c r="R131" s="2" t="s">
        <v>23</v>
      </c>
      <c r="S131" s="1"/>
      <c r="T131" s="67">
        <f t="shared" si="45"/>
        <v>0</v>
      </c>
      <c r="V131" s="2" t="s">
        <v>23</v>
      </c>
      <c r="W131" s="1"/>
      <c r="X131" s="67">
        <f t="shared" si="46"/>
        <v>0</v>
      </c>
    </row>
    <row r="132" spans="2:24" x14ac:dyDescent="0.35">
      <c r="B132" s="51" t="s">
        <v>221</v>
      </c>
      <c r="C132" s="50">
        <f>SUM(C126:C131)</f>
        <v>0</v>
      </c>
      <c r="D132" s="68">
        <f>SUM(D126:D131)</f>
        <v>0</v>
      </c>
      <c r="F132" s="51" t="s">
        <v>221</v>
      </c>
      <c r="G132" s="50">
        <f>SUM(G126:G131)</f>
        <v>0</v>
      </c>
      <c r="H132" s="68">
        <f>SUM(H126:H131)</f>
        <v>0</v>
      </c>
      <c r="J132" s="51" t="s">
        <v>221</v>
      </c>
      <c r="K132" s="50">
        <f>SUM(K126:K131)</f>
        <v>0</v>
      </c>
      <c r="L132" s="68">
        <f>SUM(L126:L131)</f>
        <v>0</v>
      </c>
      <c r="N132" s="51" t="s">
        <v>221</v>
      </c>
      <c r="O132" s="50">
        <f>SUM(O126:O131)</f>
        <v>0</v>
      </c>
      <c r="P132" s="68">
        <f>SUM(P126:P131)</f>
        <v>0</v>
      </c>
      <c r="R132" s="51" t="s">
        <v>221</v>
      </c>
      <c r="S132" s="50">
        <f>SUM(S126:S131)</f>
        <v>0</v>
      </c>
      <c r="T132" s="68">
        <f>SUM(T126:T131)</f>
        <v>0</v>
      </c>
      <c r="V132" s="51" t="s">
        <v>221</v>
      </c>
      <c r="W132" s="50">
        <f>SUM(W126:W131)</f>
        <v>0</v>
      </c>
      <c r="X132" s="68">
        <f>SUM(X126:X131)</f>
        <v>0</v>
      </c>
    </row>
    <row r="135" spans="2:24" x14ac:dyDescent="0.35">
      <c r="N135" t="s">
        <v>2</v>
      </c>
      <c r="O135" s="93"/>
      <c r="P135" s="4"/>
    </row>
    <row r="136" spans="2:24" x14ac:dyDescent="0.35">
      <c r="B136" s="51" t="s">
        <v>218</v>
      </c>
      <c r="C136" s="50" t="s">
        <v>243</v>
      </c>
      <c r="E136" s="51" t="s">
        <v>218</v>
      </c>
      <c r="F136" s="50" t="s">
        <v>243</v>
      </c>
      <c r="H136" s="51" t="s">
        <v>218</v>
      </c>
      <c r="I136" s="50" t="s">
        <v>243</v>
      </c>
      <c r="K136" s="51" t="s">
        <v>218</v>
      </c>
      <c r="L136" s="50" t="s">
        <v>243</v>
      </c>
      <c r="N136" s="51" t="s">
        <v>218</v>
      </c>
      <c r="O136" s="50" t="s">
        <v>219</v>
      </c>
      <c r="P136" s="68" t="s">
        <v>0</v>
      </c>
      <c r="Q136" s="75"/>
    </row>
    <row r="137" spans="2:24" x14ac:dyDescent="0.35">
      <c r="B137" s="2" t="s">
        <v>18</v>
      </c>
      <c r="C137" s="1" t="s">
        <v>238</v>
      </c>
      <c r="E137" s="2" t="s">
        <v>18</v>
      </c>
      <c r="F137" s="1" t="s">
        <v>238</v>
      </c>
      <c r="H137" s="2" t="s">
        <v>18</v>
      </c>
      <c r="I137" s="1" t="s">
        <v>238</v>
      </c>
      <c r="K137" s="2" t="s">
        <v>18</v>
      </c>
      <c r="L137" s="1" t="s">
        <v>238</v>
      </c>
      <c r="N137" s="2" t="s">
        <v>18</v>
      </c>
      <c r="O137" s="1"/>
      <c r="P137" s="67">
        <f>O137*8500</f>
        <v>0</v>
      </c>
      <c r="Q137" s="75"/>
    </row>
    <row r="138" spans="2:24" s="4" customFormat="1" x14ac:dyDescent="0.35">
      <c r="B138" s="2" t="s">
        <v>19</v>
      </c>
      <c r="C138" s="1" t="s">
        <v>237</v>
      </c>
      <c r="E138" s="2" t="s">
        <v>19</v>
      </c>
      <c r="F138" s="1" t="s">
        <v>237</v>
      </c>
      <c r="H138" s="2" t="s">
        <v>19</v>
      </c>
      <c r="I138" s="1" t="s">
        <v>237</v>
      </c>
      <c r="K138" s="2" t="s">
        <v>19</v>
      </c>
      <c r="L138" s="1" t="s">
        <v>237</v>
      </c>
      <c r="M138"/>
      <c r="N138" s="2" t="s">
        <v>21</v>
      </c>
      <c r="O138" s="1"/>
      <c r="P138" s="67">
        <f>O138*8500</f>
        <v>0</v>
      </c>
      <c r="Q138" s="85"/>
    </row>
    <row r="139" spans="2:24" s="4" customFormat="1" x14ac:dyDescent="0.35">
      <c r="B139" s="2" t="s">
        <v>20</v>
      </c>
      <c r="C139" s="1" t="s">
        <v>239</v>
      </c>
      <c r="E139" s="2" t="s">
        <v>20</v>
      </c>
      <c r="F139" s="1" t="s">
        <v>239</v>
      </c>
      <c r="H139" s="2" t="s">
        <v>20</v>
      </c>
      <c r="I139" s="1" t="s">
        <v>239</v>
      </c>
      <c r="K139" s="2" t="s">
        <v>20</v>
      </c>
      <c r="L139" s="1" t="s">
        <v>239</v>
      </c>
      <c r="M139"/>
      <c r="N139" s="2" t="s">
        <v>20</v>
      </c>
      <c r="O139" s="1"/>
      <c r="P139" s="67">
        <f t="shared" ref="P139:P142" si="47">O139*8500</f>
        <v>0</v>
      </c>
      <c r="Q139" s="85"/>
    </row>
    <row r="140" spans="2:24" s="4" customFormat="1" x14ac:dyDescent="0.35">
      <c r="B140" s="2" t="s">
        <v>21</v>
      </c>
      <c r="C140" s="1" t="s">
        <v>240</v>
      </c>
      <c r="E140" s="2" t="s">
        <v>21</v>
      </c>
      <c r="F140" s="1" t="s">
        <v>240</v>
      </c>
      <c r="H140" s="2" t="s">
        <v>21</v>
      </c>
      <c r="I140" s="1" t="s">
        <v>240</v>
      </c>
      <c r="K140" s="2" t="s">
        <v>21</v>
      </c>
      <c r="L140" s="1" t="s">
        <v>240</v>
      </c>
      <c r="M140"/>
      <c r="N140" s="2" t="s">
        <v>22</v>
      </c>
      <c r="O140" s="1"/>
      <c r="P140" s="67">
        <f t="shared" si="47"/>
        <v>0</v>
      </c>
      <c r="Q140" s="85"/>
    </row>
    <row r="141" spans="2:24" s="4" customFormat="1" x14ac:dyDescent="0.35">
      <c r="B141" s="2" t="s">
        <v>22</v>
      </c>
      <c r="C141" s="1" t="s">
        <v>241</v>
      </c>
      <c r="E141" s="2" t="s">
        <v>22</v>
      </c>
      <c r="F141" s="1" t="s">
        <v>241</v>
      </c>
      <c r="H141" s="2" t="s">
        <v>22</v>
      </c>
      <c r="I141" s="1" t="s">
        <v>241</v>
      </c>
      <c r="K141" s="2" t="s">
        <v>22</v>
      </c>
      <c r="L141" s="1" t="s">
        <v>241</v>
      </c>
      <c r="M141"/>
      <c r="N141" s="2" t="s">
        <v>19</v>
      </c>
      <c r="O141" s="1"/>
      <c r="P141" s="67">
        <f t="shared" si="47"/>
        <v>0</v>
      </c>
      <c r="Q141" s="85"/>
    </row>
    <row r="142" spans="2:24" s="4" customFormat="1" x14ac:dyDescent="0.35">
      <c r="B142" s="2" t="s">
        <v>23</v>
      </c>
      <c r="C142" s="1" t="s">
        <v>242</v>
      </c>
      <c r="E142" s="2" t="s">
        <v>23</v>
      </c>
      <c r="F142" s="1" t="s">
        <v>242</v>
      </c>
      <c r="H142" s="2" t="s">
        <v>23</v>
      </c>
      <c r="I142" s="1" t="s">
        <v>242</v>
      </c>
      <c r="K142" s="2" t="s">
        <v>23</v>
      </c>
      <c r="L142" s="1" t="s">
        <v>242</v>
      </c>
      <c r="M142"/>
      <c r="N142" s="2" t="s">
        <v>23</v>
      </c>
      <c r="O142" s="1"/>
      <c r="P142" s="67">
        <f t="shared" si="47"/>
        <v>0</v>
      </c>
      <c r="Q142" s="85"/>
    </row>
    <row r="143" spans="2:24" x14ac:dyDescent="0.35">
      <c r="K143" s="4"/>
      <c r="L143" s="4"/>
      <c r="N143" s="51" t="s">
        <v>221</v>
      </c>
      <c r="O143" s="50">
        <f>SUM(O137:O142)</f>
        <v>0</v>
      </c>
      <c r="P143" s="68">
        <f>SUM(P137:P142)</f>
        <v>0</v>
      </c>
      <c r="Q143" s="75"/>
    </row>
    <row r="144" spans="2:24" s="4" customFormat="1" x14ac:dyDescent="0.35">
      <c r="B144" s="51" t="s">
        <v>218</v>
      </c>
      <c r="C144" s="50" t="s">
        <v>243</v>
      </c>
      <c r="E144" s="51" t="s">
        <v>218</v>
      </c>
      <c r="F144" s="50" t="s">
        <v>243</v>
      </c>
      <c r="H144" s="51" t="s">
        <v>218</v>
      </c>
      <c r="I144" s="50" t="s">
        <v>243</v>
      </c>
      <c r="K144" s="51" t="s">
        <v>218</v>
      </c>
      <c r="L144" s="50" t="s">
        <v>243</v>
      </c>
      <c r="M144"/>
      <c r="N144" s="132"/>
      <c r="O144" s="65"/>
      <c r="P144" s="206"/>
      <c r="Q144" s="85"/>
    </row>
    <row r="145" spans="2:17" s="4" customFormat="1" x14ac:dyDescent="0.35">
      <c r="B145" s="2" t="s">
        <v>18</v>
      </c>
      <c r="C145" s="1" t="s">
        <v>238</v>
      </c>
      <c r="E145" s="2" t="s">
        <v>18</v>
      </c>
      <c r="F145" s="1" t="s">
        <v>238</v>
      </c>
      <c r="H145" s="2" t="s">
        <v>18</v>
      </c>
      <c r="I145" s="1" t="s">
        <v>238</v>
      </c>
      <c r="K145" s="2" t="s">
        <v>18</v>
      </c>
      <c r="L145" s="1" t="s">
        <v>238</v>
      </c>
      <c r="M145"/>
      <c r="N145" s="65"/>
      <c r="O145" s="65"/>
      <c r="P145" s="65"/>
      <c r="Q145" s="85"/>
    </row>
    <row r="146" spans="2:17" s="4" customFormat="1" x14ac:dyDescent="0.35">
      <c r="B146" s="2" t="s">
        <v>19</v>
      </c>
      <c r="C146" s="1" t="s">
        <v>237</v>
      </c>
      <c r="E146" s="2" t="s">
        <v>19</v>
      </c>
      <c r="F146" s="1" t="s">
        <v>237</v>
      </c>
      <c r="H146" s="2" t="s">
        <v>19</v>
      </c>
      <c r="I146" s="1" t="s">
        <v>237</v>
      </c>
      <c r="K146" s="2" t="s">
        <v>19</v>
      </c>
      <c r="L146" s="1" t="s">
        <v>237</v>
      </c>
      <c r="M146"/>
    </row>
    <row r="147" spans="2:17" s="4" customFormat="1" x14ac:dyDescent="0.35">
      <c r="B147" s="2" t="s">
        <v>20</v>
      </c>
      <c r="C147" s="1" t="s">
        <v>239</v>
      </c>
      <c r="E147" s="2" t="s">
        <v>20</v>
      </c>
      <c r="F147" s="1" t="s">
        <v>239</v>
      </c>
      <c r="H147" s="2" t="s">
        <v>20</v>
      </c>
      <c r="I147" s="1" t="s">
        <v>239</v>
      </c>
      <c r="K147" s="2" t="s">
        <v>20</v>
      </c>
      <c r="L147" s="1" t="s">
        <v>239</v>
      </c>
      <c r="M147"/>
    </row>
    <row r="148" spans="2:17" s="4" customFormat="1" x14ac:dyDescent="0.35">
      <c r="B148" s="2" t="s">
        <v>21</v>
      </c>
      <c r="C148" s="1" t="s">
        <v>240</v>
      </c>
      <c r="E148" s="2" t="s">
        <v>21</v>
      </c>
      <c r="F148" s="1" t="s">
        <v>240</v>
      </c>
      <c r="H148" s="2" t="s">
        <v>21</v>
      </c>
      <c r="I148" s="1" t="s">
        <v>240</v>
      </c>
      <c r="K148" s="2" t="s">
        <v>21</v>
      </c>
      <c r="L148" s="1" t="s">
        <v>240</v>
      </c>
      <c r="M148"/>
    </row>
    <row r="149" spans="2:17" s="4" customFormat="1" x14ac:dyDescent="0.35">
      <c r="B149" s="2" t="s">
        <v>22</v>
      </c>
      <c r="C149" s="1" t="s">
        <v>241</v>
      </c>
      <c r="E149" s="2" t="s">
        <v>22</v>
      </c>
      <c r="F149" s="1" t="s">
        <v>241</v>
      </c>
      <c r="H149" s="2" t="s">
        <v>22</v>
      </c>
      <c r="I149" s="1" t="s">
        <v>241</v>
      </c>
      <c r="K149" s="2" t="s">
        <v>22</v>
      </c>
      <c r="L149" s="1" t="s">
        <v>241</v>
      </c>
      <c r="M149"/>
    </row>
    <row r="150" spans="2:17" s="4" customFormat="1" x14ac:dyDescent="0.35">
      <c r="B150" s="2" t="s">
        <v>23</v>
      </c>
      <c r="C150" s="1" t="s">
        <v>242</v>
      </c>
      <c r="E150" s="2" t="s">
        <v>23</v>
      </c>
      <c r="F150" s="1" t="s">
        <v>242</v>
      </c>
      <c r="H150" s="2" t="s">
        <v>23</v>
      </c>
      <c r="I150" s="1" t="s">
        <v>242</v>
      </c>
      <c r="K150" s="2" t="s">
        <v>23</v>
      </c>
      <c r="L150" s="1" t="s">
        <v>242</v>
      </c>
      <c r="M150"/>
    </row>
    <row r="151" spans="2:17" x14ac:dyDescent="0.35">
      <c r="K151" s="4"/>
      <c r="L151" s="4"/>
    </row>
    <row r="152" spans="2:17" s="4" customFormat="1" x14ac:dyDescent="0.35">
      <c r="B152" s="51" t="s">
        <v>218</v>
      </c>
      <c r="C152" s="50" t="s">
        <v>243</v>
      </c>
      <c r="E152" s="51" t="s">
        <v>218</v>
      </c>
      <c r="F152" s="50" t="s">
        <v>243</v>
      </c>
      <c r="H152" s="51" t="s">
        <v>218</v>
      </c>
      <c r="I152" s="50" t="s">
        <v>243</v>
      </c>
      <c r="K152" s="51" t="s">
        <v>218</v>
      </c>
      <c r="L152" s="50" t="s">
        <v>243</v>
      </c>
      <c r="M152"/>
    </row>
    <row r="153" spans="2:17" s="4" customFormat="1" x14ac:dyDescent="0.35">
      <c r="B153" s="2" t="s">
        <v>18</v>
      </c>
      <c r="C153" s="1" t="s">
        <v>238</v>
      </c>
      <c r="E153" s="2" t="s">
        <v>18</v>
      </c>
      <c r="F153" s="1" t="s">
        <v>238</v>
      </c>
      <c r="H153" s="2" t="s">
        <v>18</v>
      </c>
      <c r="I153" s="1" t="s">
        <v>238</v>
      </c>
      <c r="K153" s="2" t="s">
        <v>18</v>
      </c>
      <c r="L153" s="1" t="s">
        <v>238</v>
      </c>
      <c r="M153"/>
    </row>
    <row r="154" spans="2:17" s="4" customFormat="1" x14ac:dyDescent="0.35">
      <c r="B154" s="2" t="s">
        <v>19</v>
      </c>
      <c r="C154" s="1" t="s">
        <v>237</v>
      </c>
      <c r="E154" s="2" t="s">
        <v>19</v>
      </c>
      <c r="F154" s="1" t="s">
        <v>237</v>
      </c>
      <c r="H154" s="2" t="s">
        <v>19</v>
      </c>
      <c r="I154" s="1" t="s">
        <v>237</v>
      </c>
      <c r="K154" s="2" t="s">
        <v>19</v>
      </c>
      <c r="L154" s="1" t="s">
        <v>237</v>
      </c>
      <c r="M154"/>
    </row>
    <row r="155" spans="2:17" s="4" customFormat="1" x14ac:dyDescent="0.35">
      <c r="B155" s="2" t="s">
        <v>20</v>
      </c>
      <c r="C155" s="1" t="s">
        <v>239</v>
      </c>
      <c r="E155" s="2" t="s">
        <v>20</v>
      </c>
      <c r="F155" s="1" t="s">
        <v>239</v>
      </c>
      <c r="H155" s="2" t="s">
        <v>20</v>
      </c>
      <c r="I155" s="1" t="s">
        <v>239</v>
      </c>
      <c r="K155" s="2" t="s">
        <v>20</v>
      </c>
      <c r="L155" s="1" t="s">
        <v>239</v>
      </c>
      <c r="M155"/>
    </row>
    <row r="156" spans="2:17" s="4" customFormat="1" x14ac:dyDescent="0.35">
      <c r="B156" s="2" t="s">
        <v>21</v>
      </c>
      <c r="C156" s="1" t="s">
        <v>240</v>
      </c>
      <c r="E156" s="2" t="s">
        <v>21</v>
      </c>
      <c r="F156" s="1" t="s">
        <v>240</v>
      </c>
      <c r="H156" s="2" t="s">
        <v>21</v>
      </c>
      <c r="I156" s="1" t="s">
        <v>240</v>
      </c>
      <c r="K156" s="2" t="s">
        <v>21</v>
      </c>
      <c r="L156" s="1" t="s">
        <v>240</v>
      </c>
      <c r="M156"/>
    </row>
    <row r="157" spans="2:17" s="4" customFormat="1" x14ac:dyDescent="0.35">
      <c r="B157" s="2" t="s">
        <v>22</v>
      </c>
      <c r="C157" s="1" t="s">
        <v>241</v>
      </c>
      <c r="E157" s="2" t="s">
        <v>22</v>
      </c>
      <c r="F157" s="1" t="s">
        <v>241</v>
      </c>
      <c r="H157" s="2" t="s">
        <v>22</v>
      </c>
      <c r="I157" s="1" t="s">
        <v>241</v>
      </c>
      <c r="K157" s="2" t="s">
        <v>22</v>
      </c>
      <c r="L157" s="1" t="s">
        <v>241</v>
      </c>
      <c r="M157"/>
    </row>
    <row r="158" spans="2:17" s="4" customFormat="1" x14ac:dyDescent="0.35">
      <c r="B158" s="2" t="s">
        <v>23</v>
      </c>
      <c r="C158" s="1" t="s">
        <v>242</v>
      </c>
      <c r="E158" s="2" t="s">
        <v>23</v>
      </c>
      <c r="F158" s="1" t="s">
        <v>242</v>
      </c>
      <c r="H158" s="2" t="s">
        <v>23</v>
      </c>
      <c r="I158" s="1" t="s">
        <v>242</v>
      </c>
      <c r="K158" s="2" t="s">
        <v>23</v>
      </c>
      <c r="L158" s="1" t="s">
        <v>242</v>
      </c>
      <c r="M158"/>
    </row>
    <row r="159" spans="2:17" x14ac:dyDescent="0.35">
      <c r="K159" s="4"/>
      <c r="L159" s="4"/>
    </row>
    <row r="160" spans="2:17" x14ac:dyDescent="0.35">
      <c r="K160" s="4"/>
      <c r="L160" s="4"/>
    </row>
    <row r="161" spans="2:13" s="4" customFormat="1" x14ac:dyDescent="0.35">
      <c r="B161" s="51" t="s">
        <v>218</v>
      </c>
      <c r="C161" s="50" t="s">
        <v>243</v>
      </c>
      <c r="E161" s="51" t="s">
        <v>218</v>
      </c>
      <c r="F161" s="50" t="s">
        <v>243</v>
      </c>
      <c r="H161" s="51" t="s">
        <v>218</v>
      </c>
      <c r="I161" s="50" t="s">
        <v>243</v>
      </c>
      <c r="K161" s="51" t="s">
        <v>218</v>
      </c>
      <c r="L161" s="50" t="s">
        <v>243</v>
      </c>
      <c r="M161"/>
    </row>
    <row r="162" spans="2:13" s="4" customFormat="1" x14ac:dyDescent="0.35">
      <c r="B162" s="2" t="s">
        <v>18</v>
      </c>
      <c r="C162" s="1" t="s">
        <v>238</v>
      </c>
      <c r="E162" s="2" t="s">
        <v>18</v>
      </c>
      <c r="F162" s="1" t="s">
        <v>238</v>
      </c>
      <c r="H162" s="2" t="s">
        <v>18</v>
      </c>
      <c r="I162" s="1" t="s">
        <v>238</v>
      </c>
      <c r="K162" s="2" t="s">
        <v>18</v>
      </c>
      <c r="L162" s="1" t="s">
        <v>238</v>
      </c>
      <c r="M162"/>
    </row>
    <row r="163" spans="2:13" s="4" customFormat="1" x14ac:dyDescent="0.35">
      <c r="B163" s="2" t="s">
        <v>19</v>
      </c>
      <c r="C163" s="1" t="s">
        <v>237</v>
      </c>
      <c r="E163" s="2" t="s">
        <v>19</v>
      </c>
      <c r="F163" s="1" t="s">
        <v>237</v>
      </c>
      <c r="H163" s="2" t="s">
        <v>19</v>
      </c>
      <c r="I163" s="1" t="s">
        <v>237</v>
      </c>
      <c r="K163" s="2" t="s">
        <v>19</v>
      </c>
      <c r="L163" s="1" t="s">
        <v>237</v>
      </c>
      <c r="M163"/>
    </row>
    <row r="164" spans="2:13" s="4" customFormat="1" x14ac:dyDescent="0.35">
      <c r="B164" s="2" t="s">
        <v>20</v>
      </c>
      <c r="C164" s="1" t="s">
        <v>239</v>
      </c>
      <c r="E164" s="2" t="s">
        <v>20</v>
      </c>
      <c r="F164" s="1" t="s">
        <v>239</v>
      </c>
      <c r="H164" s="2" t="s">
        <v>20</v>
      </c>
      <c r="I164" s="1" t="s">
        <v>239</v>
      </c>
      <c r="K164" s="2" t="s">
        <v>20</v>
      </c>
      <c r="L164" s="1" t="s">
        <v>239</v>
      </c>
      <c r="M164"/>
    </row>
    <row r="165" spans="2:13" s="4" customFormat="1" x14ac:dyDescent="0.35">
      <c r="B165" s="2" t="s">
        <v>21</v>
      </c>
      <c r="C165" s="1" t="s">
        <v>240</v>
      </c>
      <c r="E165" s="2" t="s">
        <v>21</v>
      </c>
      <c r="F165" s="1" t="s">
        <v>240</v>
      </c>
      <c r="H165" s="2" t="s">
        <v>21</v>
      </c>
      <c r="I165" s="1" t="s">
        <v>240</v>
      </c>
      <c r="K165" s="2" t="s">
        <v>21</v>
      </c>
      <c r="L165" s="1" t="s">
        <v>240</v>
      </c>
      <c r="M165"/>
    </row>
    <row r="166" spans="2:13" s="4" customFormat="1" x14ac:dyDescent="0.35">
      <c r="B166" s="2" t="s">
        <v>22</v>
      </c>
      <c r="C166" s="1" t="s">
        <v>241</v>
      </c>
      <c r="E166" s="2" t="s">
        <v>22</v>
      </c>
      <c r="F166" s="1" t="s">
        <v>241</v>
      </c>
      <c r="H166" s="2" t="s">
        <v>22</v>
      </c>
      <c r="I166" s="1" t="s">
        <v>241</v>
      </c>
      <c r="K166" s="2" t="s">
        <v>22</v>
      </c>
      <c r="L166" s="1" t="s">
        <v>241</v>
      </c>
      <c r="M166"/>
    </row>
    <row r="167" spans="2:13" s="4" customFormat="1" x14ac:dyDescent="0.35">
      <c r="B167" s="2" t="s">
        <v>23</v>
      </c>
      <c r="C167" s="1" t="s">
        <v>242</v>
      </c>
      <c r="E167" s="2" t="s">
        <v>23</v>
      </c>
      <c r="F167" s="1" t="s">
        <v>242</v>
      </c>
      <c r="H167" s="2" t="s">
        <v>23</v>
      </c>
      <c r="I167" s="1" t="s">
        <v>242</v>
      </c>
      <c r="K167" s="2" t="s">
        <v>23</v>
      </c>
      <c r="L167" s="1" t="s">
        <v>242</v>
      </c>
      <c r="M167"/>
    </row>
    <row r="168" spans="2:13" x14ac:dyDescent="0.35">
      <c r="K168" s="4"/>
      <c r="L168" s="4"/>
    </row>
    <row r="169" spans="2:13" x14ac:dyDescent="0.35">
      <c r="B169" s="51" t="s">
        <v>218</v>
      </c>
      <c r="C169" s="50" t="s">
        <v>243</v>
      </c>
      <c r="E169" s="51" t="s">
        <v>218</v>
      </c>
      <c r="F169" s="50" t="s">
        <v>243</v>
      </c>
      <c r="H169" s="51" t="s">
        <v>218</v>
      </c>
      <c r="I169" s="50" t="s">
        <v>243</v>
      </c>
      <c r="K169" s="51" t="s">
        <v>218</v>
      </c>
      <c r="L169" s="50" t="s">
        <v>243</v>
      </c>
    </row>
    <row r="170" spans="2:13" x14ac:dyDescent="0.35">
      <c r="B170" s="2" t="s">
        <v>18</v>
      </c>
      <c r="C170" s="1" t="s">
        <v>238</v>
      </c>
      <c r="E170" s="2" t="s">
        <v>18</v>
      </c>
      <c r="F170" s="1" t="s">
        <v>238</v>
      </c>
      <c r="H170" s="2" t="s">
        <v>18</v>
      </c>
      <c r="I170" s="1" t="s">
        <v>238</v>
      </c>
      <c r="K170" s="2" t="s">
        <v>18</v>
      </c>
      <c r="L170" s="1" t="s">
        <v>238</v>
      </c>
    </row>
    <row r="171" spans="2:13" x14ac:dyDescent="0.35">
      <c r="B171" s="2" t="s">
        <v>19</v>
      </c>
      <c r="C171" s="1" t="s">
        <v>237</v>
      </c>
      <c r="E171" s="2" t="s">
        <v>19</v>
      </c>
      <c r="F171" s="1" t="s">
        <v>237</v>
      </c>
      <c r="H171" s="2" t="s">
        <v>19</v>
      </c>
      <c r="I171" s="1" t="s">
        <v>237</v>
      </c>
      <c r="K171" s="2" t="s">
        <v>19</v>
      </c>
      <c r="L171" s="1" t="s">
        <v>237</v>
      </c>
    </row>
    <row r="172" spans="2:13" x14ac:dyDescent="0.35">
      <c r="B172" s="2" t="s">
        <v>20</v>
      </c>
      <c r="C172" s="1" t="s">
        <v>239</v>
      </c>
      <c r="E172" s="2" t="s">
        <v>20</v>
      </c>
      <c r="F172" s="1" t="s">
        <v>239</v>
      </c>
      <c r="H172" s="2" t="s">
        <v>20</v>
      </c>
      <c r="I172" s="1" t="s">
        <v>239</v>
      </c>
      <c r="K172" s="2" t="s">
        <v>20</v>
      </c>
      <c r="L172" s="1" t="s">
        <v>239</v>
      </c>
    </row>
    <row r="173" spans="2:13" x14ac:dyDescent="0.35">
      <c r="B173" s="2" t="s">
        <v>21</v>
      </c>
      <c r="C173" s="1" t="s">
        <v>240</v>
      </c>
      <c r="E173" s="2" t="s">
        <v>21</v>
      </c>
      <c r="F173" s="1" t="s">
        <v>240</v>
      </c>
      <c r="H173" s="2" t="s">
        <v>21</v>
      </c>
      <c r="I173" s="1" t="s">
        <v>240</v>
      </c>
      <c r="K173" s="2" t="s">
        <v>21</v>
      </c>
      <c r="L173" s="1" t="s">
        <v>240</v>
      </c>
    </row>
    <row r="174" spans="2:13" x14ac:dyDescent="0.35">
      <c r="B174" s="2" t="s">
        <v>22</v>
      </c>
      <c r="C174" s="1" t="s">
        <v>241</v>
      </c>
      <c r="E174" s="2" t="s">
        <v>22</v>
      </c>
      <c r="F174" s="1" t="s">
        <v>241</v>
      </c>
      <c r="H174" s="2" t="s">
        <v>22</v>
      </c>
      <c r="I174" s="1" t="s">
        <v>241</v>
      </c>
      <c r="K174" s="2" t="s">
        <v>22</v>
      </c>
      <c r="L174" s="1" t="s">
        <v>241</v>
      </c>
    </row>
    <row r="175" spans="2:13" x14ac:dyDescent="0.35">
      <c r="B175" s="2" t="s">
        <v>23</v>
      </c>
      <c r="C175" s="1" t="s">
        <v>242</v>
      </c>
      <c r="E175" s="2" t="s">
        <v>23</v>
      </c>
      <c r="F175" s="1" t="s">
        <v>242</v>
      </c>
      <c r="H175" s="2" t="s">
        <v>23</v>
      </c>
      <c r="I175" s="1" t="s">
        <v>242</v>
      </c>
      <c r="K175" s="2" t="s">
        <v>23</v>
      </c>
      <c r="L175" s="1" t="s">
        <v>242</v>
      </c>
    </row>
    <row r="176" spans="2:13" x14ac:dyDescent="0.35">
      <c r="K176" s="4"/>
      <c r="L176" s="4"/>
    </row>
    <row r="177" spans="2:12" x14ac:dyDescent="0.35">
      <c r="B177" s="51" t="s">
        <v>218</v>
      </c>
      <c r="C177" s="50" t="s">
        <v>243</v>
      </c>
      <c r="E177" s="51" t="s">
        <v>218</v>
      </c>
      <c r="F177" s="50" t="s">
        <v>243</v>
      </c>
      <c r="H177" s="51" t="s">
        <v>218</v>
      </c>
      <c r="I177" s="50" t="s">
        <v>243</v>
      </c>
      <c r="K177" s="51" t="s">
        <v>218</v>
      </c>
      <c r="L177" s="50" t="s">
        <v>243</v>
      </c>
    </row>
    <row r="178" spans="2:12" x14ac:dyDescent="0.35">
      <c r="B178" s="2" t="s">
        <v>18</v>
      </c>
      <c r="C178" s="1" t="s">
        <v>238</v>
      </c>
      <c r="E178" s="2" t="s">
        <v>18</v>
      </c>
      <c r="F178" s="1" t="s">
        <v>238</v>
      </c>
      <c r="H178" s="2" t="s">
        <v>18</v>
      </c>
      <c r="I178" s="1" t="s">
        <v>238</v>
      </c>
      <c r="K178" s="2" t="s">
        <v>18</v>
      </c>
      <c r="L178" s="1" t="s">
        <v>238</v>
      </c>
    </row>
    <row r="179" spans="2:12" x14ac:dyDescent="0.35">
      <c r="B179" s="2" t="s">
        <v>19</v>
      </c>
      <c r="C179" s="1" t="s">
        <v>237</v>
      </c>
      <c r="E179" s="2" t="s">
        <v>19</v>
      </c>
      <c r="F179" s="1" t="s">
        <v>237</v>
      </c>
      <c r="H179" s="2" t="s">
        <v>19</v>
      </c>
      <c r="I179" s="1" t="s">
        <v>237</v>
      </c>
      <c r="K179" s="2" t="s">
        <v>19</v>
      </c>
      <c r="L179" s="1" t="s">
        <v>237</v>
      </c>
    </row>
    <row r="180" spans="2:12" x14ac:dyDescent="0.35">
      <c r="B180" s="2" t="s">
        <v>20</v>
      </c>
      <c r="C180" s="1" t="s">
        <v>239</v>
      </c>
      <c r="E180" s="2" t="s">
        <v>20</v>
      </c>
      <c r="F180" s="1" t="s">
        <v>239</v>
      </c>
      <c r="H180" s="2" t="s">
        <v>20</v>
      </c>
      <c r="I180" s="1" t="s">
        <v>239</v>
      </c>
      <c r="K180" s="2" t="s">
        <v>20</v>
      </c>
      <c r="L180" s="1" t="s">
        <v>239</v>
      </c>
    </row>
    <row r="181" spans="2:12" x14ac:dyDescent="0.35">
      <c r="B181" s="2" t="s">
        <v>21</v>
      </c>
      <c r="C181" s="1" t="s">
        <v>240</v>
      </c>
      <c r="E181" s="2" t="s">
        <v>21</v>
      </c>
      <c r="F181" s="1" t="s">
        <v>240</v>
      </c>
      <c r="H181" s="2" t="s">
        <v>21</v>
      </c>
      <c r="I181" s="1" t="s">
        <v>240</v>
      </c>
      <c r="K181" s="2" t="s">
        <v>21</v>
      </c>
      <c r="L181" s="1" t="s">
        <v>240</v>
      </c>
    </row>
    <row r="182" spans="2:12" x14ac:dyDescent="0.35">
      <c r="B182" s="2" t="s">
        <v>22</v>
      </c>
      <c r="C182" s="1" t="s">
        <v>241</v>
      </c>
      <c r="E182" s="2" t="s">
        <v>22</v>
      </c>
      <c r="F182" s="1" t="s">
        <v>241</v>
      </c>
      <c r="H182" s="2" t="s">
        <v>22</v>
      </c>
      <c r="I182" s="1" t="s">
        <v>241</v>
      </c>
      <c r="K182" s="2" t="s">
        <v>22</v>
      </c>
      <c r="L182" s="1" t="s">
        <v>241</v>
      </c>
    </row>
    <row r="183" spans="2:12" x14ac:dyDescent="0.35">
      <c r="B183" s="2" t="s">
        <v>23</v>
      </c>
      <c r="C183" s="1" t="s">
        <v>242</v>
      </c>
      <c r="E183" s="2" t="s">
        <v>23</v>
      </c>
      <c r="F183" s="1" t="s">
        <v>242</v>
      </c>
      <c r="H183" s="2" t="s">
        <v>23</v>
      </c>
      <c r="I183" s="1" t="s">
        <v>242</v>
      </c>
      <c r="K183" s="2" t="s">
        <v>23</v>
      </c>
      <c r="L183" s="1" t="s">
        <v>242</v>
      </c>
    </row>
    <row r="186" spans="2:12" x14ac:dyDescent="0.35">
      <c r="B186" s="51" t="s">
        <v>218</v>
      </c>
      <c r="C186" s="50" t="s">
        <v>243</v>
      </c>
      <c r="E186" s="51" t="s">
        <v>218</v>
      </c>
      <c r="F186" s="50" t="s">
        <v>243</v>
      </c>
      <c r="H186" s="51" t="s">
        <v>218</v>
      </c>
      <c r="I186" s="50" t="s">
        <v>243</v>
      </c>
      <c r="K186" s="51" t="s">
        <v>218</v>
      </c>
      <c r="L186" s="50" t="s">
        <v>243</v>
      </c>
    </row>
    <row r="187" spans="2:12" x14ac:dyDescent="0.35">
      <c r="B187" s="2" t="s">
        <v>18</v>
      </c>
      <c r="C187" s="1" t="s">
        <v>238</v>
      </c>
      <c r="E187" s="2" t="s">
        <v>18</v>
      </c>
      <c r="F187" s="1" t="s">
        <v>238</v>
      </c>
      <c r="H187" s="2" t="s">
        <v>18</v>
      </c>
      <c r="I187" s="1" t="s">
        <v>238</v>
      </c>
      <c r="K187" s="2" t="s">
        <v>18</v>
      </c>
      <c r="L187" s="1" t="s">
        <v>238</v>
      </c>
    </row>
    <row r="188" spans="2:12" x14ac:dyDescent="0.35">
      <c r="B188" s="2" t="s">
        <v>19</v>
      </c>
      <c r="C188" s="1" t="s">
        <v>237</v>
      </c>
      <c r="E188" s="2" t="s">
        <v>19</v>
      </c>
      <c r="F188" s="1" t="s">
        <v>237</v>
      </c>
      <c r="H188" s="2" t="s">
        <v>19</v>
      </c>
      <c r="I188" s="1" t="s">
        <v>237</v>
      </c>
      <c r="K188" s="2" t="s">
        <v>19</v>
      </c>
      <c r="L188" s="1" t="s">
        <v>237</v>
      </c>
    </row>
    <row r="189" spans="2:12" x14ac:dyDescent="0.35">
      <c r="B189" s="2" t="s">
        <v>20</v>
      </c>
      <c r="C189" s="1" t="s">
        <v>239</v>
      </c>
      <c r="E189" s="2" t="s">
        <v>20</v>
      </c>
      <c r="F189" s="1" t="s">
        <v>239</v>
      </c>
      <c r="H189" s="2" t="s">
        <v>20</v>
      </c>
      <c r="I189" s="1" t="s">
        <v>239</v>
      </c>
      <c r="K189" s="2" t="s">
        <v>20</v>
      </c>
      <c r="L189" s="1" t="s">
        <v>239</v>
      </c>
    </row>
    <row r="190" spans="2:12" x14ac:dyDescent="0.35">
      <c r="B190" s="2" t="s">
        <v>21</v>
      </c>
      <c r="C190" s="1" t="s">
        <v>240</v>
      </c>
      <c r="E190" s="2" t="s">
        <v>21</v>
      </c>
      <c r="F190" s="1" t="s">
        <v>240</v>
      </c>
      <c r="H190" s="2" t="s">
        <v>21</v>
      </c>
      <c r="I190" s="1" t="s">
        <v>240</v>
      </c>
      <c r="K190" s="2" t="s">
        <v>21</v>
      </c>
      <c r="L190" s="1" t="s">
        <v>240</v>
      </c>
    </row>
    <row r="191" spans="2:12" x14ac:dyDescent="0.35">
      <c r="B191" s="2" t="s">
        <v>22</v>
      </c>
      <c r="C191" s="1" t="s">
        <v>241</v>
      </c>
      <c r="E191" s="2" t="s">
        <v>22</v>
      </c>
      <c r="F191" s="1" t="s">
        <v>241</v>
      </c>
      <c r="H191" s="2" t="s">
        <v>22</v>
      </c>
      <c r="I191" s="1" t="s">
        <v>241</v>
      </c>
      <c r="K191" s="2" t="s">
        <v>22</v>
      </c>
      <c r="L191" s="1" t="s">
        <v>241</v>
      </c>
    </row>
    <row r="192" spans="2:12" x14ac:dyDescent="0.35">
      <c r="B192" s="2" t="s">
        <v>23</v>
      </c>
      <c r="C192" s="1" t="s">
        <v>242</v>
      </c>
      <c r="E192" s="2" t="s">
        <v>23</v>
      </c>
      <c r="F192" s="1" t="s">
        <v>242</v>
      </c>
      <c r="H192" s="2" t="s">
        <v>23</v>
      </c>
      <c r="I192" s="1" t="s">
        <v>242</v>
      </c>
      <c r="K192" s="2" t="s">
        <v>23</v>
      </c>
      <c r="L192" s="1" t="s">
        <v>242</v>
      </c>
    </row>
    <row r="199" spans="5:15" x14ac:dyDescent="0.35">
      <c r="E199" s="93" t="s">
        <v>691</v>
      </c>
      <c r="F199" s="94" t="s">
        <v>104</v>
      </c>
      <c r="G199" s="94">
        <v>4</v>
      </c>
      <c r="H199" s="94">
        <v>4</v>
      </c>
      <c r="I199" s="94"/>
      <c r="J199" s="94">
        <v>6</v>
      </c>
      <c r="K199" s="94"/>
      <c r="L199" s="94"/>
      <c r="M199" s="94"/>
      <c r="N199" s="61">
        <f t="shared" ref="N199:N203" si="48">SUM(H199:M199)</f>
        <v>10</v>
      </c>
      <c r="O199" s="67">
        <f t="shared" ref="O199:O201" si="49">N199*8500</f>
        <v>85000</v>
      </c>
    </row>
    <row r="200" spans="5:15" x14ac:dyDescent="0.35">
      <c r="E200" s="93" t="s">
        <v>1448</v>
      </c>
      <c r="F200" s="94" t="s">
        <v>104</v>
      </c>
      <c r="G200" s="94">
        <v>4</v>
      </c>
      <c r="H200" s="94"/>
      <c r="I200" s="94"/>
      <c r="J200" s="94"/>
      <c r="K200" s="94"/>
      <c r="L200" s="94"/>
      <c r="M200" s="94">
        <v>4</v>
      </c>
      <c r="N200" s="61">
        <f>SUM(H200:M200)</f>
        <v>4</v>
      </c>
      <c r="O200" s="67">
        <f>N200*8500</f>
        <v>34000</v>
      </c>
    </row>
    <row r="201" spans="5:15" x14ac:dyDescent="0.35">
      <c r="E201" s="93" t="s">
        <v>1457</v>
      </c>
      <c r="F201" s="332" t="s">
        <v>482</v>
      </c>
      <c r="G201" s="332">
        <v>7</v>
      </c>
      <c r="H201" s="94"/>
      <c r="I201" s="94"/>
      <c r="J201" s="94">
        <v>2</v>
      </c>
      <c r="K201" s="94">
        <v>2</v>
      </c>
      <c r="L201" s="94">
        <v>2</v>
      </c>
      <c r="M201" s="94"/>
      <c r="N201" s="61">
        <f t="shared" si="48"/>
        <v>6</v>
      </c>
      <c r="O201" s="67">
        <f t="shared" si="49"/>
        <v>51000</v>
      </c>
    </row>
    <row r="202" spans="5:15" x14ac:dyDescent="0.35">
      <c r="E202" s="93" t="s">
        <v>412</v>
      </c>
      <c r="F202" s="94" t="s">
        <v>104</v>
      </c>
      <c r="G202" s="94">
        <v>4</v>
      </c>
      <c r="H202" s="94">
        <v>1</v>
      </c>
      <c r="I202" s="94"/>
      <c r="J202" s="94">
        <v>4</v>
      </c>
      <c r="K202" s="94">
        <v>1</v>
      </c>
      <c r="L202" s="94">
        <v>3</v>
      </c>
      <c r="M202" s="94"/>
      <c r="N202" s="61">
        <f t="shared" si="48"/>
        <v>9</v>
      </c>
      <c r="O202" s="67">
        <f>N202*7500</f>
        <v>67500</v>
      </c>
    </row>
    <row r="203" spans="5:15" x14ac:dyDescent="0.35">
      <c r="E203" s="93" t="s">
        <v>1191</v>
      </c>
      <c r="F203" s="94" t="s">
        <v>649</v>
      </c>
      <c r="G203" s="94">
        <v>5</v>
      </c>
      <c r="H203" s="94"/>
      <c r="I203" s="94"/>
      <c r="J203" s="94"/>
      <c r="K203" s="94"/>
      <c r="L203" s="94">
        <v>1</v>
      </c>
      <c r="M203" s="94">
        <v>1</v>
      </c>
      <c r="N203" s="61">
        <f t="shared" si="48"/>
        <v>2</v>
      </c>
      <c r="O203" s="67">
        <f t="shared" ref="O203" si="50">N203*8500</f>
        <v>17000</v>
      </c>
    </row>
    <row r="204" spans="5:15" x14ac:dyDescent="0.35">
      <c r="O204" s="35">
        <f>SUM(O199:O203)</f>
        <v>254500</v>
      </c>
    </row>
  </sheetData>
  <mergeCells count="1">
    <mergeCell ref="A57:B57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workbookViewId="0">
      <selection activeCell="D28" sqref="D28"/>
    </sheetView>
  </sheetViews>
  <sheetFormatPr defaultRowHeight="14.5" x14ac:dyDescent="0.35"/>
  <cols>
    <col min="1" max="1" width="5.26953125" style="4" customWidth="1"/>
    <col min="2" max="2" width="22.453125" bestFit="1" customWidth="1"/>
    <col min="3" max="3" width="12.54296875" style="29" customWidth="1"/>
    <col min="4" max="4" width="10.7265625" style="69" customWidth="1"/>
    <col min="5" max="5" width="12.26953125" style="4" customWidth="1"/>
    <col min="6" max="6" width="15.81640625" style="4" customWidth="1"/>
    <col min="7" max="7" width="12" style="3" customWidth="1"/>
    <col min="8" max="8" width="20.1796875" style="29" customWidth="1"/>
    <col min="9" max="9" width="32.7265625" style="132" customWidth="1"/>
    <col min="10" max="17" width="3.26953125" style="132" hidden="1" customWidth="1"/>
    <col min="18" max="21" width="3.26953125" style="132" customWidth="1"/>
    <col min="22" max="22" width="17.7265625" customWidth="1"/>
    <col min="23" max="23" width="17" bestFit="1" customWidth="1"/>
    <col min="24" max="24" width="2.453125" customWidth="1"/>
    <col min="25" max="26" width="16.26953125" customWidth="1"/>
    <col min="27" max="27" width="3" customWidth="1"/>
    <col min="28" max="28" width="12.7265625" customWidth="1"/>
    <col min="29" max="29" width="16.453125" customWidth="1"/>
    <col min="30" max="30" width="4.54296875" customWidth="1"/>
    <col min="31" max="31" width="1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4.7265625" customWidth="1"/>
    <col min="38" max="38" width="12" customWidth="1"/>
    <col min="39" max="39" width="2.453125" customWidth="1"/>
    <col min="40" max="40" width="13.453125" customWidth="1"/>
    <col min="41" max="41" width="17.54296875" customWidth="1"/>
  </cols>
  <sheetData>
    <row r="2" spans="1:5" x14ac:dyDescent="0.35">
      <c r="A2" s="4" t="s">
        <v>1</v>
      </c>
      <c r="B2" s="4" t="s">
        <v>2</v>
      </c>
      <c r="C2" s="4" t="s">
        <v>1295</v>
      </c>
      <c r="D2" s="69" t="s">
        <v>219</v>
      </c>
    </row>
    <row r="3" spans="1:5" x14ac:dyDescent="0.35">
      <c r="A3" s="4">
        <v>1</v>
      </c>
      <c r="B3" t="s">
        <v>1296</v>
      </c>
      <c r="C3" s="4">
        <v>3</v>
      </c>
      <c r="D3" s="69">
        <f>C3*30000</f>
        <v>90000</v>
      </c>
      <c r="E3" s="4" t="s">
        <v>180</v>
      </c>
    </row>
    <row r="4" spans="1:5" x14ac:dyDescent="0.35">
      <c r="A4" s="4">
        <v>2</v>
      </c>
      <c r="B4" t="s">
        <v>14</v>
      </c>
      <c r="C4" s="4">
        <v>3</v>
      </c>
      <c r="D4" s="69">
        <f>C4*30000</f>
        <v>90000</v>
      </c>
      <c r="E4" s="4" t="s">
        <v>180</v>
      </c>
    </row>
    <row r="5" spans="1:5" x14ac:dyDescent="0.35">
      <c r="A5" s="4">
        <f>A4+1</f>
        <v>3</v>
      </c>
      <c r="B5" t="s">
        <v>730</v>
      </c>
      <c r="C5" s="4">
        <v>2</v>
      </c>
      <c r="D5" s="69">
        <f t="shared" ref="D5:D20" si="0">C5*30000</f>
        <v>60000</v>
      </c>
    </row>
    <row r="6" spans="1:5" x14ac:dyDescent="0.35">
      <c r="A6" s="4">
        <f t="shared" ref="A6:A19" si="1">A5+1</f>
        <v>4</v>
      </c>
      <c r="B6" t="s">
        <v>17</v>
      </c>
      <c r="C6" s="4">
        <v>2</v>
      </c>
      <c r="D6" s="69">
        <f t="shared" si="0"/>
        <v>60000</v>
      </c>
      <c r="E6" s="4" t="s">
        <v>180</v>
      </c>
    </row>
    <row r="7" spans="1:5" x14ac:dyDescent="0.35">
      <c r="A7" s="4">
        <f t="shared" si="1"/>
        <v>5</v>
      </c>
      <c r="B7" t="s">
        <v>183</v>
      </c>
      <c r="C7" s="4">
        <v>2</v>
      </c>
      <c r="D7" s="69">
        <f t="shared" si="0"/>
        <v>60000</v>
      </c>
      <c r="E7" s="4" t="s">
        <v>180</v>
      </c>
    </row>
    <row r="8" spans="1:5" x14ac:dyDescent="0.35">
      <c r="A8" s="4">
        <f t="shared" si="1"/>
        <v>6</v>
      </c>
      <c r="B8" t="s">
        <v>12</v>
      </c>
      <c r="C8" s="4">
        <v>1</v>
      </c>
      <c r="D8" s="69">
        <f t="shared" si="0"/>
        <v>30000</v>
      </c>
      <c r="E8" s="4" t="s">
        <v>180</v>
      </c>
    </row>
    <row r="9" spans="1:5" x14ac:dyDescent="0.35">
      <c r="A9" s="4">
        <f t="shared" si="1"/>
        <v>7</v>
      </c>
      <c r="B9" t="s">
        <v>366</v>
      </c>
      <c r="C9" s="4">
        <v>1</v>
      </c>
      <c r="D9" s="69">
        <f t="shared" si="0"/>
        <v>30000</v>
      </c>
      <c r="E9" s="4" t="s">
        <v>180</v>
      </c>
    </row>
    <row r="10" spans="1:5" x14ac:dyDescent="0.35">
      <c r="A10" s="4">
        <f t="shared" si="1"/>
        <v>8</v>
      </c>
      <c r="B10" t="s">
        <v>644</v>
      </c>
      <c r="C10" s="4">
        <v>1</v>
      </c>
      <c r="D10" s="69">
        <f t="shared" si="0"/>
        <v>30000</v>
      </c>
      <c r="E10" s="4" t="s">
        <v>180</v>
      </c>
    </row>
    <row r="11" spans="1:5" x14ac:dyDescent="0.35">
      <c r="A11" s="4">
        <f t="shared" si="1"/>
        <v>9</v>
      </c>
      <c r="B11" t="s">
        <v>1297</v>
      </c>
      <c r="C11" s="4">
        <v>4</v>
      </c>
      <c r="D11" s="69">
        <f t="shared" si="0"/>
        <v>120000</v>
      </c>
      <c r="E11" s="4" t="s">
        <v>180</v>
      </c>
    </row>
    <row r="12" spans="1:5" x14ac:dyDescent="0.35">
      <c r="A12" s="4">
        <f t="shared" si="1"/>
        <v>10</v>
      </c>
      <c r="B12" t="s">
        <v>175</v>
      </c>
      <c r="C12" s="4">
        <v>2</v>
      </c>
      <c r="D12" s="69">
        <f t="shared" si="0"/>
        <v>60000</v>
      </c>
    </row>
    <row r="13" spans="1:5" x14ac:dyDescent="0.35">
      <c r="A13" s="4">
        <f t="shared" si="1"/>
        <v>11</v>
      </c>
      <c r="B13" t="s">
        <v>1298</v>
      </c>
      <c r="C13" s="4">
        <v>1</v>
      </c>
    </row>
    <row r="14" spans="1:5" x14ac:dyDescent="0.35">
      <c r="A14" s="4">
        <f t="shared" si="1"/>
        <v>12</v>
      </c>
      <c r="B14" t="s">
        <v>1299</v>
      </c>
      <c r="C14" s="4">
        <v>2</v>
      </c>
    </row>
    <row r="15" spans="1:5" x14ac:dyDescent="0.35">
      <c r="A15" s="4">
        <f t="shared" si="1"/>
        <v>13</v>
      </c>
      <c r="B15" t="s">
        <v>1300</v>
      </c>
      <c r="C15" s="4">
        <v>3</v>
      </c>
    </row>
    <row r="16" spans="1:5" x14ac:dyDescent="0.35">
      <c r="A16" s="4">
        <f t="shared" si="1"/>
        <v>14</v>
      </c>
    </row>
    <row r="17" spans="1:8" x14ac:dyDescent="0.35">
      <c r="A17" s="4">
        <f t="shared" si="1"/>
        <v>15</v>
      </c>
    </row>
    <row r="18" spans="1:8" x14ac:dyDescent="0.35">
      <c r="A18" s="4">
        <f t="shared" si="1"/>
        <v>16</v>
      </c>
      <c r="H18" s="29">
        <v>90000</v>
      </c>
    </row>
    <row r="19" spans="1:8" x14ac:dyDescent="0.35">
      <c r="A19" s="4">
        <f t="shared" si="1"/>
        <v>17</v>
      </c>
      <c r="H19" s="29">
        <v>225000</v>
      </c>
    </row>
    <row r="20" spans="1:8" x14ac:dyDescent="0.35">
      <c r="A20" s="4">
        <f>A13+1</f>
        <v>12</v>
      </c>
      <c r="D20" s="69">
        <f t="shared" si="0"/>
        <v>0</v>
      </c>
      <c r="H20" s="29">
        <v>112500</v>
      </c>
    </row>
    <row r="21" spans="1:8" x14ac:dyDescent="0.35">
      <c r="A21" s="674" t="s">
        <v>0</v>
      </c>
      <c r="B21" s="674"/>
      <c r="C21" s="39">
        <f>SUM(C3:C20)</f>
        <v>27</v>
      </c>
      <c r="D21" s="335">
        <f>SUM(D3:D20)</f>
        <v>630000</v>
      </c>
      <c r="E21" s="39"/>
      <c r="H21" s="29">
        <v>217000</v>
      </c>
    </row>
    <row r="22" spans="1:8" x14ac:dyDescent="0.35">
      <c r="A22" s="39"/>
      <c r="B22" s="36"/>
      <c r="C22" s="185"/>
      <c r="D22" s="335">
        <f>C21*20000</f>
        <v>540000</v>
      </c>
      <c r="E22" s="39"/>
      <c r="H22" s="29">
        <f>SUM(H18:H21)</f>
        <v>644500</v>
      </c>
    </row>
    <row r="23" spans="1:8" x14ac:dyDescent="0.35">
      <c r="A23" s="39"/>
      <c r="B23" s="39" t="s">
        <v>91</v>
      </c>
      <c r="C23" s="185"/>
      <c r="D23" s="335">
        <f>D21-D22</f>
        <v>90000</v>
      </c>
      <c r="E23" s="39"/>
      <c r="H23" s="29">
        <v>650000</v>
      </c>
    </row>
    <row r="24" spans="1:8" x14ac:dyDescent="0.35">
      <c r="H24" s="29">
        <f>H23-H22</f>
        <v>5500</v>
      </c>
    </row>
    <row r="26" spans="1:8" x14ac:dyDescent="0.35">
      <c r="B26" t="s">
        <v>1304</v>
      </c>
    </row>
    <row r="27" spans="1:8" x14ac:dyDescent="0.35">
      <c r="B27" t="s">
        <v>321</v>
      </c>
      <c r="C27" s="169">
        <v>21000</v>
      </c>
      <c r="D27" s="69" t="s">
        <v>440</v>
      </c>
    </row>
    <row r="28" spans="1:8" x14ac:dyDescent="0.35">
      <c r="B28" t="s">
        <v>46</v>
      </c>
      <c r="C28" s="169">
        <v>35000</v>
      </c>
      <c r="D28" s="69" t="s">
        <v>440</v>
      </c>
    </row>
    <row r="29" spans="1:8" x14ac:dyDescent="0.35">
      <c r="B29" t="s">
        <v>1301</v>
      </c>
      <c r="C29" s="169">
        <v>18000</v>
      </c>
      <c r="D29" s="69" t="s">
        <v>440</v>
      </c>
    </row>
    <row r="30" spans="1:8" x14ac:dyDescent="0.35">
      <c r="B30" t="s">
        <v>14</v>
      </c>
      <c r="C30" s="169">
        <v>38000</v>
      </c>
      <c r="D30" s="69" t="s">
        <v>440</v>
      </c>
    </row>
    <row r="31" spans="1:8" x14ac:dyDescent="0.35">
      <c r="B31" t="s">
        <v>1302</v>
      </c>
      <c r="C31" s="169">
        <v>23000</v>
      </c>
      <c r="D31" s="69" t="s">
        <v>440</v>
      </c>
    </row>
    <row r="32" spans="1:8" x14ac:dyDescent="0.35">
      <c r="B32" t="s">
        <v>326</v>
      </c>
      <c r="C32" s="169">
        <v>24500</v>
      </c>
      <c r="D32" s="69" t="s">
        <v>440</v>
      </c>
    </row>
    <row r="33" spans="2:4" x14ac:dyDescent="0.35">
      <c r="B33" t="s">
        <v>16</v>
      </c>
      <c r="C33" s="169">
        <v>36500</v>
      </c>
      <c r="D33" s="69" t="s">
        <v>440</v>
      </c>
    </row>
    <row r="34" spans="2:4" x14ac:dyDescent="0.35">
      <c r="B34" t="s">
        <v>1303</v>
      </c>
      <c r="C34" s="169">
        <v>21000</v>
      </c>
      <c r="D34" s="69" t="s">
        <v>440</v>
      </c>
    </row>
    <row r="35" spans="2:4" x14ac:dyDescent="0.35">
      <c r="B35" t="s">
        <v>140</v>
      </c>
      <c r="C35" s="294">
        <f>SUM(C27:C34)</f>
        <v>217000</v>
      </c>
    </row>
  </sheetData>
  <mergeCells count="1">
    <mergeCell ref="A21:B21"/>
  </mergeCells>
  <pageMargins left="0.31496062992125984" right="0.31496062992125984" top="0.15748031496062992" bottom="0.15748031496062992" header="0.31496062992125984" footer="0.31496062992125984"/>
  <pageSetup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5"/>
  <sheetViews>
    <sheetView topLeftCell="A61" workbookViewId="0">
      <selection activeCell="B92" sqref="B92"/>
    </sheetView>
  </sheetViews>
  <sheetFormatPr defaultRowHeight="14.5" x14ac:dyDescent="0.35"/>
  <cols>
    <col min="1" max="1" width="5.26953125" style="4" customWidth="1"/>
    <col min="2" max="2" width="22.453125" bestFit="1" customWidth="1"/>
    <col min="3" max="3" width="12.54296875" style="29" customWidth="1"/>
    <col min="4" max="4" width="10.7265625" style="4" customWidth="1"/>
    <col min="5" max="5" width="12.26953125" style="4" customWidth="1"/>
    <col min="6" max="6" width="15.81640625" style="4" customWidth="1"/>
    <col min="7" max="7" width="12" style="3" customWidth="1"/>
    <col min="8" max="8" width="20.1796875" style="29" customWidth="1"/>
    <col min="9" max="9" width="32.7265625" style="132" customWidth="1"/>
    <col min="10" max="17" width="3.26953125" style="132" hidden="1" customWidth="1"/>
    <col min="18" max="21" width="3.26953125" style="132" customWidth="1"/>
    <col min="22" max="22" width="17.7265625" customWidth="1"/>
    <col min="23" max="23" width="17" bestFit="1" customWidth="1"/>
    <col min="24" max="24" width="2.453125" customWidth="1"/>
    <col min="25" max="26" width="16.26953125" customWidth="1"/>
    <col min="27" max="27" width="3" customWidth="1"/>
    <col min="28" max="28" width="12.7265625" customWidth="1"/>
    <col min="29" max="29" width="16.453125" customWidth="1"/>
    <col min="30" max="30" width="4.54296875" customWidth="1"/>
    <col min="31" max="31" width="1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4.7265625" customWidth="1"/>
    <col min="38" max="38" width="12" customWidth="1"/>
    <col min="39" max="39" width="2.453125" customWidth="1"/>
    <col min="40" max="40" width="13.453125" customWidth="1"/>
    <col min="41" max="41" width="17.54296875" customWidth="1"/>
  </cols>
  <sheetData>
    <row r="1" spans="1:41" ht="18.5" x14ac:dyDescent="0.45">
      <c r="A1" s="28" t="s">
        <v>1194</v>
      </c>
      <c r="B1" s="337"/>
      <c r="C1" s="337"/>
      <c r="D1" s="62"/>
    </row>
    <row r="2" spans="1:41" ht="21" x14ac:dyDescent="0.5">
      <c r="A2" s="11" t="s">
        <v>96</v>
      </c>
      <c r="B2" s="337"/>
      <c r="C2" s="337"/>
      <c r="D2" s="62"/>
    </row>
    <row r="3" spans="1:41" ht="21" x14ac:dyDescent="0.5">
      <c r="A3" s="11" t="s">
        <v>1062</v>
      </c>
    </row>
    <row r="4" spans="1:41" ht="21" x14ac:dyDescent="0.5">
      <c r="A4" s="76"/>
    </row>
    <row r="5" spans="1:41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 t="s">
        <v>1254</v>
      </c>
      <c r="Y5" s="100" t="s">
        <v>2</v>
      </c>
      <c r="Z5" s="6" t="s">
        <v>1255</v>
      </c>
      <c r="AB5" s="100" t="s">
        <v>2</v>
      </c>
      <c r="AC5" s="6" t="s">
        <v>1227</v>
      </c>
      <c r="AE5" s="100" t="s">
        <v>2</v>
      </c>
      <c r="AF5" s="6" t="s">
        <v>745</v>
      </c>
      <c r="AH5" s="100" t="s">
        <v>2</v>
      </c>
      <c r="AI5" s="6" t="s">
        <v>1045</v>
      </c>
      <c r="AK5" s="100" t="s">
        <v>2</v>
      </c>
      <c r="AL5" s="6" t="s">
        <v>1046</v>
      </c>
      <c r="AN5" s="100" t="s">
        <v>2</v>
      </c>
      <c r="AO5" s="6" t="s">
        <v>815</v>
      </c>
    </row>
    <row r="6" spans="1:41" ht="22.5" customHeight="1" x14ac:dyDescent="0.35">
      <c r="A6" s="139">
        <v>1</v>
      </c>
      <c r="B6" s="103" t="s">
        <v>1254</v>
      </c>
      <c r="C6" s="121"/>
      <c r="D6" s="104">
        <v>1</v>
      </c>
      <c r="E6" s="104">
        <v>10</v>
      </c>
      <c r="F6" s="104"/>
      <c r="G6" s="142">
        <f>E6*18000+F6*18000</f>
        <v>180000</v>
      </c>
      <c r="H6" s="121" t="s">
        <v>440</v>
      </c>
      <c r="V6" s="100" t="s">
        <v>457</v>
      </c>
      <c r="W6" s="6"/>
      <c r="Y6" s="100" t="s">
        <v>457</v>
      </c>
      <c r="Z6" s="6" t="s">
        <v>122</v>
      </c>
      <c r="AB6" s="100" t="s">
        <v>457</v>
      </c>
      <c r="AC6" s="6" t="s">
        <v>649</v>
      </c>
      <c r="AE6" s="100" t="s">
        <v>457</v>
      </c>
      <c r="AF6" s="6" t="s">
        <v>104</v>
      </c>
      <c r="AH6" s="100" t="s">
        <v>457</v>
      </c>
      <c r="AI6" s="6" t="s">
        <v>813</v>
      </c>
      <c r="AK6" s="100" t="s">
        <v>457</v>
      </c>
      <c r="AL6" s="6" t="s">
        <v>649</v>
      </c>
      <c r="AN6" s="100" t="s">
        <v>457</v>
      </c>
      <c r="AO6" s="6" t="s">
        <v>1043</v>
      </c>
    </row>
    <row r="7" spans="1:41" ht="22.5" customHeight="1" x14ac:dyDescent="0.35">
      <c r="A7" s="338">
        <f>A6+1</f>
        <v>2</v>
      </c>
      <c r="B7" s="103" t="s">
        <v>1255</v>
      </c>
      <c r="C7" s="121" t="s">
        <v>122</v>
      </c>
      <c r="D7" s="104">
        <v>1</v>
      </c>
      <c r="E7" s="104">
        <v>2</v>
      </c>
      <c r="F7" s="104"/>
      <c r="G7" s="142">
        <f t="shared" ref="G7:G38" si="0">E7*18000+F7*18000</f>
        <v>36000</v>
      </c>
      <c r="H7" s="121" t="s">
        <v>440</v>
      </c>
      <c r="V7" s="100" t="s">
        <v>99</v>
      </c>
      <c r="W7" s="100">
        <v>1</v>
      </c>
      <c r="Y7" s="100" t="s">
        <v>99</v>
      </c>
      <c r="Z7" s="100">
        <v>1</v>
      </c>
      <c r="AB7" s="100" t="s">
        <v>99</v>
      </c>
      <c r="AC7" s="100">
        <v>5</v>
      </c>
      <c r="AE7" s="100" t="s">
        <v>99</v>
      </c>
      <c r="AF7" s="100">
        <v>4</v>
      </c>
      <c r="AH7" s="100" t="s">
        <v>99</v>
      </c>
      <c r="AI7" s="100">
        <v>4</v>
      </c>
      <c r="AK7" s="100" t="s">
        <v>99</v>
      </c>
      <c r="AL7" s="100">
        <v>5</v>
      </c>
      <c r="AN7" s="100" t="s">
        <v>99</v>
      </c>
      <c r="AO7" s="100">
        <v>3</v>
      </c>
    </row>
    <row r="8" spans="1:41" ht="22.5" customHeight="1" x14ac:dyDescent="0.35">
      <c r="A8" s="104">
        <f t="shared" ref="A8:A71" si="1">A7+1</f>
        <v>3</v>
      </c>
      <c r="B8" s="103" t="s">
        <v>1227</v>
      </c>
      <c r="C8" s="121" t="s">
        <v>649</v>
      </c>
      <c r="D8" s="104">
        <v>5</v>
      </c>
      <c r="E8" s="104">
        <v>2</v>
      </c>
      <c r="F8" s="104"/>
      <c r="G8" s="142">
        <f t="shared" si="0"/>
        <v>36000</v>
      </c>
      <c r="H8" s="276" t="s">
        <v>1279</v>
      </c>
      <c r="I8" s="341">
        <f>G17+G45+G49+G97</f>
        <v>126000</v>
      </c>
      <c r="V8" s="30" t="s">
        <v>70</v>
      </c>
      <c r="W8" s="2">
        <v>10</v>
      </c>
      <c r="Y8" s="30" t="s">
        <v>70</v>
      </c>
      <c r="Z8" s="2">
        <v>2</v>
      </c>
      <c r="AB8" s="30" t="s">
        <v>70</v>
      </c>
      <c r="AC8" s="2">
        <v>2</v>
      </c>
      <c r="AE8" s="30" t="s">
        <v>70</v>
      </c>
      <c r="AF8" s="2">
        <v>1</v>
      </c>
      <c r="AH8" s="30" t="s">
        <v>70</v>
      </c>
      <c r="AI8" s="2">
        <v>1</v>
      </c>
      <c r="AK8" s="30" t="s">
        <v>70</v>
      </c>
      <c r="AL8" s="2">
        <v>1</v>
      </c>
      <c r="AN8" s="30" t="s">
        <v>70</v>
      </c>
      <c r="AO8" s="2">
        <v>2</v>
      </c>
    </row>
    <row r="9" spans="1:41" ht="22.5" customHeight="1" x14ac:dyDescent="0.35">
      <c r="A9" s="104">
        <f t="shared" si="1"/>
        <v>4</v>
      </c>
      <c r="B9" s="103" t="s">
        <v>745</v>
      </c>
      <c r="C9" s="121" t="s">
        <v>104</v>
      </c>
      <c r="D9" s="104">
        <v>4</v>
      </c>
      <c r="E9" s="104">
        <v>1</v>
      </c>
      <c r="F9" s="104">
        <v>1</v>
      </c>
      <c r="G9" s="142">
        <f t="shared" si="0"/>
        <v>36000</v>
      </c>
      <c r="H9" s="136" t="s">
        <v>440</v>
      </c>
      <c r="V9" s="30" t="s">
        <v>71</v>
      </c>
      <c r="W9" s="2"/>
      <c r="Y9" s="30" t="s">
        <v>71</v>
      </c>
      <c r="Z9" s="2"/>
      <c r="AB9" s="30" t="s">
        <v>71</v>
      </c>
      <c r="AC9" s="2"/>
      <c r="AE9" s="30" t="s">
        <v>71</v>
      </c>
      <c r="AF9" s="2">
        <v>1</v>
      </c>
      <c r="AH9" s="30" t="s">
        <v>71</v>
      </c>
      <c r="AI9" s="2"/>
      <c r="AK9" s="30" t="s">
        <v>71</v>
      </c>
      <c r="AL9" s="2">
        <v>1</v>
      </c>
      <c r="AN9" s="30" t="s">
        <v>71</v>
      </c>
      <c r="AO9" s="2">
        <v>1</v>
      </c>
    </row>
    <row r="10" spans="1:41" ht="22.5" customHeight="1" x14ac:dyDescent="0.35">
      <c r="A10" s="104">
        <f t="shared" si="1"/>
        <v>5</v>
      </c>
      <c r="B10" s="103" t="s">
        <v>1045</v>
      </c>
      <c r="C10" s="121" t="s">
        <v>813</v>
      </c>
      <c r="D10" s="104">
        <v>4</v>
      </c>
      <c r="E10" s="104">
        <v>1</v>
      </c>
      <c r="F10" s="104"/>
      <c r="G10" s="142">
        <f t="shared" si="0"/>
        <v>18000</v>
      </c>
      <c r="H10" s="136" t="s">
        <v>1256</v>
      </c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(W8+W9)*18000</f>
        <v>180000</v>
      </c>
      <c r="Y10" s="120" t="s">
        <v>0</v>
      </c>
      <c r="Z10" s="79">
        <f>(Z8+Z9)*18000</f>
        <v>36000</v>
      </c>
      <c r="AB10" s="120" t="s">
        <v>0</v>
      </c>
      <c r="AC10" s="79">
        <f>(AC8+AC9)*18000</f>
        <v>36000</v>
      </c>
      <c r="AE10" s="120" t="s">
        <v>0</v>
      </c>
      <c r="AF10" s="79">
        <f>(AF8+AF9)*18000</f>
        <v>36000</v>
      </c>
      <c r="AH10" s="30"/>
      <c r="AI10" s="2"/>
      <c r="AK10" s="30"/>
      <c r="AL10" s="2"/>
      <c r="AN10" s="30"/>
      <c r="AO10" s="2"/>
    </row>
    <row r="11" spans="1:41" ht="22.5" customHeight="1" x14ac:dyDescent="0.35">
      <c r="A11" s="104">
        <f t="shared" si="1"/>
        <v>6</v>
      </c>
      <c r="B11" s="103" t="s">
        <v>1046</v>
      </c>
      <c r="C11" s="121" t="s">
        <v>649</v>
      </c>
      <c r="D11" s="104">
        <v>5</v>
      </c>
      <c r="E11" s="104">
        <v>1</v>
      </c>
      <c r="F11" s="104">
        <v>1</v>
      </c>
      <c r="G11" s="142">
        <f t="shared" si="0"/>
        <v>36000</v>
      </c>
      <c r="H11" s="276" t="s">
        <v>440</v>
      </c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120" t="s">
        <v>0</v>
      </c>
      <c r="AI11" s="79">
        <f>(AI8+AI9)*18000</f>
        <v>18000</v>
      </c>
      <c r="AK11" s="120" t="s">
        <v>0</v>
      </c>
      <c r="AL11" s="79">
        <f>(AL8+AL9)*18000</f>
        <v>36000</v>
      </c>
      <c r="AN11" s="120" t="s">
        <v>0</v>
      </c>
      <c r="AO11" s="79">
        <f>(AO8+AO9)*18000</f>
        <v>54000</v>
      </c>
    </row>
    <row r="12" spans="1:41" ht="22.5" customHeight="1" x14ac:dyDescent="0.35">
      <c r="A12" s="104">
        <f t="shared" si="1"/>
        <v>7</v>
      </c>
      <c r="B12" s="103" t="s">
        <v>815</v>
      </c>
      <c r="C12" s="121" t="s">
        <v>1043</v>
      </c>
      <c r="D12" s="104">
        <v>3</v>
      </c>
      <c r="E12" s="104">
        <v>2</v>
      </c>
      <c r="F12" s="104">
        <v>1</v>
      </c>
      <c r="G12" s="142">
        <f t="shared" si="0"/>
        <v>54000</v>
      </c>
      <c r="H12" s="136" t="s">
        <v>440</v>
      </c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 t="s">
        <v>1044</v>
      </c>
      <c r="Y12" s="100" t="s">
        <v>2</v>
      </c>
      <c r="Z12" s="6" t="s">
        <v>1218</v>
      </c>
      <c r="AB12" s="100" t="s">
        <v>2</v>
      </c>
      <c r="AC12" s="103" t="s">
        <v>826</v>
      </c>
      <c r="AE12" s="100" t="s">
        <v>2</v>
      </c>
      <c r="AF12" s="103" t="s">
        <v>691</v>
      </c>
    </row>
    <row r="13" spans="1:41" ht="22.5" customHeight="1" x14ac:dyDescent="0.35">
      <c r="A13" s="104">
        <f t="shared" si="1"/>
        <v>8</v>
      </c>
      <c r="B13" s="103" t="s">
        <v>1044</v>
      </c>
      <c r="C13" s="121" t="s">
        <v>649</v>
      </c>
      <c r="D13" s="104">
        <v>5</v>
      </c>
      <c r="E13" s="104">
        <v>2</v>
      </c>
      <c r="F13" s="104"/>
      <c r="G13" s="142">
        <f t="shared" si="0"/>
        <v>36000</v>
      </c>
      <c r="H13" s="136" t="s">
        <v>440</v>
      </c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 t="s">
        <v>649</v>
      </c>
      <c r="Y13" s="100" t="s">
        <v>457</v>
      </c>
      <c r="Z13" s="6" t="s">
        <v>1257</v>
      </c>
      <c r="AB13" s="100" t="s">
        <v>457</v>
      </c>
      <c r="AC13" s="6" t="s">
        <v>642</v>
      </c>
      <c r="AE13" s="100" t="s">
        <v>457</v>
      </c>
      <c r="AF13" s="6" t="s">
        <v>104</v>
      </c>
      <c r="AH13" s="100" t="s">
        <v>2</v>
      </c>
      <c r="AI13" s="6" t="s">
        <v>1258</v>
      </c>
      <c r="AK13" s="100" t="s">
        <v>2</v>
      </c>
      <c r="AL13" s="6" t="s">
        <v>501</v>
      </c>
      <c r="AN13" s="100" t="s">
        <v>2</v>
      </c>
      <c r="AO13" s="6" t="s">
        <v>1145</v>
      </c>
    </row>
    <row r="14" spans="1:41" ht="22.5" customHeight="1" x14ac:dyDescent="0.35">
      <c r="A14" s="104">
        <f t="shared" si="1"/>
        <v>9</v>
      </c>
      <c r="B14" s="103" t="s">
        <v>1218</v>
      </c>
      <c r="C14" s="121" t="s">
        <v>1257</v>
      </c>
      <c r="D14" s="104">
        <v>7</v>
      </c>
      <c r="E14" s="104">
        <v>1</v>
      </c>
      <c r="F14" s="104">
        <v>1</v>
      </c>
      <c r="G14" s="142">
        <f t="shared" si="0"/>
        <v>36000</v>
      </c>
      <c r="H14" s="136" t="s">
        <v>440</v>
      </c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>
        <v>4</v>
      </c>
      <c r="Y14" s="100" t="s">
        <v>99</v>
      </c>
      <c r="Z14" s="100">
        <v>7</v>
      </c>
      <c r="AB14" s="100" t="s">
        <v>99</v>
      </c>
      <c r="AC14" s="100">
        <v>7</v>
      </c>
      <c r="AE14" s="100" t="s">
        <v>99</v>
      </c>
      <c r="AF14" s="100">
        <v>4</v>
      </c>
      <c r="AH14" s="100" t="s">
        <v>457</v>
      </c>
      <c r="AI14" s="6" t="s">
        <v>649</v>
      </c>
      <c r="AK14" s="100" t="s">
        <v>457</v>
      </c>
      <c r="AL14" s="6" t="s">
        <v>187</v>
      </c>
      <c r="AN14" s="100" t="s">
        <v>457</v>
      </c>
      <c r="AO14" s="6" t="s">
        <v>1043</v>
      </c>
    </row>
    <row r="15" spans="1:41" ht="22.5" customHeight="1" x14ac:dyDescent="0.35">
      <c r="A15" s="104">
        <f t="shared" si="1"/>
        <v>10</v>
      </c>
      <c r="B15" s="103" t="s">
        <v>826</v>
      </c>
      <c r="C15" s="121" t="s">
        <v>827</v>
      </c>
      <c r="D15" s="104">
        <v>7</v>
      </c>
      <c r="E15" s="104">
        <v>5</v>
      </c>
      <c r="F15" s="104"/>
      <c r="G15" s="142">
        <f t="shared" si="0"/>
        <v>90000</v>
      </c>
      <c r="H15" s="136" t="s">
        <v>440</v>
      </c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>
        <v>2</v>
      </c>
      <c r="Y15" s="30" t="s">
        <v>70</v>
      </c>
      <c r="Z15" s="2">
        <v>1</v>
      </c>
      <c r="AB15" s="30" t="s">
        <v>70</v>
      </c>
      <c r="AC15" s="2">
        <v>5</v>
      </c>
      <c r="AE15" s="30" t="s">
        <v>70</v>
      </c>
      <c r="AF15" s="2">
        <v>2</v>
      </c>
      <c r="AH15" s="100" t="s">
        <v>99</v>
      </c>
      <c r="AI15" s="100">
        <v>4</v>
      </c>
      <c r="AK15" s="100" t="s">
        <v>99</v>
      </c>
      <c r="AL15" s="100">
        <v>1</v>
      </c>
      <c r="AN15" s="100" t="s">
        <v>99</v>
      </c>
      <c r="AO15" s="100">
        <v>3</v>
      </c>
    </row>
    <row r="16" spans="1:41" ht="22.5" customHeight="1" x14ac:dyDescent="0.35">
      <c r="A16" s="343">
        <f t="shared" si="1"/>
        <v>11</v>
      </c>
      <c r="B16" s="346" t="s">
        <v>691</v>
      </c>
      <c r="C16" s="342" t="s">
        <v>104</v>
      </c>
      <c r="D16" s="343">
        <v>4</v>
      </c>
      <c r="E16" s="343">
        <v>2</v>
      </c>
      <c r="F16" s="343"/>
      <c r="G16" s="347">
        <f t="shared" si="0"/>
        <v>36000</v>
      </c>
      <c r="H16" s="348" t="s">
        <v>440</v>
      </c>
      <c r="I16" s="206"/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/>
      <c r="Y16" s="30" t="s">
        <v>71</v>
      </c>
      <c r="Z16" s="2">
        <v>1</v>
      </c>
      <c r="AB16" s="30" t="s">
        <v>71</v>
      </c>
      <c r="AC16" s="2"/>
      <c r="AE16" s="30" t="s">
        <v>71</v>
      </c>
      <c r="AF16" s="2"/>
      <c r="AH16" s="30" t="s">
        <v>70</v>
      </c>
      <c r="AI16" s="2">
        <v>1</v>
      </c>
      <c r="AK16" s="30" t="s">
        <v>70</v>
      </c>
      <c r="AL16" s="2">
        <v>2</v>
      </c>
      <c r="AN16" s="30" t="s">
        <v>70</v>
      </c>
      <c r="AO16" s="2">
        <v>4</v>
      </c>
    </row>
    <row r="17" spans="1:41" ht="22.5" customHeight="1" x14ac:dyDescent="0.35">
      <c r="A17" s="104">
        <f>A16+1</f>
        <v>12</v>
      </c>
      <c r="B17" s="103" t="s">
        <v>1258</v>
      </c>
      <c r="C17" s="121" t="s">
        <v>649</v>
      </c>
      <c r="D17" s="104">
        <v>5</v>
      </c>
      <c r="E17" s="104">
        <v>1</v>
      </c>
      <c r="F17" s="104">
        <v>1</v>
      </c>
      <c r="G17" s="142">
        <f t="shared" si="0"/>
        <v>36000</v>
      </c>
      <c r="H17" s="136" t="s">
        <v>440</v>
      </c>
      <c r="I17" s="206"/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(W15+W16)*18000</f>
        <v>36000</v>
      </c>
      <c r="Y17" s="120" t="s">
        <v>0</v>
      </c>
      <c r="Z17" s="79">
        <f>(Z15+Z16)*18000</f>
        <v>36000</v>
      </c>
      <c r="AB17" s="120" t="s">
        <v>0</v>
      </c>
      <c r="AC17" s="79">
        <f>(AC15+AC16)*18000</f>
        <v>90000</v>
      </c>
      <c r="AE17" s="120" t="s">
        <v>0</v>
      </c>
      <c r="AF17" s="79">
        <f>(AF15+AF16)*18000</f>
        <v>36000</v>
      </c>
      <c r="AH17" s="30" t="s">
        <v>71</v>
      </c>
      <c r="AI17" s="2">
        <v>1</v>
      </c>
      <c r="AK17" s="30" t="s">
        <v>71</v>
      </c>
      <c r="AL17" s="2">
        <v>1</v>
      </c>
      <c r="AN17" s="30" t="s">
        <v>71</v>
      </c>
      <c r="AO17" s="2"/>
    </row>
    <row r="18" spans="1:41" ht="22.5" customHeight="1" x14ac:dyDescent="0.35">
      <c r="A18" s="104">
        <f t="shared" si="1"/>
        <v>13</v>
      </c>
      <c r="B18" s="103" t="s">
        <v>501</v>
      </c>
      <c r="C18" s="121" t="s">
        <v>187</v>
      </c>
      <c r="D18" s="104">
        <v>1</v>
      </c>
      <c r="E18" s="104">
        <v>2</v>
      </c>
      <c r="F18" s="104">
        <v>1</v>
      </c>
      <c r="G18" s="142">
        <f t="shared" si="0"/>
        <v>54000</v>
      </c>
      <c r="H18" s="136" t="s">
        <v>440</v>
      </c>
      <c r="I18" s="246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0"/>
      <c r="AI18" s="2"/>
      <c r="AK18" s="30"/>
      <c r="AL18" s="2"/>
      <c r="AN18" s="30"/>
      <c r="AO18" s="2"/>
    </row>
    <row r="19" spans="1:41" ht="22.5" customHeight="1" x14ac:dyDescent="0.35">
      <c r="A19" s="104">
        <f t="shared" si="1"/>
        <v>14</v>
      </c>
      <c r="B19" s="103" t="s">
        <v>1145</v>
      </c>
      <c r="C19" s="121" t="s">
        <v>1043</v>
      </c>
      <c r="D19" s="104">
        <v>3</v>
      </c>
      <c r="E19" s="104">
        <v>4</v>
      </c>
      <c r="F19" s="104"/>
      <c r="G19" s="142">
        <f t="shared" si="0"/>
        <v>72000</v>
      </c>
      <c r="H19" s="136" t="s">
        <v>440</v>
      </c>
      <c r="I19" s="334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 t="s">
        <v>483</v>
      </c>
      <c r="X19" s="265"/>
      <c r="Y19" s="100" t="s">
        <v>2</v>
      </c>
      <c r="Z19" s="6" t="s">
        <v>1281</v>
      </c>
      <c r="AB19" s="100" t="s">
        <v>2</v>
      </c>
      <c r="AC19" s="6" t="s">
        <v>1260</v>
      </c>
      <c r="AE19" s="100" t="s">
        <v>2</v>
      </c>
      <c r="AF19" s="6" t="s">
        <v>1233</v>
      </c>
      <c r="AH19" s="120" t="s">
        <v>0</v>
      </c>
      <c r="AI19" s="79">
        <f>(AI16+AI17)*18000</f>
        <v>36000</v>
      </c>
      <c r="AK19" s="120" t="s">
        <v>0</v>
      </c>
      <c r="AL19" s="79">
        <f>(AL16+AL17)*18000</f>
        <v>54000</v>
      </c>
      <c r="AN19" s="120" t="s">
        <v>0</v>
      </c>
      <c r="AO19" s="79">
        <f>(AO16+AO17)*18000</f>
        <v>72000</v>
      </c>
    </row>
    <row r="20" spans="1:41" ht="22.5" customHeight="1" x14ac:dyDescent="0.35">
      <c r="A20" s="104">
        <f t="shared" si="1"/>
        <v>15</v>
      </c>
      <c r="B20" s="103" t="s">
        <v>483</v>
      </c>
      <c r="C20" s="121" t="s">
        <v>484</v>
      </c>
      <c r="D20" s="104">
        <v>6</v>
      </c>
      <c r="E20" s="104">
        <v>4</v>
      </c>
      <c r="F20" s="104"/>
      <c r="G20" s="142">
        <f t="shared" si="0"/>
        <v>72000</v>
      </c>
      <c r="H20" s="136" t="s">
        <v>440</v>
      </c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 t="s">
        <v>484</v>
      </c>
      <c r="X20" s="265"/>
      <c r="Y20" s="100" t="s">
        <v>457</v>
      </c>
      <c r="Z20" s="6" t="s">
        <v>482</v>
      </c>
      <c r="AB20" s="100" t="s">
        <v>457</v>
      </c>
      <c r="AC20" s="6" t="s">
        <v>482</v>
      </c>
      <c r="AE20" s="100" t="s">
        <v>457</v>
      </c>
      <c r="AF20" s="6" t="s">
        <v>189</v>
      </c>
    </row>
    <row r="21" spans="1:41" ht="22.5" customHeight="1" x14ac:dyDescent="0.35">
      <c r="A21" s="343">
        <f t="shared" si="1"/>
        <v>16</v>
      </c>
      <c r="B21" s="346" t="s">
        <v>1259</v>
      </c>
      <c r="C21" s="342" t="s">
        <v>482</v>
      </c>
      <c r="D21" s="343">
        <v>7</v>
      </c>
      <c r="E21" s="343">
        <v>1</v>
      </c>
      <c r="F21" s="343"/>
      <c r="G21" s="347">
        <f t="shared" si="0"/>
        <v>18000</v>
      </c>
      <c r="H21" s="348" t="s">
        <v>440</v>
      </c>
      <c r="I21" s="20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>
        <v>6</v>
      </c>
      <c r="X21" s="265"/>
      <c r="Y21" s="100" t="s">
        <v>99</v>
      </c>
      <c r="Z21" s="6">
        <v>7</v>
      </c>
      <c r="AB21" s="100" t="s">
        <v>99</v>
      </c>
      <c r="AC21" s="6">
        <v>7</v>
      </c>
      <c r="AE21" s="100" t="s">
        <v>99</v>
      </c>
      <c r="AF21" s="6">
        <v>8</v>
      </c>
      <c r="AH21" s="100" t="s">
        <v>2</v>
      </c>
      <c r="AI21" s="6" t="s">
        <v>824</v>
      </c>
      <c r="AK21" s="100" t="s">
        <v>2</v>
      </c>
      <c r="AL21" s="6" t="s">
        <v>1261</v>
      </c>
      <c r="AN21" s="100" t="s">
        <v>2</v>
      </c>
      <c r="AO21" s="6" t="s">
        <v>796</v>
      </c>
    </row>
    <row r="22" spans="1:41" ht="22.5" customHeight="1" x14ac:dyDescent="0.35">
      <c r="A22" s="343">
        <f t="shared" si="1"/>
        <v>17</v>
      </c>
      <c r="B22" s="346" t="s">
        <v>1260</v>
      </c>
      <c r="C22" s="342" t="s">
        <v>482</v>
      </c>
      <c r="D22" s="343">
        <v>7</v>
      </c>
      <c r="E22" s="343">
        <v>1</v>
      </c>
      <c r="F22" s="343"/>
      <c r="G22" s="347">
        <f t="shared" si="0"/>
        <v>18000</v>
      </c>
      <c r="H22" s="348" t="s">
        <v>440</v>
      </c>
      <c r="I22" s="236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>
        <v>4</v>
      </c>
      <c r="X22" s="265"/>
      <c r="Y22" s="30" t="s">
        <v>70</v>
      </c>
      <c r="Z22" s="2">
        <v>1</v>
      </c>
      <c r="AB22" s="30" t="s">
        <v>70</v>
      </c>
      <c r="AC22" s="2">
        <v>1</v>
      </c>
      <c r="AE22" s="30" t="s">
        <v>70</v>
      </c>
      <c r="AF22" s="2">
        <v>2</v>
      </c>
      <c r="AH22" s="100" t="s">
        <v>457</v>
      </c>
      <c r="AI22" s="6" t="s">
        <v>825</v>
      </c>
      <c r="AK22" s="100" t="s">
        <v>457</v>
      </c>
      <c r="AL22" s="6" t="s">
        <v>187</v>
      </c>
      <c r="AN22" s="100" t="s">
        <v>457</v>
      </c>
      <c r="AO22" s="6" t="s">
        <v>482</v>
      </c>
    </row>
    <row r="23" spans="1:41" ht="22.5" customHeight="1" x14ac:dyDescent="0.35">
      <c r="A23" s="104">
        <f t="shared" si="1"/>
        <v>18</v>
      </c>
      <c r="B23" s="103" t="s">
        <v>1233</v>
      </c>
      <c r="C23" s="121" t="s">
        <v>431</v>
      </c>
      <c r="D23" s="104">
        <v>8</v>
      </c>
      <c r="E23" s="104">
        <v>2</v>
      </c>
      <c r="F23" s="104"/>
      <c r="G23" s="142">
        <f t="shared" si="0"/>
        <v>36000</v>
      </c>
      <c r="H23" s="136" t="s">
        <v>440</v>
      </c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"/>
      <c r="X23" s="265"/>
      <c r="Y23" s="30" t="s">
        <v>71</v>
      </c>
      <c r="Z23" s="2"/>
      <c r="AB23" s="30" t="s">
        <v>71</v>
      </c>
      <c r="AC23" s="2"/>
      <c r="AE23" s="30" t="s">
        <v>71</v>
      </c>
      <c r="AF23" s="2"/>
      <c r="AH23" s="100" t="s">
        <v>99</v>
      </c>
      <c r="AI23" s="100">
        <v>7</v>
      </c>
      <c r="AK23" s="100" t="s">
        <v>99</v>
      </c>
      <c r="AL23" s="100">
        <v>3</v>
      </c>
      <c r="AN23" s="100" t="s">
        <v>99</v>
      </c>
      <c r="AO23" s="100">
        <v>7</v>
      </c>
    </row>
    <row r="24" spans="1:41" ht="22.5" customHeight="1" x14ac:dyDescent="0.35">
      <c r="A24" s="104">
        <f t="shared" si="1"/>
        <v>19</v>
      </c>
      <c r="B24" s="103" t="s">
        <v>824</v>
      </c>
      <c r="C24" s="121" t="s">
        <v>825</v>
      </c>
      <c r="D24" s="104">
        <v>7</v>
      </c>
      <c r="E24" s="104">
        <v>5</v>
      </c>
      <c r="F24" s="104"/>
      <c r="G24" s="142">
        <f t="shared" si="0"/>
        <v>90000</v>
      </c>
      <c r="H24" s="136" t="s">
        <v>440</v>
      </c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>
        <f>(W22+W23)*18000</f>
        <v>72000</v>
      </c>
      <c r="Y24" s="120" t="s">
        <v>0</v>
      </c>
      <c r="Z24" s="79">
        <f>Z22*18000+Z23*17000</f>
        <v>18000</v>
      </c>
      <c r="AB24" s="120" t="s">
        <v>0</v>
      </c>
      <c r="AC24" s="79">
        <f>AC22*18000+AC23*17000</f>
        <v>18000</v>
      </c>
      <c r="AE24" s="120" t="s">
        <v>0</v>
      </c>
      <c r="AF24" s="79">
        <f>AF22*18000+AF23*17000</f>
        <v>36000</v>
      </c>
      <c r="AH24" s="30" t="s">
        <v>70</v>
      </c>
      <c r="AI24" s="2">
        <v>5</v>
      </c>
      <c r="AK24" s="30" t="s">
        <v>70</v>
      </c>
      <c r="AL24" s="2">
        <v>5</v>
      </c>
      <c r="AN24" s="30" t="s">
        <v>70</v>
      </c>
      <c r="AO24" s="2">
        <v>1</v>
      </c>
    </row>
    <row r="25" spans="1:41" ht="22.5" customHeight="1" x14ac:dyDescent="0.35">
      <c r="A25" s="104">
        <f t="shared" si="1"/>
        <v>20</v>
      </c>
      <c r="B25" s="121" t="s">
        <v>1261</v>
      </c>
      <c r="C25" s="121" t="s">
        <v>413</v>
      </c>
      <c r="D25" s="104">
        <v>3</v>
      </c>
      <c r="E25" s="104">
        <v>5</v>
      </c>
      <c r="F25" s="104">
        <v>2</v>
      </c>
      <c r="G25" s="142">
        <f t="shared" si="0"/>
        <v>126000</v>
      </c>
      <c r="H25" s="136" t="s">
        <v>440</v>
      </c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 t="s">
        <v>412</v>
      </c>
      <c r="Y25" s="100" t="s">
        <v>2</v>
      </c>
      <c r="Z25" s="6" t="s">
        <v>1056</v>
      </c>
      <c r="AB25" s="100" t="s">
        <v>2</v>
      </c>
      <c r="AC25" s="6" t="s">
        <v>823</v>
      </c>
      <c r="AE25" s="100" t="s">
        <v>2</v>
      </c>
      <c r="AF25" s="6" t="s">
        <v>720</v>
      </c>
      <c r="AH25" s="30" t="s">
        <v>71</v>
      </c>
      <c r="AI25" s="2"/>
      <c r="AK25" s="30" t="s">
        <v>71</v>
      </c>
      <c r="AL25" s="2">
        <v>2</v>
      </c>
      <c r="AN25" s="30" t="s">
        <v>71</v>
      </c>
      <c r="AO25" s="2"/>
    </row>
    <row r="26" spans="1:41" ht="22.5" customHeight="1" x14ac:dyDescent="0.35">
      <c r="A26" s="104">
        <f t="shared" si="1"/>
        <v>21</v>
      </c>
      <c r="B26" s="121" t="s">
        <v>796</v>
      </c>
      <c r="C26" s="121" t="s">
        <v>482</v>
      </c>
      <c r="D26" s="104">
        <v>7</v>
      </c>
      <c r="E26" s="104">
        <v>1</v>
      </c>
      <c r="F26" s="104"/>
      <c r="G26" s="142">
        <f t="shared" si="0"/>
        <v>18000</v>
      </c>
      <c r="H26" s="136" t="s">
        <v>440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 t="s">
        <v>485</v>
      </c>
      <c r="Y26" s="100" t="s">
        <v>457</v>
      </c>
      <c r="Z26" s="6" t="s">
        <v>1069</v>
      </c>
      <c r="AB26" s="100" t="s">
        <v>457</v>
      </c>
      <c r="AC26" s="6" t="s">
        <v>351</v>
      </c>
      <c r="AE26" s="100" t="s">
        <v>457</v>
      </c>
      <c r="AF26" s="6" t="s">
        <v>1283</v>
      </c>
      <c r="AH26" s="30"/>
      <c r="AI26" s="2"/>
      <c r="AK26" s="30"/>
      <c r="AL26" s="2"/>
      <c r="AN26" s="30"/>
      <c r="AO26" s="2"/>
    </row>
    <row r="27" spans="1:41" ht="22.5" customHeight="1" x14ac:dyDescent="0.35">
      <c r="A27" s="104">
        <f t="shared" si="1"/>
        <v>22</v>
      </c>
      <c r="B27" s="121" t="s">
        <v>412</v>
      </c>
      <c r="C27" s="121" t="s">
        <v>485</v>
      </c>
      <c r="D27" s="104">
        <v>7</v>
      </c>
      <c r="E27" s="104">
        <v>1</v>
      </c>
      <c r="F27" s="104"/>
      <c r="G27" s="142">
        <f t="shared" si="0"/>
        <v>18000</v>
      </c>
      <c r="H27" s="136" t="s">
        <v>440</v>
      </c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>
        <v>7</v>
      </c>
      <c r="Y27" s="100" t="s">
        <v>99</v>
      </c>
      <c r="Z27" s="100">
        <v>8</v>
      </c>
      <c r="AB27" s="100" t="s">
        <v>99</v>
      </c>
      <c r="AC27" s="100">
        <v>7</v>
      </c>
      <c r="AE27" s="100" t="s">
        <v>99</v>
      </c>
      <c r="AF27" s="100">
        <v>1</v>
      </c>
      <c r="AH27" s="120" t="s">
        <v>0</v>
      </c>
      <c r="AI27" s="79">
        <f>AI24*18000+AI25*18000</f>
        <v>90000</v>
      </c>
      <c r="AK27" s="120" t="s">
        <v>0</v>
      </c>
      <c r="AL27" s="79">
        <f>AL24*18000+AL25*18000</f>
        <v>126000</v>
      </c>
      <c r="AN27" s="120" t="s">
        <v>0</v>
      </c>
      <c r="AO27" s="79">
        <f>AO24*18000+AO25*18000</f>
        <v>18000</v>
      </c>
    </row>
    <row r="28" spans="1:41" ht="22.5" customHeight="1" x14ac:dyDescent="0.35">
      <c r="A28" s="104">
        <f t="shared" si="1"/>
        <v>23</v>
      </c>
      <c r="B28" s="121" t="s">
        <v>1056</v>
      </c>
      <c r="C28" s="121"/>
      <c r="D28" s="104">
        <v>8</v>
      </c>
      <c r="E28" s="104">
        <v>1</v>
      </c>
      <c r="F28" s="104"/>
      <c r="G28" s="142">
        <f t="shared" si="0"/>
        <v>18000</v>
      </c>
      <c r="H28" s="136" t="s">
        <v>1256</v>
      </c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>
        <v>1</v>
      </c>
      <c r="Y28" s="30" t="s">
        <v>70</v>
      </c>
      <c r="Z28" s="2">
        <v>1</v>
      </c>
      <c r="AB28" s="30" t="s">
        <v>70</v>
      </c>
      <c r="AC28" s="2">
        <v>2</v>
      </c>
      <c r="AE28" s="30" t="s">
        <v>70</v>
      </c>
      <c r="AF28" s="2">
        <v>3</v>
      </c>
    </row>
    <row r="29" spans="1:41" ht="22.5" customHeight="1" x14ac:dyDescent="0.35">
      <c r="A29" s="104">
        <f t="shared" si="1"/>
        <v>24</v>
      </c>
      <c r="B29" s="103" t="s">
        <v>823</v>
      </c>
      <c r="C29" s="121" t="s">
        <v>351</v>
      </c>
      <c r="D29" s="104">
        <v>7</v>
      </c>
      <c r="E29" s="104">
        <v>2</v>
      </c>
      <c r="F29" s="104"/>
      <c r="G29" s="142">
        <f t="shared" si="0"/>
        <v>36000</v>
      </c>
      <c r="H29" s="136" t="s">
        <v>440</v>
      </c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71</v>
      </c>
      <c r="W29" s="2"/>
      <c r="Y29" s="30" t="s">
        <v>71</v>
      </c>
      <c r="Z29" s="2"/>
      <c r="AB29" s="30" t="s">
        <v>71</v>
      </c>
      <c r="AC29" s="2"/>
      <c r="AE29" s="30" t="s">
        <v>71</v>
      </c>
      <c r="AF29" s="2"/>
      <c r="AH29" s="100" t="s">
        <v>2</v>
      </c>
      <c r="AI29" s="6" t="s">
        <v>470</v>
      </c>
      <c r="AK29" s="100" t="s">
        <v>2</v>
      </c>
      <c r="AL29" s="6" t="s">
        <v>1229</v>
      </c>
      <c r="AN29" s="100" t="s">
        <v>2</v>
      </c>
      <c r="AO29" s="6" t="s">
        <v>1284</v>
      </c>
    </row>
    <row r="30" spans="1:41" ht="22.5" customHeight="1" x14ac:dyDescent="0.35">
      <c r="A30" s="104">
        <f t="shared" si="1"/>
        <v>25</v>
      </c>
      <c r="B30" s="103" t="s">
        <v>720</v>
      </c>
      <c r="C30" s="121" t="s">
        <v>721</v>
      </c>
      <c r="D30" s="104">
        <v>1</v>
      </c>
      <c r="E30" s="104">
        <v>3</v>
      </c>
      <c r="F30" s="104"/>
      <c r="G30" s="142">
        <f t="shared" si="0"/>
        <v>54000</v>
      </c>
      <c r="H30" s="136" t="s">
        <v>440</v>
      </c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W28*18000+W29*17000</f>
        <v>18000</v>
      </c>
      <c r="Y30" s="120" t="s">
        <v>0</v>
      </c>
      <c r="Z30" s="79">
        <f>Z28*18000+Z29*18000</f>
        <v>18000</v>
      </c>
      <c r="AB30" s="120" t="s">
        <v>0</v>
      </c>
      <c r="AC30" s="79">
        <f>AC28*18000+AC29*18000</f>
        <v>36000</v>
      </c>
      <c r="AE30" s="120" t="s">
        <v>0</v>
      </c>
      <c r="AF30" s="79">
        <f>AF28*18000+AF29*17000</f>
        <v>54000</v>
      </c>
      <c r="AH30" s="100" t="s">
        <v>457</v>
      </c>
      <c r="AI30" s="6" t="s">
        <v>104</v>
      </c>
      <c r="AK30" s="100" t="s">
        <v>457</v>
      </c>
      <c r="AL30" s="6" t="s">
        <v>104</v>
      </c>
      <c r="AN30" s="100" t="s">
        <v>457</v>
      </c>
      <c r="AO30" s="6" t="s">
        <v>104</v>
      </c>
    </row>
    <row r="31" spans="1:41" ht="22.5" customHeight="1" x14ac:dyDescent="0.35">
      <c r="A31" s="104">
        <f t="shared" si="1"/>
        <v>26</v>
      </c>
      <c r="B31" s="103" t="s">
        <v>828</v>
      </c>
      <c r="C31" s="121" t="s">
        <v>104</v>
      </c>
      <c r="D31" s="104">
        <v>4</v>
      </c>
      <c r="E31" s="104">
        <v>3</v>
      </c>
      <c r="F31" s="104">
        <v>2</v>
      </c>
      <c r="G31" s="142">
        <f t="shared" si="0"/>
        <v>90000</v>
      </c>
      <c r="H31" s="136" t="s">
        <v>440</v>
      </c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AH31" s="100" t="s">
        <v>99</v>
      </c>
      <c r="AI31" s="100">
        <v>4</v>
      </c>
      <c r="AK31" s="100" t="s">
        <v>99</v>
      </c>
      <c r="AL31" s="100">
        <v>4</v>
      </c>
      <c r="AN31" s="100" t="s">
        <v>99</v>
      </c>
      <c r="AO31" s="100">
        <v>4</v>
      </c>
    </row>
    <row r="32" spans="1:41" ht="22.5" customHeight="1" x14ac:dyDescent="0.35">
      <c r="A32" s="104">
        <f t="shared" si="1"/>
        <v>27</v>
      </c>
      <c r="B32" s="103" t="s">
        <v>1042</v>
      </c>
      <c r="C32" s="121" t="s">
        <v>1043</v>
      </c>
      <c r="D32" s="104">
        <v>3</v>
      </c>
      <c r="E32" s="104">
        <v>7</v>
      </c>
      <c r="F32" s="104"/>
      <c r="G32" s="142">
        <f t="shared" si="0"/>
        <v>126000</v>
      </c>
      <c r="H32" s="136" t="s">
        <v>440</v>
      </c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 t="s">
        <v>828</v>
      </c>
      <c r="Y32" s="100" t="s">
        <v>2</v>
      </c>
      <c r="Z32" s="6" t="s">
        <v>1042</v>
      </c>
      <c r="AB32" s="100" t="s">
        <v>2</v>
      </c>
      <c r="AC32" s="6" t="s">
        <v>1271</v>
      </c>
      <c r="AE32" s="100" t="s">
        <v>2</v>
      </c>
      <c r="AF32" s="6" t="s">
        <v>1262</v>
      </c>
      <c r="AH32" s="30" t="s">
        <v>70</v>
      </c>
      <c r="AI32" s="2">
        <v>3</v>
      </c>
      <c r="AK32" s="30" t="s">
        <v>70</v>
      </c>
      <c r="AL32" s="2">
        <v>2</v>
      </c>
      <c r="AN32" s="30" t="s">
        <v>70</v>
      </c>
      <c r="AO32" s="2">
        <v>1</v>
      </c>
    </row>
    <row r="33" spans="1:41" ht="22.5" customHeight="1" x14ac:dyDescent="0.35">
      <c r="A33" s="226">
        <f t="shared" si="1"/>
        <v>28</v>
      </c>
      <c r="B33" s="227" t="s">
        <v>1271</v>
      </c>
      <c r="C33" s="274" t="s">
        <v>431</v>
      </c>
      <c r="D33" s="226">
        <v>8</v>
      </c>
      <c r="E33" s="226">
        <v>8</v>
      </c>
      <c r="F33" s="226"/>
      <c r="G33" s="275">
        <f t="shared" si="0"/>
        <v>144000</v>
      </c>
      <c r="H33" s="276" t="s">
        <v>440</v>
      </c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 t="s">
        <v>104</v>
      </c>
      <c r="Y33" s="100" t="s">
        <v>457</v>
      </c>
      <c r="Z33" s="6" t="s">
        <v>1043</v>
      </c>
      <c r="AB33" s="100" t="s">
        <v>457</v>
      </c>
      <c r="AC33" s="6" t="s">
        <v>431</v>
      </c>
      <c r="AE33" s="100" t="s">
        <v>457</v>
      </c>
      <c r="AF33" s="6" t="s">
        <v>642</v>
      </c>
      <c r="AH33" s="30" t="s">
        <v>71</v>
      </c>
      <c r="AI33" s="2">
        <v>1</v>
      </c>
      <c r="AK33" s="30" t="s">
        <v>71</v>
      </c>
      <c r="AL33" s="2"/>
      <c r="AN33" s="30" t="s">
        <v>71</v>
      </c>
      <c r="AO33" s="2"/>
    </row>
    <row r="34" spans="1:41" ht="22.5" customHeight="1" x14ac:dyDescent="0.35">
      <c r="A34" s="104">
        <f t="shared" si="1"/>
        <v>29</v>
      </c>
      <c r="B34" s="103" t="s">
        <v>1262</v>
      </c>
      <c r="C34" s="121" t="s">
        <v>827</v>
      </c>
      <c r="D34" s="104">
        <v>7</v>
      </c>
      <c r="E34" s="104">
        <v>1</v>
      </c>
      <c r="F34" s="104"/>
      <c r="G34" s="142">
        <f t="shared" si="0"/>
        <v>18000</v>
      </c>
      <c r="H34" s="136" t="s">
        <v>440</v>
      </c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>
        <v>4</v>
      </c>
      <c r="Y34" s="100" t="s">
        <v>99</v>
      </c>
      <c r="Z34" s="100">
        <v>3</v>
      </c>
      <c r="AB34" s="100" t="s">
        <v>99</v>
      </c>
      <c r="AC34" s="100">
        <v>8</v>
      </c>
      <c r="AE34" s="100" t="s">
        <v>99</v>
      </c>
      <c r="AF34" s="100">
        <v>7</v>
      </c>
      <c r="AH34" s="30"/>
      <c r="AI34" s="2"/>
      <c r="AK34" s="30"/>
      <c r="AL34" s="2"/>
      <c r="AN34" s="30"/>
      <c r="AO34" s="2"/>
    </row>
    <row r="35" spans="1:41" ht="22.5" customHeight="1" x14ac:dyDescent="0.35">
      <c r="A35" s="104">
        <f t="shared" si="1"/>
        <v>30</v>
      </c>
      <c r="B35" s="103" t="s">
        <v>470</v>
      </c>
      <c r="C35" s="121" t="s">
        <v>104</v>
      </c>
      <c r="D35" s="104">
        <v>4</v>
      </c>
      <c r="E35" s="104">
        <v>3</v>
      </c>
      <c r="F35" s="104">
        <v>1</v>
      </c>
      <c r="G35" s="142">
        <f t="shared" si="0"/>
        <v>72000</v>
      </c>
      <c r="H35" s="136" t="s">
        <v>440</v>
      </c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>
        <v>3</v>
      </c>
      <c r="Y35" s="30" t="s">
        <v>70</v>
      </c>
      <c r="Z35" s="2">
        <v>7</v>
      </c>
      <c r="AB35" s="30" t="s">
        <v>70</v>
      </c>
      <c r="AC35" s="2">
        <v>8</v>
      </c>
      <c r="AE35" s="30" t="s">
        <v>70</v>
      </c>
      <c r="AF35" s="2">
        <v>1</v>
      </c>
      <c r="AH35" s="120" t="s">
        <v>0</v>
      </c>
      <c r="AI35" s="79">
        <f>AI32*18000+AI33*18000</f>
        <v>72000</v>
      </c>
      <c r="AK35" s="120" t="s">
        <v>0</v>
      </c>
      <c r="AL35" s="79">
        <f>AL32*18000+AL33*18000</f>
        <v>36000</v>
      </c>
      <c r="AN35" s="120" t="s">
        <v>0</v>
      </c>
      <c r="AO35" s="79">
        <f>AO32*18000+AO33*18000</f>
        <v>18000</v>
      </c>
    </row>
    <row r="36" spans="1:41" ht="22.5" customHeight="1" x14ac:dyDescent="0.35">
      <c r="A36" s="104">
        <f t="shared" si="1"/>
        <v>31</v>
      </c>
      <c r="B36" s="103" t="s">
        <v>1229</v>
      </c>
      <c r="C36" s="121" t="s">
        <v>104</v>
      </c>
      <c r="D36" s="104">
        <v>4</v>
      </c>
      <c r="E36" s="104">
        <v>2</v>
      </c>
      <c r="F36" s="104"/>
      <c r="G36" s="142">
        <f t="shared" si="0"/>
        <v>36000</v>
      </c>
      <c r="H36" s="136" t="s">
        <v>440</v>
      </c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">
        <v>2</v>
      </c>
      <c r="Y36" s="30" t="s">
        <v>71</v>
      </c>
      <c r="Z36" s="2"/>
      <c r="AB36" s="30" t="s">
        <v>71</v>
      </c>
      <c r="AC36" s="2"/>
      <c r="AE36" s="30" t="s">
        <v>71</v>
      </c>
      <c r="AF36" s="2"/>
    </row>
    <row r="37" spans="1:41" ht="22.5" customHeight="1" x14ac:dyDescent="0.35">
      <c r="A37" s="104">
        <f t="shared" si="1"/>
        <v>32</v>
      </c>
      <c r="B37" s="103" t="s">
        <v>1263</v>
      </c>
      <c r="C37" s="121" t="s">
        <v>104</v>
      </c>
      <c r="D37" s="104">
        <v>4</v>
      </c>
      <c r="E37" s="104">
        <v>1</v>
      </c>
      <c r="F37" s="104"/>
      <c r="G37" s="142">
        <f t="shared" si="0"/>
        <v>18000</v>
      </c>
      <c r="H37" s="136" t="s">
        <v>440</v>
      </c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W35*18000+W36*18000</f>
        <v>90000</v>
      </c>
      <c r="Y37" s="120" t="s">
        <v>0</v>
      </c>
      <c r="Z37" s="79">
        <f>Z35*18000+Z36*18000</f>
        <v>126000</v>
      </c>
      <c r="AB37" s="120" t="s">
        <v>0</v>
      </c>
      <c r="AC37" s="79">
        <f>AC35*18000+AC36*18000</f>
        <v>144000</v>
      </c>
      <c r="AE37" s="120" t="s">
        <v>0</v>
      </c>
      <c r="AF37" s="79">
        <f>AF35*18000+AF36*18000</f>
        <v>18000</v>
      </c>
      <c r="AH37" s="100" t="s">
        <v>2</v>
      </c>
      <c r="AI37" s="6" t="s">
        <v>1264</v>
      </c>
      <c r="AK37" s="100" t="s">
        <v>2</v>
      </c>
      <c r="AL37" s="6" t="s">
        <v>1285</v>
      </c>
      <c r="AN37" s="100" t="s">
        <v>2</v>
      </c>
      <c r="AO37" s="6" t="s">
        <v>1286</v>
      </c>
    </row>
    <row r="38" spans="1:41" ht="22.5" customHeight="1" x14ac:dyDescent="0.35">
      <c r="A38" s="343">
        <f t="shared" si="1"/>
        <v>33</v>
      </c>
      <c r="B38" s="346" t="s">
        <v>1293</v>
      </c>
      <c r="C38" s="342" t="s">
        <v>649</v>
      </c>
      <c r="D38" s="343">
        <v>5</v>
      </c>
      <c r="E38" s="343">
        <v>1</v>
      </c>
      <c r="F38" s="343"/>
      <c r="G38" s="347">
        <f t="shared" si="0"/>
        <v>18000</v>
      </c>
      <c r="H38" s="348" t="s">
        <v>440</v>
      </c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AH38" s="100" t="s">
        <v>457</v>
      </c>
      <c r="AI38" s="6" t="s">
        <v>216</v>
      </c>
      <c r="AK38" s="100" t="s">
        <v>457</v>
      </c>
      <c r="AL38" s="6" t="s">
        <v>687</v>
      </c>
      <c r="AN38" s="100" t="s">
        <v>457</v>
      </c>
      <c r="AO38" s="6" t="s">
        <v>687</v>
      </c>
    </row>
    <row r="39" spans="1:41" ht="22.5" customHeight="1" x14ac:dyDescent="0.35">
      <c r="A39" s="104">
        <f t="shared" si="1"/>
        <v>34</v>
      </c>
      <c r="B39" s="103" t="s">
        <v>412</v>
      </c>
      <c r="C39" s="121" t="s">
        <v>104</v>
      </c>
      <c r="D39" s="104">
        <v>4</v>
      </c>
      <c r="E39" s="104">
        <v>3</v>
      </c>
      <c r="F39" s="104">
        <v>1</v>
      </c>
      <c r="G39" s="142">
        <f t="shared" ref="G39:G47" si="2">E39*18000+F39*18000</f>
        <v>72000</v>
      </c>
      <c r="H39" s="136" t="s">
        <v>440</v>
      </c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 t="s">
        <v>1264</v>
      </c>
      <c r="Y39" s="100" t="s">
        <v>2</v>
      </c>
      <c r="Z39" s="6" t="s">
        <v>412</v>
      </c>
      <c r="AB39" s="100" t="s">
        <v>2</v>
      </c>
      <c r="AC39" s="6" t="s">
        <v>1265</v>
      </c>
      <c r="AE39" s="100" t="s">
        <v>2</v>
      </c>
      <c r="AF39" s="6" t="s">
        <v>1267</v>
      </c>
      <c r="AH39" s="100" t="s">
        <v>99</v>
      </c>
      <c r="AI39" s="100">
        <v>3</v>
      </c>
      <c r="AK39" s="100" t="s">
        <v>99</v>
      </c>
      <c r="AL39" s="100">
        <v>4</v>
      </c>
      <c r="AN39" s="100" t="s">
        <v>99</v>
      </c>
      <c r="AO39" s="100">
        <v>4</v>
      </c>
    </row>
    <row r="40" spans="1:41" ht="22.5" customHeight="1" x14ac:dyDescent="0.35">
      <c r="A40" s="350">
        <f t="shared" si="1"/>
        <v>35</v>
      </c>
      <c r="B40" s="351" t="s">
        <v>1265</v>
      </c>
      <c r="C40" s="352" t="s">
        <v>1266</v>
      </c>
      <c r="D40" s="350">
        <v>2</v>
      </c>
      <c r="E40" s="350">
        <v>1</v>
      </c>
      <c r="F40" s="350">
        <v>1</v>
      </c>
      <c r="G40" s="353">
        <f t="shared" si="2"/>
        <v>36000</v>
      </c>
      <c r="H40" s="354" t="s">
        <v>440</v>
      </c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 t="s">
        <v>649</v>
      </c>
      <c r="Y40" s="100" t="s">
        <v>457</v>
      </c>
      <c r="Z40" s="6" t="s">
        <v>104</v>
      </c>
      <c r="AB40" s="100" t="s">
        <v>457</v>
      </c>
      <c r="AC40" s="6" t="s">
        <v>1266</v>
      </c>
      <c r="AE40" s="100" t="s">
        <v>457</v>
      </c>
      <c r="AF40" s="6" t="s">
        <v>1179</v>
      </c>
      <c r="AH40" s="30" t="s">
        <v>70</v>
      </c>
      <c r="AI40" s="2">
        <v>1</v>
      </c>
      <c r="AK40" s="30" t="s">
        <v>70</v>
      </c>
      <c r="AL40" s="2">
        <v>3</v>
      </c>
      <c r="AN40" s="30" t="s">
        <v>70</v>
      </c>
      <c r="AO40" s="2">
        <v>2</v>
      </c>
    </row>
    <row r="41" spans="1:41" ht="22.5" customHeight="1" x14ac:dyDescent="0.35">
      <c r="A41" s="226">
        <f t="shared" si="1"/>
        <v>36</v>
      </c>
      <c r="B41" s="227" t="s">
        <v>1267</v>
      </c>
      <c r="C41" s="274" t="s">
        <v>1268</v>
      </c>
      <c r="D41" s="226">
        <v>8</v>
      </c>
      <c r="E41" s="226">
        <v>1</v>
      </c>
      <c r="F41" s="226"/>
      <c r="G41" s="275">
        <f t="shared" si="2"/>
        <v>18000</v>
      </c>
      <c r="H41" s="276" t="s">
        <v>440</v>
      </c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>
        <v>4</v>
      </c>
      <c r="Y41" s="100" t="s">
        <v>99</v>
      </c>
      <c r="Z41" s="100">
        <v>4</v>
      </c>
      <c r="AB41" s="100" t="s">
        <v>99</v>
      </c>
      <c r="AC41" s="100">
        <v>2</v>
      </c>
      <c r="AE41" s="100" t="s">
        <v>99</v>
      </c>
      <c r="AF41" s="100">
        <v>8</v>
      </c>
      <c r="AH41" s="30" t="s">
        <v>71</v>
      </c>
      <c r="AI41" s="2"/>
      <c r="AK41" s="30" t="s">
        <v>71</v>
      </c>
      <c r="AL41" s="2"/>
      <c r="AN41" s="30" t="s">
        <v>71</v>
      </c>
      <c r="AO41" s="2"/>
    </row>
    <row r="42" spans="1:41" ht="22.5" customHeight="1" x14ac:dyDescent="0.35">
      <c r="A42" s="226">
        <f t="shared" si="1"/>
        <v>37</v>
      </c>
      <c r="B42" s="227" t="s">
        <v>1264</v>
      </c>
      <c r="C42" s="274" t="s">
        <v>216</v>
      </c>
      <c r="D42" s="226">
        <v>3</v>
      </c>
      <c r="E42" s="226">
        <v>1</v>
      </c>
      <c r="F42" s="226"/>
      <c r="G42" s="275">
        <f t="shared" si="2"/>
        <v>18000</v>
      </c>
      <c r="H42" s="276" t="s">
        <v>440</v>
      </c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>
        <v>1</v>
      </c>
      <c r="Y42" s="30" t="s">
        <v>70</v>
      </c>
      <c r="Z42" s="2">
        <v>3</v>
      </c>
      <c r="AB42" s="30" t="s">
        <v>70</v>
      </c>
      <c r="AC42" s="2">
        <v>1</v>
      </c>
      <c r="AE42" s="30" t="s">
        <v>70</v>
      </c>
      <c r="AF42" s="2">
        <v>1</v>
      </c>
      <c r="AH42" s="30"/>
      <c r="AI42" s="2"/>
      <c r="AK42" s="30"/>
      <c r="AL42" s="2"/>
      <c r="AN42" s="30"/>
      <c r="AO42" s="2"/>
    </row>
    <row r="43" spans="1:41" ht="22.5" customHeight="1" x14ac:dyDescent="0.35">
      <c r="A43" s="226">
        <f t="shared" si="1"/>
        <v>38</v>
      </c>
      <c r="B43" s="227" t="s">
        <v>1270</v>
      </c>
      <c r="C43" s="274" t="s">
        <v>687</v>
      </c>
      <c r="D43" s="226">
        <v>4</v>
      </c>
      <c r="E43" s="226">
        <v>3</v>
      </c>
      <c r="F43" s="226"/>
      <c r="G43" s="275">
        <f t="shared" si="2"/>
        <v>54000</v>
      </c>
      <c r="H43" s="276" t="s">
        <v>440</v>
      </c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71</v>
      </c>
      <c r="W43" s="2">
        <v>1</v>
      </c>
      <c r="Y43" s="30" t="s">
        <v>71</v>
      </c>
      <c r="Z43" s="2">
        <v>1</v>
      </c>
      <c r="AB43" s="30" t="s">
        <v>71</v>
      </c>
      <c r="AC43" s="2">
        <v>1</v>
      </c>
      <c r="AE43" s="30" t="s">
        <v>71</v>
      </c>
      <c r="AF43" s="2"/>
      <c r="AH43" s="120" t="s">
        <v>0</v>
      </c>
      <c r="AI43" s="79">
        <v>18000</v>
      </c>
      <c r="AK43" s="120" t="s">
        <v>0</v>
      </c>
      <c r="AL43" s="79">
        <f>AL40*18000+AL41*18000</f>
        <v>54000</v>
      </c>
      <c r="AN43" s="120" t="s">
        <v>0</v>
      </c>
      <c r="AO43" s="79">
        <f>AO40*18000+AO41*18000</f>
        <v>36000</v>
      </c>
    </row>
    <row r="44" spans="1:41" s="10" customFormat="1" ht="22.5" customHeight="1" x14ac:dyDescent="0.35">
      <c r="A44" s="104">
        <f t="shared" si="1"/>
        <v>39</v>
      </c>
      <c r="B44" s="103" t="s">
        <v>686</v>
      </c>
      <c r="C44" s="121" t="s">
        <v>687</v>
      </c>
      <c r="D44" s="104">
        <v>4</v>
      </c>
      <c r="E44" s="104">
        <v>2</v>
      </c>
      <c r="F44" s="104"/>
      <c r="G44" s="142">
        <f t="shared" si="2"/>
        <v>36000</v>
      </c>
      <c r="H44" s="136" t="s">
        <v>440</v>
      </c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(W42+W43)*18000</f>
        <v>36000</v>
      </c>
      <c r="X44"/>
      <c r="Y44" s="120" t="s">
        <v>0</v>
      </c>
      <c r="Z44" s="79">
        <f>(Z42+Z43)*18000</f>
        <v>72000</v>
      </c>
      <c r="AA44"/>
      <c r="AB44" s="120" t="s">
        <v>0</v>
      </c>
      <c r="AC44" s="79">
        <f>AC42*18000+AC43*18000</f>
        <v>36000</v>
      </c>
      <c r="AE44" s="120" t="s">
        <v>0</v>
      </c>
      <c r="AF44" s="79">
        <f>AF42*18000+AF43*17000</f>
        <v>18000</v>
      </c>
    </row>
    <row r="45" spans="1:41" ht="22.5" customHeight="1" x14ac:dyDescent="0.35">
      <c r="A45" s="226">
        <f t="shared" si="1"/>
        <v>40</v>
      </c>
      <c r="B45" s="227" t="s">
        <v>1055</v>
      </c>
      <c r="C45" s="274" t="s">
        <v>1043</v>
      </c>
      <c r="D45" s="226">
        <v>3</v>
      </c>
      <c r="E45" s="226">
        <v>1</v>
      </c>
      <c r="F45" s="226"/>
      <c r="G45" s="275">
        <f t="shared" si="2"/>
        <v>18000</v>
      </c>
      <c r="H45" s="276" t="s">
        <v>440</v>
      </c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AH45" s="100" t="s">
        <v>2</v>
      </c>
      <c r="AI45" s="6" t="s">
        <v>1276</v>
      </c>
      <c r="AK45" s="100" t="s">
        <v>2</v>
      </c>
      <c r="AL45" s="6" t="s">
        <v>358</v>
      </c>
      <c r="AN45" s="100" t="s">
        <v>2</v>
      </c>
      <c r="AO45" s="6" t="s">
        <v>1277</v>
      </c>
    </row>
    <row r="46" spans="1:41" ht="22.5" customHeight="1" x14ac:dyDescent="0.35">
      <c r="A46" s="226">
        <f t="shared" si="1"/>
        <v>41</v>
      </c>
      <c r="B46" s="227" t="s">
        <v>648</v>
      </c>
      <c r="C46" s="274"/>
      <c r="D46" s="226">
        <v>8</v>
      </c>
      <c r="E46" s="226">
        <v>2</v>
      </c>
      <c r="F46" s="226"/>
      <c r="G46" s="275">
        <f t="shared" si="2"/>
        <v>36000</v>
      </c>
      <c r="H46" s="276" t="s">
        <v>440</v>
      </c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 t="s">
        <v>1055</v>
      </c>
      <c r="Y46" s="100" t="s">
        <v>2</v>
      </c>
      <c r="Z46" s="6" t="s">
        <v>648</v>
      </c>
      <c r="AB46" s="100" t="s">
        <v>2</v>
      </c>
      <c r="AC46" s="6" t="s">
        <v>1273</v>
      </c>
      <c r="AE46" s="100" t="s">
        <v>2</v>
      </c>
      <c r="AF46" s="6" t="s">
        <v>1275</v>
      </c>
      <c r="AH46" s="100" t="s">
        <v>457</v>
      </c>
      <c r="AI46" s="6" t="s">
        <v>1266</v>
      </c>
      <c r="AK46" s="100" t="s">
        <v>457</v>
      </c>
      <c r="AL46" s="6" t="s">
        <v>475</v>
      </c>
      <c r="AN46" s="100" t="s">
        <v>457</v>
      </c>
      <c r="AO46" s="6" t="s">
        <v>413</v>
      </c>
    </row>
    <row r="47" spans="1:41" ht="22.5" customHeight="1" x14ac:dyDescent="0.35">
      <c r="A47" s="226">
        <f t="shared" si="1"/>
        <v>42</v>
      </c>
      <c r="B47" s="227" t="s">
        <v>1273</v>
      </c>
      <c r="C47" s="274" t="s">
        <v>1274</v>
      </c>
      <c r="D47" s="226">
        <v>2</v>
      </c>
      <c r="E47" s="226">
        <v>1</v>
      </c>
      <c r="F47" s="226">
        <v>1</v>
      </c>
      <c r="G47" s="275">
        <f t="shared" si="2"/>
        <v>36000</v>
      </c>
      <c r="H47" s="276" t="s">
        <v>440</v>
      </c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 t="s">
        <v>457</v>
      </c>
      <c r="W47" s="6" t="s">
        <v>1043</v>
      </c>
      <c r="Y47" s="100" t="s">
        <v>457</v>
      </c>
      <c r="Z47" s="6" t="s">
        <v>649</v>
      </c>
      <c r="AB47" s="100" t="s">
        <v>457</v>
      </c>
      <c r="AC47" s="6" t="s">
        <v>1266</v>
      </c>
      <c r="AE47" s="100" t="s">
        <v>457</v>
      </c>
      <c r="AF47" s="6" t="s">
        <v>1266</v>
      </c>
      <c r="AH47" s="100" t="s">
        <v>99</v>
      </c>
      <c r="AI47" s="100">
        <v>2</v>
      </c>
      <c r="AK47" s="100" t="s">
        <v>99</v>
      </c>
      <c r="AL47" s="100">
        <v>4</v>
      </c>
      <c r="AN47" s="100" t="s">
        <v>99</v>
      </c>
      <c r="AO47" s="100">
        <v>3</v>
      </c>
    </row>
    <row r="48" spans="1:41" ht="22.5" customHeight="1" x14ac:dyDescent="0.35">
      <c r="A48" s="350">
        <f t="shared" si="1"/>
        <v>43</v>
      </c>
      <c r="B48" s="351" t="s">
        <v>1275</v>
      </c>
      <c r="C48" s="352" t="s">
        <v>1274</v>
      </c>
      <c r="D48" s="350">
        <v>2</v>
      </c>
      <c r="E48" s="350">
        <v>1</v>
      </c>
      <c r="F48" s="350">
        <v>1</v>
      </c>
      <c r="G48" s="353">
        <f t="shared" ref="G48:G62" si="3">E48*18000+F48*18000</f>
        <v>36000</v>
      </c>
      <c r="H48" s="354" t="s">
        <v>440</v>
      </c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 t="s">
        <v>99</v>
      </c>
      <c r="W48" s="100">
        <v>3</v>
      </c>
      <c r="Y48" s="100" t="s">
        <v>99</v>
      </c>
      <c r="Z48" s="100">
        <v>8</v>
      </c>
      <c r="AB48" s="100" t="s">
        <v>99</v>
      </c>
      <c r="AC48" s="100">
        <v>2</v>
      </c>
      <c r="AE48" s="100" t="s">
        <v>99</v>
      </c>
      <c r="AF48" s="100">
        <v>2</v>
      </c>
      <c r="AH48" s="30" t="s">
        <v>70</v>
      </c>
      <c r="AI48" s="2">
        <v>2</v>
      </c>
      <c r="AK48" s="30" t="s">
        <v>70</v>
      </c>
      <c r="AL48" s="2">
        <v>10</v>
      </c>
      <c r="AN48" s="30" t="s">
        <v>70</v>
      </c>
      <c r="AO48" s="2">
        <v>2</v>
      </c>
    </row>
    <row r="49" spans="1:41" ht="22.5" customHeight="1" x14ac:dyDescent="0.35">
      <c r="A49" s="226">
        <f t="shared" si="1"/>
        <v>44</v>
      </c>
      <c r="B49" s="227" t="s">
        <v>1276</v>
      </c>
      <c r="C49" s="274" t="s">
        <v>1274</v>
      </c>
      <c r="D49" s="226">
        <v>2</v>
      </c>
      <c r="E49" s="226">
        <v>2</v>
      </c>
      <c r="F49" s="227"/>
      <c r="G49" s="275">
        <f t="shared" si="3"/>
        <v>36000</v>
      </c>
      <c r="H49" s="276" t="s">
        <v>440</v>
      </c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30" t="s">
        <v>70</v>
      </c>
      <c r="W49" s="2">
        <v>1</v>
      </c>
      <c r="Y49" s="30" t="s">
        <v>70</v>
      </c>
      <c r="Z49" s="2">
        <v>2</v>
      </c>
      <c r="AB49" s="30" t="s">
        <v>70</v>
      </c>
      <c r="AC49" s="2">
        <v>1</v>
      </c>
      <c r="AE49" s="30" t="s">
        <v>70</v>
      </c>
      <c r="AF49" s="2">
        <v>1</v>
      </c>
      <c r="AH49" s="30" t="s">
        <v>71</v>
      </c>
      <c r="AI49" s="2"/>
      <c r="AK49" s="30" t="s">
        <v>71</v>
      </c>
      <c r="AL49" s="2"/>
      <c r="AN49" s="30" t="s">
        <v>71</v>
      </c>
      <c r="AO49" s="2"/>
    </row>
    <row r="50" spans="1:41" ht="22.5" customHeight="1" x14ac:dyDescent="0.35">
      <c r="A50" s="226">
        <f t="shared" si="1"/>
        <v>45</v>
      </c>
      <c r="B50" s="227" t="s">
        <v>126</v>
      </c>
      <c r="C50" s="274" t="s">
        <v>122</v>
      </c>
      <c r="D50" s="226">
        <v>4</v>
      </c>
      <c r="E50" s="226">
        <v>10</v>
      </c>
      <c r="F50" s="227"/>
      <c r="G50" s="275">
        <f t="shared" si="3"/>
        <v>180000</v>
      </c>
      <c r="H50" s="276" t="s">
        <v>440</v>
      </c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30" t="s">
        <v>71</v>
      </c>
      <c r="W50" s="2"/>
      <c r="Y50" s="30" t="s">
        <v>71</v>
      </c>
      <c r="Z50" s="2"/>
      <c r="AB50" s="30" t="s">
        <v>71</v>
      </c>
      <c r="AC50" s="2">
        <v>1</v>
      </c>
      <c r="AE50" s="30" t="s">
        <v>71</v>
      </c>
      <c r="AF50" s="2">
        <v>1</v>
      </c>
      <c r="AH50" s="30"/>
      <c r="AI50" s="2"/>
      <c r="AK50" s="30"/>
      <c r="AL50" s="2"/>
      <c r="AN50" s="30"/>
      <c r="AO50" s="2"/>
    </row>
    <row r="51" spans="1:41" ht="22.5" customHeight="1" x14ac:dyDescent="0.35">
      <c r="A51" s="104">
        <f t="shared" si="1"/>
        <v>46</v>
      </c>
      <c r="B51" s="103" t="s">
        <v>1277</v>
      </c>
      <c r="C51" s="121" t="s">
        <v>413</v>
      </c>
      <c r="D51" s="104">
        <v>3</v>
      </c>
      <c r="E51" s="104">
        <v>2</v>
      </c>
      <c r="F51" s="103"/>
      <c r="G51" s="142">
        <f t="shared" si="3"/>
        <v>36000</v>
      </c>
      <c r="H51" s="136" t="s">
        <v>440</v>
      </c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120" t="s">
        <v>0</v>
      </c>
      <c r="W51" s="79">
        <f>W49*18000+W50*18000</f>
        <v>18000</v>
      </c>
      <c r="Y51" s="120" t="s">
        <v>0</v>
      </c>
      <c r="Z51" s="79">
        <f>Z49*18000+Z50*18000</f>
        <v>36000</v>
      </c>
      <c r="AB51" s="120" t="s">
        <v>0</v>
      </c>
      <c r="AC51" s="79">
        <f>AC49*18000+AC50*18000</f>
        <v>36000</v>
      </c>
      <c r="AE51" s="120" t="s">
        <v>0</v>
      </c>
      <c r="AF51" s="79">
        <f>AF49*18000+AF50*18000</f>
        <v>36000</v>
      </c>
      <c r="AH51" s="120" t="s">
        <v>0</v>
      </c>
      <c r="AI51" s="79">
        <f>AI48*18000+AI49*18000</f>
        <v>36000</v>
      </c>
      <c r="AK51" s="120" t="s">
        <v>0</v>
      </c>
      <c r="AL51" s="79">
        <f>AL48*18000+AL49*18000</f>
        <v>180000</v>
      </c>
      <c r="AN51" s="120" t="s">
        <v>0</v>
      </c>
      <c r="AO51" s="79">
        <f>AO48*18000+AO49*18000</f>
        <v>36000</v>
      </c>
    </row>
    <row r="52" spans="1:41" ht="22.5" customHeight="1" x14ac:dyDescent="0.35">
      <c r="A52" s="104">
        <f t="shared" si="1"/>
        <v>47</v>
      </c>
      <c r="B52" s="103" t="s">
        <v>499</v>
      </c>
      <c r="C52" s="121" t="s">
        <v>148</v>
      </c>
      <c r="D52" s="104">
        <v>4</v>
      </c>
      <c r="E52" s="104">
        <v>2</v>
      </c>
      <c r="F52" s="103">
        <v>1</v>
      </c>
      <c r="G52" s="142">
        <f t="shared" si="3"/>
        <v>54000</v>
      </c>
      <c r="H52" s="136" t="s">
        <v>440</v>
      </c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</row>
    <row r="53" spans="1:41" ht="22.5" customHeight="1" x14ac:dyDescent="0.35">
      <c r="A53" s="104">
        <f t="shared" si="1"/>
        <v>48</v>
      </c>
      <c r="B53" s="103" t="s">
        <v>503</v>
      </c>
      <c r="C53" s="121" t="s">
        <v>148</v>
      </c>
      <c r="D53" s="104">
        <v>4</v>
      </c>
      <c r="E53" s="104">
        <v>6</v>
      </c>
      <c r="F53" s="103"/>
      <c r="G53" s="142">
        <f t="shared" si="3"/>
        <v>108000</v>
      </c>
      <c r="H53" s="136" t="s">
        <v>440</v>
      </c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00" t="s">
        <v>2</v>
      </c>
      <c r="W53" s="6" t="s">
        <v>499</v>
      </c>
      <c r="Y53" s="100" t="s">
        <v>2</v>
      </c>
      <c r="Z53" s="6" t="s">
        <v>503</v>
      </c>
      <c r="AB53" s="100" t="s">
        <v>2</v>
      </c>
      <c r="AC53" s="6" t="s">
        <v>1039</v>
      </c>
      <c r="AE53" s="100" t="s">
        <v>2</v>
      </c>
      <c r="AF53" s="6" t="s">
        <v>656</v>
      </c>
      <c r="AH53" s="100" t="s">
        <v>2</v>
      </c>
      <c r="AI53" s="6" t="s">
        <v>491</v>
      </c>
      <c r="AK53" s="100" t="s">
        <v>2</v>
      </c>
      <c r="AL53" s="6" t="s">
        <v>908</v>
      </c>
      <c r="AN53" s="100" t="s">
        <v>2</v>
      </c>
      <c r="AO53" s="6" t="s">
        <v>909</v>
      </c>
    </row>
    <row r="54" spans="1:41" ht="22.5" customHeight="1" x14ac:dyDescent="0.35">
      <c r="A54" s="104">
        <f t="shared" si="1"/>
        <v>49</v>
      </c>
      <c r="B54" s="103" t="s">
        <v>1039</v>
      </c>
      <c r="C54" s="121" t="s">
        <v>148</v>
      </c>
      <c r="D54" s="104">
        <v>4</v>
      </c>
      <c r="E54" s="104">
        <v>1</v>
      </c>
      <c r="F54" s="104"/>
      <c r="G54" s="142">
        <f t="shared" si="3"/>
        <v>18000</v>
      </c>
      <c r="H54" s="136" t="s">
        <v>440</v>
      </c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100" t="s">
        <v>457</v>
      </c>
      <c r="W54" s="6" t="s">
        <v>148</v>
      </c>
      <c r="Y54" s="100" t="s">
        <v>457</v>
      </c>
      <c r="Z54" s="6" t="s">
        <v>148</v>
      </c>
      <c r="AB54" s="100" t="s">
        <v>457</v>
      </c>
      <c r="AC54" s="6" t="s">
        <v>148</v>
      </c>
      <c r="AE54" s="100" t="s">
        <v>457</v>
      </c>
      <c r="AF54" s="6" t="s">
        <v>148</v>
      </c>
      <c r="AH54" s="100" t="s">
        <v>457</v>
      </c>
      <c r="AI54" s="6" t="s">
        <v>148</v>
      </c>
      <c r="AK54" s="100" t="s">
        <v>457</v>
      </c>
      <c r="AL54" s="6" t="s">
        <v>148</v>
      </c>
      <c r="AN54" s="100" t="s">
        <v>457</v>
      </c>
      <c r="AO54" s="6" t="s">
        <v>148</v>
      </c>
    </row>
    <row r="55" spans="1:41" ht="22.5" customHeight="1" x14ac:dyDescent="0.35">
      <c r="A55" s="104">
        <f t="shared" si="1"/>
        <v>50</v>
      </c>
      <c r="B55" s="103" t="s">
        <v>656</v>
      </c>
      <c r="C55" s="121" t="s">
        <v>148</v>
      </c>
      <c r="D55" s="104">
        <v>4</v>
      </c>
      <c r="E55" s="104">
        <v>1</v>
      </c>
      <c r="F55" s="103">
        <v>1</v>
      </c>
      <c r="G55" s="142">
        <f t="shared" si="3"/>
        <v>36000</v>
      </c>
      <c r="H55" s="136" t="s">
        <v>440</v>
      </c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100" t="s">
        <v>99</v>
      </c>
      <c r="W55" s="100">
        <v>4</v>
      </c>
      <c r="Y55" s="100" t="s">
        <v>99</v>
      </c>
      <c r="Z55" s="100">
        <v>4</v>
      </c>
      <c r="AB55" s="100" t="s">
        <v>99</v>
      </c>
      <c r="AC55" s="100">
        <v>4</v>
      </c>
      <c r="AE55" s="100" t="s">
        <v>99</v>
      </c>
      <c r="AF55" s="100">
        <v>4</v>
      </c>
      <c r="AH55" s="100" t="s">
        <v>99</v>
      </c>
      <c r="AI55" s="100">
        <v>4</v>
      </c>
      <c r="AK55" s="100" t="s">
        <v>99</v>
      </c>
      <c r="AL55" s="100">
        <v>4</v>
      </c>
      <c r="AN55" s="100" t="s">
        <v>99</v>
      </c>
      <c r="AO55" s="100">
        <v>4</v>
      </c>
    </row>
    <row r="56" spans="1:41" ht="22.5" customHeight="1" x14ac:dyDescent="0.35">
      <c r="A56" s="104">
        <f t="shared" si="1"/>
        <v>51</v>
      </c>
      <c r="B56" s="103" t="s">
        <v>491</v>
      </c>
      <c r="C56" s="121" t="s">
        <v>148</v>
      </c>
      <c r="D56" s="104">
        <v>4</v>
      </c>
      <c r="E56" s="104">
        <v>2</v>
      </c>
      <c r="F56" s="103"/>
      <c r="G56" s="142">
        <f t="shared" si="3"/>
        <v>36000</v>
      </c>
      <c r="H56" s="136" t="s">
        <v>440</v>
      </c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30" t="s">
        <v>70</v>
      </c>
      <c r="W56" s="2">
        <v>2</v>
      </c>
      <c r="Y56" s="30" t="s">
        <v>70</v>
      </c>
      <c r="Z56" s="2">
        <v>6</v>
      </c>
      <c r="AB56" s="30" t="s">
        <v>70</v>
      </c>
      <c r="AC56" s="2">
        <v>1</v>
      </c>
      <c r="AE56" s="30" t="s">
        <v>70</v>
      </c>
      <c r="AF56" s="2">
        <v>1</v>
      </c>
      <c r="AH56" s="30" t="s">
        <v>70</v>
      </c>
      <c r="AI56" s="2">
        <v>2</v>
      </c>
      <c r="AK56" s="30" t="s">
        <v>70</v>
      </c>
      <c r="AL56" s="2">
        <v>1</v>
      </c>
      <c r="AN56" s="30" t="s">
        <v>70</v>
      </c>
      <c r="AO56" s="2">
        <v>2</v>
      </c>
    </row>
    <row r="57" spans="1:41" ht="22.5" customHeight="1" x14ac:dyDescent="0.35">
      <c r="A57" s="104">
        <f t="shared" si="1"/>
        <v>52</v>
      </c>
      <c r="B57" s="103" t="s">
        <v>908</v>
      </c>
      <c r="C57" s="121" t="s">
        <v>148</v>
      </c>
      <c r="D57" s="104">
        <v>4</v>
      </c>
      <c r="E57" s="104">
        <v>1</v>
      </c>
      <c r="F57" s="103"/>
      <c r="G57" s="142">
        <f t="shared" si="3"/>
        <v>18000</v>
      </c>
      <c r="H57" s="136" t="s">
        <v>440</v>
      </c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30" t="s">
        <v>71</v>
      </c>
      <c r="W57" s="2">
        <v>1</v>
      </c>
      <c r="Y57" s="30" t="s">
        <v>71</v>
      </c>
      <c r="Z57" s="2"/>
      <c r="AB57" s="30" t="s">
        <v>71</v>
      </c>
      <c r="AC57" s="2"/>
      <c r="AE57" s="30" t="s">
        <v>71</v>
      </c>
      <c r="AF57" s="2">
        <v>1</v>
      </c>
      <c r="AH57" s="30" t="s">
        <v>71</v>
      </c>
      <c r="AI57" s="2"/>
      <c r="AK57" s="30" t="s">
        <v>71</v>
      </c>
      <c r="AL57" s="2"/>
      <c r="AN57" s="30" t="s">
        <v>71</v>
      </c>
      <c r="AO57" s="2"/>
    </row>
    <row r="58" spans="1:41" ht="22.5" customHeight="1" x14ac:dyDescent="0.35">
      <c r="A58" s="104">
        <f t="shared" si="1"/>
        <v>53</v>
      </c>
      <c r="B58" s="103" t="s">
        <v>909</v>
      </c>
      <c r="C58" s="121" t="s">
        <v>148</v>
      </c>
      <c r="D58" s="104">
        <v>4</v>
      </c>
      <c r="E58" s="104">
        <v>2</v>
      </c>
      <c r="F58" s="103"/>
      <c r="G58" s="142">
        <f t="shared" si="3"/>
        <v>36000</v>
      </c>
      <c r="H58" s="136" t="s">
        <v>440</v>
      </c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120" t="s">
        <v>0</v>
      </c>
      <c r="W58" s="79">
        <f>W56*18000+W57*17000</f>
        <v>53000</v>
      </c>
      <c r="Y58" s="120" t="s">
        <v>0</v>
      </c>
      <c r="Z58" s="79">
        <f>Z56*18000+Z57*17000</f>
        <v>108000</v>
      </c>
      <c r="AB58" s="120" t="s">
        <v>0</v>
      </c>
      <c r="AC58" s="79">
        <f>AC56*18000+AC57*17000</f>
        <v>18000</v>
      </c>
      <c r="AE58" s="120" t="s">
        <v>0</v>
      </c>
      <c r="AF58" s="79">
        <f>AF56*18000+AF57*17000</f>
        <v>35000</v>
      </c>
      <c r="AH58" s="120" t="s">
        <v>0</v>
      </c>
      <c r="AI58" s="79">
        <f>AI56*18000+AI57*17000</f>
        <v>36000</v>
      </c>
      <c r="AK58" s="120" t="s">
        <v>0</v>
      </c>
      <c r="AL58" s="79">
        <f>AL56*18000+AL57*17000</f>
        <v>18000</v>
      </c>
      <c r="AN58" s="120" t="s">
        <v>0</v>
      </c>
      <c r="AO58" s="79">
        <f>AO56*18000+AO57*17000</f>
        <v>36000</v>
      </c>
    </row>
    <row r="59" spans="1:41" ht="22.5" customHeight="1" x14ac:dyDescent="0.35">
      <c r="A59" s="104">
        <f t="shared" si="1"/>
        <v>54</v>
      </c>
      <c r="B59" s="103" t="s">
        <v>526</v>
      </c>
      <c r="C59" s="121" t="s">
        <v>148</v>
      </c>
      <c r="D59" s="104">
        <v>4</v>
      </c>
      <c r="E59" s="104">
        <v>2</v>
      </c>
      <c r="F59" s="103"/>
      <c r="G59" s="142">
        <f t="shared" si="3"/>
        <v>36000</v>
      </c>
      <c r="H59" s="136" t="s">
        <v>440</v>
      </c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</row>
    <row r="60" spans="1:41" ht="22.5" customHeight="1" x14ac:dyDescent="0.35">
      <c r="A60" s="104">
        <f t="shared" si="1"/>
        <v>55</v>
      </c>
      <c r="B60" s="103" t="s">
        <v>842</v>
      </c>
      <c r="C60" s="121" t="s">
        <v>148</v>
      </c>
      <c r="D60" s="104">
        <v>4</v>
      </c>
      <c r="E60" s="104">
        <v>2</v>
      </c>
      <c r="F60" s="103">
        <v>1</v>
      </c>
      <c r="G60" s="142">
        <f t="shared" si="3"/>
        <v>54000</v>
      </c>
      <c r="H60" s="136" t="s">
        <v>440</v>
      </c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100" t="s">
        <v>2</v>
      </c>
      <c r="W60" s="6" t="s">
        <v>526</v>
      </c>
      <c r="Y60" s="100" t="s">
        <v>2</v>
      </c>
      <c r="Z60" s="6" t="s">
        <v>1287</v>
      </c>
      <c r="AB60" s="100" t="s">
        <v>2</v>
      </c>
      <c r="AC60" s="6" t="s">
        <v>488</v>
      </c>
      <c r="AE60" s="100" t="s">
        <v>2</v>
      </c>
      <c r="AF60" s="6" t="s">
        <v>494</v>
      </c>
      <c r="AH60" s="100" t="s">
        <v>2</v>
      </c>
      <c r="AI60" s="6" t="s">
        <v>743</v>
      </c>
      <c r="AK60" s="100" t="s">
        <v>2</v>
      </c>
      <c r="AL60" s="6" t="s">
        <v>1059</v>
      </c>
      <c r="AN60" s="100" t="s">
        <v>2</v>
      </c>
      <c r="AO60" s="6" t="s">
        <v>1282</v>
      </c>
    </row>
    <row r="61" spans="1:41" ht="22.5" customHeight="1" x14ac:dyDescent="0.35">
      <c r="A61" s="104">
        <f t="shared" si="1"/>
        <v>56</v>
      </c>
      <c r="B61" s="103" t="s">
        <v>488</v>
      </c>
      <c r="C61" s="121" t="s">
        <v>148</v>
      </c>
      <c r="D61" s="104">
        <v>4</v>
      </c>
      <c r="E61" s="104">
        <v>1</v>
      </c>
      <c r="F61" s="103"/>
      <c r="G61" s="136">
        <f t="shared" si="3"/>
        <v>18000</v>
      </c>
      <c r="H61" s="136" t="s">
        <v>440</v>
      </c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100" t="s">
        <v>457</v>
      </c>
      <c r="W61" s="6" t="s">
        <v>148</v>
      </c>
      <c r="Y61" s="100" t="s">
        <v>457</v>
      </c>
      <c r="Z61" s="6" t="s">
        <v>148</v>
      </c>
      <c r="AB61" s="100" t="s">
        <v>457</v>
      </c>
      <c r="AC61" s="6" t="s">
        <v>148</v>
      </c>
      <c r="AE61" s="100" t="s">
        <v>457</v>
      </c>
      <c r="AF61" s="6" t="s">
        <v>148</v>
      </c>
      <c r="AH61" s="100" t="s">
        <v>457</v>
      </c>
      <c r="AI61" s="6" t="s">
        <v>413</v>
      </c>
      <c r="AK61" s="100" t="s">
        <v>457</v>
      </c>
      <c r="AL61" s="6" t="s">
        <v>1278</v>
      </c>
      <c r="AN61" s="100" t="s">
        <v>457</v>
      </c>
      <c r="AO61" s="6" t="s">
        <v>482</v>
      </c>
    </row>
    <row r="62" spans="1:41" ht="22.5" customHeight="1" x14ac:dyDescent="0.35">
      <c r="A62" s="104">
        <f t="shared" si="1"/>
        <v>57</v>
      </c>
      <c r="B62" s="103" t="s">
        <v>494</v>
      </c>
      <c r="C62" s="121" t="s">
        <v>148</v>
      </c>
      <c r="D62" s="104">
        <v>4</v>
      </c>
      <c r="E62" s="104">
        <v>1</v>
      </c>
      <c r="F62" s="104"/>
      <c r="G62" s="136">
        <f t="shared" si="3"/>
        <v>18000</v>
      </c>
      <c r="H62" s="136" t="s">
        <v>440</v>
      </c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100" t="s">
        <v>99</v>
      </c>
      <c r="W62" s="100">
        <v>4</v>
      </c>
      <c r="Y62" s="100" t="s">
        <v>99</v>
      </c>
      <c r="Z62" s="100">
        <v>4</v>
      </c>
      <c r="AB62" s="100" t="s">
        <v>99</v>
      </c>
      <c r="AC62" s="100">
        <v>4</v>
      </c>
      <c r="AE62" s="100" t="s">
        <v>99</v>
      </c>
      <c r="AF62" s="100">
        <v>4</v>
      </c>
      <c r="AH62" s="100" t="s">
        <v>99</v>
      </c>
      <c r="AI62" s="100">
        <v>3</v>
      </c>
      <c r="AK62" s="100" t="s">
        <v>99</v>
      </c>
      <c r="AL62" s="100">
        <v>5</v>
      </c>
      <c r="AN62" s="100" t="s">
        <v>99</v>
      </c>
      <c r="AO62" s="100">
        <v>7</v>
      </c>
    </row>
    <row r="63" spans="1:41" ht="22.5" customHeight="1" x14ac:dyDescent="0.35">
      <c r="A63" s="104">
        <f t="shared" si="1"/>
        <v>58</v>
      </c>
      <c r="B63" s="340" t="s">
        <v>121</v>
      </c>
      <c r="C63" s="121" t="s">
        <v>148</v>
      </c>
      <c r="D63" s="104">
        <v>4</v>
      </c>
      <c r="E63" s="104"/>
      <c r="F63" s="104">
        <v>1</v>
      </c>
      <c r="G63" s="136">
        <f t="shared" ref="G63:G101" si="4">E63*18000+F63*18000</f>
        <v>18000</v>
      </c>
      <c r="H63" s="136" t="s">
        <v>440</v>
      </c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30" t="s">
        <v>70</v>
      </c>
      <c r="W63" s="2">
        <v>2</v>
      </c>
      <c r="Y63" s="30" t="s">
        <v>70</v>
      </c>
      <c r="Z63" s="2">
        <v>2</v>
      </c>
      <c r="AB63" s="30" t="s">
        <v>70</v>
      </c>
      <c r="AC63" s="2">
        <v>1</v>
      </c>
      <c r="AE63" s="30" t="s">
        <v>70</v>
      </c>
      <c r="AF63" s="2">
        <v>1</v>
      </c>
      <c r="AH63" s="30" t="s">
        <v>70</v>
      </c>
      <c r="AI63" s="2">
        <v>2</v>
      </c>
      <c r="AK63" s="30" t="s">
        <v>70</v>
      </c>
      <c r="AL63" s="2">
        <v>2</v>
      </c>
      <c r="AN63" s="30" t="s">
        <v>70</v>
      </c>
      <c r="AO63" s="2">
        <v>1</v>
      </c>
    </row>
    <row r="64" spans="1:41" ht="22.5" customHeight="1" x14ac:dyDescent="0.35">
      <c r="A64" s="104">
        <f t="shared" si="1"/>
        <v>59</v>
      </c>
      <c r="B64" s="103" t="s">
        <v>1249</v>
      </c>
      <c r="C64" s="121" t="s">
        <v>148</v>
      </c>
      <c r="D64" s="104">
        <v>4</v>
      </c>
      <c r="E64" s="104">
        <v>1</v>
      </c>
      <c r="F64" s="104"/>
      <c r="G64" s="136">
        <f t="shared" si="4"/>
        <v>18000</v>
      </c>
      <c r="H64" s="136" t="s">
        <v>440</v>
      </c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30" t="s">
        <v>71</v>
      </c>
      <c r="W64" s="2"/>
      <c r="Y64" s="30" t="s">
        <v>71</v>
      </c>
      <c r="Z64" s="2">
        <v>1</v>
      </c>
      <c r="AB64" s="30" t="s">
        <v>71</v>
      </c>
      <c r="AC64" s="2"/>
      <c r="AE64" s="30" t="s">
        <v>71</v>
      </c>
      <c r="AF64" s="2"/>
      <c r="AH64" s="30" t="s">
        <v>71</v>
      </c>
      <c r="AI64" s="2"/>
      <c r="AK64" s="30" t="s">
        <v>71</v>
      </c>
      <c r="AL64" s="2"/>
      <c r="AN64" s="30" t="s">
        <v>71</v>
      </c>
      <c r="AO64" s="2"/>
    </row>
    <row r="65" spans="1:41" ht="22.5" customHeight="1" x14ac:dyDescent="0.35">
      <c r="A65" s="104">
        <f t="shared" si="1"/>
        <v>60</v>
      </c>
      <c r="B65" s="103" t="s">
        <v>1288</v>
      </c>
      <c r="C65" s="121" t="s">
        <v>148</v>
      </c>
      <c r="D65" s="104">
        <v>4</v>
      </c>
      <c r="E65" s="104">
        <v>1</v>
      </c>
      <c r="F65" s="104"/>
      <c r="G65" s="136">
        <f t="shared" si="4"/>
        <v>18000</v>
      </c>
      <c r="H65" s="136" t="s">
        <v>440</v>
      </c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30"/>
      <c r="W65" s="2"/>
      <c r="Y65" s="30"/>
      <c r="Z65" s="2"/>
      <c r="AB65" s="30"/>
      <c r="AC65" s="2"/>
      <c r="AE65" s="30"/>
      <c r="AF65" s="2"/>
      <c r="AH65" s="30"/>
      <c r="AI65" s="2"/>
      <c r="AK65" s="30"/>
      <c r="AL65" s="2"/>
      <c r="AN65" s="30"/>
      <c r="AO65" s="2"/>
    </row>
    <row r="66" spans="1:41" ht="22.5" customHeight="1" x14ac:dyDescent="0.35">
      <c r="A66" s="104">
        <f t="shared" si="1"/>
        <v>61</v>
      </c>
      <c r="B66" s="103" t="s">
        <v>1289</v>
      </c>
      <c r="C66" s="121" t="s">
        <v>148</v>
      </c>
      <c r="D66" s="104">
        <v>4</v>
      </c>
      <c r="E66" s="104">
        <v>2</v>
      </c>
      <c r="F66" s="104"/>
      <c r="G66" s="136">
        <f t="shared" si="4"/>
        <v>36000</v>
      </c>
      <c r="H66" s="136" t="s">
        <v>440</v>
      </c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120" t="s">
        <v>0</v>
      </c>
      <c r="W66" s="79">
        <f>W63*18000+W64*18000</f>
        <v>36000</v>
      </c>
      <c r="Y66" s="120" t="s">
        <v>0</v>
      </c>
      <c r="Z66" s="79">
        <f>Z63*18000+Z64*18000</f>
        <v>54000</v>
      </c>
      <c r="AB66" s="120" t="s">
        <v>0</v>
      </c>
      <c r="AC66" s="79">
        <f>AC63*18000+AC64*18000</f>
        <v>18000</v>
      </c>
      <c r="AE66" s="120" t="s">
        <v>0</v>
      </c>
      <c r="AF66" s="79">
        <f>AF63*18000+AF64*18000</f>
        <v>18000</v>
      </c>
      <c r="AH66" s="120" t="s">
        <v>0</v>
      </c>
      <c r="AI66" s="79">
        <f>AI63*18000+AI64*18000</f>
        <v>36000</v>
      </c>
      <c r="AK66" s="120" t="s">
        <v>0</v>
      </c>
      <c r="AL66" s="79">
        <f>AL63*18000+AL64*18000</f>
        <v>36000</v>
      </c>
      <c r="AN66" s="120" t="s">
        <v>0</v>
      </c>
      <c r="AO66" s="79">
        <f>AO63*18000+AO64*18000</f>
        <v>18000</v>
      </c>
    </row>
    <row r="67" spans="1:41" x14ac:dyDescent="0.35">
      <c r="A67" s="104">
        <f t="shared" si="1"/>
        <v>62</v>
      </c>
      <c r="B67" s="103" t="s">
        <v>367</v>
      </c>
      <c r="C67" s="121" t="s">
        <v>148</v>
      </c>
      <c r="D67" s="104">
        <v>4</v>
      </c>
      <c r="E67" s="104">
        <v>2</v>
      </c>
      <c r="F67" s="104"/>
      <c r="G67" s="136">
        <f t="shared" si="4"/>
        <v>36000</v>
      </c>
      <c r="H67" s="136" t="s">
        <v>440</v>
      </c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</row>
    <row r="68" spans="1:41" ht="15" hidden="1" customHeight="1" x14ac:dyDescent="0.35">
      <c r="A68" s="104">
        <f t="shared" si="1"/>
        <v>63</v>
      </c>
      <c r="B68" s="103"/>
      <c r="C68" s="121" t="s">
        <v>148</v>
      </c>
      <c r="D68" s="104">
        <v>4</v>
      </c>
      <c r="E68" s="104"/>
      <c r="F68" s="103"/>
      <c r="G68" s="136">
        <f t="shared" si="4"/>
        <v>0</v>
      </c>
      <c r="H68" s="136" t="s">
        <v>440</v>
      </c>
      <c r="V68" s="100" t="s">
        <v>2</v>
      </c>
      <c r="W68" s="6" t="s">
        <v>1073</v>
      </c>
      <c r="Y68" s="100" t="s">
        <v>2</v>
      </c>
      <c r="Z68" s="103" t="s">
        <v>1075</v>
      </c>
      <c r="AB68" s="100" t="s">
        <v>2</v>
      </c>
      <c r="AC68" s="103" t="s">
        <v>745</v>
      </c>
      <c r="AE68" s="100" t="s">
        <v>2</v>
      </c>
      <c r="AF68" s="103"/>
    </row>
    <row r="69" spans="1:41" hidden="1" x14ac:dyDescent="0.35">
      <c r="A69" s="104">
        <f t="shared" si="1"/>
        <v>64</v>
      </c>
      <c r="B69" s="103"/>
      <c r="C69" s="121" t="s">
        <v>148</v>
      </c>
      <c r="D69" s="104">
        <v>4</v>
      </c>
      <c r="E69" s="104"/>
      <c r="F69" s="103"/>
      <c r="G69" s="136">
        <f t="shared" si="4"/>
        <v>0</v>
      </c>
      <c r="H69" s="136" t="s">
        <v>440</v>
      </c>
      <c r="V69" s="100" t="s">
        <v>457</v>
      </c>
      <c r="W69" s="6" t="s">
        <v>485</v>
      </c>
      <c r="Y69" s="100" t="s">
        <v>457</v>
      </c>
      <c r="Z69" s="6" t="s">
        <v>485</v>
      </c>
      <c r="AB69" s="100" t="s">
        <v>457</v>
      </c>
      <c r="AC69" s="6" t="s">
        <v>104</v>
      </c>
      <c r="AE69" s="100" t="s">
        <v>457</v>
      </c>
      <c r="AF69" s="6"/>
    </row>
    <row r="70" spans="1:41" hidden="1" x14ac:dyDescent="0.35">
      <c r="A70" s="104">
        <f t="shared" si="1"/>
        <v>65</v>
      </c>
      <c r="B70" s="103"/>
      <c r="C70" s="121" t="s">
        <v>148</v>
      </c>
      <c r="D70" s="104">
        <v>4</v>
      </c>
      <c r="E70" s="104"/>
      <c r="F70" s="103"/>
      <c r="G70" s="136">
        <f t="shared" si="4"/>
        <v>0</v>
      </c>
      <c r="H70" s="136" t="s">
        <v>440</v>
      </c>
      <c r="V70" s="100" t="s">
        <v>99</v>
      </c>
      <c r="W70" s="100">
        <v>7</v>
      </c>
      <c r="Y70" s="100" t="s">
        <v>99</v>
      </c>
      <c r="Z70" s="100">
        <v>7</v>
      </c>
      <c r="AB70" s="100" t="s">
        <v>99</v>
      </c>
      <c r="AC70" s="100">
        <v>4</v>
      </c>
      <c r="AE70" s="100" t="s">
        <v>99</v>
      </c>
      <c r="AF70" s="100"/>
    </row>
    <row r="71" spans="1:41" hidden="1" x14ac:dyDescent="0.35">
      <c r="A71" s="104">
        <f t="shared" si="1"/>
        <v>66</v>
      </c>
      <c r="B71" s="103"/>
      <c r="C71" s="121" t="s">
        <v>148</v>
      </c>
      <c r="D71" s="104">
        <v>4</v>
      </c>
      <c r="E71" s="104"/>
      <c r="F71" s="103"/>
      <c r="G71" s="136">
        <f t="shared" si="4"/>
        <v>0</v>
      </c>
      <c r="H71" s="136" t="s">
        <v>440</v>
      </c>
      <c r="V71" s="30" t="s">
        <v>70</v>
      </c>
      <c r="W71" s="2">
        <v>1</v>
      </c>
      <c r="Y71" s="30" t="s">
        <v>70</v>
      </c>
      <c r="Z71" s="2">
        <v>1</v>
      </c>
      <c r="AB71" s="30" t="s">
        <v>70</v>
      </c>
      <c r="AC71" s="2">
        <v>1</v>
      </c>
      <c r="AE71" s="30" t="s">
        <v>70</v>
      </c>
      <c r="AF71" s="2"/>
    </row>
    <row r="72" spans="1:41" hidden="1" x14ac:dyDescent="0.35">
      <c r="A72" s="104">
        <f t="shared" ref="A72:A88" si="5">A71+1</f>
        <v>67</v>
      </c>
      <c r="B72" s="103"/>
      <c r="C72" s="121" t="s">
        <v>148</v>
      </c>
      <c r="D72" s="104">
        <v>4</v>
      </c>
      <c r="E72" s="104"/>
      <c r="F72" s="103"/>
      <c r="G72" s="136">
        <f t="shared" si="4"/>
        <v>0</v>
      </c>
      <c r="H72" s="136" t="s">
        <v>440</v>
      </c>
      <c r="V72" s="30" t="s">
        <v>71</v>
      </c>
      <c r="W72" s="2"/>
      <c r="Y72" s="30" t="s">
        <v>71</v>
      </c>
      <c r="Z72" s="2"/>
      <c r="AB72" s="30" t="s">
        <v>71</v>
      </c>
      <c r="AC72" s="2"/>
      <c r="AE72" s="30" t="s">
        <v>71</v>
      </c>
      <c r="AF72" s="2"/>
    </row>
    <row r="73" spans="1:41" hidden="1" x14ac:dyDescent="0.35">
      <c r="A73" s="104">
        <f t="shared" si="5"/>
        <v>68</v>
      </c>
      <c r="B73" s="103"/>
      <c r="C73" s="121" t="s">
        <v>148</v>
      </c>
      <c r="D73" s="104">
        <v>4</v>
      </c>
      <c r="E73" s="104"/>
      <c r="F73" s="103"/>
      <c r="G73" s="136">
        <f t="shared" si="4"/>
        <v>0</v>
      </c>
      <c r="H73" s="136" t="s">
        <v>440</v>
      </c>
      <c r="V73" s="120" t="s">
        <v>0</v>
      </c>
      <c r="W73" s="79">
        <v>18000</v>
      </c>
      <c r="Y73" s="120" t="s">
        <v>0</v>
      </c>
      <c r="Z73" s="79">
        <v>18000</v>
      </c>
      <c r="AB73" s="120" t="s">
        <v>0</v>
      </c>
      <c r="AC73" s="79">
        <v>18000</v>
      </c>
      <c r="AE73" s="120" t="s">
        <v>0</v>
      </c>
      <c r="AF73" s="79">
        <f>AF70*18000+AF71*18000</f>
        <v>0</v>
      </c>
    </row>
    <row r="74" spans="1:41" hidden="1" x14ac:dyDescent="0.35">
      <c r="A74" s="104">
        <f t="shared" si="5"/>
        <v>69</v>
      </c>
      <c r="B74" s="103"/>
      <c r="C74" s="121" t="s">
        <v>148</v>
      </c>
      <c r="D74" s="104">
        <v>4</v>
      </c>
      <c r="E74" s="104"/>
      <c r="F74" s="103"/>
      <c r="G74" s="136">
        <f t="shared" si="4"/>
        <v>0</v>
      </c>
      <c r="H74" s="136" t="s">
        <v>440</v>
      </c>
    </row>
    <row r="75" spans="1:41" hidden="1" x14ac:dyDescent="0.35">
      <c r="A75" s="104">
        <f t="shared" si="5"/>
        <v>70</v>
      </c>
      <c r="B75" s="103"/>
      <c r="C75" s="121" t="s">
        <v>148</v>
      </c>
      <c r="D75" s="104">
        <v>4</v>
      </c>
      <c r="E75" s="104"/>
      <c r="F75" s="103"/>
      <c r="G75" s="136">
        <f t="shared" si="4"/>
        <v>0</v>
      </c>
      <c r="H75" s="136" t="s">
        <v>440</v>
      </c>
      <c r="V75" s="100" t="s">
        <v>2</v>
      </c>
      <c r="W75" s="6"/>
      <c r="Y75" s="100" t="s">
        <v>2</v>
      </c>
      <c r="Z75" s="103"/>
      <c r="AB75" s="100" t="s">
        <v>2</v>
      </c>
      <c r="AC75" s="103"/>
      <c r="AE75" s="100" t="s">
        <v>2</v>
      </c>
      <c r="AF75" s="103"/>
    </row>
    <row r="76" spans="1:41" hidden="1" x14ac:dyDescent="0.35">
      <c r="A76" s="104">
        <f t="shared" si="5"/>
        <v>71</v>
      </c>
      <c r="B76" s="103"/>
      <c r="C76" s="121" t="s">
        <v>148</v>
      </c>
      <c r="D76" s="104">
        <v>4</v>
      </c>
      <c r="E76" s="104"/>
      <c r="F76" s="103"/>
      <c r="G76" s="136">
        <f t="shared" si="4"/>
        <v>0</v>
      </c>
      <c r="H76" s="136" t="s">
        <v>440</v>
      </c>
      <c r="V76" s="100" t="s">
        <v>457</v>
      </c>
      <c r="W76" s="6"/>
      <c r="Y76" s="100" t="s">
        <v>457</v>
      </c>
      <c r="Z76" s="6"/>
      <c r="AB76" s="100" t="s">
        <v>457</v>
      </c>
      <c r="AC76" s="6"/>
      <c r="AE76" s="100" t="s">
        <v>457</v>
      </c>
      <c r="AF76" s="6"/>
    </row>
    <row r="77" spans="1:41" hidden="1" x14ac:dyDescent="0.35">
      <c r="A77" s="104">
        <f t="shared" si="5"/>
        <v>72</v>
      </c>
      <c r="B77" s="103"/>
      <c r="C77" s="121" t="s">
        <v>148</v>
      </c>
      <c r="D77" s="104">
        <v>4</v>
      </c>
      <c r="E77" s="104"/>
      <c r="F77" s="103"/>
      <c r="G77" s="136">
        <f t="shared" si="4"/>
        <v>0</v>
      </c>
      <c r="H77" s="136" t="s">
        <v>440</v>
      </c>
      <c r="V77" s="100" t="s">
        <v>99</v>
      </c>
      <c r="W77" s="100"/>
      <c r="Y77" s="100" t="s">
        <v>99</v>
      </c>
      <c r="Z77" s="100"/>
      <c r="AB77" s="100" t="s">
        <v>99</v>
      </c>
      <c r="AC77" s="100"/>
      <c r="AE77" s="100" t="s">
        <v>99</v>
      </c>
      <c r="AF77" s="100"/>
    </row>
    <row r="78" spans="1:41" hidden="1" x14ac:dyDescent="0.35">
      <c r="A78" s="104">
        <f t="shared" si="5"/>
        <v>73</v>
      </c>
      <c r="B78" s="103"/>
      <c r="C78" s="121" t="s">
        <v>148</v>
      </c>
      <c r="D78" s="104">
        <v>4</v>
      </c>
      <c r="E78" s="104"/>
      <c r="F78" s="103"/>
      <c r="G78" s="136">
        <f t="shared" si="4"/>
        <v>0</v>
      </c>
      <c r="H78" s="136" t="s">
        <v>440</v>
      </c>
      <c r="V78" s="30" t="s">
        <v>70</v>
      </c>
      <c r="W78" s="2"/>
      <c r="Y78" s="30" t="s">
        <v>70</v>
      </c>
      <c r="Z78" s="2"/>
      <c r="AB78" s="30" t="s">
        <v>70</v>
      </c>
      <c r="AC78" s="2"/>
      <c r="AE78" s="30" t="s">
        <v>70</v>
      </c>
      <c r="AF78" s="2"/>
    </row>
    <row r="79" spans="1:41" hidden="1" x14ac:dyDescent="0.35">
      <c r="A79" s="104">
        <f t="shared" si="5"/>
        <v>74</v>
      </c>
      <c r="B79" s="103"/>
      <c r="C79" s="121" t="s">
        <v>148</v>
      </c>
      <c r="D79" s="104">
        <v>4</v>
      </c>
      <c r="E79" s="104"/>
      <c r="F79" s="103"/>
      <c r="G79" s="136">
        <f t="shared" si="4"/>
        <v>0</v>
      </c>
      <c r="H79" s="136" t="s">
        <v>440</v>
      </c>
      <c r="V79" s="30" t="s">
        <v>71</v>
      </c>
      <c r="W79" s="2"/>
      <c r="Y79" s="30" t="s">
        <v>71</v>
      </c>
      <c r="Z79" s="2"/>
      <c r="AB79" s="30" t="s">
        <v>71</v>
      </c>
      <c r="AC79" s="2"/>
      <c r="AE79" s="30" t="s">
        <v>71</v>
      </c>
      <c r="AF79" s="2"/>
    </row>
    <row r="80" spans="1:41" hidden="1" x14ac:dyDescent="0.35">
      <c r="A80" s="104">
        <f t="shared" si="5"/>
        <v>75</v>
      </c>
      <c r="B80" s="103"/>
      <c r="C80" s="121" t="s">
        <v>148</v>
      </c>
      <c r="D80" s="104">
        <v>4</v>
      </c>
      <c r="E80" s="104"/>
      <c r="F80" s="103"/>
      <c r="G80" s="136">
        <f t="shared" si="4"/>
        <v>0</v>
      </c>
      <c r="H80" s="136" t="s">
        <v>440</v>
      </c>
      <c r="V80" s="120" t="s">
        <v>0</v>
      </c>
      <c r="W80" s="79">
        <f>W77*18000+W78*18000</f>
        <v>0</v>
      </c>
      <c r="Y80" s="120" t="s">
        <v>0</v>
      </c>
      <c r="Z80" s="79">
        <f>Z77*18000+Z78*18000</f>
        <v>0</v>
      </c>
      <c r="AB80" s="120" t="s">
        <v>0</v>
      </c>
      <c r="AC80" s="79">
        <f>AC77*18000+AC78*18000</f>
        <v>0</v>
      </c>
      <c r="AE80" s="120" t="s">
        <v>0</v>
      </c>
      <c r="AF80" s="79">
        <f>AF77*18000+AF78*18000</f>
        <v>0</v>
      </c>
    </row>
    <row r="81" spans="1:41" hidden="1" x14ac:dyDescent="0.35">
      <c r="A81" s="104">
        <f t="shared" si="5"/>
        <v>76</v>
      </c>
      <c r="B81" s="103"/>
      <c r="C81" s="121" t="s">
        <v>148</v>
      </c>
      <c r="D81" s="104">
        <v>4</v>
      </c>
      <c r="E81" s="104"/>
      <c r="F81" s="103"/>
      <c r="G81" s="136">
        <f t="shared" si="4"/>
        <v>0</v>
      </c>
      <c r="H81" s="136" t="s">
        <v>440</v>
      </c>
    </row>
    <row r="82" spans="1:41" hidden="1" x14ac:dyDescent="0.35">
      <c r="A82" s="104">
        <f t="shared" si="5"/>
        <v>77</v>
      </c>
      <c r="B82" s="103"/>
      <c r="C82" s="121" t="s">
        <v>148</v>
      </c>
      <c r="D82" s="104">
        <v>4</v>
      </c>
      <c r="E82" s="104"/>
      <c r="F82" s="103"/>
      <c r="G82" s="136">
        <f t="shared" si="4"/>
        <v>0</v>
      </c>
      <c r="H82" s="136" t="s">
        <v>440</v>
      </c>
    </row>
    <row r="83" spans="1:41" hidden="1" x14ac:dyDescent="0.35">
      <c r="A83" s="338">
        <f t="shared" si="5"/>
        <v>78</v>
      </c>
      <c r="B83" s="103"/>
      <c r="C83" s="121" t="s">
        <v>148</v>
      </c>
      <c r="D83" s="104">
        <v>4</v>
      </c>
      <c r="E83" s="104"/>
      <c r="F83" s="104"/>
      <c r="G83" s="136">
        <f t="shared" si="4"/>
        <v>0</v>
      </c>
      <c r="H83" s="136" t="s">
        <v>440</v>
      </c>
    </row>
    <row r="84" spans="1:41" hidden="1" x14ac:dyDescent="0.35">
      <c r="A84" s="338">
        <f t="shared" si="5"/>
        <v>79</v>
      </c>
      <c r="B84" s="121"/>
      <c r="C84" s="121" t="s">
        <v>148</v>
      </c>
      <c r="D84" s="104">
        <v>4</v>
      </c>
      <c r="E84" s="104"/>
      <c r="F84" s="104"/>
      <c r="G84" s="136">
        <f t="shared" si="4"/>
        <v>0</v>
      </c>
      <c r="H84" s="136" t="s">
        <v>440</v>
      </c>
    </row>
    <row r="85" spans="1:41" hidden="1" x14ac:dyDescent="0.35">
      <c r="A85" s="338">
        <f t="shared" si="5"/>
        <v>80</v>
      </c>
      <c r="B85" s="121"/>
      <c r="C85" s="121" t="s">
        <v>148</v>
      </c>
      <c r="D85" s="104">
        <v>4</v>
      </c>
      <c r="E85" s="104"/>
      <c r="F85" s="104"/>
      <c r="G85" s="136">
        <f t="shared" si="4"/>
        <v>0</v>
      </c>
      <c r="H85" s="136" t="s">
        <v>440</v>
      </c>
    </row>
    <row r="86" spans="1:41" hidden="1" x14ac:dyDescent="0.35">
      <c r="A86" s="338">
        <f t="shared" si="5"/>
        <v>81</v>
      </c>
      <c r="B86" s="103"/>
      <c r="C86" s="121" t="s">
        <v>148</v>
      </c>
      <c r="D86" s="104">
        <v>4</v>
      </c>
      <c r="E86" s="104"/>
      <c r="F86" s="104"/>
      <c r="G86" s="136">
        <f t="shared" si="4"/>
        <v>0</v>
      </c>
      <c r="H86" s="136" t="s">
        <v>440</v>
      </c>
    </row>
    <row r="87" spans="1:41" hidden="1" x14ac:dyDescent="0.35">
      <c r="A87" s="338">
        <f t="shared" si="5"/>
        <v>82</v>
      </c>
      <c r="B87" s="227"/>
      <c r="C87" s="121" t="s">
        <v>148</v>
      </c>
      <c r="D87" s="104">
        <v>4</v>
      </c>
      <c r="E87" s="139"/>
      <c r="F87" s="139"/>
      <c r="G87" s="136">
        <f t="shared" si="4"/>
        <v>0</v>
      </c>
      <c r="H87" s="136" t="s">
        <v>440</v>
      </c>
    </row>
    <row r="88" spans="1:41" hidden="1" x14ac:dyDescent="0.35">
      <c r="A88" s="338">
        <f t="shared" si="5"/>
        <v>83</v>
      </c>
      <c r="B88" s="227"/>
      <c r="C88" s="121" t="s">
        <v>148</v>
      </c>
      <c r="D88" s="104">
        <v>4</v>
      </c>
      <c r="E88" s="139"/>
      <c r="F88" s="139"/>
      <c r="G88" s="136">
        <f t="shared" si="4"/>
        <v>0</v>
      </c>
      <c r="H88" s="136" t="s">
        <v>440</v>
      </c>
    </row>
    <row r="89" spans="1:41" x14ac:dyDescent="0.35">
      <c r="A89" s="338">
        <v>63</v>
      </c>
      <c r="B89" s="103" t="s">
        <v>493</v>
      </c>
      <c r="C89" s="121" t="s">
        <v>148</v>
      </c>
      <c r="D89" s="104">
        <v>4</v>
      </c>
      <c r="E89" s="104">
        <v>1</v>
      </c>
      <c r="F89" s="104"/>
      <c r="G89" s="136">
        <f t="shared" si="4"/>
        <v>18000</v>
      </c>
      <c r="H89" s="136" t="s">
        <v>440</v>
      </c>
      <c r="V89" s="100" t="s">
        <v>2</v>
      </c>
      <c r="W89" s="6" t="s">
        <v>121</v>
      </c>
      <c r="Y89" s="100" t="s">
        <v>2</v>
      </c>
      <c r="Z89" s="6" t="s">
        <v>1249</v>
      </c>
      <c r="AB89" s="100" t="s">
        <v>2</v>
      </c>
      <c r="AC89" s="6" t="s">
        <v>1290</v>
      </c>
      <c r="AE89" s="100" t="s">
        <v>2</v>
      </c>
      <c r="AF89" s="6" t="s">
        <v>1289</v>
      </c>
      <c r="AH89" s="100" t="s">
        <v>2</v>
      </c>
      <c r="AI89" s="6" t="s">
        <v>367</v>
      </c>
      <c r="AK89" s="100" t="s">
        <v>2</v>
      </c>
      <c r="AL89" s="6" t="s">
        <v>493</v>
      </c>
      <c r="AN89" s="100" t="s">
        <v>2</v>
      </c>
      <c r="AO89" s="6"/>
    </row>
    <row r="90" spans="1:41" x14ac:dyDescent="0.35">
      <c r="A90" s="338">
        <f>A89+1</f>
        <v>64</v>
      </c>
      <c r="B90" s="103" t="s">
        <v>743</v>
      </c>
      <c r="C90" s="121" t="s">
        <v>413</v>
      </c>
      <c r="D90" s="104">
        <v>3</v>
      </c>
      <c r="E90" s="104">
        <v>2</v>
      </c>
      <c r="F90" s="103"/>
      <c r="G90" s="136">
        <f t="shared" ref="G90:G95" si="6">E90*18000+F90*18000</f>
        <v>36000</v>
      </c>
      <c r="H90" s="134" t="s">
        <v>440</v>
      </c>
      <c r="V90" s="100" t="s">
        <v>457</v>
      </c>
      <c r="W90" s="6" t="s">
        <v>148</v>
      </c>
      <c r="Y90" s="100" t="s">
        <v>457</v>
      </c>
      <c r="Z90" s="6" t="s">
        <v>148</v>
      </c>
      <c r="AB90" s="100" t="s">
        <v>457</v>
      </c>
      <c r="AC90" s="6" t="s">
        <v>148</v>
      </c>
      <c r="AE90" s="100" t="s">
        <v>457</v>
      </c>
      <c r="AF90" s="6" t="s">
        <v>148</v>
      </c>
      <c r="AH90" s="100" t="s">
        <v>457</v>
      </c>
      <c r="AI90" s="6" t="s">
        <v>148</v>
      </c>
      <c r="AK90" s="100" t="s">
        <v>457</v>
      </c>
      <c r="AL90" s="6" t="s">
        <v>148</v>
      </c>
      <c r="AN90" s="100" t="s">
        <v>457</v>
      </c>
      <c r="AO90" s="6"/>
    </row>
    <row r="91" spans="1:41" x14ac:dyDescent="0.35">
      <c r="A91" s="338">
        <f t="shared" ref="A91:A100" si="7">A90+1</f>
        <v>65</v>
      </c>
      <c r="B91" s="103" t="s">
        <v>1059</v>
      </c>
      <c r="C91" s="121" t="s">
        <v>1278</v>
      </c>
      <c r="D91" s="104">
        <v>5</v>
      </c>
      <c r="E91" s="104">
        <v>2</v>
      </c>
      <c r="F91" s="104"/>
      <c r="G91" s="136">
        <f t="shared" si="6"/>
        <v>36000</v>
      </c>
      <c r="H91" s="134" t="s">
        <v>440</v>
      </c>
      <c r="V91" s="100" t="s">
        <v>99</v>
      </c>
      <c r="W91" s="100">
        <v>4</v>
      </c>
      <c r="Y91" s="100" t="s">
        <v>99</v>
      </c>
      <c r="Z91" s="100">
        <v>4</v>
      </c>
      <c r="AB91" s="100" t="s">
        <v>99</v>
      </c>
      <c r="AC91" s="100">
        <v>4</v>
      </c>
      <c r="AE91" s="100" t="s">
        <v>99</v>
      </c>
      <c r="AF91" s="100">
        <v>4</v>
      </c>
      <c r="AH91" s="100" t="s">
        <v>99</v>
      </c>
      <c r="AI91" s="100">
        <v>4</v>
      </c>
      <c r="AK91" s="100" t="s">
        <v>99</v>
      </c>
      <c r="AL91" s="100">
        <v>4</v>
      </c>
      <c r="AN91" s="100" t="s">
        <v>99</v>
      </c>
      <c r="AO91" s="100"/>
    </row>
    <row r="92" spans="1:41" x14ac:dyDescent="0.35">
      <c r="A92" s="338">
        <f t="shared" si="7"/>
        <v>66</v>
      </c>
      <c r="B92" s="103" t="s">
        <v>1282</v>
      </c>
      <c r="C92" s="121" t="s">
        <v>482</v>
      </c>
      <c r="D92" s="104">
        <v>7</v>
      </c>
      <c r="E92" s="104">
        <v>1</v>
      </c>
      <c r="F92" s="104"/>
      <c r="G92" s="136">
        <f t="shared" si="6"/>
        <v>18000</v>
      </c>
      <c r="H92" s="134" t="s">
        <v>440</v>
      </c>
      <c r="V92" s="30" t="s">
        <v>70</v>
      </c>
      <c r="W92" s="2"/>
      <c r="Y92" s="30" t="s">
        <v>70</v>
      </c>
      <c r="Z92" s="2">
        <v>1</v>
      </c>
      <c r="AB92" s="30" t="s">
        <v>70</v>
      </c>
      <c r="AC92" s="2">
        <v>1</v>
      </c>
      <c r="AE92" s="30" t="s">
        <v>70</v>
      </c>
      <c r="AF92" s="2">
        <v>2</v>
      </c>
      <c r="AH92" s="30" t="s">
        <v>70</v>
      </c>
      <c r="AI92" s="2">
        <v>2</v>
      </c>
      <c r="AK92" s="30" t="s">
        <v>70</v>
      </c>
      <c r="AL92" s="2">
        <v>1</v>
      </c>
      <c r="AN92" s="30" t="s">
        <v>70</v>
      </c>
      <c r="AO92" s="2"/>
    </row>
    <row r="93" spans="1:41" x14ac:dyDescent="0.35">
      <c r="A93" s="338">
        <f t="shared" si="7"/>
        <v>67</v>
      </c>
      <c r="B93" s="103" t="s">
        <v>1248</v>
      </c>
      <c r="C93" s="121" t="s">
        <v>413</v>
      </c>
      <c r="D93" s="104">
        <v>3</v>
      </c>
      <c r="E93" s="104">
        <v>3</v>
      </c>
      <c r="F93" s="104">
        <v>1</v>
      </c>
      <c r="G93" s="136">
        <f t="shared" si="6"/>
        <v>72000</v>
      </c>
      <c r="H93" s="134" t="s">
        <v>440</v>
      </c>
      <c r="V93" s="30" t="s">
        <v>71</v>
      </c>
      <c r="W93" s="2">
        <v>1</v>
      </c>
      <c r="Y93" s="30" t="s">
        <v>71</v>
      </c>
      <c r="Z93" s="2"/>
      <c r="AB93" s="30" t="s">
        <v>71</v>
      </c>
      <c r="AC93" s="2"/>
      <c r="AE93" s="30" t="s">
        <v>71</v>
      </c>
      <c r="AF93" s="2"/>
      <c r="AH93" s="30" t="s">
        <v>71</v>
      </c>
      <c r="AI93" s="2"/>
      <c r="AK93" s="30" t="s">
        <v>71</v>
      </c>
      <c r="AL93" s="2"/>
      <c r="AN93" s="30" t="s">
        <v>71</v>
      </c>
      <c r="AO93" s="2"/>
    </row>
    <row r="94" spans="1:41" x14ac:dyDescent="0.35">
      <c r="A94" s="338">
        <f t="shared" si="7"/>
        <v>68</v>
      </c>
      <c r="B94" s="103" t="s">
        <v>720</v>
      </c>
      <c r="C94" s="121" t="s">
        <v>487</v>
      </c>
      <c r="D94" s="104">
        <v>2</v>
      </c>
      <c r="E94" s="104">
        <v>1</v>
      </c>
      <c r="F94" s="104"/>
      <c r="G94" s="136">
        <f t="shared" si="6"/>
        <v>18000</v>
      </c>
      <c r="H94" s="134" t="s">
        <v>440</v>
      </c>
      <c r="V94" s="30"/>
      <c r="W94" s="2"/>
      <c r="Y94" s="30"/>
      <c r="Z94" s="2"/>
      <c r="AB94" s="30"/>
      <c r="AC94" s="2"/>
      <c r="AE94" s="30"/>
      <c r="AF94" s="2"/>
      <c r="AH94" s="30"/>
      <c r="AI94" s="2"/>
      <c r="AK94" s="30"/>
      <c r="AL94" s="2"/>
      <c r="AN94" s="30"/>
      <c r="AO94" s="2"/>
    </row>
    <row r="95" spans="1:41" x14ac:dyDescent="0.35">
      <c r="A95" s="338">
        <f t="shared" si="7"/>
        <v>69</v>
      </c>
      <c r="B95" s="103" t="s">
        <v>1291</v>
      </c>
      <c r="C95" s="121" t="s">
        <v>847</v>
      </c>
      <c r="D95" s="104">
        <v>7</v>
      </c>
      <c r="E95" s="104"/>
      <c r="F95" s="104">
        <v>1</v>
      </c>
      <c r="G95" s="136">
        <f t="shared" si="6"/>
        <v>18000</v>
      </c>
      <c r="H95" s="134" t="s">
        <v>440</v>
      </c>
      <c r="V95" s="30"/>
      <c r="W95" s="2"/>
      <c r="Y95" s="30"/>
      <c r="Z95" s="2"/>
      <c r="AB95" s="30"/>
      <c r="AC95" s="2"/>
      <c r="AE95" s="30"/>
      <c r="AF95" s="2"/>
      <c r="AH95" s="30"/>
      <c r="AI95" s="2"/>
      <c r="AK95" s="30"/>
      <c r="AL95" s="2"/>
      <c r="AN95" s="30"/>
      <c r="AO95" s="2"/>
    </row>
    <row r="96" spans="1:41" x14ac:dyDescent="0.35">
      <c r="A96" s="338">
        <f t="shared" si="7"/>
        <v>70</v>
      </c>
      <c r="B96" s="103" t="s">
        <v>658</v>
      </c>
      <c r="C96" s="121" t="s">
        <v>649</v>
      </c>
      <c r="D96" s="104">
        <v>5</v>
      </c>
      <c r="E96" s="104">
        <v>2</v>
      </c>
      <c r="F96" s="104"/>
      <c r="G96" s="136">
        <f t="shared" ref="G96" si="8">E96*18000+F96*18000</f>
        <v>36000</v>
      </c>
      <c r="H96" s="134" t="s">
        <v>440</v>
      </c>
      <c r="V96" s="30"/>
      <c r="W96" s="2"/>
      <c r="Y96" s="30"/>
      <c r="Z96" s="2"/>
      <c r="AB96" s="30"/>
      <c r="AC96" s="2"/>
      <c r="AE96" s="30"/>
      <c r="AF96" s="2"/>
      <c r="AH96" s="30"/>
      <c r="AI96" s="2"/>
      <c r="AK96" s="30"/>
      <c r="AL96" s="2"/>
      <c r="AN96" s="30"/>
      <c r="AO96" s="2"/>
    </row>
    <row r="97" spans="1:41" x14ac:dyDescent="0.35">
      <c r="A97" s="339">
        <f t="shared" si="7"/>
        <v>71</v>
      </c>
      <c r="B97" s="103" t="s">
        <v>1049</v>
      </c>
      <c r="C97" s="121" t="s">
        <v>649</v>
      </c>
      <c r="D97" s="104">
        <v>5</v>
      </c>
      <c r="E97" s="104">
        <v>2</v>
      </c>
      <c r="F97" s="104"/>
      <c r="G97" s="136">
        <f t="shared" si="4"/>
        <v>36000</v>
      </c>
      <c r="H97" s="134" t="s">
        <v>440</v>
      </c>
      <c r="V97" s="30"/>
      <c r="W97" s="2"/>
      <c r="Y97" s="30"/>
      <c r="Z97" s="2"/>
      <c r="AB97" s="30"/>
      <c r="AC97" s="2"/>
      <c r="AE97" s="30"/>
      <c r="AF97" s="2"/>
      <c r="AH97" s="30"/>
      <c r="AI97" s="2"/>
      <c r="AK97" s="30"/>
      <c r="AL97" s="2"/>
      <c r="AN97" s="30"/>
      <c r="AO97" s="2"/>
    </row>
    <row r="98" spans="1:41" x14ac:dyDescent="0.35">
      <c r="A98" s="338">
        <f t="shared" si="7"/>
        <v>72</v>
      </c>
      <c r="B98" s="103" t="s">
        <v>1050</v>
      </c>
      <c r="C98" s="121" t="s">
        <v>649</v>
      </c>
      <c r="D98" s="104">
        <v>5</v>
      </c>
      <c r="E98" s="104">
        <v>1</v>
      </c>
      <c r="F98" s="104"/>
      <c r="G98" s="136">
        <f t="shared" si="4"/>
        <v>18000</v>
      </c>
      <c r="H98" s="134" t="s">
        <v>440</v>
      </c>
      <c r="V98" s="30"/>
      <c r="W98" s="2"/>
      <c r="Y98" s="30"/>
      <c r="Z98" s="2"/>
      <c r="AB98" s="30"/>
      <c r="AC98" s="2"/>
      <c r="AE98" s="30"/>
      <c r="AF98" s="2"/>
      <c r="AH98" s="30"/>
      <c r="AI98" s="2"/>
      <c r="AK98" s="30"/>
      <c r="AL98" s="2"/>
      <c r="AN98" s="30"/>
      <c r="AO98" s="2"/>
    </row>
    <row r="99" spans="1:41" x14ac:dyDescent="0.35">
      <c r="A99" s="338">
        <f t="shared" si="7"/>
        <v>73</v>
      </c>
      <c r="B99" s="103" t="s">
        <v>1230</v>
      </c>
      <c r="C99" s="121" t="s">
        <v>649</v>
      </c>
      <c r="D99" s="104">
        <v>5</v>
      </c>
      <c r="E99" s="104">
        <v>1</v>
      </c>
      <c r="F99" s="104"/>
      <c r="G99" s="136">
        <f t="shared" si="4"/>
        <v>18000</v>
      </c>
      <c r="H99" s="134" t="s">
        <v>440</v>
      </c>
      <c r="V99" s="30"/>
      <c r="W99" s="2"/>
      <c r="Y99" s="30"/>
      <c r="Z99" s="2"/>
      <c r="AB99" s="30"/>
      <c r="AC99" s="2"/>
      <c r="AE99" s="30"/>
      <c r="AF99" s="2"/>
      <c r="AH99" s="30"/>
      <c r="AI99" s="2"/>
      <c r="AK99" s="30"/>
      <c r="AL99" s="2"/>
      <c r="AN99" s="30"/>
      <c r="AO99" s="2"/>
    </row>
    <row r="100" spans="1:41" x14ac:dyDescent="0.35">
      <c r="A100" s="338">
        <f t="shared" si="7"/>
        <v>74</v>
      </c>
      <c r="B100" s="103" t="s">
        <v>1292</v>
      </c>
      <c r="C100" s="121" t="s">
        <v>649</v>
      </c>
      <c r="D100" s="104">
        <v>5</v>
      </c>
      <c r="E100" s="104">
        <v>1</v>
      </c>
      <c r="F100" s="104"/>
      <c r="G100" s="136">
        <f t="shared" si="4"/>
        <v>18000</v>
      </c>
      <c r="H100" s="134" t="s">
        <v>440</v>
      </c>
      <c r="V100" s="30"/>
      <c r="W100" s="2"/>
      <c r="Y100" s="30"/>
      <c r="Z100" s="2"/>
      <c r="AB100" s="30"/>
      <c r="AC100" s="2"/>
      <c r="AE100" s="30"/>
      <c r="AF100" s="2"/>
      <c r="AH100" s="30"/>
      <c r="AI100" s="2"/>
      <c r="AK100" s="30"/>
      <c r="AL100" s="2"/>
      <c r="AN100" s="30"/>
      <c r="AO100" s="2"/>
    </row>
    <row r="101" spans="1:41" x14ac:dyDescent="0.35">
      <c r="A101" s="349">
        <v>75</v>
      </c>
      <c r="B101" s="346" t="s">
        <v>1294</v>
      </c>
      <c r="C101" s="342" t="s">
        <v>104</v>
      </c>
      <c r="D101" s="343">
        <v>4</v>
      </c>
      <c r="E101" s="343">
        <v>1</v>
      </c>
      <c r="F101" s="343">
        <v>1</v>
      </c>
      <c r="G101" s="348">
        <f t="shared" si="4"/>
        <v>36000</v>
      </c>
      <c r="H101" s="345" t="s">
        <v>440</v>
      </c>
      <c r="V101" s="120" t="s">
        <v>0</v>
      </c>
      <c r="W101" s="79">
        <f>W92*18000+W93*18000</f>
        <v>18000</v>
      </c>
      <c r="Y101" s="120" t="s">
        <v>0</v>
      </c>
      <c r="Z101" s="79">
        <f>Z92*18000+Z93*18000</f>
        <v>18000</v>
      </c>
      <c r="AB101" s="120" t="s">
        <v>0</v>
      </c>
      <c r="AC101" s="79">
        <f>AC92*18000+AC93*18000</f>
        <v>18000</v>
      </c>
      <c r="AE101" s="120" t="s">
        <v>0</v>
      </c>
      <c r="AF101" s="79">
        <f>AF92*18000+AF93*18000</f>
        <v>36000</v>
      </c>
      <c r="AH101" s="120" t="s">
        <v>0</v>
      </c>
      <c r="AI101" s="79">
        <f>AI92*18000+AI93*18000</f>
        <v>36000</v>
      </c>
      <c r="AK101" s="120" t="s">
        <v>0</v>
      </c>
      <c r="AL101" s="79">
        <f>AL92*18000+AL93*18000</f>
        <v>18000</v>
      </c>
      <c r="AN101" s="120" t="s">
        <v>0</v>
      </c>
      <c r="AO101" s="79">
        <f>AO92*18000+AO93*18000</f>
        <v>0</v>
      </c>
    </row>
    <row r="102" spans="1:41" x14ac:dyDescent="0.35">
      <c r="A102" s="675" t="s">
        <v>140</v>
      </c>
      <c r="B102" s="676"/>
      <c r="C102" s="342"/>
      <c r="D102" s="343"/>
      <c r="E102" s="343">
        <f>SUM(E6:E101)</f>
        <v>163</v>
      </c>
      <c r="F102" s="343">
        <f>SUM(F6:F101)</f>
        <v>22</v>
      </c>
      <c r="G102" s="344">
        <f>SUM(G6:G101)</f>
        <v>3330000</v>
      </c>
      <c r="H102" s="345"/>
    </row>
    <row r="103" spans="1:41" x14ac:dyDescent="0.35">
      <c r="H103" s="294"/>
      <c r="V103" s="100" t="s">
        <v>2</v>
      </c>
      <c r="W103" s="6"/>
      <c r="Y103" s="100" t="s">
        <v>2</v>
      </c>
      <c r="Z103" s="6"/>
      <c r="AB103" s="100" t="s">
        <v>2</v>
      </c>
      <c r="AC103" s="6"/>
      <c r="AE103" s="100" t="s">
        <v>2</v>
      </c>
      <c r="AF103" s="6"/>
      <c r="AH103" s="100" t="s">
        <v>2</v>
      </c>
      <c r="AI103" s="6"/>
      <c r="AK103" s="100" t="s">
        <v>2</v>
      </c>
      <c r="AL103" s="6"/>
      <c r="AN103" s="100" t="s">
        <v>2</v>
      </c>
      <c r="AO103" s="6"/>
    </row>
    <row r="104" spans="1:41" x14ac:dyDescent="0.35">
      <c r="B104" t="s">
        <v>1031</v>
      </c>
      <c r="D104"/>
      <c r="G104" s="3">
        <f>G102-F113</f>
        <v>370000</v>
      </c>
      <c r="H104" s="294"/>
      <c r="V104" s="100" t="s">
        <v>457</v>
      </c>
      <c r="W104" s="6"/>
      <c r="Y104" s="100" t="s">
        <v>457</v>
      </c>
      <c r="Z104" s="6"/>
      <c r="AB104" s="100" t="s">
        <v>457</v>
      </c>
      <c r="AC104" s="6"/>
      <c r="AE104" s="100" t="s">
        <v>457</v>
      </c>
      <c r="AF104" s="6"/>
      <c r="AH104" s="100" t="s">
        <v>457</v>
      </c>
      <c r="AI104" s="6"/>
      <c r="AK104" s="100" t="s">
        <v>457</v>
      </c>
      <c r="AL104" s="6"/>
      <c r="AN104" s="100" t="s">
        <v>457</v>
      </c>
      <c r="AO104" s="6"/>
    </row>
    <row r="105" spans="1:41" x14ac:dyDescent="0.35">
      <c r="B105" t="s">
        <v>1032</v>
      </c>
      <c r="D105"/>
      <c r="E105" s="69">
        <f>E102-(E106+E107+E108+E109+E110)</f>
        <v>155</v>
      </c>
      <c r="G105" s="3">
        <f>F113-G113</f>
        <v>80000</v>
      </c>
      <c r="H105" s="294"/>
      <c r="V105" s="100" t="s">
        <v>99</v>
      </c>
      <c r="W105" s="100"/>
      <c r="Y105" s="100" t="s">
        <v>99</v>
      </c>
      <c r="Z105" s="100"/>
      <c r="AB105" s="100" t="s">
        <v>99</v>
      </c>
      <c r="AC105" s="100"/>
      <c r="AE105" s="100" t="s">
        <v>99</v>
      </c>
      <c r="AF105" s="100"/>
      <c r="AH105" s="100" t="s">
        <v>99</v>
      </c>
      <c r="AI105" s="100"/>
      <c r="AK105" s="100" t="s">
        <v>99</v>
      </c>
      <c r="AL105" s="100"/>
      <c r="AN105" s="100" t="s">
        <v>99</v>
      </c>
      <c r="AO105" s="100"/>
    </row>
    <row r="106" spans="1:41" x14ac:dyDescent="0.35">
      <c r="B106" t="s">
        <v>1063</v>
      </c>
      <c r="D106"/>
      <c r="E106" s="69">
        <v>1</v>
      </c>
      <c r="G106" s="37">
        <f>G105+G104</f>
        <v>450000</v>
      </c>
      <c r="V106" s="30" t="s">
        <v>70</v>
      </c>
      <c r="W106" s="2"/>
      <c r="Y106" s="30" t="s">
        <v>70</v>
      </c>
      <c r="Z106" s="2"/>
      <c r="AB106" s="30" t="s">
        <v>70</v>
      </c>
      <c r="AC106" s="2"/>
      <c r="AE106" s="30" t="s">
        <v>70</v>
      </c>
      <c r="AF106" s="2"/>
      <c r="AH106" s="30" t="s">
        <v>70</v>
      </c>
      <c r="AI106" s="2"/>
      <c r="AK106" s="30" t="s">
        <v>70</v>
      </c>
      <c r="AL106" s="2"/>
      <c r="AN106" s="30" t="s">
        <v>70</v>
      </c>
      <c r="AO106" s="2"/>
    </row>
    <row r="107" spans="1:41" x14ac:dyDescent="0.35">
      <c r="B107" t="s">
        <v>1269</v>
      </c>
      <c r="D107"/>
      <c r="E107" s="69">
        <v>1</v>
      </c>
      <c r="H107" s="294"/>
      <c r="V107" s="30" t="s">
        <v>71</v>
      </c>
      <c r="W107" s="2"/>
      <c r="Y107" s="30" t="s">
        <v>71</v>
      </c>
      <c r="Z107" s="2"/>
      <c r="AB107" s="30" t="s">
        <v>71</v>
      </c>
      <c r="AC107" s="2"/>
      <c r="AE107" s="30" t="s">
        <v>71</v>
      </c>
      <c r="AF107" s="2"/>
      <c r="AH107" s="30" t="s">
        <v>71</v>
      </c>
      <c r="AI107" s="2"/>
      <c r="AK107" s="30" t="s">
        <v>71</v>
      </c>
      <c r="AL107" s="2"/>
      <c r="AN107" s="30" t="s">
        <v>71</v>
      </c>
      <c r="AO107" s="2"/>
    </row>
    <row r="108" spans="1:41" x14ac:dyDescent="0.35">
      <c r="B108" t="s">
        <v>814</v>
      </c>
      <c r="D108"/>
      <c r="E108" s="69">
        <v>2</v>
      </c>
      <c r="V108" s="30"/>
      <c r="W108" s="2"/>
      <c r="Y108" s="30"/>
      <c r="Z108" s="2"/>
      <c r="AB108" s="30"/>
      <c r="AC108" s="2"/>
      <c r="AE108" s="30"/>
      <c r="AF108" s="2"/>
      <c r="AH108" s="30"/>
      <c r="AI108" s="2"/>
      <c r="AK108" s="30"/>
      <c r="AL108" s="2"/>
      <c r="AN108" s="30"/>
      <c r="AO108" s="2"/>
    </row>
    <row r="109" spans="1:41" x14ac:dyDescent="0.35">
      <c r="B109" t="s">
        <v>1272</v>
      </c>
      <c r="D109"/>
      <c r="E109" s="69">
        <v>2</v>
      </c>
      <c r="V109" s="120" t="s">
        <v>0</v>
      </c>
      <c r="W109" s="79">
        <f>W106*18000+W107*18000</f>
        <v>0</v>
      </c>
      <c r="Y109" s="120" t="s">
        <v>0</v>
      </c>
      <c r="Z109" s="79">
        <f>Z106*18000+Z107*18000</f>
        <v>0</v>
      </c>
      <c r="AB109" s="120" t="s">
        <v>0</v>
      </c>
      <c r="AC109" s="79">
        <f>AC106*18000+AC107*18000</f>
        <v>0</v>
      </c>
      <c r="AE109" s="120" t="s">
        <v>0</v>
      </c>
      <c r="AF109" s="79">
        <f>AF106*18000+AF107*18000</f>
        <v>0</v>
      </c>
      <c r="AH109" s="120" t="s">
        <v>0</v>
      </c>
      <c r="AI109" s="79">
        <f>AI106*18000+AI107*18000</f>
        <v>0</v>
      </c>
      <c r="AK109" s="120" t="s">
        <v>0</v>
      </c>
      <c r="AL109" s="79">
        <f>AL106*18000+AL107*18000</f>
        <v>0</v>
      </c>
      <c r="AN109" s="120" t="s">
        <v>0</v>
      </c>
      <c r="AO109" s="79">
        <f>AO106*18000+AO107*18000</f>
        <v>0</v>
      </c>
    </row>
    <row r="110" spans="1:41" x14ac:dyDescent="0.35">
      <c r="B110" t="s">
        <v>1280</v>
      </c>
      <c r="D110"/>
      <c r="E110" s="69">
        <v>2</v>
      </c>
    </row>
    <row r="111" spans="1:41" x14ac:dyDescent="0.35">
      <c r="B111" t="s">
        <v>1033</v>
      </c>
      <c r="D111"/>
      <c r="E111" s="69">
        <f>F102</f>
        <v>22</v>
      </c>
      <c r="V111" s="100" t="s">
        <v>2</v>
      </c>
      <c r="W111" s="6"/>
      <c r="Y111" s="100" t="s">
        <v>2</v>
      </c>
      <c r="Z111" s="6"/>
      <c r="AB111" s="100" t="s">
        <v>2</v>
      </c>
      <c r="AC111" s="6"/>
      <c r="AE111" s="100" t="s">
        <v>2</v>
      </c>
      <c r="AF111" s="6"/>
      <c r="AH111" s="100" t="s">
        <v>2</v>
      </c>
      <c r="AI111" s="6"/>
    </row>
    <row r="112" spans="1:41" x14ac:dyDescent="0.35">
      <c r="E112" s="247"/>
      <c r="V112" s="100" t="s">
        <v>457</v>
      </c>
      <c r="W112" s="6"/>
      <c r="Y112" s="100" t="s">
        <v>457</v>
      </c>
      <c r="Z112" s="6"/>
      <c r="AB112" s="100" t="s">
        <v>457</v>
      </c>
      <c r="AC112" s="6"/>
      <c r="AE112" s="100" t="s">
        <v>457</v>
      </c>
      <c r="AF112" s="6"/>
      <c r="AH112" s="100" t="s">
        <v>457</v>
      </c>
      <c r="AI112" s="6"/>
    </row>
    <row r="113" spans="2:35" x14ac:dyDescent="0.35">
      <c r="B113" s="36" t="s">
        <v>140</v>
      </c>
      <c r="C113" s="185"/>
      <c r="D113" s="39"/>
      <c r="E113" s="335">
        <f>SUM(E105:E112)</f>
        <v>185</v>
      </c>
      <c r="F113" s="70">
        <f>E113*16000</f>
        <v>2960000</v>
      </c>
      <c r="G113" s="3">
        <f>180*16000</f>
        <v>2880000</v>
      </c>
      <c r="V113" s="100" t="s">
        <v>99</v>
      </c>
      <c r="W113" s="100"/>
      <c r="Y113" s="100" t="s">
        <v>99</v>
      </c>
      <c r="Z113" s="100"/>
      <c r="AB113" s="100" t="s">
        <v>99</v>
      </c>
      <c r="AC113" s="100"/>
      <c r="AE113" s="100" t="s">
        <v>99</v>
      </c>
      <c r="AF113" s="100"/>
      <c r="AH113" s="100" t="s">
        <v>99</v>
      </c>
      <c r="AI113" s="100"/>
    </row>
    <row r="114" spans="2:35" x14ac:dyDescent="0.35">
      <c r="V114" s="30" t="s">
        <v>70</v>
      </c>
      <c r="W114" s="2"/>
      <c r="Y114" s="30" t="s">
        <v>70</v>
      </c>
      <c r="Z114" s="2"/>
      <c r="AB114" s="30" t="s">
        <v>70</v>
      </c>
      <c r="AC114" s="2"/>
      <c r="AE114" s="30" t="s">
        <v>70</v>
      </c>
      <c r="AF114" s="2"/>
      <c r="AH114" s="30" t="s">
        <v>70</v>
      </c>
      <c r="AI114" s="2"/>
    </row>
    <row r="115" spans="2:35" x14ac:dyDescent="0.35">
      <c r="V115" s="30" t="s">
        <v>71</v>
      </c>
      <c r="W115" s="2"/>
      <c r="Y115" s="30" t="s">
        <v>71</v>
      </c>
      <c r="Z115" s="2"/>
      <c r="AB115" s="30" t="s">
        <v>71</v>
      </c>
      <c r="AC115" s="2"/>
      <c r="AE115" s="30" t="s">
        <v>71</v>
      </c>
      <c r="AF115" s="2"/>
      <c r="AH115" s="30" t="s">
        <v>71</v>
      </c>
      <c r="AI115" s="2"/>
    </row>
    <row r="116" spans="2:35" x14ac:dyDescent="0.35">
      <c r="V116" s="30"/>
      <c r="W116" s="2"/>
      <c r="Y116" s="30"/>
      <c r="Z116" s="2"/>
      <c r="AB116" s="30"/>
      <c r="AC116" s="2"/>
      <c r="AE116" s="30"/>
      <c r="AF116" s="2"/>
      <c r="AH116" s="30"/>
      <c r="AI116" s="2"/>
    </row>
    <row r="117" spans="2:35" x14ac:dyDescent="0.35">
      <c r="V117" s="120" t="s">
        <v>0</v>
      </c>
      <c r="W117" s="79">
        <f>W114*18000+W115*18000</f>
        <v>0</v>
      </c>
      <c r="Y117" s="120" t="s">
        <v>0</v>
      </c>
      <c r="Z117" s="79">
        <f>Z114*18000+Z115*18000</f>
        <v>0</v>
      </c>
      <c r="AB117" s="120" t="s">
        <v>0</v>
      </c>
      <c r="AC117" s="79">
        <f>AC114*18000+AC115*18000</f>
        <v>0</v>
      </c>
      <c r="AE117" s="120" t="s">
        <v>0</v>
      </c>
      <c r="AF117" s="79">
        <f>AF114*18000+AF115*18000</f>
        <v>0</v>
      </c>
      <c r="AH117" s="120" t="s">
        <v>0</v>
      </c>
      <c r="AI117" s="79">
        <f>AI114*18000+AI115*18000</f>
        <v>0</v>
      </c>
    </row>
    <row r="119" spans="2:35" x14ac:dyDescent="0.35">
      <c r="V119" s="100" t="s">
        <v>2</v>
      </c>
      <c r="W119" s="6"/>
      <c r="Y119" s="100" t="s">
        <v>2</v>
      </c>
      <c r="Z119" s="6"/>
      <c r="AB119" s="100" t="s">
        <v>2</v>
      </c>
      <c r="AC119" s="6"/>
      <c r="AE119" s="100" t="s">
        <v>2</v>
      </c>
      <c r="AF119" s="6"/>
      <c r="AH119" s="100" t="s">
        <v>2</v>
      </c>
      <c r="AI119" s="6"/>
    </row>
    <row r="120" spans="2:35" x14ac:dyDescent="0.35">
      <c r="V120" s="100" t="s">
        <v>457</v>
      </c>
      <c r="W120" s="6"/>
      <c r="Y120" s="100" t="s">
        <v>457</v>
      </c>
      <c r="Z120" s="6"/>
      <c r="AB120" s="100" t="s">
        <v>457</v>
      </c>
      <c r="AC120" s="6"/>
      <c r="AE120" s="100" t="s">
        <v>457</v>
      </c>
      <c r="AF120" s="6"/>
      <c r="AH120" s="100" t="s">
        <v>457</v>
      </c>
      <c r="AI120" s="6"/>
    </row>
    <row r="121" spans="2:35" x14ac:dyDescent="0.35">
      <c r="V121" s="100" t="s">
        <v>99</v>
      </c>
      <c r="W121" s="100"/>
      <c r="Y121" s="100" t="s">
        <v>99</v>
      </c>
      <c r="Z121" s="100"/>
      <c r="AB121" s="100" t="s">
        <v>99</v>
      </c>
      <c r="AC121" s="100"/>
      <c r="AE121" s="100" t="s">
        <v>99</v>
      </c>
      <c r="AF121" s="100"/>
      <c r="AH121" s="100" t="s">
        <v>99</v>
      </c>
      <c r="AI121" s="100"/>
    </row>
    <row r="122" spans="2:35" x14ac:dyDescent="0.35">
      <c r="V122" s="30" t="s">
        <v>70</v>
      </c>
      <c r="W122" s="2"/>
      <c r="Y122" s="30" t="s">
        <v>70</v>
      </c>
      <c r="Z122" s="2"/>
      <c r="AB122" s="30" t="s">
        <v>70</v>
      </c>
      <c r="AC122" s="2"/>
      <c r="AE122" s="30" t="s">
        <v>70</v>
      </c>
      <c r="AF122" s="2"/>
      <c r="AH122" s="30" t="s">
        <v>70</v>
      </c>
      <c r="AI122" s="2"/>
    </row>
    <row r="123" spans="2:35" x14ac:dyDescent="0.35">
      <c r="V123" s="30" t="s">
        <v>71</v>
      </c>
      <c r="W123" s="2"/>
      <c r="Y123" s="30" t="s">
        <v>71</v>
      </c>
      <c r="Z123" s="2"/>
      <c r="AB123" s="30" t="s">
        <v>71</v>
      </c>
      <c r="AC123" s="2"/>
      <c r="AE123" s="30" t="s">
        <v>71</v>
      </c>
      <c r="AF123" s="2"/>
      <c r="AH123" s="30" t="s">
        <v>71</v>
      </c>
      <c r="AI123" s="2"/>
    </row>
    <row r="124" spans="2:35" x14ac:dyDescent="0.35">
      <c r="V124" s="30"/>
      <c r="W124" s="2"/>
      <c r="Y124" s="30"/>
      <c r="Z124" s="2"/>
      <c r="AB124" s="30"/>
      <c r="AC124" s="2"/>
      <c r="AE124" s="30"/>
      <c r="AF124" s="2"/>
      <c r="AH124" s="30"/>
      <c r="AI124" s="2"/>
    </row>
    <row r="125" spans="2:35" x14ac:dyDescent="0.35">
      <c r="V125" s="120" t="s">
        <v>0</v>
      </c>
      <c r="W125" s="79">
        <f>W122*18000+W123*18000</f>
        <v>0</v>
      </c>
      <c r="Y125" s="120" t="s">
        <v>0</v>
      </c>
      <c r="Z125" s="79">
        <f>Z122*18000+Z123*18000</f>
        <v>0</v>
      </c>
      <c r="AB125" s="120" t="s">
        <v>0</v>
      </c>
      <c r="AC125" s="79">
        <f>AC122*18000+AC123*18000</f>
        <v>0</v>
      </c>
      <c r="AE125" s="120" t="s">
        <v>0</v>
      </c>
      <c r="AF125" s="79">
        <f>AF122*18000+AF123*18000</f>
        <v>0</v>
      </c>
      <c r="AH125" s="120" t="s">
        <v>0</v>
      </c>
      <c r="AI125" s="79">
        <f>AI122*18000+AI123*18000</f>
        <v>0</v>
      </c>
    </row>
  </sheetData>
  <mergeCells count="1">
    <mergeCell ref="A102:B102"/>
  </mergeCells>
  <pageMargins left="0.31496062992125984" right="0.31496062992125984" top="0.15748031496062992" bottom="0.15748031496062992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topLeftCell="A55" workbookViewId="0">
      <selection activeCell="I44" sqref="I44"/>
    </sheetView>
  </sheetViews>
  <sheetFormatPr defaultRowHeight="14.5" x14ac:dyDescent="0.35"/>
  <cols>
    <col min="1" max="1" width="5.26953125" style="4" customWidth="1"/>
    <col min="2" max="2" width="16.54296875" customWidth="1"/>
    <col min="3" max="3" width="12.54296875" style="29" customWidth="1"/>
    <col min="4" max="4" width="10.7265625" style="4" customWidth="1"/>
    <col min="5" max="5" width="12.26953125" style="4" customWidth="1"/>
    <col min="6" max="6" width="15.81640625" style="4" customWidth="1"/>
    <col min="7" max="7" width="12" style="3" customWidth="1"/>
    <col min="8" max="8" width="19.1796875" style="29" customWidth="1"/>
    <col min="9" max="9" width="32.7265625" style="132" customWidth="1"/>
    <col min="10" max="17" width="3.26953125" style="132" hidden="1" customWidth="1"/>
    <col min="18" max="21" width="3.26953125" style="132" customWidth="1"/>
    <col min="22" max="22" width="17.7265625" customWidth="1"/>
    <col min="23" max="23" width="17" bestFit="1" customWidth="1"/>
    <col min="24" max="24" width="2.453125" customWidth="1"/>
    <col min="25" max="26" width="16.26953125" customWidth="1"/>
    <col min="27" max="27" width="3" customWidth="1"/>
    <col min="28" max="28" width="12.7265625" customWidth="1"/>
    <col min="29" max="29" width="16.453125" customWidth="1"/>
    <col min="30" max="30" width="4.54296875" customWidth="1"/>
    <col min="31" max="31" width="1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4.7265625" customWidth="1"/>
    <col min="38" max="38" width="12" customWidth="1"/>
    <col min="39" max="39" width="2.453125" customWidth="1"/>
    <col min="40" max="40" width="13.453125" customWidth="1"/>
    <col min="41" max="41" width="17.54296875" customWidth="1"/>
  </cols>
  <sheetData>
    <row r="1" spans="1:41" ht="18.5" x14ac:dyDescent="0.45">
      <c r="A1" s="28" t="s">
        <v>1194</v>
      </c>
      <c r="B1" s="328"/>
      <c r="C1" s="328"/>
      <c r="D1" s="62"/>
    </row>
    <row r="2" spans="1:41" ht="21" x14ac:dyDescent="0.5">
      <c r="A2" s="11" t="s">
        <v>96</v>
      </c>
      <c r="B2" s="328"/>
      <c r="C2" s="328"/>
      <c r="D2" s="62"/>
    </row>
    <row r="3" spans="1:41" ht="21" x14ac:dyDescent="0.5">
      <c r="A3" s="11" t="s">
        <v>1062</v>
      </c>
    </row>
    <row r="4" spans="1:41" ht="21" x14ac:dyDescent="0.5">
      <c r="A4" s="76"/>
    </row>
    <row r="5" spans="1:41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/>
      <c r="Y5" s="100" t="s">
        <v>2</v>
      </c>
      <c r="Z5" s="6"/>
      <c r="AB5" s="100" t="s">
        <v>2</v>
      </c>
      <c r="AC5" s="6"/>
      <c r="AE5" s="100" t="s">
        <v>2</v>
      </c>
      <c r="AF5" s="6"/>
      <c r="AH5" s="100" t="s">
        <v>2</v>
      </c>
      <c r="AI5" s="6"/>
      <c r="AK5" s="100" t="s">
        <v>2</v>
      </c>
      <c r="AL5" s="6"/>
      <c r="AN5" s="100" t="s">
        <v>2</v>
      </c>
      <c r="AO5" s="6"/>
    </row>
    <row r="6" spans="1:41" ht="22.5" customHeight="1" x14ac:dyDescent="0.35">
      <c r="A6" s="230">
        <v>1</v>
      </c>
      <c r="B6" s="93" t="s">
        <v>1052</v>
      </c>
      <c r="C6" s="118" t="s">
        <v>649</v>
      </c>
      <c r="D6" s="94">
        <v>5</v>
      </c>
      <c r="E6" s="94">
        <v>1</v>
      </c>
      <c r="F6" s="94"/>
      <c r="G6" s="233">
        <f>(E6+F6)*18000</f>
        <v>18000</v>
      </c>
      <c r="H6" s="118" t="s">
        <v>1197</v>
      </c>
      <c r="I6" s="132" t="s">
        <v>1201</v>
      </c>
      <c r="V6" s="100" t="s">
        <v>457</v>
      </c>
      <c r="W6" s="6"/>
      <c r="Y6" s="100" t="s">
        <v>457</v>
      </c>
      <c r="Z6" s="6"/>
      <c r="AB6" s="100" t="s">
        <v>457</v>
      </c>
      <c r="AC6" s="6"/>
      <c r="AE6" s="100" t="s">
        <v>457</v>
      </c>
      <c r="AF6" s="6"/>
      <c r="AH6" s="100" t="s">
        <v>457</v>
      </c>
      <c r="AI6" s="6"/>
      <c r="AK6" s="100" t="s">
        <v>457</v>
      </c>
      <c r="AL6" s="6"/>
      <c r="AN6" s="100" t="s">
        <v>457</v>
      </c>
      <c r="AO6" s="6"/>
    </row>
    <row r="7" spans="1:41" ht="22.5" customHeight="1" x14ac:dyDescent="0.35">
      <c r="A7" s="61">
        <f>A6+1</f>
        <v>2</v>
      </c>
      <c r="B7" s="93" t="s">
        <v>1198</v>
      </c>
      <c r="C7" s="118" t="s">
        <v>1199</v>
      </c>
      <c r="D7" s="94">
        <v>4</v>
      </c>
      <c r="E7" s="94">
        <v>2</v>
      </c>
      <c r="F7" s="94"/>
      <c r="G7" s="233">
        <f t="shared" ref="G7:G70" si="0">(E7+F7)*18000</f>
        <v>36000</v>
      </c>
      <c r="H7" s="118" t="s">
        <v>1200</v>
      </c>
      <c r="I7" s="132" t="s">
        <v>1202</v>
      </c>
      <c r="V7" s="100" t="s">
        <v>99</v>
      </c>
      <c r="W7" s="100"/>
      <c r="Y7" s="100" t="s">
        <v>99</v>
      </c>
      <c r="Z7" s="100"/>
      <c r="AB7" s="100" t="s">
        <v>99</v>
      </c>
      <c r="AC7" s="100"/>
      <c r="AE7" s="100" t="s">
        <v>99</v>
      </c>
      <c r="AF7" s="100"/>
      <c r="AH7" s="100" t="s">
        <v>99</v>
      </c>
      <c r="AI7" s="100"/>
      <c r="AK7" s="100" t="s">
        <v>99</v>
      </c>
      <c r="AL7" s="100"/>
      <c r="AN7" s="100" t="s">
        <v>99</v>
      </c>
      <c r="AO7" s="100"/>
    </row>
    <row r="8" spans="1:41" ht="22.5" customHeight="1" x14ac:dyDescent="0.35">
      <c r="A8" s="94">
        <f t="shared" ref="A8:A71" si="1">A7+1</f>
        <v>3</v>
      </c>
      <c r="B8" s="93" t="s">
        <v>828</v>
      </c>
      <c r="C8" s="118" t="s">
        <v>104</v>
      </c>
      <c r="D8" s="94">
        <v>4</v>
      </c>
      <c r="E8" s="94">
        <v>2</v>
      </c>
      <c r="F8" s="94"/>
      <c r="G8" s="233">
        <f t="shared" si="0"/>
        <v>36000</v>
      </c>
      <c r="H8" s="256"/>
      <c r="I8" s="132" t="s">
        <v>1203</v>
      </c>
      <c r="V8" s="30" t="s">
        <v>70</v>
      </c>
      <c r="W8" s="2"/>
      <c r="Y8" s="30" t="s">
        <v>70</v>
      </c>
      <c r="Z8" s="2"/>
      <c r="AB8" s="30" t="s">
        <v>70</v>
      </c>
      <c r="AC8" s="2"/>
      <c r="AE8" s="30" t="s">
        <v>70</v>
      </c>
      <c r="AF8" s="2"/>
      <c r="AH8" s="30" t="s">
        <v>70</v>
      </c>
      <c r="AI8" s="2"/>
      <c r="AK8" s="30" t="s">
        <v>70</v>
      </c>
      <c r="AL8" s="2"/>
      <c r="AN8" s="30" t="s">
        <v>70</v>
      </c>
      <c r="AO8" s="2"/>
    </row>
    <row r="9" spans="1:41" ht="22.5" customHeight="1" x14ac:dyDescent="0.35">
      <c r="A9" s="94">
        <f t="shared" si="1"/>
        <v>4</v>
      </c>
      <c r="B9" s="93" t="s">
        <v>826</v>
      </c>
      <c r="C9" s="118" t="s">
        <v>1208</v>
      </c>
      <c r="D9" s="94">
        <v>7</v>
      </c>
      <c r="E9" s="94">
        <v>5</v>
      </c>
      <c r="F9" s="94">
        <v>2</v>
      </c>
      <c r="G9" s="233">
        <f t="shared" si="0"/>
        <v>126000</v>
      </c>
      <c r="H9" s="285"/>
      <c r="I9" s="132" t="s">
        <v>1204</v>
      </c>
      <c r="V9" s="30" t="s">
        <v>71</v>
      </c>
      <c r="W9" s="2"/>
      <c r="Y9" s="30" t="s">
        <v>71</v>
      </c>
      <c r="Z9" s="2"/>
      <c r="AB9" s="30" t="s">
        <v>71</v>
      </c>
      <c r="AC9" s="2"/>
      <c r="AE9" s="30" t="s">
        <v>71</v>
      </c>
      <c r="AF9" s="2"/>
      <c r="AH9" s="30" t="s">
        <v>71</v>
      </c>
      <c r="AI9" s="2"/>
      <c r="AK9" s="30" t="s">
        <v>71</v>
      </c>
      <c r="AL9" s="2"/>
      <c r="AN9" s="30" t="s">
        <v>71</v>
      </c>
      <c r="AO9" s="2"/>
    </row>
    <row r="10" spans="1:41" ht="22.5" customHeight="1" x14ac:dyDescent="0.35">
      <c r="A10" s="94">
        <f t="shared" si="1"/>
        <v>5</v>
      </c>
      <c r="B10" s="93" t="s">
        <v>1210</v>
      </c>
      <c r="C10" s="118" t="s">
        <v>1209</v>
      </c>
      <c r="D10" s="94">
        <v>7</v>
      </c>
      <c r="E10" s="94">
        <v>1</v>
      </c>
      <c r="F10" s="94">
        <v>1</v>
      </c>
      <c r="G10" s="233">
        <f t="shared" si="0"/>
        <v>36000</v>
      </c>
      <c r="H10" s="285"/>
      <c r="I10" s="206" t="s">
        <v>1205</v>
      </c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(W8+W9)*18000</f>
        <v>0</v>
      </c>
      <c r="Y10" s="120" t="s">
        <v>0</v>
      </c>
      <c r="Z10" s="79">
        <f>(Z8+Z9)*18000</f>
        <v>0</v>
      </c>
      <c r="AB10" s="120" t="s">
        <v>0</v>
      </c>
      <c r="AC10" s="79">
        <f>(AC8+AC9)*18000</f>
        <v>0</v>
      </c>
      <c r="AE10" s="120" t="s">
        <v>0</v>
      </c>
      <c r="AF10" s="79">
        <f>(AF8+AF9)*18000</f>
        <v>0</v>
      </c>
      <c r="AH10" s="30"/>
      <c r="AI10" s="2"/>
      <c r="AK10" s="30"/>
      <c r="AL10" s="2"/>
      <c r="AN10" s="30"/>
      <c r="AO10" s="2"/>
    </row>
    <row r="11" spans="1:41" ht="22.5" customHeight="1" x14ac:dyDescent="0.35">
      <c r="A11" s="94">
        <f t="shared" si="1"/>
        <v>6</v>
      </c>
      <c r="B11" s="93" t="s">
        <v>1075</v>
      </c>
      <c r="C11" s="118" t="s">
        <v>1211</v>
      </c>
      <c r="D11" s="94">
        <v>7</v>
      </c>
      <c r="E11" s="94">
        <v>2</v>
      </c>
      <c r="F11" s="94">
        <v>1</v>
      </c>
      <c r="G11" s="233">
        <f t="shared" si="0"/>
        <v>54000</v>
      </c>
      <c r="H11" s="256"/>
      <c r="I11" s="206" t="s">
        <v>1206</v>
      </c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120" t="s">
        <v>0</v>
      </c>
      <c r="AI11" s="79">
        <f>(AI8+AI9)*18000</f>
        <v>0</v>
      </c>
      <c r="AK11" s="120" t="s">
        <v>0</v>
      </c>
      <c r="AL11" s="79">
        <v>18000</v>
      </c>
      <c r="AN11" s="120" t="s">
        <v>0</v>
      </c>
      <c r="AO11" s="79">
        <f>(AO8+AO9)*18000</f>
        <v>0</v>
      </c>
    </row>
    <row r="12" spans="1:41" ht="22.5" customHeight="1" x14ac:dyDescent="0.35">
      <c r="A12" s="94">
        <f t="shared" si="1"/>
        <v>7</v>
      </c>
      <c r="B12" s="93" t="s">
        <v>1212</v>
      </c>
      <c r="C12" s="118" t="s">
        <v>687</v>
      </c>
      <c r="D12" s="94">
        <v>4</v>
      </c>
      <c r="E12" s="94">
        <v>5</v>
      </c>
      <c r="F12" s="94"/>
      <c r="G12" s="233">
        <f t="shared" si="0"/>
        <v>90000</v>
      </c>
      <c r="H12" s="285"/>
      <c r="I12" s="206" t="s">
        <v>1207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/>
      <c r="Y12" s="100" t="s">
        <v>2</v>
      </c>
      <c r="Z12" s="6"/>
      <c r="AB12" s="100" t="s">
        <v>2</v>
      </c>
      <c r="AC12" s="103"/>
      <c r="AE12" s="100" t="s">
        <v>2</v>
      </c>
      <c r="AF12" s="103"/>
    </row>
    <row r="13" spans="1:41" ht="22.5" customHeight="1" x14ac:dyDescent="0.35">
      <c r="A13" s="94">
        <f t="shared" si="1"/>
        <v>8</v>
      </c>
      <c r="B13" s="93" t="s">
        <v>745</v>
      </c>
      <c r="C13" s="118" t="s">
        <v>104</v>
      </c>
      <c r="D13" s="94">
        <v>4</v>
      </c>
      <c r="E13" s="94">
        <v>1</v>
      </c>
      <c r="F13" s="94">
        <v>1</v>
      </c>
      <c r="G13" s="233">
        <f t="shared" si="0"/>
        <v>36000</v>
      </c>
      <c r="H13" s="285"/>
      <c r="I13" s="206" t="s">
        <v>1217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/>
      <c r="Y13" s="100" t="s">
        <v>457</v>
      </c>
      <c r="Z13" s="6"/>
      <c r="AB13" s="100" t="s">
        <v>457</v>
      </c>
      <c r="AC13" s="6"/>
      <c r="AE13" s="100" t="s">
        <v>457</v>
      </c>
      <c r="AF13" s="6"/>
      <c r="AH13" s="100" t="s">
        <v>2</v>
      </c>
      <c r="AI13" s="6"/>
      <c r="AK13" s="100" t="s">
        <v>2</v>
      </c>
      <c r="AL13" s="6"/>
      <c r="AN13" s="100" t="s">
        <v>2</v>
      </c>
      <c r="AO13" s="6"/>
    </row>
    <row r="14" spans="1:41" ht="22.5" customHeight="1" x14ac:dyDescent="0.35">
      <c r="A14" s="94">
        <f t="shared" si="1"/>
        <v>9</v>
      </c>
      <c r="B14" s="93" t="s">
        <v>1213</v>
      </c>
      <c r="C14" s="118" t="s">
        <v>413</v>
      </c>
      <c r="D14" s="94">
        <v>3</v>
      </c>
      <c r="E14" s="94">
        <v>1</v>
      </c>
      <c r="F14" s="94">
        <v>2</v>
      </c>
      <c r="G14" s="233">
        <f t="shared" ref="G14" si="2">(E14+F14)*18000</f>
        <v>54000</v>
      </c>
      <c r="H14" s="285"/>
      <c r="I14" s="206" t="s">
        <v>1216</v>
      </c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/>
      <c r="Y14" s="100" t="s">
        <v>99</v>
      </c>
      <c r="Z14" s="100"/>
      <c r="AB14" s="100" t="s">
        <v>99</v>
      </c>
      <c r="AC14" s="100"/>
      <c r="AE14" s="100" t="s">
        <v>99</v>
      </c>
      <c r="AF14" s="100"/>
      <c r="AH14" s="100" t="s">
        <v>457</v>
      </c>
      <c r="AI14" s="6"/>
      <c r="AK14" s="100" t="s">
        <v>457</v>
      </c>
      <c r="AL14" s="6"/>
      <c r="AN14" s="100" t="s">
        <v>457</v>
      </c>
      <c r="AO14" s="6"/>
    </row>
    <row r="15" spans="1:41" ht="22.5" customHeight="1" x14ac:dyDescent="0.35">
      <c r="A15" s="94">
        <f t="shared" si="1"/>
        <v>10</v>
      </c>
      <c r="B15" s="93" t="s">
        <v>732</v>
      </c>
      <c r="C15" s="118" t="s">
        <v>189</v>
      </c>
      <c r="D15" s="94">
        <v>8</v>
      </c>
      <c r="E15" s="94">
        <v>1</v>
      </c>
      <c r="F15" s="94"/>
      <c r="G15" s="233">
        <f t="shared" si="0"/>
        <v>18000</v>
      </c>
      <c r="H15" s="285"/>
      <c r="I15" s="206" t="s">
        <v>1214</v>
      </c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/>
      <c r="Y15" s="30" t="s">
        <v>70</v>
      </c>
      <c r="Z15" s="2"/>
      <c r="AB15" s="30" t="s">
        <v>70</v>
      </c>
      <c r="AC15" s="2"/>
      <c r="AE15" s="30" t="s">
        <v>70</v>
      </c>
      <c r="AF15" s="2"/>
      <c r="AH15" s="100" t="s">
        <v>99</v>
      </c>
      <c r="AI15" s="100"/>
      <c r="AK15" s="100" t="s">
        <v>99</v>
      </c>
      <c r="AL15" s="100"/>
      <c r="AN15" s="100" t="s">
        <v>99</v>
      </c>
      <c r="AO15" s="100"/>
    </row>
    <row r="16" spans="1:41" ht="22.5" customHeight="1" x14ac:dyDescent="0.35">
      <c r="A16" s="94">
        <f t="shared" si="1"/>
        <v>11</v>
      </c>
      <c r="B16" s="93" t="s">
        <v>1059</v>
      </c>
      <c r="C16" s="118" t="s">
        <v>1060</v>
      </c>
      <c r="D16" s="94">
        <v>5</v>
      </c>
      <c r="E16" s="94">
        <v>2</v>
      </c>
      <c r="F16" s="94"/>
      <c r="G16" s="233">
        <f t="shared" si="0"/>
        <v>36000</v>
      </c>
      <c r="H16" s="285"/>
      <c r="I16" s="206" t="s">
        <v>1215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/>
      <c r="Y16" s="30" t="s">
        <v>71</v>
      </c>
      <c r="Z16" s="2"/>
      <c r="AB16" s="30" t="s">
        <v>71</v>
      </c>
      <c r="AC16" s="2"/>
      <c r="AE16" s="30" t="s">
        <v>71</v>
      </c>
      <c r="AF16" s="2"/>
      <c r="AH16" s="30" t="s">
        <v>70</v>
      </c>
      <c r="AI16" s="2"/>
      <c r="AK16" s="30" t="s">
        <v>70</v>
      </c>
      <c r="AL16" s="2"/>
      <c r="AN16" s="30" t="s">
        <v>70</v>
      </c>
      <c r="AO16" s="2"/>
    </row>
    <row r="17" spans="1:41" ht="22.5" customHeight="1" x14ac:dyDescent="0.35">
      <c r="A17" s="94">
        <f>A16+1</f>
        <v>12</v>
      </c>
      <c r="B17" s="93" t="s">
        <v>1218</v>
      </c>
      <c r="C17" s="118" t="s">
        <v>1211</v>
      </c>
      <c r="D17" s="94">
        <v>7</v>
      </c>
      <c r="E17" s="94">
        <v>2</v>
      </c>
      <c r="F17" s="94">
        <v>1</v>
      </c>
      <c r="G17" s="233">
        <f t="shared" si="0"/>
        <v>54000</v>
      </c>
      <c r="H17" s="285"/>
      <c r="I17" s="206" t="s">
        <v>1220</v>
      </c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(W15+W16)*18000</f>
        <v>0</v>
      </c>
      <c r="Y17" s="120" t="s">
        <v>0</v>
      </c>
      <c r="Z17" s="79">
        <f>(Z15+Z16)*18000</f>
        <v>0</v>
      </c>
      <c r="AB17" s="120" t="s">
        <v>0</v>
      </c>
      <c r="AC17" s="79">
        <f>(AC15+AC16)*18000</f>
        <v>0</v>
      </c>
      <c r="AE17" s="120" t="s">
        <v>0</v>
      </c>
      <c r="AF17" s="79">
        <f>(AF15+AF16)*18000</f>
        <v>0</v>
      </c>
      <c r="AH17" s="30" t="s">
        <v>71</v>
      </c>
      <c r="AI17" s="2"/>
      <c r="AK17" s="30" t="s">
        <v>71</v>
      </c>
      <c r="AL17" s="2"/>
      <c r="AN17" s="30" t="s">
        <v>71</v>
      </c>
      <c r="AO17" s="2"/>
    </row>
    <row r="18" spans="1:41" ht="22.5" customHeight="1" x14ac:dyDescent="0.35">
      <c r="A18" s="94">
        <f t="shared" si="1"/>
        <v>13</v>
      </c>
      <c r="B18" s="93" t="s">
        <v>483</v>
      </c>
      <c r="C18" s="118" t="s">
        <v>484</v>
      </c>
      <c r="D18" s="94">
        <v>6</v>
      </c>
      <c r="E18" s="94">
        <v>6</v>
      </c>
      <c r="F18" s="94">
        <v>1</v>
      </c>
      <c r="G18" s="233">
        <f t="shared" si="0"/>
        <v>126000</v>
      </c>
      <c r="H18" s="285"/>
      <c r="I18" s="246" t="s">
        <v>1221</v>
      </c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0"/>
      <c r="AI18" s="2"/>
      <c r="AK18" s="30"/>
      <c r="AL18" s="2"/>
      <c r="AN18" s="30"/>
      <c r="AO18" s="2"/>
    </row>
    <row r="19" spans="1:41" ht="22.5" customHeight="1" x14ac:dyDescent="0.35">
      <c r="A19" s="94">
        <f t="shared" si="1"/>
        <v>14</v>
      </c>
      <c r="B19" s="93" t="s">
        <v>1229</v>
      </c>
      <c r="C19" s="118" t="s">
        <v>104</v>
      </c>
      <c r="D19" s="94">
        <v>4</v>
      </c>
      <c r="E19" s="94">
        <v>2</v>
      </c>
      <c r="F19" s="94"/>
      <c r="G19" s="233">
        <f t="shared" si="0"/>
        <v>36000</v>
      </c>
      <c r="H19" s="285"/>
      <c r="I19" s="334" t="s">
        <v>1228</v>
      </c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/>
      <c r="X19" s="265"/>
      <c r="Y19" s="100" t="s">
        <v>2</v>
      </c>
      <c r="Z19" s="6"/>
      <c r="AB19" s="100" t="s">
        <v>2</v>
      </c>
      <c r="AC19" s="6"/>
      <c r="AE19" s="100" t="s">
        <v>2</v>
      </c>
      <c r="AF19" s="6"/>
      <c r="AH19" s="120" t="s">
        <v>0</v>
      </c>
      <c r="AI19" s="79">
        <f>AI16*18000</f>
        <v>0</v>
      </c>
      <c r="AK19" s="120" t="s">
        <v>0</v>
      </c>
      <c r="AL19" s="79">
        <f>AL16*18000</f>
        <v>0</v>
      </c>
      <c r="AN19" s="120" t="s">
        <v>0</v>
      </c>
      <c r="AO19" s="79">
        <f>(AO17+AO18)*18000</f>
        <v>0</v>
      </c>
    </row>
    <row r="20" spans="1:41" ht="22.5" customHeight="1" x14ac:dyDescent="0.35">
      <c r="A20" s="94">
        <f t="shared" si="1"/>
        <v>15</v>
      </c>
      <c r="B20" s="93" t="s">
        <v>1051</v>
      </c>
      <c r="C20" s="118" t="s">
        <v>649</v>
      </c>
      <c r="D20" s="94">
        <v>5</v>
      </c>
      <c r="E20" s="94">
        <v>2</v>
      </c>
      <c r="F20" s="94"/>
      <c r="G20" s="233">
        <f t="shared" si="0"/>
        <v>36000</v>
      </c>
      <c r="H20" s="285"/>
      <c r="I20" s="206" t="s">
        <v>1231</v>
      </c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/>
      <c r="X20" s="265"/>
      <c r="Y20" s="100" t="s">
        <v>457</v>
      </c>
      <c r="Z20" s="6"/>
      <c r="AB20" s="100" t="s">
        <v>457</v>
      </c>
      <c r="AC20" s="6"/>
      <c r="AE20" s="100" t="s">
        <v>457</v>
      </c>
      <c r="AF20" s="6"/>
    </row>
    <row r="21" spans="1:41" ht="22.5" customHeight="1" x14ac:dyDescent="0.35">
      <c r="A21" s="94">
        <f t="shared" si="1"/>
        <v>16</v>
      </c>
      <c r="B21" s="93" t="s">
        <v>1049</v>
      </c>
      <c r="C21" s="118" t="s">
        <v>649</v>
      </c>
      <c r="D21" s="94">
        <v>5</v>
      </c>
      <c r="E21" s="94">
        <v>3</v>
      </c>
      <c r="F21" s="94"/>
      <c r="G21" s="233">
        <f t="shared" si="0"/>
        <v>54000</v>
      </c>
      <c r="H21" s="285"/>
      <c r="I21" s="236" t="s">
        <v>1240</v>
      </c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/>
      <c r="X21" s="265"/>
      <c r="Y21" s="100" t="s">
        <v>99</v>
      </c>
      <c r="Z21" s="6"/>
      <c r="AB21" s="100" t="s">
        <v>99</v>
      </c>
      <c r="AC21" s="6"/>
      <c r="AE21" s="100" t="s">
        <v>99</v>
      </c>
      <c r="AF21" s="6"/>
      <c r="AH21" s="100" t="s">
        <v>2</v>
      </c>
      <c r="AI21" s="6"/>
      <c r="AK21" s="100" t="s">
        <v>2</v>
      </c>
      <c r="AL21" s="6"/>
      <c r="AN21" s="100" t="s">
        <v>2</v>
      </c>
      <c r="AO21" s="6"/>
    </row>
    <row r="22" spans="1:41" ht="22.5" customHeight="1" x14ac:dyDescent="0.35">
      <c r="A22" s="94">
        <f t="shared" si="1"/>
        <v>17</v>
      </c>
      <c r="B22" s="93" t="s">
        <v>1230</v>
      </c>
      <c r="C22" s="118" t="s">
        <v>649</v>
      </c>
      <c r="D22" s="94">
        <v>5</v>
      </c>
      <c r="E22" s="94">
        <v>1</v>
      </c>
      <c r="F22" s="94"/>
      <c r="G22" s="233">
        <f t="shared" si="0"/>
        <v>18000</v>
      </c>
      <c r="H22" s="285"/>
      <c r="I22" s="245" t="s">
        <v>1241</v>
      </c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/>
      <c r="X22" s="265"/>
      <c r="Y22" s="30" t="s">
        <v>70</v>
      </c>
      <c r="Z22" s="2"/>
      <c r="AB22" s="30" t="s">
        <v>70</v>
      </c>
      <c r="AC22" s="2"/>
      <c r="AE22" s="30" t="s">
        <v>70</v>
      </c>
      <c r="AF22" s="2"/>
      <c r="AH22" s="100" t="s">
        <v>457</v>
      </c>
      <c r="AI22" s="6"/>
      <c r="AK22" s="100" t="s">
        <v>457</v>
      </c>
      <c r="AL22" s="6"/>
      <c r="AN22" s="100" t="s">
        <v>457</v>
      </c>
      <c r="AO22" s="6"/>
    </row>
    <row r="23" spans="1:41" ht="22.5" customHeight="1" x14ac:dyDescent="0.35">
      <c r="A23" s="94">
        <f t="shared" si="1"/>
        <v>18</v>
      </c>
      <c r="B23" s="93" t="s">
        <v>1046</v>
      </c>
      <c r="C23" s="118" t="s">
        <v>649</v>
      </c>
      <c r="D23" s="94">
        <v>5</v>
      </c>
      <c r="E23" s="94">
        <v>3</v>
      </c>
      <c r="F23" s="94"/>
      <c r="G23" s="233">
        <f t="shared" si="0"/>
        <v>54000</v>
      </c>
      <c r="H23" s="285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"/>
      <c r="X23" s="265"/>
      <c r="Y23" s="30" t="s">
        <v>71</v>
      </c>
      <c r="Z23" s="2"/>
      <c r="AB23" s="30" t="s">
        <v>71</v>
      </c>
      <c r="AC23" s="2"/>
      <c r="AE23" s="30" t="s">
        <v>71</v>
      </c>
      <c r="AF23" s="2"/>
      <c r="AH23" s="100" t="s">
        <v>99</v>
      </c>
      <c r="AI23" s="100"/>
      <c r="AK23" s="100" t="s">
        <v>99</v>
      </c>
      <c r="AL23" s="100"/>
      <c r="AN23" s="100" t="s">
        <v>99</v>
      </c>
      <c r="AO23" s="100"/>
    </row>
    <row r="24" spans="1:41" ht="22.5" customHeight="1" x14ac:dyDescent="0.35">
      <c r="A24" s="94">
        <f t="shared" si="1"/>
        <v>19</v>
      </c>
      <c r="B24" s="93" t="s">
        <v>665</v>
      </c>
      <c r="C24" s="118" t="s">
        <v>422</v>
      </c>
      <c r="D24" s="94">
        <v>4</v>
      </c>
      <c r="E24" s="94">
        <v>1</v>
      </c>
      <c r="F24" s="94"/>
      <c r="G24" s="233">
        <f t="shared" si="0"/>
        <v>18000</v>
      </c>
      <c r="H24" s="285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/>
      <c r="Y24" s="120" t="s">
        <v>0</v>
      </c>
      <c r="Z24" s="79">
        <f>Z22*18000+Z23*17000</f>
        <v>0</v>
      </c>
      <c r="AB24" s="120" t="s">
        <v>0</v>
      </c>
      <c r="AC24" s="79">
        <f>AC22*18000+AC23*17000</f>
        <v>0</v>
      </c>
      <c r="AE24" s="120" t="s">
        <v>0</v>
      </c>
      <c r="AF24" s="79">
        <f>AF22*18000+AF23*17000</f>
        <v>0</v>
      </c>
      <c r="AH24" s="30" t="s">
        <v>70</v>
      </c>
      <c r="AI24" s="2"/>
      <c r="AK24" s="30" t="s">
        <v>70</v>
      </c>
      <c r="AL24" s="2"/>
      <c r="AN24" s="30" t="s">
        <v>70</v>
      </c>
      <c r="AO24" s="2"/>
    </row>
    <row r="25" spans="1:41" ht="22.5" customHeight="1" x14ac:dyDescent="0.35">
      <c r="A25" s="94">
        <f t="shared" si="1"/>
        <v>20</v>
      </c>
      <c r="B25" s="118" t="s">
        <v>824</v>
      </c>
      <c r="C25" s="118" t="s">
        <v>825</v>
      </c>
      <c r="D25" s="94">
        <v>7</v>
      </c>
      <c r="E25" s="94">
        <v>8</v>
      </c>
      <c r="F25" s="94"/>
      <c r="G25" s="233">
        <f t="shared" si="0"/>
        <v>144000</v>
      </c>
      <c r="H25" s="285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/>
      <c r="Y25" s="100" t="s">
        <v>2</v>
      </c>
      <c r="Z25" s="6"/>
      <c r="AB25" s="100" t="s">
        <v>2</v>
      </c>
      <c r="AC25" s="6"/>
      <c r="AE25" s="100" t="s">
        <v>2</v>
      </c>
      <c r="AF25" s="6"/>
      <c r="AH25" s="30" t="s">
        <v>71</v>
      </c>
      <c r="AI25" s="2"/>
      <c r="AK25" s="30" t="s">
        <v>71</v>
      </c>
      <c r="AL25" s="2"/>
      <c r="AN25" s="30" t="s">
        <v>71</v>
      </c>
      <c r="AO25" s="2"/>
    </row>
    <row r="26" spans="1:41" ht="22.5" customHeight="1" x14ac:dyDescent="0.35">
      <c r="A26" s="94">
        <f t="shared" si="1"/>
        <v>21</v>
      </c>
      <c r="B26" s="118" t="s">
        <v>733</v>
      </c>
      <c r="C26" s="118" t="s">
        <v>189</v>
      </c>
      <c r="D26" s="94">
        <v>8</v>
      </c>
      <c r="E26" s="94">
        <v>2</v>
      </c>
      <c r="F26" s="94"/>
      <c r="G26" s="233">
        <f t="shared" si="0"/>
        <v>36000</v>
      </c>
      <c r="H26" s="285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/>
      <c r="Y26" s="100" t="s">
        <v>457</v>
      </c>
      <c r="Z26" s="6"/>
      <c r="AB26" s="100" t="s">
        <v>457</v>
      </c>
      <c r="AC26" s="6"/>
      <c r="AE26" s="100" t="s">
        <v>457</v>
      </c>
      <c r="AF26" s="6"/>
      <c r="AH26" s="30"/>
      <c r="AI26" s="2"/>
      <c r="AK26" s="30"/>
      <c r="AL26" s="2"/>
      <c r="AN26" s="30"/>
      <c r="AO26" s="2"/>
    </row>
    <row r="27" spans="1:41" ht="22.5" customHeight="1" x14ac:dyDescent="0.35">
      <c r="A27" s="94">
        <f t="shared" si="1"/>
        <v>22</v>
      </c>
      <c r="B27" s="118" t="s">
        <v>412</v>
      </c>
      <c r="C27" s="118" t="s">
        <v>104</v>
      </c>
      <c r="D27" s="94">
        <v>4</v>
      </c>
      <c r="E27" s="94">
        <v>6</v>
      </c>
      <c r="F27" s="94"/>
      <c r="G27" s="233">
        <f t="shared" si="0"/>
        <v>108000</v>
      </c>
      <c r="H27" s="285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/>
      <c r="Y27" s="100" t="s">
        <v>99</v>
      </c>
      <c r="Z27" s="100"/>
      <c r="AB27" s="100" t="s">
        <v>99</v>
      </c>
      <c r="AC27" s="100"/>
      <c r="AE27" s="100" t="s">
        <v>99</v>
      </c>
      <c r="AF27" s="100"/>
      <c r="AH27" s="120" t="s">
        <v>0</v>
      </c>
      <c r="AI27" s="79">
        <f>AI24*18000+AI25*18000</f>
        <v>0</v>
      </c>
      <c r="AK27" s="120" t="s">
        <v>0</v>
      </c>
      <c r="AL27" s="79">
        <f>AL24*18000+AL25*18000</f>
        <v>0</v>
      </c>
      <c r="AN27" s="120" t="s">
        <v>0</v>
      </c>
      <c r="AO27" s="79">
        <f>AO24*18000+AO25*18000</f>
        <v>0</v>
      </c>
    </row>
    <row r="28" spans="1:41" ht="22.5" customHeight="1" x14ac:dyDescent="0.35">
      <c r="A28" s="94">
        <f t="shared" si="1"/>
        <v>23</v>
      </c>
      <c r="B28" s="118" t="s">
        <v>815</v>
      </c>
      <c r="C28" s="118" t="s">
        <v>1043</v>
      </c>
      <c r="D28" s="94">
        <v>3</v>
      </c>
      <c r="E28" s="94">
        <v>4</v>
      </c>
      <c r="F28" s="94"/>
      <c r="G28" s="233">
        <f t="shared" si="0"/>
        <v>72000</v>
      </c>
      <c r="H28" s="285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/>
      <c r="Y28" s="30" t="s">
        <v>70</v>
      </c>
      <c r="Z28" s="2"/>
      <c r="AB28" s="30" t="s">
        <v>70</v>
      </c>
      <c r="AC28" s="2"/>
      <c r="AE28" s="30" t="s">
        <v>70</v>
      </c>
      <c r="AF28" s="2"/>
    </row>
    <row r="29" spans="1:41" ht="22.5" customHeight="1" x14ac:dyDescent="0.35">
      <c r="A29" s="94">
        <f t="shared" si="1"/>
        <v>24</v>
      </c>
      <c r="B29" s="93" t="s">
        <v>686</v>
      </c>
      <c r="C29" s="118" t="s">
        <v>422</v>
      </c>
      <c r="D29" s="94">
        <v>4</v>
      </c>
      <c r="E29" s="94">
        <v>2</v>
      </c>
      <c r="F29" s="94"/>
      <c r="G29" s="233">
        <f t="shared" si="0"/>
        <v>36000</v>
      </c>
      <c r="H29" s="285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71</v>
      </c>
      <c r="W29" s="2"/>
      <c r="Y29" s="30" t="s">
        <v>71</v>
      </c>
      <c r="Z29" s="2"/>
      <c r="AB29" s="30" t="s">
        <v>71</v>
      </c>
      <c r="AC29" s="2"/>
      <c r="AE29" s="30" t="s">
        <v>71</v>
      </c>
      <c r="AF29" s="2"/>
      <c r="AH29" s="100" t="s">
        <v>2</v>
      </c>
      <c r="AI29" s="6"/>
      <c r="AK29" s="100" t="s">
        <v>2</v>
      </c>
      <c r="AL29" s="6"/>
      <c r="AN29" s="100" t="s">
        <v>2</v>
      </c>
      <c r="AO29" s="6"/>
    </row>
    <row r="30" spans="1:41" ht="22.5" customHeight="1" x14ac:dyDescent="0.35">
      <c r="A30" s="94">
        <f t="shared" si="1"/>
        <v>25</v>
      </c>
      <c r="B30" s="93" t="s">
        <v>1042</v>
      </c>
      <c r="C30" s="118" t="s">
        <v>1232</v>
      </c>
      <c r="D30" s="94">
        <v>3</v>
      </c>
      <c r="E30" s="94">
        <v>4</v>
      </c>
      <c r="F30" s="94"/>
      <c r="G30" s="233">
        <f t="shared" si="0"/>
        <v>72000</v>
      </c>
      <c r="H30" s="285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W28*18000+W29*17000</f>
        <v>0</v>
      </c>
      <c r="Y30" s="120" t="s">
        <v>0</v>
      </c>
      <c r="Z30" s="79">
        <f>Z28*18000+Z29*18000</f>
        <v>0</v>
      </c>
      <c r="AB30" s="120" t="s">
        <v>0</v>
      </c>
      <c r="AC30" s="79">
        <f>AC28*18000+AC29*18000</f>
        <v>0</v>
      </c>
      <c r="AE30" s="120" t="s">
        <v>0</v>
      </c>
      <c r="AF30" s="79">
        <f>AF28*18000+AF29*17000</f>
        <v>0</v>
      </c>
      <c r="AH30" s="100" t="s">
        <v>457</v>
      </c>
      <c r="AI30" s="6"/>
      <c r="AK30" s="100" t="s">
        <v>457</v>
      </c>
      <c r="AL30" s="6"/>
      <c r="AN30" s="100" t="s">
        <v>457</v>
      </c>
      <c r="AO30" s="6"/>
    </row>
    <row r="31" spans="1:41" ht="22.5" customHeight="1" x14ac:dyDescent="0.35">
      <c r="A31" s="94">
        <f t="shared" si="1"/>
        <v>26</v>
      </c>
      <c r="B31" s="93" t="s">
        <v>1233</v>
      </c>
      <c r="C31" s="118" t="s">
        <v>189</v>
      </c>
      <c r="D31" s="94">
        <v>8</v>
      </c>
      <c r="E31" s="94">
        <v>2</v>
      </c>
      <c r="F31" s="94"/>
      <c r="G31" s="233">
        <f t="shared" si="0"/>
        <v>36000</v>
      </c>
      <c r="H31" s="285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AH31" s="100" t="s">
        <v>99</v>
      </c>
      <c r="AI31" s="100"/>
      <c r="AK31" s="100" t="s">
        <v>99</v>
      </c>
      <c r="AL31" s="100"/>
      <c r="AN31" s="100" t="s">
        <v>99</v>
      </c>
      <c r="AO31" s="100"/>
    </row>
    <row r="32" spans="1:41" ht="22.5" customHeight="1" x14ac:dyDescent="0.35">
      <c r="A32" s="94">
        <f t="shared" si="1"/>
        <v>27</v>
      </c>
      <c r="B32" s="93" t="s">
        <v>721</v>
      </c>
      <c r="C32" s="118"/>
      <c r="D32" s="94">
        <v>1</v>
      </c>
      <c r="E32" s="94">
        <v>4</v>
      </c>
      <c r="F32" s="94"/>
      <c r="G32" s="233">
        <f t="shared" si="0"/>
        <v>72000</v>
      </c>
      <c r="H32" s="285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/>
      <c r="Y32" s="100" t="s">
        <v>2</v>
      </c>
      <c r="Z32" s="6"/>
      <c r="AB32" s="100" t="s">
        <v>2</v>
      </c>
      <c r="AC32" s="6"/>
      <c r="AE32" s="100" t="s">
        <v>2</v>
      </c>
      <c r="AF32" s="6"/>
      <c r="AH32" s="30" t="s">
        <v>70</v>
      </c>
      <c r="AI32" s="2"/>
      <c r="AK32" s="30" t="s">
        <v>70</v>
      </c>
      <c r="AL32" s="2"/>
      <c r="AN32" s="30" t="s">
        <v>70</v>
      </c>
      <c r="AO32" s="2"/>
    </row>
    <row r="33" spans="1:41" ht="22.5" customHeight="1" x14ac:dyDescent="0.35">
      <c r="A33" s="94">
        <f t="shared" si="1"/>
        <v>28</v>
      </c>
      <c r="B33" s="93" t="s">
        <v>648</v>
      </c>
      <c r="C33" s="118"/>
      <c r="D33" s="94">
        <v>8</v>
      </c>
      <c r="E33" s="94">
        <v>1</v>
      </c>
      <c r="F33" s="94"/>
      <c r="G33" s="233">
        <f t="shared" si="0"/>
        <v>18000</v>
      </c>
      <c r="H33" s="285" t="s">
        <v>1234</v>
      </c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/>
      <c r="Y33" s="100" t="s">
        <v>457</v>
      </c>
      <c r="Z33" s="6"/>
      <c r="AB33" s="100" t="s">
        <v>457</v>
      </c>
      <c r="AC33" s="6"/>
      <c r="AE33" s="100" t="s">
        <v>457</v>
      </c>
      <c r="AF33" s="6"/>
      <c r="AH33" s="30" t="s">
        <v>71</v>
      </c>
      <c r="AI33" s="2"/>
      <c r="AK33" s="30" t="s">
        <v>71</v>
      </c>
      <c r="AL33" s="2"/>
      <c r="AN33" s="30" t="s">
        <v>71</v>
      </c>
      <c r="AO33" s="2"/>
    </row>
    <row r="34" spans="1:41" ht="22.5" customHeight="1" x14ac:dyDescent="0.35">
      <c r="A34" s="94">
        <f t="shared" si="1"/>
        <v>29</v>
      </c>
      <c r="B34" s="93" t="s">
        <v>1047</v>
      </c>
      <c r="C34" s="118" t="s">
        <v>413</v>
      </c>
      <c r="D34" s="94">
        <v>3</v>
      </c>
      <c r="E34" s="94">
        <v>2</v>
      </c>
      <c r="F34" s="94"/>
      <c r="G34" s="233">
        <f t="shared" si="0"/>
        <v>36000</v>
      </c>
      <c r="H34" s="285"/>
      <c r="I34" s="206" t="s">
        <v>1235</v>
      </c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/>
      <c r="Y34" s="100" t="s">
        <v>99</v>
      </c>
      <c r="Z34" s="100"/>
      <c r="AB34" s="100" t="s">
        <v>99</v>
      </c>
      <c r="AC34" s="100"/>
      <c r="AE34" s="100" t="s">
        <v>99</v>
      </c>
      <c r="AF34" s="100"/>
      <c r="AH34" s="30"/>
      <c r="AI34" s="2"/>
      <c r="AK34" s="30"/>
      <c r="AL34" s="2"/>
      <c r="AN34" s="30"/>
      <c r="AO34" s="2"/>
    </row>
    <row r="35" spans="1:41" ht="22.5" customHeight="1" x14ac:dyDescent="0.35">
      <c r="A35" s="94">
        <f t="shared" si="1"/>
        <v>30</v>
      </c>
      <c r="B35" s="93" t="s">
        <v>728</v>
      </c>
      <c r="C35" s="118" t="s">
        <v>422</v>
      </c>
      <c r="D35" s="94">
        <v>4</v>
      </c>
      <c r="E35" s="94">
        <v>2</v>
      </c>
      <c r="F35" s="94"/>
      <c r="G35" s="233">
        <f t="shared" si="0"/>
        <v>36000</v>
      </c>
      <c r="H35" s="285" t="s">
        <v>1234</v>
      </c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/>
      <c r="Y35" s="30" t="s">
        <v>70</v>
      </c>
      <c r="Z35" s="2"/>
      <c r="AB35" s="30" t="s">
        <v>70</v>
      </c>
      <c r="AC35" s="2"/>
      <c r="AE35" s="30" t="s">
        <v>70</v>
      </c>
      <c r="AF35" s="2"/>
      <c r="AH35" s="120" t="s">
        <v>0</v>
      </c>
      <c r="AI35" s="79">
        <f>AI32*18000+AI33*18000</f>
        <v>0</v>
      </c>
      <c r="AK35" s="120" t="s">
        <v>0</v>
      </c>
      <c r="AL35" s="79">
        <f>AL32*18000+AL33*18000</f>
        <v>0</v>
      </c>
      <c r="AN35" s="120" t="s">
        <v>0</v>
      </c>
      <c r="AO35" s="79">
        <f>AO32*18000+AO33*18000</f>
        <v>0</v>
      </c>
    </row>
    <row r="36" spans="1:41" ht="22.5" customHeight="1" x14ac:dyDescent="0.35">
      <c r="A36" s="94">
        <f t="shared" si="1"/>
        <v>31</v>
      </c>
      <c r="B36" s="93" t="s">
        <v>1242</v>
      </c>
      <c r="C36" s="118" t="s">
        <v>104</v>
      </c>
      <c r="D36" s="94">
        <v>4</v>
      </c>
      <c r="E36" s="94">
        <v>4</v>
      </c>
      <c r="F36" s="94"/>
      <c r="G36" s="233">
        <f t="shared" si="0"/>
        <v>72000</v>
      </c>
      <c r="H36" s="285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"/>
      <c r="Y36" s="30" t="s">
        <v>71</v>
      </c>
      <c r="Z36" s="2"/>
      <c r="AB36" s="30" t="s">
        <v>71</v>
      </c>
      <c r="AC36" s="2"/>
      <c r="AE36" s="30" t="s">
        <v>71</v>
      </c>
      <c r="AF36" s="2"/>
    </row>
    <row r="37" spans="1:41" ht="22.5" customHeight="1" x14ac:dyDescent="0.35">
      <c r="A37" s="94">
        <f t="shared" si="1"/>
        <v>32</v>
      </c>
      <c r="B37" s="93" t="s">
        <v>470</v>
      </c>
      <c r="C37" s="118" t="s">
        <v>104</v>
      </c>
      <c r="D37" s="94">
        <v>4</v>
      </c>
      <c r="E37" s="94">
        <v>2</v>
      </c>
      <c r="F37" s="94">
        <v>1</v>
      </c>
      <c r="G37" s="233">
        <f t="shared" si="0"/>
        <v>54000</v>
      </c>
      <c r="H37" s="285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W35*18000+W36*17000</f>
        <v>0</v>
      </c>
      <c r="Y37" s="120" t="s">
        <v>0</v>
      </c>
      <c r="Z37" s="79">
        <f>Z35*18000+Z36*18000</f>
        <v>0</v>
      </c>
      <c r="AB37" s="120" t="s">
        <v>0</v>
      </c>
      <c r="AC37" s="79">
        <f>AC35*18000+AC36*18000</f>
        <v>0</v>
      </c>
      <c r="AE37" s="120" t="s">
        <v>0</v>
      </c>
      <c r="AF37" s="79">
        <f>AF35*18000+AF36*18000</f>
        <v>0</v>
      </c>
      <c r="AH37" s="100" t="s">
        <v>2</v>
      </c>
      <c r="AI37" s="6"/>
      <c r="AK37" s="100" t="s">
        <v>2</v>
      </c>
      <c r="AL37" s="6"/>
      <c r="AN37" s="100" t="s">
        <v>2</v>
      </c>
      <c r="AO37" s="6"/>
    </row>
    <row r="38" spans="1:41" ht="22.5" customHeight="1" x14ac:dyDescent="0.35">
      <c r="A38" s="94">
        <f t="shared" si="1"/>
        <v>33</v>
      </c>
      <c r="B38" s="93" t="s">
        <v>1244</v>
      </c>
      <c r="C38" s="118" t="s">
        <v>649</v>
      </c>
      <c r="D38" s="94">
        <v>5</v>
      </c>
      <c r="E38" s="94">
        <v>2</v>
      </c>
      <c r="F38" s="94">
        <v>1</v>
      </c>
      <c r="G38" s="233">
        <f t="shared" si="0"/>
        <v>54000</v>
      </c>
      <c r="H38" s="285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AH38" s="100" t="s">
        <v>457</v>
      </c>
      <c r="AI38" s="6"/>
      <c r="AK38" s="100" t="s">
        <v>457</v>
      </c>
      <c r="AL38" s="6"/>
      <c r="AN38" s="100" t="s">
        <v>457</v>
      </c>
      <c r="AO38" s="6"/>
    </row>
    <row r="39" spans="1:41" ht="22.5" customHeight="1" x14ac:dyDescent="0.35">
      <c r="A39" s="94">
        <f t="shared" si="1"/>
        <v>34</v>
      </c>
      <c r="B39" s="93" t="s">
        <v>1245</v>
      </c>
      <c r="C39" s="118" t="s">
        <v>104</v>
      </c>
      <c r="D39" s="94">
        <v>4</v>
      </c>
      <c r="E39" s="94">
        <v>2</v>
      </c>
      <c r="F39" s="94"/>
      <c r="G39" s="233">
        <f t="shared" si="0"/>
        <v>36000</v>
      </c>
      <c r="H39" s="285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/>
      <c r="Y39" s="100" t="s">
        <v>2</v>
      </c>
      <c r="Z39" s="6"/>
      <c r="AB39" s="100" t="s">
        <v>2</v>
      </c>
      <c r="AC39" s="6"/>
      <c r="AE39" s="100" t="s">
        <v>2</v>
      </c>
      <c r="AF39" s="6"/>
      <c r="AH39" s="100" t="s">
        <v>99</v>
      </c>
      <c r="AI39" s="100"/>
      <c r="AK39" s="100" t="s">
        <v>99</v>
      </c>
      <c r="AL39" s="100"/>
      <c r="AN39" s="100" t="s">
        <v>99</v>
      </c>
      <c r="AO39" s="100"/>
    </row>
    <row r="40" spans="1:41" ht="22.5" customHeight="1" x14ac:dyDescent="0.35">
      <c r="A40" s="94">
        <f t="shared" si="1"/>
        <v>35</v>
      </c>
      <c r="B40" s="93" t="s">
        <v>467</v>
      </c>
      <c r="C40" s="118" t="s">
        <v>104</v>
      </c>
      <c r="D40" s="94">
        <v>4</v>
      </c>
      <c r="E40" s="94">
        <v>1</v>
      </c>
      <c r="F40" s="94"/>
      <c r="G40" s="233">
        <f t="shared" si="0"/>
        <v>18000</v>
      </c>
      <c r="H40" s="285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/>
      <c r="Y40" s="100" t="s">
        <v>457</v>
      </c>
      <c r="Z40" s="6"/>
      <c r="AB40" s="100" t="s">
        <v>457</v>
      </c>
      <c r="AC40" s="6"/>
      <c r="AE40" s="100" t="s">
        <v>457</v>
      </c>
      <c r="AF40" s="6"/>
      <c r="AH40" s="30" t="s">
        <v>70</v>
      </c>
      <c r="AI40" s="2"/>
      <c r="AK40" s="30" t="s">
        <v>70</v>
      </c>
      <c r="AL40" s="2"/>
      <c r="AN40" s="30" t="s">
        <v>70</v>
      </c>
      <c r="AO40" s="2"/>
    </row>
    <row r="41" spans="1:41" ht="22.5" customHeight="1" x14ac:dyDescent="0.35">
      <c r="A41" s="94">
        <f t="shared" si="1"/>
        <v>36</v>
      </c>
      <c r="B41" s="93" t="s">
        <v>1247</v>
      </c>
      <c r="C41" s="118" t="s">
        <v>649</v>
      </c>
      <c r="D41" s="94">
        <v>5</v>
      </c>
      <c r="E41" s="94">
        <v>2</v>
      </c>
      <c r="F41" s="94"/>
      <c r="G41" s="233">
        <f t="shared" si="0"/>
        <v>36000</v>
      </c>
      <c r="H41" s="285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/>
      <c r="Y41" s="100" t="s">
        <v>99</v>
      </c>
      <c r="Z41" s="100"/>
      <c r="AB41" s="100" t="s">
        <v>99</v>
      </c>
      <c r="AC41" s="100"/>
      <c r="AE41" s="100" t="s">
        <v>99</v>
      </c>
      <c r="AF41" s="100"/>
      <c r="AH41" s="30" t="s">
        <v>71</v>
      </c>
      <c r="AI41" s="2"/>
      <c r="AK41" s="30" t="s">
        <v>71</v>
      </c>
      <c r="AL41" s="2"/>
      <c r="AN41" s="30" t="s">
        <v>71</v>
      </c>
      <c r="AO41" s="2"/>
    </row>
    <row r="42" spans="1:41" ht="22.5" customHeight="1" x14ac:dyDescent="0.35">
      <c r="A42" s="94">
        <f t="shared" si="1"/>
        <v>37</v>
      </c>
      <c r="B42" s="93" t="s">
        <v>1248</v>
      </c>
      <c r="C42" s="118" t="s">
        <v>413</v>
      </c>
      <c r="D42" s="94">
        <v>3</v>
      </c>
      <c r="E42" s="94">
        <v>2</v>
      </c>
      <c r="F42" s="94"/>
      <c r="G42" s="233">
        <f t="shared" si="0"/>
        <v>36000</v>
      </c>
      <c r="H42" s="285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/>
      <c r="Y42" s="30" t="s">
        <v>70</v>
      </c>
      <c r="Z42" s="2"/>
      <c r="AB42" s="30" t="s">
        <v>70</v>
      </c>
      <c r="AC42" s="2"/>
      <c r="AE42" s="30" t="s">
        <v>70</v>
      </c>
      <c r="AF42" s="2"/>
      <c r="AH42" s="30"/>
      <c r="AI42" s="2"/>
      <c r="AK42" s="30"/>
      <c r="AL42" s="2"/>
      <c r="AN42" s="30"/>
      <c r="AO42" s="2"/>
    </row>
    <row r="43" spans="1:41" ht="22.5" customHeight="1" x14ac:dyDescent="0.35">
      <c r="A43" s="94">
        <f t="shared" si="1"/>
        <v>38</v>
      </c>
      <c r="B43" s="93" t="s">
        <v>516</v>
      </c>
      <c r="C43" s="118" t="s">
        <v>148</v>
      </c>
      <c r="D43" s="94">
        <v>4</v>
      </c>
      <c r="E43" s="94">
        <v>1</v>
      </c>
      <c r="F43" s="94">
        <v>1</v>
      </c>
      <c r="G43" s="233">
        <f t="shared" si="0"/>
        <v>36000</v>
      </c>
      <c r="H43" s="285" t="s">
        <v>440</v>
      </c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71</v>
      </c>
      <c r="W43" s="2"/>
      <c r="Y43" s="30" t="s">
        <v>71</v>
      </c>
      <c r="Z43" s="2"/>
      <c r="AB43" s="30" t="s">
        <v>71</v>
      </c>
      <c r="AC43" s="2"/>
      <c r="AE43" s="30" t="s">
        <v>71</v>
      </c>
      <c r="AF43" s="2"/>
      <c r="AH43" s="120" t="s">
        <v>0</v>
      </c>
      <c r="AI43" s="79">
        <v>18000</v>
      </c>
      <c r="AK43" s="120" t="s">
        <v>0</v>
      </c>
      <c r="AL43" s="79">
        <f>AL40*18000+AL41*18000</f>
        <v>0</v>
      </c>
      <c r="AN43" s="120" t="s">
        <v>0</v>
      </c>
      <c r="AO43" s="79">
        <f>AO40*18000+AO41*18000</f>
        <v>0</v>
      </c>
    </row>
    <row r="44" spans="1:41" s="10" customFormat="1" ht="22.5" customHeight="1" x14ac:dyDescent="0.35">
      <c r="A44" s="94">
        <f t="shared" si="1"/>
        <v>39</v>
      </c>
      <c r="B44" s="93" t="s">
        <v>492</v>
      </c>
      <c r="C44" s="118" t="s">
        <v>148</v>
      </c>
      <c r="D44" s="94">
        <v>4</v>
      </c>
      <c r="E44" s="94">
        <v>1</v>
      </c>
      <c r="F44" s="94"/>
      <c r="G44" s="233">
        <f t="shared" si="0"/>
        <v>18000</v>
      </c>
      <c r="H44" s="285" t="s">
        <v>440</v>
      </c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W42*18000</f>
        <v>0</v>
      </c>
      <c r="X44"/>
      <c r="Y44" s="120" t="s">
        <v>0</v>
      </c>
      <c r="Z44" s="79">
        <f>Z42*18000</f>
        <v>0</v>
      </c>
      <c r="AA44"/>
      <c r="AB44" s="120" t="s">
        <v>0</v>
      </c>
      <c r="AC44" s="79">
        <f>AC42*18000+AC43*18000</f>
        <v>0</v>
      </c>
      <c r="AE44" s="120" t="s">
        <v>0</v>
      </c>
      <c r="AF44" s="79">
        <f>AF42*18000+AF43*17000</f>
        <v>0</v>
      </c>
    </row>
    <row r="45" spans="1:41" ht="22.5" customHeight="1" x14ac:dyDescent="0.35">
      <c r="A45" s="94">
        <f t="shared" si="1"/>
        <v>40</v>
      </c>
      <c r="B45" s="93" t="s">
        <v>488</v>
      </c>
      <c r="C45" s="118" t="s">
        <v>148</v>
      </c>
      <c r="D45" s="94">
        <v>4</v>
      </c>
      <c r="E45" s="94">
        <v>2</v>
      </c>
      <c r="F45" s="94"/>
      <c r="G45" s="233">
        <f t="shared" si="0"/>
        <v>36000</v>
      </c>
      <c r="H45" s="285" t="s">
        <v>440</v>
      </c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AH45" s="100" t="s">
        <v>2</v>
      </c>
      <c r="AI45" s="6"/>
      <c r="AK45" s="100" t="s">
        <v>2</v>
      </c>
      <c r="AL45" s="6"/>
      <c r="AN45" s="100" t="s">
        <v>2</v>
      </c>
      <c r="AO45" s="6"/>
    </row>
    <row r="46" spans="1:41" ht="22.5" customHeight="1" x14ac:dyDescent="0.35">
      <c r="A46" s="94">
        <f t="shared" si="1"/>
        <v>41</v>
      </c>
      <c r="B46" s="93" t="s">
        <v>840</v>
      </c>
      <c r="C46" s="118" t="s">
        <v>148</v>
      </c>
      <c r="D46" s="94">
        <v>4</v>
      </c>
      <c r="E46" s="94">
        <v>4</v>
      </c>
      <c r="F46" s="94"/>
      <c r="G46" s="233">
        <f t="shared" si="0"/>
        <v>72000</v>
      </c>
      <c r="H46" s="285" t="s">
        <v>440</v>
      </c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/>
      <c r="Y46" s="100" t="s">
        <v>2</v>
      </c>
      <c r="Z46" s="6"/>
      <c r="AB46" s="100" t="s">
        <v>2</v>
      </c>
      <c r="AC46" s="6"/>
      <c r="AE46" s="100" t="s">
        <v>2</v>
      </c>
      <c r="AF46" s="6"/>
      <c r="AH46" s="100" t="s">
        <v>457</v>
      </c>
      <c r="AI46" s="6"/>
      <c r="AK46" s="100" t="s">
        <v>457</v>
      </c>
      <c r="AL46" s="6"/>
      <c r="AN46" s="100" t="s">
        <v>457</v>
      </c>
      <c r="AO46" s="6"/>
    </row>
    <row r="47" spans="1:41" ht="22.5" customHeight="1" x14ac:dyDescent="0.35">
      <c r="A47" s="94">
        <f t="shared" si="1"/>
        <v>42</v>
      </c>
      <c r="B47" s="93" t="s">
        <v>367</v>
      </c>
      <c r="C47" s="118" t="s">
        <v>148</v>
      </c>
      <c r="D47" s="94">
        <v>4</v>
      </c>
      <c r="E47" s="94">
        <v>3</v>
      </c>
      <c r="F47" s="94"/>
      <c r="G47" s="233">
        <f t="shared" si="0"/>
        <v>54000</v>
      </c>
      <c r="H47" s="285" t="s">
        <v>440</v>
      </c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 t="s">
        <v>457</v>
      </c>
      <c r="W47" s="6"/>
      <c r="Y47" s="100" t="s">
        <v>457</v>
      </c>
      <c r="Z47" s="6"/>
      <c r="AB47" s="100" t="s">
        <v>457</v>
      </c>
      <c r="AC47" s="6"/>
      <c r="AE47" s="100" t="s">
        <v>457</v>
      </c>
      <c r="AF47" s="6"/>
      <c r="AH47" s="100" t="s">
        <v>99</v>
      </c>
      <c r="AI47" s="100"/>
      <c r="AK47" s="100" t="s">
        <v>99</v>
      </c>
      <c r="AL47" s="100"/>
      <c r="AN47" s="100" t="s">
        <v>99</v>
      </c>
      <c r="AO47" s="100"/>
    </row>
    <row r="48" spans="1:41" ht="22.5" customHeight="1" x14ac:dyDescent="0.35">
      <c r="A48" s="94">
        <f t="shared" si="1"/>
        <v>43</v>
      </c>
      <c r="B48" s="93" t="s">
        <v>517</v>
      </c>
      <c r="C48" s="118" t="s">
        <v>148</v>
      </c>
      <c r="D48" s="94">
        <v>4</v>
      </c>
      <c r="E48" s="94">
        <v>1</v>
      </c>
      <c r="F48" s="94"/>
      <c r="G48" s="233">
        <f t="shared" si="0"/>
        <v>18000</v>
      </c>
      <c r="H48" s="285" t="s">
        <v>440</v>
      </c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 t="s">
        <v>99</v>
      </c>
      <c r="W48" s="100"/>
      <c r="Y48" s="100" t="s">
        <v>99</v>
      </c>
      <c r="Z48" s="100"/>
      <c r="AB48" s="100" t="s">
        <v>99</v>
      </c>
      <c r="AC48" s="100"/>
      <c r="AE48" s="100" t="s">
        <v>99</v>
      </c>
      <c r="AF48" s="100"/>
      <c r="AH48" s="30" t="s">
        <v>70</v>
      </c>
      <c r="AI48" s="2"/>
      <c r="AK48" s="30" t="s">
        <v>70</v>
      </c>
      <c r="AL48" s="2"/>
      <c r="AN48" s="30" t="s">
        <v>70</v>
      </c>
      <c r="AO48" s="2"/>
    </row>
    <row r="49" spans="1:41" ht="22.5" customHeight="1" x14ac:dyDescent="0.35">
      <c r="A49" s="94">
        <f t="shared" si="1"/>
        <v>44</v>
      </c>
      <c r="B49" s="93" t="s">
        <v>842</v>
      </c>
      <c r="C49" s="118" t="s">
        <v>148</v>
      </c>
      <c r="D49" s="94">
        <v>4</v>
      </c>
      <c r="E49" s="94">
        <v>1</v>
      </c>
      <c r="F49" s="93"/>
      <c r="G49" s="233">
        <f t="shared" si="0"/>
        <v>18000</v>
      </c>
      <c r="H49" s="285" t="s">
        <v>440</v>
      </c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30" t="s">
        <v>70</v>
      </c>
      <c r="W49" s="2"/>
      <c r="Y49" s="30" t="s">
        <v>70</v>
      </c>
      <c r="Z49" s="2"/>
      <c r="AB49" s="30" t="s">
        <v>70</v>
      </c>
      <c r="AC49" s="2"/>
      <c r="AE49" s="30" t="s">
        <v>70</v>
      </c>
      <c r="AF49" s="2"/>
      <c r="AH49" s="30" t="s">
        <v>71</v>
      </c>
      <c r="AI49" s="2"/>
      <c r="AK49" s="30" t="s">
        <v>71</v>
      </c>
      <c r="AL49" s="2"/>
      <c r="AN49" s="30" t="s">
        <v>71</v>
      </c>
      <c r="AO49" s="2"/>
    </row>
    <row r="50" spans="1:41" ht="22.5" customHeight="1" x14ac:dyDescent="0.35">
      <c r="A50" s="94">
        <f t="shared" si="1"/>
        <v>45</v>
      </c>
      <c r="B50" s="93" t="s">
        <v>508</v>
      </c>
      <c r="C50" s="118" t="s">
        <v>148</v>
      </c>
      <c r="D50" s="94">
        <v>4</v>
      </c>
      <c r="E50" s="94">
        <v>1</v>
      </c>
      <c r="F50" s="93"/>
      <c r="G50" s="233">
        <f t="shared" si="0"/>
        <v>18000</v>
      </c>
      <c r="H50" s="285" t="s">
        <v>440</v>
      </c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30" t="s">
        <v>71</v>
      </c>
      <c r="W50" s="2"/>
      <c r="Y50" s="30" t="s">
        <v>71</v>
      </c>
      <c r="Z50" s="2"/>
      <c r="AB50" s="30" t="s">
        <v>71</v>
      </c>
      <c r="AC50" s="2"/>
      <c r="AE50" s="30" t="s">
        <v>71</v>
      </c>
      <c r="AF50" s="2"/>
      <c r="AH50" s="30"/>
      <c r="AI50" s="2"/>
      <c r="AK50" s="30"/>
      <c r="AL50" s="2"/>
      <c r="AN50" s="30"/>
      <c r="AO50" s="2"/>
    </row>
    <row r="51" spans="1:41" ht="22.5" customHeight="1" x14ac:dyDescent="0.35">
      <c r="A51" s="94">
        <f t="shared" si="1"/>
        <v>46</v>
      </c>
      <c r="B51" s="93" t="s">
        <v>841</v>
      </c>
      <c r="C51" s="118" t="s">
        <v>148</v>
      </c>
      <c r="D51" s="94">
        <v>4</v>
      </c>
      <c r="E51" s="94">
        <v>1</v>
      </c>
      <c r="F51" s="93"/>
      <c r="G51" s="233">
        <f t="shared" si="0"/>
        <v>18000</v>
      </c>
      <c r="H51" s="285" t="s">
        <v>440</v>
      </c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120" t="s">
        <v>0</v>
      </c>
      <c r="W51" s="79">
        <f>W49*18000+W50*18000</f>
        <v>0</v>
      </c>
      <c r="Y51" s="120" t="s">
        <v>0</v>
      </c>
      <c r="Z51" s="79">
        <f>Z49*18000+Z50*18000</f>
        <v>0</v>
      </c>
      <c r="AB51" s="120" t="s">
        <v>0</v>
      </c>
      <c r="AC51" s="79">
        <f>AC49*18000+AC50*18000</f>
        <v>0</v>
      </c>
      <c r="AE51" s="120" t="s">
        <v>0</v>
      </c>
      <c r="AF51" s="79">
        <f>AF49*18000+AF50*18000</f>
        <v>0</v>
      </c>
      <c r="AH51" s="120" t="s">
        <v>0</v>
      </c>
      <c r="AI51" s="79">
        <f>AI48*18000+AI49*18000</f>
        <v>0</v>
      </c>
      <c r="AK51" s="120" t="s">
        <v>0</v>
      </c>
      <c r="AL51" s="79">
        <f>AL48*18000+AL49*18000</f>
        <v>0</v>
      </c>
      <c r="AN51" s="120" t="s">
        <v>0</v>
      </c>
      <c r="AO51" s="79">
        <f>AO48*18000+AO49*18000</f>
        <v>0</v>
      </c>
    </row>
    <row r="52" spans="1:41" ht="22.5" customHeight="1" x14ac:dyDescent="0.35">
      <c r="A52" s="94">
        <f t="shared" si="1"/>
        <v>47</v>
      </c>
      <c r="B52" s="93" t="s">
        <v>526</v>
      </c>
      <c r="C52" s="118" t="s">
        <v>148</v>
      </c>
      <c r="D52" s="94">
        <v>4</v>
      </c>
      <c r="E52" s="94">
        <v>1</v>
      </c>
      <c r="F52" s="93"/>
      <c r="G52" s="233">
        <f t="shared" si="0"/>
        <v>18000</v>
      </c>
      <c r="H52" s="285" t="s">
        <v>440</v>
      </c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</row>
    <row r="53" spans="1:41" ht="22.5" customHeight="1" x14ac:dyDescent="0.35">
      <c r="A53" s="94">
        <f t="shared" si="1"/>
        <v>48</v>
      </c>
      <c r="B53" s="93" t="s">
        <v>909</v>
      </c>
      <c r="C53" s="118" t="s">
        <v>148</v>
      </c>
      <c r="D53" s="94">
        <v>4</v>
      </c>
      <c r="E53" s="94">
        <v>2</v>
      </c>
      <c r="F53" s="93"/>
      <c r="G53" s="233">
        <f t="shared" si="0"/>
        <v>36000</v>
      </c>
      <c r="H53" s="285" t="s">
        <v>440</v>
      </c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00" t="s">
        <v>2</v>
      </c>
      <c r="W53" s="6"/>
      <c r="Y53" s="100" t="s">
        <v>2</v>
      </c>
      <c r="Z53" s="6"/>
      <c r="AB53" s="100" t="s">
        <v>2</v>
      </c>
      <c r="AC53" s="6"/>
      <c r="AE53" s="100" t="s">
        <v>2</v>
      </c>
      <c r="AF53" s="6"/>
    </row>
    <row r="54" spans="1:41" ht="22.5" customHeight="1" x14ac:dyDescent="0.35">
      <c r="A54" s="94">
        <f t="shared" si="1"/>
        <v>49</v>
      </c>
      <c r="B54" s="93" t="s">
        <v>522</v>
      </c>
      <c r="C54" s="118" t="s">
        <v>148</v>
      </c>
      <c r="D54" s="94">
        <v>4</v>
      </c>
      <c r="E54" s="94">
        <v>2</v>
      </c>
      <c r="F54" s="94">
        <v>1</v>
      </c>
      <c r="G54" s="285">
        <f t="shared" si="0"/>
        <v>54000</v>
      </c>
      <c r="H54" s="285" t="s">
        <v>440</v>
      </c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100" t="s">
        <v>457</v>
      </c>
      <c r="W54" s="6"/>
      <c r="Y54" s="100" t="s">
        <v>457</v>
      </c>
      <c r="Z54" s="6"/>
      <c r="AB54" s="100" t="s">
        <v>457</v>
      </c>
      <c r="AC54" s="6"/>
      <c r="AE54" s="100" t="s">
        <v>457</v>
      </c>
      <c r="AF54" s="6"/>
    </row>
    <row r="55" spans="1:41" ht="22.5" customHeight="1" x14ac:dyDescent="0.35">
      <c r="A55" s="94">
        <f t="shared" si="1"/>
        <v>50</v>
      </c>
      <c r="B55" s="93" t="s">
        <v>513</v>
      </c>
      <c r="C55" s="118" t="s">
        <v>148</v>
      </c>
      <c r="D55" s="94">
        <v>4</v>
      </c>
      <c r="E55" s="94">
        <v>4</v>
      </c>
      <c r="F55" s="93"/>
      <c r="G55" s="285">
        <f t="shared" si="0"/>
        <v>72000</v>
      </c>
      <c r="H55" s="285" t="s">
        <v>440</v>
      </c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100" t="s">
        <v>99</v>
      </c>
      <c r="W55" s="100"/>
      <c r="Y55" s="100" t="s">
        <v>99</v>
      </c>
      <c r="Z55" s="100"/>
      <c r="AB55" s="100" t="s">
        <v>99</v>
      </c>
      <c r="AC55" s="100"/>
      <c r="AE55" s="100" t="s">
        <v>99</v>
      </c>
      <c r="AF55" s="100"/>
    </row>
    <row r="56" spans="1:41" ht="22.5" customHeight="1" x14ac:dyDescent="0.35">
      <c r="A56" s="94">
        <f t="shared" si="1"/>
        <v>51</v>
      </c>
      <c r="B56" s="93" t="s">
        <v>524</v>
      </c>
      <c r="C56" s="118" t="s">
        <v>148</v>
      </c>
      <c r="D56" s="94">
        <v>4</v>
      </c>
      <c r="E56" s="94">
        <v>2</v>
      </c>
      <c r="F56" s="93"/>
      <c r="G56" s="285">
        <f t="shared" si="0"/>
        <v>36000</v>
      </c>
      <c r="H56" s="285" t="s">
        <v>440</v>
      </c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30" t="s">
        <v>70</v>
      </c>
      <c r="W56" s="2"/>
      <c r="Y56" s="30" t="s">
        <v>70</v>
      </c>
      <c r="Z56" s="2"/>
      <c r="AB56" s="30" t="s">
        <v>70</v>
      </c>
      <c r="AC56" s="2"/>
      <c r="AE56" s="30" t="s">
        <v>70</v>
      </c>
      <c r="AF56" s="2"/>
    </row>
    <row r="57" spans="1:41" ht="22.5" customHeight="1" x14ac:dyDescent="0.35">
      <c r="A57" s="94">
        <f t="shared" si="1"/>
        <v>52</v>
      </c>
      <c r="B57" s="93" t="s">
        <v>512</v>
      </c>
      <c r="C57" s="118" t="s">
        <v>148</v>
      </c>
      <c r="D57" s="94">
        <v>4</v>
      </c>
      <c r="E57" s="94">
        <v>1</v>
      </c>
      <c r="F57" s="93"/>
      <c r="G57" s="285">
        <f t="shared" si="0"/>
        <v>18000</v>
      </c>
      <c r="H57" s="285" t="s">
        <v>440</v>
      </c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30" t="s">
        <v>71</v>
      </c>
      <c r="W57" s="2"/>
      <c r="Y57" s="30" t="s">
        <v>71</v>
      </c>
      <c r="Z57" s="2"/>
      <c r="AB57" s="30" t="s">
        <v>71</v>
      </c>
      <c r="AC57" s="2"/>
      <c r="AE57" s="30" t="s">
        <v>71</v>
      </c>
      <c r="AF57" s="2"/>
    </row>
    <row r="58" spans="1:41" ht="22.5" customHeight="1" x14ac:dyDescent="0.35">
      <c r="A58" s="94">
        <f t="shared" si="1"/>
        <v>53</v>
      </c>
      <c r="B58" s="93" t="s">
        <v>495</v>
      </c>
      <c r="C58" s="118" t="s">
        <v>148</v>
      </c>
      <c r="D58" s="94">
        <v>4</v>
      </c>
      <c r="E58" s="94">
        <v>2</v>
      </c>
      <c r="F58" s="93"/>
      <c r="G58" s="285">
        <f t="shared" si="0"/>
        <v>36000</v>
      </c>
      <c r="H58" s="285" t="s">
        <v>440</v>
      </c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120" t="s">
        <v>0</v>
      </c>
      <c r="W58" s="79">
        <f>W56*18000+W57*17000</f>
        <v>0</v>
      </c>
      <c r="Y58" s="120" t="s">
        <v>0</v>
      </c>
      <c r="Z58" s="79">
        <f>Z56*18000+Z57*17000</f>
        <v>0</v>
      </c>
      <c r="AB58" s="120" t="s">
        <v>0</v>
      </c>
      <c r="AC58" s="79">
        <f>AC56*18000+AC57*17000</f>
        <v>0</v>
      </c>
      <c r="AE58" s="120" t="s">
        <v>0</v>
      </c>
      <c r="AF58" s="79">
        <f>AF56*18000+AF57*17000</f>
        <v>0</v>
      </c>
    </row>
    <row r="59" spans="1:41" ht="22.5" customHeight="1" x14ac:dyDescent="0.35">
      <c r="A59" s="94">
        <f t="shared" si="1"/>
        <v>54</v>
      </c>
      <c r="B59" s="93" t="s">
        <v>1249</v>
      </c>
      <c r="C59" s="118" t="s">
        <v>148</v>
      </c>
      <c r="D59" s="94">
        <v>4</v>
      </c>
      <c r="E59" s="94">
        <v>1</v>
      </c>
      <c r="F59" s="93"/>
      <c r="G59" s="285">
        <f t="shared" si="0"/>
        <v>18000</v>
      </c>
      <c r="H59" s="285" t="s">
        <v>440</v>
      </c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</row>
    <row r="60" spans="1:41" ht="22.5" customHeight="1" x14ac:dyDescent="0.35">
      <c r="A60" s="94">
        <f t="shared" si="1"/>
        <v>55</v>
      </c>
      <c r="B60" s="93" t="s">
        <v>912</v>
      </c>
      <c r="C60" s="118" t="s">
        <v>148</v>
      </c>
      <c r="D60" s="94">
        <v>4</v>
      </c>
      <c r="E60" s="94">
        <v>1</v>
      </c>
      <c r="F60" s="93"/>
      <c r="G60" s="285">
        <f t="shared" si="0"/>
        <v>18000</v>
      </c>
      <c r="H60" s="285" t="s">
        <v>440</v>
      </c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100" t="s">
        <v>2</v>
      </c>
      <c r="W60" s="6"/>
      <c r="Y60" s="100" t="s">
        <v>2</v>
      </c>
      <c r="Z60" s="6"/>
      <c r="AB60" s="100" t="s">
        <v>2</v>
      </c>
      <c r="AC60" s="6"/>
      <c r="AE60" s="100" t="s">
        <v>2</v>
      </c>
      <c r="AF60" s="6"/>
    </row>
    <row r="61" spans="1:41" ht="22.5" customHeight="1" x14ac:dyDescent="0.35">
      <c r="A61" s="94">
        <f t="shared" si="1"/>
        <v>56</v>
      </c>
      <c r="B61" s="93" t="s">
        <v>491</v>
      </c>
      <c r="C61" s="118" t="s">
        <v>148</v>
      </c>
      <c r="D61" s="94">
        <v>4</v>
      </c>
      <c r="E61" s="94">
        <v>2</v>
      </c>
      <c r="F61" s="93"/>
      <c r="G61" s="285">
        <f t="shared" si="0"/>
        <v>36000</v>
      </c>
      <c r="H61" s="285" t="s">
        <v>440</v>
      </c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100" t="s">
        <v>457</v>
      </c>
      <c r="W61" s="6"/>
      <c r="Y61" s="100" t="s">
        <v>457</v>
      </c>
      <c r="Z61" s="6"/>
      <c r="AB61" s="100" t="s">
        <v>457</v>
      </c>
      <c r="AC61" s="6"/>
      <c r="AE61" s="100" t="s">
        <v>457</v>
      </c>
      <c r="AF61" s="6"/>
    </row>
    <row r="62" spans="1:41" ht="22.5" customHeight="1" x14ac:dyDescent="0.35">
      <c r="A62" s="94">
        <f t="shared" si="1"/>
        <v>57</v>
      </c>
      <c r="B62" s="93" t="s">
        <v>1250</v>
      </c>
      <c r="C62" s="118" t="s">
        <v>148</v>
      </c>
      <c r="D62" s="94">
        <v>4</v>
      </c>
      <c r="E62" s="94">
        <v>1</v>
      </c>
      <c r="F62" s="94">
        <v>1</v>
      </c>
      <c r="G62" s="285">
        <f t="shared" si="0"/>
        <v>36000</v>
      </c>
      <c r="H62" s="285" t="s">
        <v>440</v>
      </c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100" t="s">
        <v>99</v>
      </c>
      <c r="W62" s="100"/>
      <c r="Y62" s="100" t="s">
        <v>99</v>
      </c>
      <c r="Z62" s="100"/>
      <c r="AB62" s="100" t="s">
        <v>99</v>
      </c>
      <c r="AC62" s="100"/>
      <c r="AE62" s="100" t="s">
        <v>99</v>
      </c>
      <c r="AF62" s="100"/>
    </row>
    <row r="63" spans="1:41" ht="22.5" customHeight="1" x14ac:dyDescent="0.35">
      <c r="A63" s="94">
        <f t="shared" si="1"/>
        <v>58</v>
      </c>
      <c r="B63" s="93" t="s">
        <v>503</v>
      </c>
      <c r="C63" s="118" t="s">
        <v>148</v>
      </c>
      <c r="D63" s="94">
        <v>4</v>
      </c>
      <c r="E63" s="94">
        <v>6</v>
      </c>
      <c r="F63" s="93"/>
      <c r="G63" s="285">
        <f t="shared" si="0"/>
        <v>108000</v>
      </c>
      <c r="H63" s="285" t="s">
        <v>440</v>
      </c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30" t="s">
        <v>70</v>
      </c>
      <c r="W63" s="2"/>
      <c r="Y63" s="30" t="s">
        <v>70</v>
      </c>
      <c r="Z63" s="2"/>
      <c r="AB63" s="30" t="s">
        <v>70</v>
      </c>
      <c r="AC63" s="2"/>
      <c r="AE63" s="30" t="s">
        <v>70</v>
      </c>
      <c r="AF63" s="2"/>
    </row>
    <row r="64" spans="1:41" ht="22.5" customHeight="1" x14ac:dyDescent="0.35">
      <c r="A64" s="94">
        <f t="shared" si="1"/>
        <v>59</v>
      </c>
      <c r="B64" s="93" t="s">
        <v>121</v>
      </c>
      <c r="C64" s="118" t="s">
        <v>148</v>
      </c>
      <c r="D64" s="94">
        <v>4</v>
      </c>
      <c r="E64" s="94"/>
      <c r="F64" s="94">
        <v>1</v>
      </c>
      <c r="G64" s="285">
        <f t="shared" si="0"/>
        <v>18000</v>
      </c>
      <c r="H64" s="285" t="s">
        <v>440</v>
      </c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30" t="s">
        <v>71</v>
      </c>
      <c r="W64" s="2"/>
      <c r="Y64" s="30" t="s">
        <v>71</v>
      </c>
      <c r="Z64" s="2"/>
      <c r="AB64" s="30" t="s">
        <v>71</v>
      </c>
      <c r="AC64" s="2"/>
      <c r="AE64" s="30" t="s">
        <v>71</v>
      </c>
      <c r="AF64" s="2"/>
    </row>
    <row r="65" spans="1:32" ht="22.5" customHeight="1" x14ac:dyDescent="0.35">
      <c r="A65" s="94">
        <f t="shared" si="1"/>
        <v>60</v>
      </c>
      <c r="B65" s="93" t="s">
        <v>499</v>
      </c>
      <c r="C65" s="118" t="s">
        <v>148</v>
      </c>
      <c r="D65" s="94">
        <v>4</v>
      </c>
      <c r="E65" s="94"/>
      <c r="F65" s="94">
        <v>2</v>
      </c>
      <c r="G65" s="285">
        <f t="shared" si="0"/>
        <v>36000</v>
      </c>
      <c r="H65" s="285" t="s">
        <v>440</v>
      </c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30"/>
      <c r="W65" s="2"/>
      <c r="Y65" s="30"/>
      <c r="Z65" s="2"/>
      <c r="AB65" s="30"/>
      <c r="AC65" s="2"/>
      <c r="AE65" s="30"/>
      <c r="AF65" s="2"/>
    </row>
    <row r="66" spans="1:32" ht="22.5" customHeight="1" x14ac:dyDescent="0.35">
      <c r="A66" s="94">
        <f t="shared" si="1"/>
        <v>61</v>
      </c>
      <c r="B66" s="93" t="s">
        <v>657</v>
      </c>
      <c r="C66" s="118" t="s">
        <v>148</v>
      </c>
      <c r="D66" s="94">
        <v>4</v>
      </c>
      <c r="E66" s="94"/>
      <c r="F66" s="94">
        <v>1</v>
      </c>
      <c r="G66" s="285">
        <f t="shared" si="0"/>
        <v>18000</v>
      </c>
      <c r="H66" s="285" t="s">
        <v>440</v>
      </c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120" t="s">
        <v>0</v>
      </c>
      <c r="W66" s="79">
        <f>W63*18000+W64*18000</f>
        <v>0</v>
      </c>
      <c r="Y66" s="120" t="s">
        <v>0</v>
      </c>
      <c r="Z66" s="79">
        <f>Z63*18000+Z64*18000</f>
        <v>0</v>
      </c>
      <c r="AB66" s="120" t="s">
        <v>0</v>
      </c>
      <c r="AC66" s="79">
        <f>AC63*18000+AC64*18000</f>
        <v>0</v>
      </c>
      <c r="AE66" s="120" t="s">
        <v>0</v>
      </c>
      <c r="AF66" s="79">
        <f>AF63*18000+AF64*18000</f>
        <v>0</v>
      </c>
    </row>
    <row r="67" spans="1:32" x14ac:dyDescent="0.35">
      <c r="A67" s="94">
        <f t="shared" si="1"/>
        <v>62</v>
      </c>
      <c r="B67" s="93" t="s">
        <v>504</v>
      </c>
      <c r="C67" s="118" t="s">
        <v>148</v>
      </c>
      <c r="D67" s="94">
        <v>4</v>
      </c>
      <c r="E67" s="94"/>
      <c r="F67" s="94">
        <v>1</v>
      </c>
      <c r="G67" s="285">
        <f t="shared" si="0"/>
        <v>18000</v>
      </c>
      <c r="H67" s="285" t="s">
        <v>440</v>
      </c>
      <c r="I67" s="206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</row>
    <row r="68" spans="1:32" hidden="1" x14ac:dyDescent="0.35">
      <c r="A68" s="94">
        <f t="shared" si="1"/>
        <v>63</v>
      </c>
      <c r="B68" s="93"/>
      <c r="C68" s="118"/>
      <c r="D68" s="94"/>
      <c r="E68" s="94"/>
      <c r="F68" s="93"/>
      <c r="G68" s="285">
        <f t="shared" si="0"/>
        <v>0</v>
      </c>
      <c r="H68" s="285"/>
      <c r="V68" s="100" t="s">
        <v>2</v>
      </c>
      <c r="W68" s="6" t="s">
        <v>1073</v>
      </c>
      <c r="Y68" s="100" t="s">
        <v>2</v>
      </c>
      <c r="Z68" s="103" t="s">
        <v>1075</v>
      </c>
      <c r="AB68" s="100" t="s">
        <v>2</v>
      </c>
      <c r="AC68" s="103" t="s">
        <v>745</v>
      </c>
      <c r="AE68" s="100" t="s">
        <v>2</v>
      </c>
      <c r="AF68" s="103"/>
    </row>
    <row r="69" spans="1:32" hidden="1" x14ac:dyDescent="0.35">
      <c r="A69" s="94">
        <f t="shared" si="1"/>
        <v>64</v>
      </c>
      <c r="B69" s="93"/>
      <c r="C69" s="118"/>
      <c r="D69" s="94"/>
      <c r="E69" s="94"/>
      <c r="F69" s="93"/>
      <c r="G69" s="285">
        <f t="shared" si="0"/>
        <v>0</v>
      </c>
      <c r="H69" s="285"/>
      <c r="V69" s="100" t="s">
        <v>457</v>
      </c>
      <c r="W69" s="6" t="s">
        <v>485</v>
      </c>
      <c r="Y69" s="100" t="s">
        <v>457</v>
      </c>
      <c r="Z69" s="6" t="s">
        <v>485</v>
      </c>
      <c r="AB69" s="100" t="s">
        <v>457</v>
      </c>
      <c r="AC69" s="6" t="s">
        <v>104</v>
      </c>
      <c r="AE69" s="100" t="s">
        <v>457</v>
      </c>
      <c r="AF69" s="6"/>
    </row>
    <row r="70" spans="1:32" hidden="1" x14ac:dyDescent="0.35">
      <c r="A70" s="94">
        <f t="shared" si="1"/>
        <v>65</v>
      </c>
      <c r="B70" s="93"/>
      <c r="C70" s="118"/>
      <c r="D70" s="94"/>
      <c r="E70" s="94"/>
      <c r="F70" s="93"/>
      <c r="G70" s="285">
        <f t="shared" si="0"/>
        <v>0</v>
      </c>
      <c r="H70" s="285"/>
      <c r="V70" s="100" t="s">
        <v>99</v>
      </c>
      <c r="W70" s="100">
        <v>7</v>
      </c>
      <c r="Y70" s="100" t="s">
        <v>99</v>
      </c>
      <c r="Z70" s="100">
        <v>7</v>
      </c>
      <c r="AB70" s="100" t="s">
        <v>99</v>
      </c>
      <c r="AC70" s="100">
        <v>4</v>
      </c>
      <c r="AE70" s="100" t="s">
        <v>99</v>
      </c>
      <c r="AF70" s="100"/>
    </row>
    <row r="71" spans="1:32" hidden="1" x14ac:dyDescent="0.35">
      <c r="A71" s="94">
        <f t="shared" si="1"/>
        <v>66</v>
      </c>
      <c r="B71" s="93"/>
      <c r="C71" s="118"/>
      <c r="D71" s="94"/>
      <c r="E71" s="94"/>
      <c r="F71" s="93"/>
      <c r="G71" s="285">
        <f t="shared" ref="G71:G89" si="3">(E71+F71)*18000</f>
        <v>0</v>
      </c>
      <c r="H71" s="285"/>
      <c r="V71" s="30" t="s">
        <v>70</v>
      </c>
      <c r="W71" s="2">
        <v>1</v>
      </c>
      <c r="Y71" s="30" t="s">
        <v>70</v>
      </c>
      <c r="Z71" s="2">
        <v>1</v>
      </c>
      <c r="AB71" s="30" t="s">
        <v>70</v>
      </c>
      <c r="AC71" s="2">
        <v>1</v>
      </c>
      <c r="AE71" s="30" t="s">
        <v>70</v>
      </c>
      <c r="AF71" s="2"/>
    </row>
    <row r="72" spans="1:32" hidden="1" x14ac:dyDescent="0.35">
      <c r="A72" s="94">
        <f t="shared" ref="A72:A88" si="4">A71+1</f>
        <v>67</v>
      </c>
      <c r="B72" s="93"/>
      <c r="C72" s="118"/>
      <c r="D72" s="94"/>
      <c r="E72" s="94"/>
      <c r="F72" s="93"/>
      <c r="G72" s="285">
        <f t="shared" si="3"/>
        <v>0</v>
      </c>
      <c r="H72" s="285"/>
      <c r="V72" s="30" t="s">
        <v>71</v>
      </c>
      <c r="W72" s="2"/>
      <c r="Y72" s="30" t="s">
        <v>71</v>
      </c>
      <c r="Z72" s="2"/>
      <c r="AB72" s="30" t="s">
        <v>71</v>
      </c>
      <c r="AC72" s="2"/>
      <c r="AE72" s="30" t="s">
        <v>71</v>
      </c>
      <c r="AF72" s="2"/>
    </row>
    <row r="73" spans="1:32" hidden="1" x14ac:dyDescent="0.35">
      <c r="A73" s="94">
        <f t="shared" si="4"/>
        <v>68</v>
      </c>
      <c r="B73" s="93"/>
      <c r="C73" s="118"/>
      <c r="D73" s="94"/>
      <c r="E73" s="94"/>
      <c r="F73" s="93"/>
      <c r="G73" s="285">
        <f t="shared" si="3"/>
        <v>0</v>
      </c>
      <c r="H73" s="285"/>
      <c r="V73" s="120" t="s">
        <v>0</v>
      </c>
      <c r="W73" s="79">
        <v>18000</v>
      </c>
      <c r="Y73" s="120" t="s">
        <v>0</v>
      </c>
      <c r="Z73" s="79">
        <v>18000</v>
      </c>
      <c r="AB73" s="120" t="s">
        <v>0</v>
      </c>
      <c r="AC73" s="79">
        <v>18000</v>
      </c>
      <c r="AE73" s="120" t="s">
        <v>0</v>
      </c>
      <c r="AF73" s="79">
        <f>AF70*18000+AF71*18000</f>
        <v>0</v>
      </c>
    </row>
    <row r="74" spans="1:32" hidden="1" x14ac:dyDescent="0.35">
      <c r="A74" s="94">
        <f t="shared" si="4"/>
        <v>69</v>
      </c>
      <c r="B74" s="93"/>
      <c r="C74" s="118"/>
      <c r="D74" s="94"/>
      <c r="E74" s="94"/>
      <c r="F74" s="93"/>
      <c r="G74" s="285">
        <f t="shared" si="3"/>
        <v>0</v>
      </c>
      <c r="H74" s="285"/>
    </row>
    <row r="75" spans="1:32" hidden="1" x14ac:dyDescent="0.35">
      <c r="A75" s="94">
        <f t="shared" si="4"/>
        <v>70</v>
      </c>
      <c r="B75" s="93"/>
      <c r="C75" s="118"/>
      <c r="D75" s="94"/>
      <c r="E75" s="94"/>
      <c r="F75" s="93"/>
      <c r="G75" s="285">
        <f t="shared" si="3"/>
        <v>0</v>
      </c>
      <c r="H75" s="285"/>
      <c r="V75" s="100" t="s">
        <v>2</v>
      </c>
      <c r="W75" s="6"/>
      <c r="Y75" s="100" t="s">
        <v>2</v>
      </c>
      <c r="Z75" s="103"/>
      <c r="AB75" s="100" t="s">
        <v>2</v>
      </c>
      <c r="AC75" s="103"/>
      <c r="AE75" s="100" t="s">
        <v>2</v>
      </c>
      <c r="AF75" s="103"/>
    </row>
    <row r="76" spans="1:32" hidden="1" x14ac:dyDescent="0.35">
      <c r="A76" s="94">
        <f t="shared" si="4"/>
        <v>71</v>
      </c>
      <c r="B76" s="93"/>
      <c r="C76" s="118"/>
      <c r="D76" s="94"/>
      <c r="E76" s="94"/>
      <c r="F76" s="93"/>
      <c r="G76" s="285">
        <f t="shared" si="3"/>
        <v>0</v>
      </c>
      <c r="H76" s="285"/>
      <c r="V76" s="100" t="s">
        <v>457</v>
      </c>
      <c r="W76" s="6"/>
      <c r="Y76" s="100" t="s">
        <v>457</v>
      </c>
      <c r="Z76" s="6"/>
      <c r="AB76" s="100" t="s">
        <v>457</v>
      </c>
      <c r="AC76" s="6"/>
      <c r="AE76" s="100" t="s">
        <v>457</v>
      </c>
      <c r="AF76" s="6"/>
    </row>
    <row r="77" spans="1:32" hidden="1" x14ac:dyDescent="0.35">
      <c r="A77" s="94">
        <f t="shared" si="4"/>
        <v>72</v>
      </c>
      <c r="B77" s="93"/>
      <c r="C77" s="118"/>
      <c r="D77" s="94"/>
      <c r="E77" s="94"/>
      <c r="F77" s="93"/>
      <c r="G77" s="285">
        <f t="shared" si="3"/>
        <v>0</v>
      </c>
      <c r="H77" s="285"/>
      <c r="V77" s="100" t="s">
        <v>99</v>
      </c>
      <c r="W77" s="100"/>
      <c r="Y77" s="100" t="s">
        <v>99</v>
      </c>
      <c r="Z77" s="100"/>
      <c r="AB77" s="100" t="s">
        <v>99</v>
      </c>
      <c r="AC77" s="100"/>
      <c r="AE77" s="100" t="s">
        <v>99</v>
      </c>
      <c r="AF77" s="100"/>
    </row>
    <row r="78" spans="1:32" hidden="1" x14ac:dyDescent="0.35">
      <c r="A78" s="94">
        <f t="shared" si="4"/>
        <v>73</v>
      </c>
      <c r="B78" s="93"/>
      <c r="C78" s="118"/>
      <c r="D78" s="94"/>
      <c r="E78" s="94"/>
      <c r="F78" s="93"/>
      <c r="G78" s="285">
        <f t="shared" si="3"/>
        <v>0</v>
      </c>
      <c r="H78" s="285"/>
      <c r="V78" s="30" t="s">
        <v>70</v>
      </c>
      <c r="W78" s="2"/>
      <c r="Y78" s="30" t="s">
        <v>70</v>
      </c>
      <c r="Z78" s="2"/>
      <c r="AB78" s="30" t="s">
        <v>70</v>
      </c>
      <c r="AC78" s="2"/>
      <c r="AE78" s="30" t="s">
        <v>70</v>
      </c>
      <c r="AF78" s="2"/>
    </row>
    <row r="79" spans="1:32" hidden="1" x14ac:dyDescent="0.35">
      <c r="A79" s="94">
        <f t="shared" si="4"/>
        <v>74</v>
      </c>
      <c r="B79" s="93"/>
      <c r="C79" s="118"/>
      <c r="D79" s="94"/>
      <c r="E79" s="94"/>
      <c r="F79" s="93"/>
      <c r="G79" s="285">
        <f t="shared" si="3"/>
        <v>0</v>
      </c>
      <c r="H79" s="285"/>
      <c r="V79" s="30" t="s">
        <v>71</v>
      </c>
      <c r="W79" s="2"/>
      <c r="Y79" s="30" t="s">
        <v>71</v>
      </c>
      <c r="Z79" s="2"/>
      <c r="AB79" s="30" t="s">
        <v>71</v>
      </c>
      <c r="AC79" s="2"/>
      <c r="AE79" s="30" t="s">
        <v>71</v>
      </c>
      <c r="AF79" s="2"/>
    </row>
    <row r="80" spans="1:32" hidden="1" x14ac:dyDescent="0.35">
      <c r="A80" s="94">
        <f t="shared" si="4"/>
        <v>75</v>
      </c>
      <c r="B80" s="93"/>
      <c r="C80" s="118"/>
      <c r="D80" s="94"/>
      <c r="E80" s="94"/>
      <c r="F80" s="93"/>
      <c r="G80" s="285">
        <f t="shared" si="3"/>
        <v>0</v>
      </c>
      <c r="H80" s="285"/>
      <c r="V80" s="120" t="s">
        <v>0</v>
      </c>
      <c r="W80" s="79">
        <f>W77*18000+W78*18000</f>
        <v>0</v>
      </c>
      <c r="Y80" s="120" t="s">
        <v>0</v>
      </c>
      <c r="Z80" s="79">
        <f>Z77*18000+Z78*18000</f>
        <v>0</v>
      </c>
      <c r="AB80" s="120" t="s">
        <v>0</v>
      </c>
      <c r="AC80" s="79">
        <f>AC77*18000+AC78*18000</f>
        <v>0</v>
      </c>
      <c r="AE80" s="120" t="s">
        <v>0</v>
      </c>
      <c r="AF80" s="79">
        <f>AF77*18000+AF78*18000</f>
        <v>0</v>
      </c>
    </row>
    <row r="81" spans="1:8" hidden="1" x14ac:dyDescent="0.35">
      <c r="A81" s="94">
        <f t="shared" si="4"/>
        <v>76</v>
      </c>
      <c r="B81" s="93"/>
      <c r="C81" s="118"/>
      <c r="D81" s="94"/>
      <c r="E81" s="94"/>
      <c r="F81" s="93"/>
      <c r="G81" s="285">
        <f t="shared" si="3"/>
        <v>0</v>
      </c>
      <c r="H81" s="285"/>
    </row>
    <row r="82" spans="1:8" hidden="1" x14ac:dyDescent="0.35">
      <c r="A82" s="94">
        <f t="shared" si="4"/>
        <v>77</v>
      </c>
      <c r="B82" s="93"/>
      <c r="C82" s="118"/>
      <c r="D82" s="94"/>
      <c r="E82" s="94"/>
      <c r="F82" s="93"/>
      <c r="G82" s="285">
        <f t="shared" si="3"/>
        <v>0</v>
      </c>
      <c r="H82" s="285"/>
    </row>
    <row r="83" spans="1:8" hidden="1" x14ac:dyDescent="0.35">
      <c r="A83" s="61">
        <f t="shared" si="4"/>
        <v>78</v>
      </c>
      <c r="B83" s="93"/>
      <c r="C83" s="118"/>
      <c r="D83" s="94"/>
      <c r="E83" s="94"/>
      <c r="F83" s="94"/>
      <c r="G83" s="285">
        <f t="shared" si="3"/>
        <v>0</v>
      </c>
      <c r="H83" s="285"/>
    </row>
    <row r="84" spans="1:8" hidden="1" x14ac:dyDescent="0.35">
      <c r="A84" s="61">
        <f t="shared" si="4"/>
        <v>79</v>
      </c>
      <c r="B84" s="118"/>
      <c r="C84" s="118"/>
      <c r="D84" s="94"/>
      <c r="E84" s="94"/>
      <c r="F84" s="94"/>
      <c r="G84" s="285">
        <f t="shared" si="3"/>
        <v>0</v>
      </c>
      <c r="H84" s="285"/>
    </row>
    <row r="85" spans="1:8" hidden="1" x14ac:dyDescent="0.35">
      <c r="A85" s="61">
        <f t="shared" si="4"/>
        <v>80</v>
      </c>
      <c r="B85" s="118"/>
      <c r="C85" s="118"/>
      <c r="D85" s="94"/>
      <c r="E85" s="94"/>
      <c r="F85" s="94"/>
      <c r="G85" s="285">
        <f t="shared" si="3"/>
        <v>0</v>
      </c>
      <c r="H85" s="285"/>
    </row>
    <row r="86" spans="1:8" hidden="1" x14ac:dyDescent="0.35">
      <c r="A86" s="61">
        <f t="shared" si="4"/>
        <v>81</v>
      </c>
      <c r="B86" s="93"/>
      <c r="C86" s="118"/>
      <c r="D86" s="94"/>
      <c r="E86" s="94"/>
      <c r="F86" s="94"/>
      <c r="G86" s="285">
        <f t="shared" si="3"/>
        <v>0</v>
      </c>
      <c r="H86" s="118"/>
    </row>
    <row r="87" spans="1:8" hidden="1" x14ac:dyDescent="0.35">
      <c r="A87" s="61">
        <f t="shared" si="4"/>
        <v>82</v>
      </c>
      <c r="B87" s="257"/>
      <c r="C87" s="232"/>
      <c r="D87" s="230"/>
      <c r="E87" s="230"/>
      <c r="F87" s="230"/>
      <c r="G87" s="285">
        <f t="shared" si="3"/>
        <v>0</v>
      </c>
      <c r="H87" s="96"/>
    </row>
    <row r="88" spans="1:8" hidden="1" x14ac:dyDescent="0.35">
      <c r="A88" s="61">
        <f t="shared" si="4"/>
        <v>83</v>
      </c>
      <c r="B88" s="257"/>
      <c r="C88" s="232"/>
      <c r="D88" s="230"/>
      <c r="E88" s="230"/>
      <c r="F88" s="230"/>
      <c r="G88" s="285">
        <f t="shared" si="3"/>
        <v>0</v>
      </c>
      <c r="H88" s="293"/>
    </row>
    <row r="89" spans="1:8" x14ac:dyDescent="0.35">
      <c r="A89" s="61">
        <v>63</v>
      </c>
      <c r="B89" s="93" t="s">
        <v>1251</v>
      </c>
      <c r="C89" s="118"/>
      <c r="D89" s="94"/>
      <c r="E89" s="94">
        <v>5</v>
      </c>
      <c r="F89" s="94">
        <v>1</v>
      </c>
      <c r="G89" s="285">
        <f t="shared" si="3"/>
        <v>108000</v>
      </c>
      <c r="H89" s="293"/>
    </row>
    <row r="90" spans="1:8" x14ac:dyDescent="0.35">
      <c r="A90" s="660" t="s">
        <v>0</v>
      </c>
      <c r="B90" s="673"/>
      <c r="C90" s="661"/>
      <c r="D90" s="330"/>
      <c r="E90" s="330">
        <f>SUM(E6:E89)</f>
        <v>140</v>
      </c>
      <c r="F90" s="330">
        <f>SUM(F6:F89)</f>
        <v>20</v>
      </c>
      <c r="G90" s="45">
        <f>SUM(G6:G89)</f>
        <v>2880000</v>
      </c>
      <c r="H90" s="100"/>
    </row>
    <row r="92" spans="1:8" x14ac:dyDescent="0.35">
      <c r="G92" s="3">
        <f>(E90+F90)*2000</f>
        <v>320000</v>
      </c>
      <c r="H92" s="294">
        <f>G92+'BAPAO 18 Agustus '!L47</f>
        <v>774000</v>
      </c>
    </row>
    <row r="93" spans="1:8" x14ac:dyDescent="0.35">
      <c r="B93" t="s">
        <v>1031</v>
      </c>
    </row>
    <row r="94" spans="1:8" x14ac:dyDescent="0.35">
      <c r="B94" t="s">
        <v>1032</v>
      </c>
      <c r="E94" s="69">
        <f>E90-4</f>
        <v>136</v>
      </c>
    </row>
    <row r="95" spans="1:8" x14ac:dyDescent="0.35">
      <c r="B95" t="s">
        <v>1063</v>
      </c>
      <c r="E95" s="69">
        <v>3</v>
      </c>
    </row>
    <row r="96" spans="1:8" x14ac:dyDescent="0.35">
      <c r="B96" t="s">
        <v>814</v>
      </c>
      <c r="E96" s="69">
        <v>1</v>
      </c>
    </row>
    <row r="97" spans="2:8" x14ac:dyDescent="0.35">
      <c r="B97" t="s">
        <v>1033</v>
      </c>
      <c r="E97" s="69">
        <f>F90</f>
        <v>20</v>
      </c>
    </row>
    <row r="98" spans="2:8" x14ac:dyDescent="0.35">
      <c r="E98" s="247"/>
    </row>
    <row r="99" spans="2:8" x14ac:dyDescent="0.35">
      <c r="B99" s="36" t="s">
        <v>140</v>
      </c>
      <c r="C99" s="185"/>
      <c r="D99" s="39">
        <f>SUM(D94:D98)</f>
        <v>0</v>
      </c>
      <c r="E99" s="335">
        <f>SUM(E94:E98)</f>
        <v>160</v>
      </c>
      <c r="F99" s="70">
        <f>E99*16000</f>
        <v>2560000</v>
      </c>
      <c r="G99" s="336"/>
    </row>
    <row r="100" spans="2:8" x14ac:dyDescent="0.35">
      <c r="E100" s="69"/>
    </row>
    <row r="101" spans="2:8" x14ac:dyDescent="0.35">
      <c r="E101" s="69"/>
    </row>
    <row r="102" spans="2:8" x14ac:dyDescent="0.35">
      <c r="E102" s="247"/>
    </row>
    <row r="104" spans="2:8" x14ac:dyDescent="0.35">
      <c r="H104" s="294"/>
    </row>
    <row r="105" spans="2:8" x14ac:dyDescent="0.35">
      <c r="H105" s="294"/>
    </row>
    <row r="106" spans="2:8" x14ac:dyDescent="0.35">
      <c r="H106" s="294"/>
    </row>
  </sheetData>
  <mergeCells count="1">
    <mergeCell ref="A90:C90"/>
  </mergeCells>
  <pageMargins left="0.31496062992125984" right="0.31496062992125984" top="0.15748031496062992" bottom="0.15748031496062992" header="0.31496062992125984" footer="0.31496062992125984"/>
  <pageSetup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>
      <pane xSplit="4" ySplit="5" topLeftCell="E36" activePane="bottomRight" state="frozen"/>
      <selection pane="topRight" activeCell="E1" sqref="E1"/>
      <selection pane="bottomLeft" activeCell="A6" sqref="A6"/>
      <selection pane="bottomRight" activeCell="C29" sqref="C29"/>
    </sheetView>
  </sheetViews>
  <sheetFormatPr defaultRowHeight="14.5" x14ac:dyDescent="0.35"/>
  <cols>
    <col min="1" max="1" width="5.26953125" style="4" customWidth="1"/>
    <col min="2" max="2" width="15.81640625" bestFit="1" customWidth="1"/>
    <col min="3" max="3" width="15.1796875" style="4" bestFit="1" customWidth="1"/>
    <col min="4" max="4" width="10.7265625" style="4" customWidth="1"/>
    <col min="5" max="5" width="12" style="4" bestFit="1" customWidth="1"/>
    <col min="6" max="6" width="15.1796875" style="4" bestFit="1" customWidth="1"/>
    <col min="7" max="7" width="9.54296875" style="4" customWidth="1"/>
    <col min="8" max="8" width="12" style="4" bestFit="1" customWidth="1"/>
    <col min="9" max="9" width="15.1796875" style="4" bestFit="1" customWidth="1"/>
    <col min="10" max="10" width="9.54296875" style="4" customWidth="1"/>
    <col min="11" max="11" width="12" bestFit="1" customWidth="1"/>
    <col min="12" max="12" width="15.1796875" bestFit="1" customWidth="1"/>
    <col min="13" max="13" width="13.1796875" bestFit="1" customWidth="1"/>
    <col min="14" max="14" width="12" bestFit="1" customWidth="1"/>
    <col min="18" max="18" width="13.453125" customWidth="1"/>
    <col min="20" max="20" width="12" bestFit="1" customWidth="1"/>
    <col min="22" max="22" width="12" bestFit="1" customWidth="1"/>
    <col min="24" max="24" width="10.453125" customWidth="1"/>
  </cols>
  <sheetData>
    <row r="1" spans="1:14" ht="18.5" x14ac:dyDescent="0.45">
      <c r="A1" s="333" t="s">
        <v>1196</v>
      </c>
      <c r="B1" s="333"/>
      <c r="C1" s="62"/>
      <c r="D1" s="62"/>
    </row>
    <row r="2" spans="1:14" ht="18.5" x14ac:dyDescent="0.45">
      <c r="A2" s="328" t="s">
        <v>93</v>
      </c>
      <c r="B2" s="328"/>
      <c r="C2" s="62"/>
      <c r="D2" s="62"/>
    </row>
    <row r="3" spans="1:14" ht="18.5" x14ac:dyDescent="0.45">
      <c r="A3" s="328" t="s">
        <v>1113</v>
      </c>
      <c r="B3" s="328"/>
      <c r="C3" s="62"/>
      <c r="D3" s="62"/>
    </row>
    <row r="5" spans="1:14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897</v>
      </c>
      <c r="J5" s="22" t="s">
        <v>898</v>
      </c>
      <c r="K5" s="22" t="s">
        <v>0</v>
      </c>
      <c r="L5" s="22" t="s">
        <v>38</v>
      </c>
      <c r="M5" s="22" t="s">
        <v>82</v>
      </c>
    </row>
    <row r="6" spans="1:14" ht="16.5" customHeight="1" x14ac:dyDescent="0.35">
      <c r="A6" s="61">
        <v>1</v>
      </c>
      <c r="B6" s="93" t="s">
        <v>1180</v>
      </c>
      <c r="C6" s="94" t="s">
        <v>422</v>
      </c>
      <c r="D6" s="94">
        <v>4</v>
      </c>
      <c r="E6" s="94"/>
      <c r="F6" s="94"/>
      <c r="G6" s="94"/>
      <c r="H6" s="94">
        <v>5</v>
      </c>
      <c r="I6" s="94">
        <v>5</v>
      </c>
      <c r="J6" s="94">
        <v>6</v>
      </c>
      <c r="K6" s="61">
        <f>SUM(E6:J6)</f>
        <v>16</v>
      </c>
      <c r="L6" s="67">
        <f>K6*8500</f>
        <v>136000</v>
      </c>
      <c r="M6" s="60"/>
      <c r="N6" t="s">
        <v>1183</v>
      </c>
    </row>
    <row r="7" spans="1:14" ht="16.5" customHeight="1" x14ac:dyDescent="0.35">
      <c r="A7" s="61">
        <f>A6+1</f>
        <v>2</v>
      </c>
      <c r="B7" s="93" t="s">
        <v>1191</v>
      </c>
      <c r="C7" s="94" t="s">
        <v>649</v>
      </c>
      <c r="D7" s="94">
        <v>5</v>
      </c>
      <c r="E7" s="94"/>
      <c r="F7" s="94"/>
      <c r="G7" s="94">
        <v>6</v>
      </c>
      <c r="H7" s="94"/>
      <c r="I7" s="94"/>
      <c r="J7" s="94">
        <v>7</v>
      </c>
      <c r="K7" s="61">
        <f t="shared" ref="K7:K27" si="0">SUM(E7:J7)</f>
        <v>13</v>
      </c>
      <c r="L7" s="67">
        <f t="shared" ref="L7:L27" si="1">K7*8500</f>
        <v>110500</v>
      </c>
      <c r="M7" s="60"/>
      <c r="N7" t="s">
        <v>1184</v>
      </c>
    </row>
    <row r="8" spans="1:14" ht="16.5" customHeight="1" x14ac:dyDescent="0.35">
      <c r="A8" s="61">
        <f t="shared" ref="A8:A27" si="2">A7+1</f>
        <v>3</v>
      </c>
      <c r="B8" s="93" t="s">
        <v>1192</v>
      </c>
      <c r="C8" s="94" t="s">
        <v>748</v>
      </c>
      <c r="D8" s="94">
        <v>6</v>
      </c>
      <c r="E8" s="94"/>
      <c r="F8" s="94"/>
      <c r="G8" s="94"/>
      <c r="H8" s="94"/>
      <c r="I8" s="94">
        <v>2</v>
      </c>
      <c r="J8" s="94">
        <v>2</v>
      </c>
      <c r="K8" s="61">
        <f t="shared" si="0"/>
        <v>4</v>
      </c>
      <c r="L8" s="67">
        <f t="shared" si="1"/>
        <v>34000</v>
      </c>
      <c r="M8" s="60"/>
      <c r="N8" t="s">
        <v>1185</v>
      </c>
    </row>
    <row r="9" spans="1:14" ht="16.5" customHeight="1" x14ac:dyDescent="0.35">
      <c r="A9" s="61">
        <f t="shared" si="2"/>
        <v>4</v>
      </c>
      <c r="B9" s="93" t="s">
        <v>1110</v>
      </c>
      <c r="C9" s="94" t="s">
        <v>649</v>
      </c>
      <c r="D9" s="94">
        <v>5</v>
      </c>
      <c r="E9" s="94"/>
      <c r="F9" s="94">
        <v>1</v>
      </c>
      <c r="G9" s="94"/>
      <c r="H9" s="94"/>
      <c r="I9" s="94"/>
      <c r="J9" s="94">
        <v>1</v>
      </c>
      <c r="K9" s="61">
        <f t="shared" si="0"/>
        <v>2</v>
      </c>
      <c r="L9" s="67">
        <f t="shared" si="1"/>
        <v>17000</v>
      </c>
      <c r="M9" s="60"/>
      <c r="N9" t="s">
        <v>1186</v>
      </c>
    </row>
    <row r="10" spans="1:14" ht="16.5" customHeight="1" x14ac:dyDescent="0.35">
      <c r="A10" s="61">
        <f t="shared" si="2"/>
        <v>5</v>
      </c>
      <c r="B10" s="93" t="s">
        <v>1181</v>
      </c>
      <c r="C10" s="94" t="s">
        <v>649</v>
      </c>
      <c r="D10" s="94">
        <v>5</v>
      </c>
      <c r="E10" s="94">
        <v>2</v>
      </c>
      <c r="F10" s="94">
        <v>1</v>
      </c>
      <c r="G10" s="94">
        <v>1</v>
      </c>
      <c r="H10" s="94"/>
      <c r="I10" s="94"/>
      <c r="J10" s="94">
        <v>2</v>
      </c>
      <c r="K10" s="61">
        <f t="shared" si="0"/>
        <v>6</v>
      </c>
      <c r="L10" s="67">
        <f t="shared" si="1"/>
        <v>51000</v>
      </c>
      <c r="M10" s="60"/>
      <c r="N10" t="s">
        <v>1187</v>
      </c>
    </row>
    <row r="11" spans="1:14" ht="16.5" customHeight="1" x14ac:dyDescent="0.35">
      <c r="A11" s="61">
        <f t="shared" si="2"/>
        <v>6</v>
      </c>
      <c r="B11" s="93" t="s">
        <v>1080</v>
      </c>
      <c r="C11" s="94" t="s">
        <v>413</v>
      </c>
      <c r="D11" s="94">
        <v>3</v>
      </c>
      <c r="E11" s="94"/>
      <c r="F11" s="94"/>
      <c r="G11" s="94">
        <v>2</v>
      </c>
      <c r="H11" s="94"/>
      <c r="I11" s="94"/>
      <c r="J11" s="94">
        <v>2</v>
      </c>
      <c r="K11" s="61">
        <f t="shared" si="0"/>
        <v>4</v>
      </c>
      <c r="L11" s="67">
        <f t="shared" si="1"/>
        <v>34000</v>
      </c>
      <c r="M11" s="60"/>
      <c r="N11" t="s">
        <v>1188</v>
      </c>
    </row>
    <row r="12" spans="1:14" ht="16.5" customHeight="1" x14ac:dyDescent="0.35">
      <c r="A12" s="61">
        <f t="shared" si="2"/>
        <v>7</v>
      </c>
      <c r="B12" s="93" t="s">
        <v>828</v>
      </c>
      <c r="C12" s="94" t="s">
        <v>104</v>
      </c>
      <c r="D12" s="94">
        <v>4</v>
      </c>
      <c r="E12" s="94">
        <v>1</v>
      </c>
      <c r="F12" s="94"/>
      <c r="G12" s="94"/>
      <c r="H12" s="94"/>
      <c r="I12" s="94">
        <v>1</v>
      </c>
      <c r="J12" s="94"/>
      <c r="K12" s="61">
        <f t="shared" si="0"/>
        <v>2</v>
      </c>
      <c r="L12" s="67">
        <f t="shared" si="1"/>
        <v>17000</v>
      </c>
      <c r="M12" s="60"/>
      <c r="N12" t="s">
        <v>1189</v>
      </c>
    </row>
    <row r="13" spans="1:14" ht="16.5" customHeight="1" x14ac:dyDescent="0.35">
      <c r="A13" s="61">
        <f t="shared" si="2"/>
        <v>8</v>
      </c>
      <c r="B13" s="93" t="s">
        <v>852</v>
      </c>
      <c r="C13" s="94" t="s">
        <v>128</v>
      </c>
      <c r="D13" s="94">
        <v>7</v>
      </c>
      <c r="E13" s="94"/>
      <c r="F13" s="94"/>
      <c r="G13" s="94"/>
      <c r="H13" s="94"/>
      <c r="I13" s="94">
        <v>3</v>
      </c>
      <c r="J13" s="94">
        <v>1</v>
      </c>
      <c r="K13" s="61">
        <f t="shared" si="0"/>
        <v>4</v>
      </c>
      <c r="L13" s="67">
        <f t="shared" si="1"/>
        <v>34000</v>
      </c>
      <c r="M13" s="60"/>
      <c r="N13" t="s">
        <v>1190</v>
      </c>
    </row>
    <row r="14" spans="1:14" ht="16.5" customHeight="1" x14ac:dyDescent="0.35">
      <c r="A14" s="61">
        <f t="shared" si="2"/>
        <v>9</v>
      </c>
      <c r="B14" s="93" t="s">
        <v>412</v>
      </c>
      <c r="C14" s="94" t="s">
        <v>104</v>
      </c>
      <c r="D14" s="94">
        <v>4</v>
      </c>
      <c r="E14" s="94">
        <v>2</v>
      </c>
      <c r="F14" s="94">
        <v>1</v>
      </c>
      <c r="G14" s="94">
        <v>2</v>
      </c>
      <c r="H14" s="94">
        <v>1</v>
      </c>
      <c r="I14" s="94">
        <v>2</v>
      </c>
      <c r="J14" s="94"/>
      <c r="K14" s="61">
        <f t="shared" si="0"/>
        <v>8</v>
      </c>
      <c r="L14" s="67">
        <f t="shared" si="1"/>
        <v>68000</v>
      </c>
      <c r="M14" s="60"/>
      <c r="N14" t="s">
        <v>1193</v>
      </c>
    </row>
    <row r="15" spans="1:14" ht="16.5" customHeight="1" x14ac:dyDescent="0.35">
      <c r="A15" s="61">
        <f t="shared" si="2"/>
        <v>10</v>
      </c>
      <c r="B15" s="93" t="s">
        <v>733</v>
      </c>
      <c r="C15" s="94" t="s">
        <v>189</v>
      </c>
      <c r="D15" s="94">
        <v>8</v>
      </c>
      <c r="E15" s="94"/>
      <c r="F15" s="94">
        <v>3</v>
      </c>
      <c r="G15" s="94">
        <v>1</v>
      </c>
      <c r="H15" s="94"/>
      <c r="I15" s="94">
        <v>1</v>
      </c>
      <c r="J15" s="94">
        <v>1</v>
      </c>
      <c r="K15" s="61">
        <f t="shared" si="0"/>
        <v>6</v>
      </c>
      <c r="L15" s="67">
        <f t="shared" si="1"/>
        <v>51000</v>
      </c>
      <c r="M15" s="60"/>
      <c r="N15" t="s">
        <v>1195</v>
      </c>
    </row>
    <row r="16" spans="1:14" ht="16.5" customHeight="1" x14ac:dyDescent="0.35">
      <c r="A16" s="61">
        <f t="shared" si="2"/>
        <v>11</v>
      </c>
      <c r="B16" s="93" t="s">
        <v>1218</v>
      </c>
      <c r="C16" s="94" t="s">
        <v>1219</v>
      </c>
      <c r="D16" s="94">
        <v>7</v>
      </c>
      <c r="E16" s="94">
        <v>2</v>
      </c>
      <c r="F16" s="94"/>
      <c r="G16" s="94">
        <v>2</v>
      </c>
      <c r="H16" s="94"/>
      <c r="I16" s="94"/>
      <c r="J16" s="94">
        <v>4</v>
      </c>
      <c r="K16" s="61">
        <f t="shared" si="0"/>
        <v>8</v>
      </c>
      <c r="L16" s="67">
        <f t="shared" si="1"/>
        <v>68000</v>
      </c>
      <c r="M16" s="60"/>
      <c r="N16" t="s">
        <v>1239</v>
      </c>
    </row>
    <row r="17" spans="1:14" ht="16.5" customHeight="1" x14ac:dyDescent="0.35">
      <c r="A17" s="61">
        <f t="shared" si="2"/>
        <v>12</v>
      </c>
      <c r="B17" s="93" t="s">
        <v>658</v>
      </c>
      <c r="C17" s="94" t="s">
        <v>649</v>
      </c>
      <c r="D17" s="94">
        <v>5</v>
      </c>
      <c r="E17" s="94"/>
      <c r="F17" s="94"/>
      <c r="G17" s="94">
        <v>3</v>
      </c>
      <c r="H17" s="94">
        <v>3</v>
      </c>
      <c r="I17" s="94"/>
      <c r="J17" s="94"/>
      <c r="K17" s="61">
        <f t="shared" si="0"/>
        <v>6</v>
      </c>
      <c r="L17" s="67">
        <f t="shared" si="1"/>
        <v>51000</v>
      </c>
      <c r="M17" s="60"/>
      <c r="N17" t="s">
        <v>1222</v>
      </c>
    </row>
    <row r="18" spans="1:14" ht="16.5" customHeight="1" x14ac:dyDescent="0.35">
      <c r="A18" s="61">
        <f t="shared" si="2"/>
        <v>13</v>
      </c>
      <c r="B18" s="93" t="s">
        <v>1226</v>
      </c>
      <c r="C18" s="94" t="s">
        <v>104</v>
      </c>
      <c r="D18" s="94">
        <v>4</v>
      </c>
      <c r="E18" s="94"/>
      <c r="F18" s="94">
        <v>2</v>
      </c>
      <c r="G18" s="94"/>
      <c r="H18" s="94"/>
      <c r="I18" s="94"/>
      <c r="J18" s="94">
        <v>4</v>
      </c>
      <c r="K18" s="61">
        <f t="shared" si="0"/>
        <v>6</v>
      </c>
      <c r="L18" s="67">
        <f t="shared" si="1"/>
        <v>51000</v>
      </c>
      <c r="M18" s="60"/>
      <c r="N18" t="s">
        <v>1223</v>
      </c>
    </row>
    <row r="19" spans="1:14" ht="16.5" customHeight="1" x14ac:dyDescent="0.35">
      <c r="A19" s="61">
        <f t="shared" si="2"/>
        <v>14</v>
      </c>
      <c r="B19" s="93" t="s">
        <v>1227</v>
      </c>
      <c r="C19" s="94" t="s">
        <v>649</v>
      </c>
      <c r="D19" s="94">
        <v>5</v>
      </c>
      <c r="E19" s="94"/>
      <c r="F19" s="94"/>
      <c r="G19" s="94"/>
      <c r="H19" s="94"/>
      <c r="I19" s="94"/>
      <c r="J19" s="94">
        <v>2</v>
      </c>
      <c r="K19" s="61">
        <f t="shared" si="0"/>
        <v>2</v>
      </c>
      <c r="L19" s="67">
        <f t="shared" si="1"/>
        <v>17000</v>
      </c>
      <c r="M19" s="60"/>
      <c r="N19" t="s">
        <v>1224</v>
      </c>
    </row>
    <row r="20" spans="1:14" ht="16.5" customHeight="1" x14ac:dyDescent="0.35">
      <c r="A20" s="61">
        <f t="shared" si="2"/>
        <v>15</v>
      </c>
      <c r="B20" s="93" t="s">
        <v>1045</v>
      </c>
      <c r="C20" s="94" t="s">
        <v>813</v>
      </c>
      <c r="D20" s="94">
        <v>4</v>
      </c>
      <c r="E20" s="94"/>
      <c r="F20" s="94">
        <v>1</v>
      </c>
      <c r="G20" s="94">
        <v>1</v>
      </c>
      <c r="H20" s="94"/>
      <c r="I20" s="94"/>
      <c r="J20" s="94"/>
      <c r="K20" s="61">
        <f t="shared" si="0"/>
        <v>2</v>
      </c>
      <c r="L20" s="67">
        <f t="shared" si="1"/>
        <v>17000</v>
      </c>
      <c r="M20" s="60"/>
      <c r="N20" t="s">
        <v>1225</v>
      </c>
    </row>
    <row r="21" spans="1:14" ht="16.5" customHeight="1" x14ac:dyDescent="0.35">
      <c r="A21" s="61">
        <f t="shared" si="2"/>
        <v>16</v>
      </c>
      <c r="B21" s="93" t="s">
        <v>393</v>
      </c>
      <c r="C21" s="94" t="s">
        <v>390</v>
      </c>
      <c r="D21" s="94">
        <v>1</v>
      </c>
      <c r="E21" s="94"/>
      <c r="F21" s="94">
        <v>2</v>
      </c>
      <c r="G21" s="94">
        <v>1</v>
      </c>
      <c r="H21" s="94">
        <v>1</v>
      </c>
      <c r="I21" s="94">
        <v>4</v>
      </c>
      <c r="J21" s="94"/>
      <c r="K21" s="61">
        <f t="shared" si="0"/>
        <v>8</v>
      </c>
      <c r="L21" s="67">
        <f t="shared" si="1"/>
        <v>68000</v>
      </c>
      <c r="M21" s="60"/>
      <c r="N21" t="s">
        <v>1237</v>
      </c>
    </row>
    <row r="22" spans="1:14" ht="16.5" customHeight="1" x14ac:dyDescent="0.35">
      <c r="A22" s="61">
        <f t="shared" si="2"/>
        <v>17</v>
      </c>
      <c r="B22" s="93" t="s">
        <v>1059</v>
      </c>
      <c r="C22" s="94" t="s">
        <v>216</v>
      </c>
      <c r="D22" s="94">
        <v>3</v>
      </c>
      <c r="E22" s="94">
        <v>4</v>
      </c>
      <c r="F22" s="94">
        <v>3</v>
      </c>
      <c r="G22" s="94"/>
      <c r="H22" s="94"/>
      <c r="I22" s="94"/>
      <c r="J22" s="94">
        <v>6</v>
      </c>
      <c r="K22" s="61">
        <f t="shared" si="0"/>
        <v>13</v>
      </c>
      <c r="L22" s="67">
        <f t="shared" si="1"/>
        <v>110500</v>
      </c>
      <c r="M22" s="60"/>
      <c r="N22" t="s">
        <v>1238</v>
      </c>
    </row>
    <row r="23" spans="1:14" ht="16.5" customHeight="1" x14ac:dyDescent="0.35">
      <c r="A23" s="61">
        <f t="shared" si="2"/>
        <v>18</v>
      </c>
      <c r="B23" s="93" t="s">
        <v>392</v>
      </c>
      <c r="C23" s="94" t="s">
        <v>216</v>
      </c>
      <c r="D23" s="94">
        <v>3</v>
      </c>
      <c r="E23" s="94"/>
      <c r="F23" s="94"/>
      <c r="G23" s="94">
        <v>1</v>
      </c>
      <c r="H23" s="94"/>
      <c r="I23" s="94"/>
      <c r="J23" s="94">
        <v>1</v>
      </c>
      <c r="K23" s="61">
        <f t="shared" si="0"/>
        <v>2</v>
      </c>
      <c r="L23" s="67">
        <f t="shared" si="1"/>
        <v>17000</v>
      </c>
      <c r="M23" s="60"/>
      <c r="N23" t="s">
        <v>1236</v>
      </c>
    </row>
    <row r="24" spans="1:14" ht="16.5" customHeight="1" x14ac:dyDescent="0.35">
      <c r="A24" s="61">
        <f t="shared" si="2"/>
        <v>19</v>
      </c>
      <c r="B24" s="93" t="s">
        <v>1243</v>
      </c>
      <c r="C24" s="94"/>
      <c r="D24" s="94"/>
      <c r="E24" s="94"/>
      <c r="F24" s="94">
        <v>2</v>
      </c>
      <c r="G24" s="94">
        <v>2</v>
      </c>
      <c r="H24" s="94">
        <v>2</v>
      </c>
      <c r="I24" s="94">
        <v>2</v>
      </c>
      <c r="J24" s="94">
        <v>2</v>
      </c>
      <c r="K24" s="61">
        <f t="shared" si="0"/>
        <v>10</v>
      </c>
      <c r="L24" s="67">
        <f t="shared" si="1"/>
        <v>85000</v>
      </c>
      <c r="M24" s="60"/>
    </row>
    <row r="25" spans="1:14" ht="16.5" customHeight="1" x14ac:dyDescent="0.35">
      <c r="A25" s="61">
        <f t="shared" si="2"/>
        <v>20</v>
      </c>
      <c r="B25" s="93" t="s">
        <v>815</v>
      </c>
      <c r="C25" s="94" t="s">
        <v>1043</v>
      </c>
      <c r="D25" s="94">
        <v>3</v>
      </c>
      <c r="E25" s="94"/>
      <c r="F25" s="94"/>
      <c r="G25" s="94">
        <v>2</v>
      </c>
      <c r="H25" s="94"/>
      <c r="I25" s="94">
        <v>3</v>
      </c>
      <c r="J25" s="94">
        <v>3</v>
      </c>
      <c r="K25" s="61">
        <f t="shared" si="0"/>
        <v>8</v>
      </c>
      <c r="L25" s="67">
        <f>K25*7500</f>
        <v>60000</v>
      </c>
      <c r="M25" s="60"/>
    </row>
    <row r="26" spans="1:14" ht="16.5" customHeight="1" x14ac:dyDescent="0.35">
      <c r="A26" s="61">
        <f t="shared" si="2"/>
        <v>21</v>
      </c>
      <c r="B26" s="93" t="s">
        <v>691</v>
      </c>
      <c r="C26" s="94" t="s">
        <v>104</v>
      </c>
      <c r="D26" s="94">
        <v>4</v>
      </c>
      <c r="E26" s="94"/>
      <c r="F26" s="94"/>
      <c r="G26" s="94">
        <v>6</v>
      </c>
      <c r="H26" s="94"/>
      <c r="I26" s="94"/>
      <c r="J26" s="94"/>
      <c r="K26" s="61">
        <f t="shared" si="0"/>
        <v>6</v>
      </c>
      <c r="L26" s="67">
        <f t="shared" si="1"/>
        <v>51000</v>
      </c>
      <c r="M26" s="60"/>
    </row>
    <row r="27" spans="1:14" ht="16.5" customHeight="1" x14ac:dyDescent="0.35">
      <c r="A27" s="61">
        <f t="shared" si="2"/>
        <v>22</v>
      </c>
      <c r="B27" s="93" t="s">
        <v>1246</v>
      </c>
      <c r="C27" s="94"/>
      <c r="D27" s="94"/>
      <c r="E27" s="94">
        <v>1</v>
      </c>
      <c r="F27" s="94">
        <v>2</v>
      </c>
      <c r="G27" s="94">
        <v>3</v>
      </c>
      <c r="H27" s="94">
        <v>2</v>
      </c>
      <c r="I27" s="94">
        <v>4</v>
      </c>
      <c r="J27" s="94">
        <v>4</v>
      </c>
      <c r="K27" s="61">
        <f t="shared" si="0"/>
        <v>16</v>
      </c>
      <c r="L27" s="67">
        <f t="shared" si="1"/>
        <v>136000</v>
      </c>
      <c r="M27" s="60"/>
      <c r="N27" s="10"/>
    </row>
    <row r="28" spans="1:14" ht="24.75" customHeight="1" x14ac:dyDescent="0.35">
      <c r="A28" s="331">
        <v>23</v>
      </c>
      <c r="B28" s="93" t="s">
        <v>1252</v>
      </c>
      <c r="C28" s="332" t="s">
        <v>1253</v>
      </c>
      <c r="D28" s="332">
        <v>7</v>
      </c>
      <c r="E28" s="94">
        <v>1</v>
      </c>
      <c r="F28" s="94"/>
      <c r="G28" s="94">
        <v>1</v>
      </c>
      <c r="H28" s="94"/>
      <c r="I28" s="94"/>
      <c r="J28" s="94"/>
      <c r="K28" s="61">
        <f t="shared" ref="K28" si="3">SUM(E28:J28)</f>
        <v>2</v>
      </c>
      <c r="L28" s="67">
        <f t="shared" ref="L28" si="4">K28*8500</f>
        <v>17000</v>
      </c>
      <c r="M28" s="60"/>
    </row>
    <row r="29" spans="1:14" ht="24.75" customHeight="1" x14ac:dyDescent="0.35">
      <c r="A29" s="331"/>
      <c r="B29" s="93"/>
      <c r="C29" s="332"/>
      <c r="D29" s="332"/>
      <c r="E29" s="94"/>
      <c r="F29" s="94"/>
      <c r="G29" s="94"/>
      <c r="H29" s="94"/>
      <c r="I29" s="94"/>
      <c r="J29" s="94"/>
      <c r="K29" s="61"/>
      <c r="L29" s="67"/>
      <c r="M29" s="60"/>
    </row>
    <row r="30" spans="1:14" ht="24.75" customHeight="1" x14ac:dyDescent="0.35">
      <c r="A30" s="331"/>
      <c r="B30" s="93"/>
      <c r="C30" s="332"/>
      <c r="D30" s="332"/>
      <c r="E30" s="94"/>
      <c r="F30" s="94"/>
      <c r="G30" s="94"/>
      <c r="H30" s="94"/>
      <c r="I30" s="94"/>
      <c r="J30" s="94"/>
      <c r="K30" s="61"/>
      <c r="L30" s="67"/>
      <c r="M30" s="60"/>
    </row>
    <row r="31" spans="1:14" ht="24.75" customHeight="1" x14ac:dyDescent="0.35">
      <c r="A31" s="331"/>
      <c r="B31" s="93"/>
      <c r="C31" s="332"/>
      <c r="D31" s="332"/>
      <c r="E31" s="94"/>
      <c r="F31" s="94"/>
      <c r="G31" s="94"/>
      <c r="H31" s="94"/>
      <c r="I31" s="94"/>
      <c r="J31" s="94"/>
      <c r="K31" s="61"/>
      <c r="L31" s="67"/>
      <c r="M31" s="60"/>
    </row>
    <row r="32" spans="1:14" ht="24.75" customHeight="1" x14ac:dyDescent="0.35">
      <c r="A32" s="331"/>
      <c r="B32" s="93"/>
      <c r="C32" s="332"/>
      <c r="D32" s="332"/>
      <c r="E32" s="94"/>
      <c r="F32" s="94"/>
      <c r="G32" s="94"/>
      <c r="H32" s="94"/>
      <c r="I32" s="94"/>
      <c r="J32" s="94"/>
      <c r="K32" s="61"/>
      <c r="L32" s="67"/>
      <c r="M32" s="60"/>
    </row>
    <row r="33" spans="1:15" ht="24.75" customHeight="1" x14ac:dyDescent="0.35">
      <c r="A33" s="331"/>
      <c r="B33" s="93"/>
      <c r="C33" s="332"/>
      <c r="D33" s="332"/>
      <c r="E33" s="94"/>
      <c r="F33" s="94"/>
      <c r="G33" s="94"/>
      <c r="H33" s="94"/>
      <c r="I33" s="94"/>
      <c r="J33" s="94"/>
      <c r="K33" s="61"/>
      <c r="L33" s="67"/>
      <c r="M33" s="60"/>
    </row>
    <row r="34" spans="1:15" ht="24.75" customHeight="1" x14ac:dyDescent="0.35">
      <c r="A34" s="331"/>
      <c r="B34" s="93"/>
      <c r="C34" s="332"/>
      <c r="D34" s="332"/>
      <c r="E34" s="94"/>
      <c r="F34" s="94"/>
      <c r="G34" s="94"/>
      <c r="H34" s="94"/>
      <c r="I34" s="94"/>
      <c r="J34" s="94"/>
      <c r="K34" s="61"/>
      <c r="L34" s="67"/>
      <c r="M34" s="60"/>
    </row>
    <row r="35" spans="1:15" ht="24.75" customHeight="1" x14ac:dyDescent="0.35">
      <c r="A35" s="331"/>
      <c r="B35" s="93"/>
      <c r="C35" s="332"/>
      <c r="D35" s="332"/>
      <c r="E35" s="94"/>
      <c r="F35" s="94"/>
      <c r="G35" s="94"/>
      <c r="H35" s="94"/>
      <c r="I35" s="94"/>
      <c r="J35" s="94"/>
      <c r="K35" s="61"/>
      <c r="L35" s="67"/>
      <c r="M35" s="60"/>
    </row>
    <row r="36" spans="1:15" ht="24.75" customHeight="1" x14ac:dyDescent="0.35">
      <c r="A36" s="331"/>
      <c r="B36" s="93"/>
      <c r="C36" s="332"/>
      <c r="D36" s="332"/>
      <c r="E36" s="94"/>
      <c r="F36" s="94"/>
      <c r="G36" s="94"/>
      <c r="H36" s="94"/>
      <c r="I36" s="94"/>
      <c r="J36" s="94"/>
      <c r="K36" s="61"/>
      <c r="L36" s="67"/>
      <c r="M36" s="60"/>
    </row>
    <row r="37" spans="1:15" ht="24.75" customHeight="1" x14ac:dyDescent="0.35">
      <c r="A37" s="331"/>
      <c r="B37" s="93"/>
      <c r="C37" s="332"/>
      <c r="D37" s="332"/>
      <c r="E37" s="94"/>
      <c r="F37" s="94"/>
      <c r="G37" s="94"/>
      <c r="H37" s="94"/>
      <c r="I37" s="94"/>
      <c r="J37" s="94"/>
      <c r="K37" s="61"/>
      <c r="L37" s="67"/>
      <c r="M37" s="60"/>
    </row>
    <row r="38" spans="1:15" ht="24.75" customHeight="1" x14ac:dyDescent="0.35">
      <c r="A38" s="331"/>
      <c r="B38" s="93"/>
      <c r="C38" s="332"/>
      <c r="D38" s="332"/>
      <c r="E38" s="94"/>
      <c r="F38" s="94"/>
      <c r="G38" s="94"/>
      <c r="H38" s="94"/>
      <c r="I38" s="94"/>
      <c r="J38" s="94"/>
      <c r="K38" s="61"/>
      <c r="L38" s="67"/>
      <c r="M38" s="60"/>
    </row>
    <row r="39" spans="1:15" ht="24.75" customHeight="1" x14ac:dyDescent="0.35">
      <c r="A39" s="331"/>
      <c r="B39" s="93"/>
      <c r="C39" s="332"/>
      <c r="D39" s="332"/>
      <c r="E39" s="94"/>
      <c r="F39" s="94"/>
      <c r="G39" s="94"/>
      <c r="H39" s="94"/>
      <c r="I39" s="94"/>
      <c r="J39" s="94"/>
      <c r="K39" s="61"/>
      <c r="L39" s="67"/>
      <c r="M39" s="60"/>
    </row>
    <row r="40" spans="1:15" ht="24.75" customHeight="1" x14ac:dyDescent="0.35">
      <c r="A40" s="331"/>
      <c r="B40" s="93"/>
      <c r="C40" s="332"/>
      <c r="D40" s="332"/>
      <c r="E40" s="94"/>
      <c r="F40" s="94"/>
      <c r="G40" s="94"/>
      <c r="H40" s="94"/>
      <c r="I40" s="94"/>
      <c r="J40" s="94"/>
      <c r="K40" s="61"/>
      <c r="L40" s="67"/>
      <c r="M40" s="60"/>
    </row>
    <row r="41" spans="1:15" ht="24.75" customHeight="1" x14ac:dyDescent="0.35">
      <c r="A41" s="331"/>
      <c r="B41" s="93"/>
      <c r="C41" s="332"/>
      <c r="D41" s="332"/>
      <c r="E41" s="94"/>
      <c r="F41" s="94"/>
      <c r="G41" s="94"/>
      <c r="H41" s="94"/>
      <c r="I41" s="94"/>
      <c r="J41" s="94"/>
      <c r="K41" s="61"/>
      <c r="L41" s="67"/>
      <c r="M41" s="60"/>
    </row>
    <row r="42" spans="1:15" ht="24.75" customHeight="1" x14ac:dyDescent="0.35">
      <c r="A42" s="331"/>
      <c r="B42" s="93"/>
      <c r="C42" s="332"/>
      <c r="D42" s="332"/>
      <c r="E42" s="94"/>
      <c r="F42" s="94"/>
      <c r="G42" s="94"/>
      <c r="H42" s="94"/>
      <c r="I42" s="94"/>
      <c r="J42" s="94"/>
      <c r="K42" s="61"/>
      <c r="L42" s="67"/>
      <c r="M42" s="60"/>
    </row>
    <row r="43" spans="1:15" ht="24.75" customHeight="1" x14ac:dyDescent="0.35">
      <c r="A43" s="331"/>
      <c r="B43" s="93"/>
      <c r="C43" s="332"/>
      <c r="D43" s="332"/>
      <c r="E43" s="94"/>
      <c r="F43" s="94"/>
      <c r="G43" s="94"/>
      <c r="H43" s="94"/>
      <c r="I43" s="94"/>
      <c r="J43" s="94"/>
      <c r="K43" s="61"/>
      <c r="L43" s="67"/>
      <c r="M43" s="60"/>
    </row>
    <row r="44" spans="1:15" ht="4.5" customHeight="1" x14ac:dyDescent="0.35">
      <c r="A44" s="331"/>
      <c r="B44" s="93"/>
      <c r="C44" s="332"/>
      <c r="D44" s="332"/>
      <c r="E44" s="94"/>
      <c r="F44" s="94"/>
      <c r="G44" s="94"/>
      <c r="H44" s="94"/>
      <c r="I44" s="94"/>
      <c r="J44" s="94"/>
      <c r="K44" s="61"/>
      <c r="L44" s="67"/>
      <c r="M44" s="60"/>
    </row>
    <row r="45" spans="1:15" s="10" customFormat="1" ht="24.75" customHeight="1" x14ac:dyDescent="0.35">
      <c r="A45" s="663" t="s">
        <v>0</v>
      </c>
      <c r="B45" s="664"/>
      <c r="C45" s="329"/>
      <c r="D45" s="329"/>
      <c r="E45" s="22">
        <f t="shared" ref="E45:L45" si="5">SUM(E6:E44)</f>
        <v>13</v>
      </c>
      <c r="F45" s="22">
        <f t="shared" si="5"/>
        <v>18</v>
      </c>
      <c r="G45" s="22">
        <f t="shared" si="5"/>
        <v>34</v>
      </c>
      <c r="H45" s="22">
        <f t="shared" si="5"/>
        <v>14</v>
      </c>
      <c r="I45" s="22">
        <f t="shared" si="5"/>
        <v>27</v>
      </c>
      <c r="J45" s="22">
        <f t="shared" si="5"/>
        <v>48</v>
      </c>
      <c r="K45" s="22">
        <f t="shared" si="5"/>
        <v>154</v>
      </c>
      <c r="L45" s="23">
        <f t="shared" si="5"/>
        <v>1301000</v>
      </c>
      <c r="M45" s="115"/>
    </row>
    <row r="46" spans="1:15" x14ac:dyDescent="0.35">
      <c r="L46" s="20">
        <f>K45*5500</f>
        <v>847000</v>
      </c>
      <c r="O46" s="35"/>
    </row>
    <row r="47" spans="1:15" x14ac:dyDescent="0.35">
      <c r="K47" t="s">
        <v>91</v>
      </c>
      <c r="L47" s="95">
        <f>L45-L46</f>
        <v>454000</v>
      </c>
      <c r="M47" s="262"/>
      <c r="N47" s="35"/>
    </row>
    <row r="48" spans="1:15" x14ac:dyDescent="0.35">
      <c r="K48" t="s">
        <v>132</v>
      </c>
      <c r="L48" s="95"/>
      <c r="M48" s="35"/>
    </row>
    <row r="49" spans="2:24" x14ac:dyDescent="0.35">
      <c r="K49" t="s">
        <v>1182</v>
      </c>
      <c r="L49" s="35"/>
    </row>
    <row r="50" spans="2:24" x14ac:dyDescent="0.35">
      <c r="K50" t="s">
        <v>740</v>
      </c>
      <c r="L50" s="35"/>
    </row>
    <row r="51" spans="2:24" x14ac:dyDescent="0.35">
      <c r="B51" t="s">
        <v>2</v>
      </c>
      <c r="C51" s="93"/>
      <c r="F51" t="s">
        <v>2</v>
      </c>
      <c r="G51" s="93"/>
      <c r="J51" t="s">
        <v>2</v>
      </c>
      <c r="K51" s="93"/>
      <c r="L51" s="4"/>
      <c r="N51" t="s">
        <v>2</v>
      </c>
      <c r="O51" s="93"/>
      <c r="P51" s="4"/>
      <c r="R51" t="s">
        <v>2</v>
      </c>
      <c r="S51" s="4"/>
      <c r="T51" s="4"/>
      <c r="V51" t="s">
        <v>2</v>
      </c>
      <c r="W51" s="93"/>
      <c r="X51" s="4"/>
    </row>
    <row r="52" spans="2:24" x14ac:dyDescent="0.35">
      <c r="B52" s="51" t="s">
        <v>218</v>
      </c>
      <c r="C52" s="50" t="s">
        <v>219</v>
      </c>
      <c r="D52" s="68" t="s">
        <v>0</v>
      </c>
      <c r="E52" s="65"/>
      <c r="F52" s="51" t="s">
        <v>218</v>
      </c>
      <c r="G52" s="50" t="s">
        <v>219</v>
      </c>
      <c r="H52" s="68" t="s">
        <v>0</v>
      </c>
      <c r="I52" s="65"/>
      <c r="J52" s="51" t="s">
        <v>218</v>
      </c>
      <c r="K52" s="50" t="s">
        <v>219</v>
      </c>
      <c r="L52" s="68" t="s">
        <v>0</v>
      </c>
      <c r="N52" s="51" t="s">
        <v>218</v>
      </c>
      <c r="O52" s="50" t="s">
        <v>219</v>
      </c>
      <c r="P52" s="68" t="s">
        <v>0</v>
      </c>
      <c r="R52" s="51" t="s">
        <v>218</v>
      </c>
      <c r="S52" s="50" t="s">
        <v>219</v>
      </c>
      <c r="T52" s="68" t="s">
        <v>0</v>
      </c>
      <c r="V52" s="51" t="s">
        <v>218</v>
      </c>
      <c r="W52" s="50" t="s">
        <v>219</v>
      </c>
      <c r="X52" s="68" t="s">
        <v>0</v>
      </c>
    </row>
    <row r="53" spans="2:24" x14ac:dyDescent="0.35">
      <c r="B53" s="2" t="s">
        <v>18</v>
      </c>
      <c r="C53" s="1"/>
      <c r="D53" s="67">
        <f>C53*8500</f>
        <v>0</v>
      </c>
      <c r="E53" s="66"/>
      <c r="F53" s="2" t="s">
        <v>18</v>
      </c>
      <c r="G53" s="1"/>
      <c r="H53" s="67">
        <f>G53*8500</f>
        <v>0</v>
      </c>
      <c r="I53" s="65"/>
      <c r="J53" s="2" t="s">
        <v>18</v>
      </c>
      <c r="K53" s="1"/>
      <c r="L53" s="67">
        <f>K53*8500</f>
        <v>0</v>
      </c>
      <c r="N53" s="2" t="s">
        <v>18</v>
      </c>
      <c r="O53" s="1"/>
      <c r="P53" s="67">
        <f>O53*8500</f>
        <v>0</v>
      </c>
      <c r="R53" s="2" t="s">
        <v>18</v>
      </c>
      <c r="S53" s="1"/>
      <c r="T53" s="67">
        <f>S53*8500</f>
        <v>0</v>
      </c>
      <c r="V53" s="2" t="s">
        <v>18</v>
      </c>
      <c r="W53" s="1"/>
      <c r="X53" s="67">
        <f>W53*8500</f>
        <v>0</v>
      </c>
    </row>
    <row r="54" spans="2:24" x14ac:dyDescent="0.35">
      <c r="B54" s="2" t="s">
        <v>21</v>
      </c>
      <c r="C54" s="1"/>
      <c r="D54" s="67">
        <f>C54*8500</f>
        <v>0</v>
      </c>
      <c r="E54" s="65"/>
      <c r="F54" s="2" t="s">
        <v>21</v>
      </c>
      <c r="G54" s="1"/>
      <c r="H54" s="67">
        <f>G54*8500</f>
        <v>0</v>
      </c>
      <c r="I54" s="65"/>
      <c r="J54" s="2" t="s">
        <v>21</v>
      </c>
      <c r="K54" s="1"/>
      <c r="L54" s="67">
        <f>K54*8500</f>
        <v>0</v>
      </c>
      <c r="N54" s="2" t="s">
        <v>21</v>
      </c>
      <c r="O54" s="1"/>
      <c r="P54" s="67">
        <f>O54*8500</f>
        <v>0</v>
      </c>
      <c r="R54" s="2" t="s">
        <v>21</v>
      </c>
      <c r="S54" s="1"/>
      <c r="T54" s="67">
        <f>S54*8500</f>
        <v>0</v>
      </c>
      <c r="V54" s="2" t="s">
        <v>21</v>
      </c>
      <c r="W54" s="1"/>
      <c r="X54" s="67">
        <f>W54*8500</f>
        <v>0</v>
      </c>
    </row>
    <row r="55" spans="2:24" x14ac:dyDescent="0.35">
      <c r="B55" s="2" t="s">
        <v>20</v>
      </c>
      <c r="C55" s="1"/>
      <c r="D55" s="67">
        <f t="shared" ref="D55:D58" si="6">C55*8500</f>
        <v>0</v>
      </c>
      <c r="E55" s="65"/>
      <c r="F55" s="2" t="s">
        <v>20</v>
      </c>
      <c r="G55" s="1"/>
      <c r="H55" s="67">
        <f t="shared" ref="H55:H58" si="7">G55*8500</f>
        <v>0</v>
      </c>
      <c r="I55" s="65"/>
      <c r="J55" s="2" t="s">
        <v>20</v>
      </c>
      <c r="K55" s="1"/>
      <c r="L55" s="67">
        <f t="shared" ref="L55:L58" si="8">K55*8500</f>
        <v>0</v>
      </c>
      <c r="N55" s="2" t="s">
        <v>20</v>
      </c>
      <c r="O55" s="1"/>
      <c r="P55" s="67">
        <f t="shared" ref="P55:P58" si="9">O55*8500</f>
        <v>0</v>
      </c>
      <c r="R55" s="2" t="s">
        <v>20</v>
      </c>
      <c r="S55" s="1"/>
      <c r="T55" s="67">
        <f t="shared" ref="T55:T58" si="10">S55*8500</f>
        <v>0</v>
      </c>
      <c r="V55" s="2" t="s">
        <v>20</v>
      </c>
      <c r="W55" s="1"/>
      <c r="X55" s="67">
        <f t="shared" ref="X55:X58" si="11">W55*8500</f>
        <v>0</v>
      </c>
    </row>
    <row r="56" spans="2:24" x14ac:dyDescent="0.35">
      <c r="B56" s="2" t="s">
        <v>22</v>
      </c>
      <c r="C56" s="1"/>
      <c r="D56" s="67">
        <f t="shared" si="6"/>
        <v>0</v>
      </c>
      <c r="F56" s="2" t="s">
        <v>22</v>
      </c>
      <c r="G56" s="1"/>
      <c r="H56" s="67">
        <f t="shared" si="7"/>
        <v>0</v>
      </c>
      <c r="J56" s="2" t="s">
        <v>22</v>
      </c>
      <c r="K56" s="1"/>
      <c r="L56" s="67">
        <f t="shared" si="8"/>
        <v>0</v>
      </c>
      <c r="N56" s="2" t="s">
        <v>22</v>
      </c>
      <c r="O56" s="1"/>
      <c r="P56" s="67">
        <f t="shared" si="9"/>
        <v>0</v>
      </c>
      <c r="R56" s="2" t="s">
        <v>22</v>
      </c>
      <c r="S56" s="1"/>
      <c r="T56" s="67">
        <f t="shared" si="10"/>
        <v>0</v>
      </c>
      <c r="V56" s="2" t="s">
        <v>22</v>
      </c>
      <c r="W56" s="1"/>
      <c r="X56" s="67">
        <f t="shared" si="11"/>
        <v>0</v>
      </c>
    </row>
    <row r="57" spans="2:24" x14ac:dyDescent="0.35">
      <c r="B57" s="2" t="s">
        <v>19</v>
      </c>
      <c r="C57" s="1"/>
      <c r="D57" s="67">
        <f t="shared" si="6"/>
        <v>0</v>
      </c>
      <c r="F57" s="2" t="s">
        <v>19</v>
      </c>
      <c r="G57" s="1"/>
      <c r="H57" s="67">
        <f t="shared" si="7"/>
        <v>0</v>
      </c>
      <c r="J57" s="2" t="s">
        <v>19</v>
      </c>
      <c r="K57" s="1"/>
      <c r="L57" s="67">
        <f t="shared" si="8"/>
        <v>0</v>
      </c>
      <c r="N57" s="2" t="s">
        <v>19</v>
      </c>
      <c r="O57" s="1"/>
      <c r="P57" s="67">
        <f t="shared" si="9"/>
        <v>0</v>
      </c>
      <c r="R57" s="2" t="s">
        <v>19</v>
      </c>
      <c r="S57" s="1"/>
      <c r="T57" s="67">
        <f t="shared" si="10"/>
        <v>0</v>
      </c>
      <c r="V57" s="2" t="s">
        <v>19</v>
      </c>
      <c r="W57" s="1"/>
      <c r="X57" s="67">
        <f t="shared" si="11"/>
        <v>0</v>
      </c>
    </row>
    <row r="58" spans="2:24" x14ac:dyDescent="0.35">
      <c r="B58" s="2" t="s">
        <v>23</v>
      </c>
      <c r="C58" s="1"/>
      <c r="D58" s="67">
        <f t="shared" si="6"/>
        <v>0</v>
      </c>
      <c r="F58" s="2" t="s">
        <v>23</v>
      </c>
      <c r="G58" s="1"/>
      <c r="H58" s="67">
        <f t="shared" si="7"/>
        <v>0</v>
      </c>
      <c r="J58" s="2" t="s">
        <v>23</v>
      </c>
      <c r="K58" s="1"/>
      <c r="L58" s="67">
        <f t="shared" si="8"/>
        <v>0</v>
      </c>
      <c r="N58" s="2" t="s">
        <v>23</v>
      </c>
      <c r="O58" s="1"/>
      <c r="P58" s="67">
        <f t="shared" si="9"/>
        <v>0</v>
      </c>
      <c r="R58" s="2" t="s">
        <v>23</v>
      </c>
      <c r="S58" s="1"/>
      <c r="T58" s="67">
        <f t="shared" si="10"/>
        <v>0</v>
      </c>
      <c r="V58" s="2" t="s">
        <v>23</v>
      </c>
      <c r="W58" s="1"/>
      <c r="X58" s="67">
        <f t="shared" si="11"/>
        <v>0</v>
      </c>
    </row>
    <row r="59" spans="2:24" x14ac:dyDescent="0.35">
      <c r="B59" s="51" t="s">
        <v>221</v>
      </c>
      <c r="C59" s="50">
        <f>SUM(C53:C58)</f>
        <v>0</v>
      </c>
      <c r="D59" s="68">
        <f>SUM(D53:D58)</f>
        <v>0</v>
      </c>
      <c r="F59" s="51" t="s">
        <v>221</v>
      </c>
      <c r="G59" s="50">
        <f>SUM(G53:G58)</f>
        <v>0</v>
      </c>
      <c r="H59" s="68">
        <f>SUM(H54:H58)</f>
        <v>0</v>
      </c>
      <c r="J59" s="51" t="s">
        <v>221</v>
      </c>
      <c r="K59" s="50">
        <f>SUM(K53:K58)</f>
        <v>0</v>
      </c>
      <c r="L59" s="68">
        <f>SUM(L53:L58)</f>
        <v>0</v>
      </c>
      <c r="N59" s="51" t="s">
        <v>221</v>
      </c>
      <c r="O59" s="50">
        <f>SUM(O53:O58)</f>
        <v>0</v>
      </c>
      <c r="P59" s="68">
        <f>SUM(P53:P58)</f>
        <v>0</v>
      </c>
      <c r="R59" s="51" t="s">
        <v>221</v>
      </c>
      <c r="S59" s="50">
        <f>SUM(S53:S58)</f>
        <v>0</v>
      </c>
      <c r="T59" s="68">
        <f>SUM(T53:T58)</f>
        <v>0</v>
      </c>
      <c r="V59" s="51" t="s">
        <v>221</v>
      </c>
      <c r="W59" s="50">
        <f>SUM(W53:W58)</f>
        <v>0</v>
      </c>
      <c r="X59" s="68">
        <f>SUM(X53:X58)</f>
        <v>0</v>
      </c>
    </row>
    <row r="62" spans="2:24" x14ac:dyDescent="0.35">
      <c r="B62" t="s">
        <v>2</v>
      </c>
      <c r="C62" s="93"/>
      <c r="F62" t="s">
        <v>2</v>
      </c>
      <c r="G62" s="93"/>
      <c r="J62" t="s">
        <v>2</v>
      </c>
      <c r="K62" s="93"/>
      <c r="L62" s="4"/>
      <c r="N62" t="s">
        <v>2</v>
      </c>
      <c r="O62" s="93"/>
      <c r="P62" s="4"/>
      <c r="R62" t="s">
        <v>2</v>
      </c>
      <c r="S62" s="93"/>
      <c r="T62" s="4"/>
      <c r="V62" t="s">
        <v>2</v>
      </c>
      <c r="W62" s="4"/>
      <c r="X62" s="4"/>
    </row>
    <row r="63" spans="2:24" x14ac:dyDescent="0.35">
      <c r="B63" s="51" t="s">
        <v>218</v>
      </c>
      <c r="C63" s="50" t="s">
        <v>219</v>
      </c>
      <c r="D63" s="68" t="s">
        <v>0</v>
      </c>
      <c r="E63" s="65"/>
      <c r="F63" s="51" t="s">
        <v>218</v>
      </c>
      <c r="G63" s="50" t="s">
        <v>219</v>
      </c>
      <c r="H63" s="68" t="s">
        <v>0</v>
      </c>
      <c r="I63" s="65"/>
      <c r="J63" s="51" t="s">
        <v>218</v>
      </c>
      <c r="K63" s="50" t="s">
        <v>219</v>
      </c>
      <c r="L63" s="68" t="s">
        <v>0</v>
      </c>
      <c r="N63" s="51" t="s">
        <v>218</v>
      </c>
      <c r="O63" s="50" t="s">
        <v>219</v>
      </c>
      <c r="P63" s="68" t="s">
        <v>0</v>
      </c>
      <c r="R63" s="51" t="s">
        <v>218</v>
      </c>
      <c r="S63" s="50" t="s">
        <v>219</v>
      </c>
      <c r="T63" s="68" t="s">
        <v>0</v>
      </c>
      <c r="V63" s="51" t="s">
        <v>218</v>
      </c>
      <c r="W63" s="50" t="s">
        <v>219</v>
      </c>
      <c r="X63" s="68" t="s">
        <v>0</v>
      </c>
    </row>
    <row r="64" spans="2:24" x14ac:dyDescent="0.35">
      <c r="B64" s="2" t="s">
        <v>18</v>
      </c>
      <c r="C64" s="1"/>
      <c r="D64" s="67">
        <f>C64*8500</f>
        <v>0</v>
      </c>
      <c r="E64" s="66"/>
      <c r="F64" s="2" t="s">
        <v>18</v>
      </c>
      <c r="G64" s="1"/>
      <c r="H64" s="67">
        <f>G64*8500</f>
        <v>0</v>
      </c>
      <c r="I64" s="65"/>
      <c r="J64" s="2" t="s">
        <v>18</v>
      </c>
      <c r="K64" s="1"/>
      <c r="L64" s="67">
        <f>K64*8500</f>
        <v>0</v>
      </c>
      <c r="N64" s="2" t="s">
        <v>18</v>
      </c>
      <c r="O64" s="1"/>
      <c r="P64" s="67">
        <f>O64*8500</f>
        <v>0</v>
      </c>
      <c r="R64" s="2" t="s">
        <v>18</v>
      </c>
      <c r="S64" s="1"/>
      <c r="T64" s="67">
        <f>S64*8500</f>
        <v>0</v>
      </c>
      <c r="V64" s="2" t="s">
        <v>18</v>
      </c>
      <c r="W64" s="1"/>
      <c r="X64" s="67">
        <f>W64*8500</f>
        <v>0</v>
      </c>
    </row>
    <row r="65" spans="2:24" x14ac:dyDescent="0.35">
      <c r="B65" s="2" t="s">
        <v>21</v>
      </c>
      <c r="C65" s="1"/>
      <c r="D65" s="67">
        <f>C65*8500</f>
        <v>0</v>
      </c>
      <c r="E65" s="65"/>
      <c r="F65" s="2" t="s">
        <v>21</v>
      </c>
      <c r="G65" s="1"/>
      <c r="H65" s="67">
        <f>G65*8500</f>
        <v>0</v>
      </c>
      <c r="I65" s="65"/>
      <c r="J65" s="2" t="s">
        <v>21</v>
      </c>
      <c r="K65" s="1"/>
      <c r="L65" s="67">
        <f>K65*8500</f>
        <v>0</v>
      </c>
      <c r="N65" s="2" t="s">
        <v>21</v>
      </c>
      <c r="O65" s="1"/>
      <c r="P65" s="67">
        <f>O65*8500</f>
        <v>0</v>
      </c>
      <c r="R65" s="2" t="s">
        <v>21</v>
      </c>
      <c r="S65" s="1"/>
      <c r="T65" s="67">
        <f>S65*8500</f>
        <v>0</v>
      </c>
      <c r="V65" s="2" t="s">
        <v>21</v>
      </c>
      <c r="W65" s="1"/>
      <c r="X65" s="67">
        <f>W65*8500</f>
        <v>0</v>
      </c>
    </row>
    <row r="66" spans="2:24" x14ac:dyDescent="0.35">
      <c r="B66" s="2" t="s">
        <v>20</v>
      </c>
      <c r="C66" s="1"/>
      <c r="D66" s="67">
        <f t="shared" ref="D66:D69" si="12">C66*8500</f>
        <v>0</v>
      </c>
      <c r="E66" s="65"/>
      <c r="F66" s="2" t="s">
        <v>20</v>
      </c>
      <c r="G66" s="1"/>
      <c r="H66" s="67">
        <f t="shared" ref="H66:H69" si="13">G66*8500</f>
        <v>0</v>
      </c>
      <c r="I66" s="65"/>
      <c r="J66" s="2" t="s">
        <v>20</v>
      </c>
      <c r="K66" s="1">
        <v>0</v>
      </c>
      <c r="L66" s="67">
        <f t="shared" ref="L66:L69" si="14">K66*8500</f>
        <v>0</v>
      </c>
      <c r="N66" s="2" t="s">
        <v>20</v>
      </c>
      <c r="O66" s="1"/>
      <c r="P66" s="67">
        <f t="shared" ref="P66:P69" si="15">O66*8500</f>
        <v>0</v>
      </c>
      <c r="R66" s="2" t="s">
        <v>20</v>
      </c>
      <c r="S66" s="1"/>
      <c r="T66" s="67">
        <f t="shared" ref="T66:T69" si="16">S66*8500</f>
        <v>0</v>
      </c>
      <c r="V66" s="2" t="s">
        <v>20</v>
      </c>
      <c r="W66" s="1"/>
      <c r="X66" s="67">
        <f t="shared" ref="X66:X69" si="17">W66*8500</f>
        <v>0</v>
      </c>
    </row>
    <row r="67" spans="2:24" x14ac:dyDescent="0.35">
      <c r="B67" s="2" t="s">
        <v>22</v>
      </c>
      <c r="C67" s="1"/>
      <c r="D67" s="67">
        <f t="shared" si="12"/>
        <v>0</v>
      </c>
      <c r="F67" s="2" t="s">
        <v>22</v>
      </c>
      <c r="G67" s="1"/>
      <c r="H67" s="67">
        <f t="shared" si="13"/>
        <v>0</v>
      </c>
      <c r="J67" s="2" t="s">
        <v>22</v>
      </c>
      <c r="K67" s="1"/>
      <c r="L67" s="67">
        <f t="shared" si="14"/>
        <v>0</v>
      </c>
      <c r="N67" s="2" t="s">
        <v>22</v>
      </c>
      <c r="O67" s="1"/>
      <c r="P67" s="67">
        <f t="shared" si="15"/>
        <v>0</v>
      </c>
      <c r="R67" s="2" t="s">
        <v>22</v>
      </c>
      <c r="S67" s="1"/>
      <c r="T67" s="67">
        <f t="shared" si="16"/>
        <v>0</v>
      </c>
      <c r="V67" s="2" t="s">
        <v>22</v>
      </c>
      <c r="W67" s="1"/>
      <c r="X67" s="67">
        <f t="shared" si="17"/>
        <v>0</v>
      </c>
    </row>
    <row r="68" spans="2:24" x14ac:dyDescent="0.35">
      <c r="B68" s="2" t="s">
        <v>19</v>
      </c>
      <c r="C68" s="1"/>
      <c r="D68" s="67">
        <f t="shared" si="12"/>
        <v>0</v>
      </c>
      <c r="F68" s="2" t="s">
        <v>19</v>
      </c>
      <c r="G68" s="1"/>
      <c r="H68" s="67">
        <f t="shared" si="13"/>
        <v>0</v>
      </c>
      <c r="J68" s="2" t="s">
        <v>19</v>
      </c>
      <c r="K68" s="1"/>
      <c r="L68" s="67">
        <f t="shared" si="14"/>
        <v>0</v>
      </c>
      <c r="N68" s="2" t="s">
        <v>19</v>
      </c>
      <c r="O68" s="1"/>
      <c r="P68" s="67">
        <f t="shared" si="15"/>
        <v>0</v>
      </c>
      <c r="R68" s="2" t="s">
        <v>19</v>
      </c>
      <c r="S68" s="1"/>
      <c r="T68" s="67">
        <f t="shared" si="16"/>
        <v>0</v>
      </c>
      <c r="V68" s="2" t="s">
        <v>19</v>
      </c>
      <c r="W68" s="1"/>
      <c r="X68" s="67">
        <f t="shared" si="17"/>
        <v>0</v>
      </c>
    </row>
    <row r="69" spans="2:24" x14ac:dyDescent="0.35">
      <c r="B69" s="2" t="s">
        <v>23</v>
      </c>
      <c r="C69" s="1"/>
      <c r="D69" s="67">
        <f t="shared" si="12"/>
        <v>0</v>
      </c>
      <c r="F69" s="2" t="s">
        <v>23</v>
      </c>
      <c r="G69" s="1"/>
      <c r="H69" s="67">
        <f t="shared" si="13"/>
        <v>0</v>
      </c>
      <c r="J69" s="2" t="s">
        <v>23</v>
      </c>
      <c r="K69" s="1"/>
      <c r="L69" s="67">
        <f t="shared" si="14"/>
        <v>0</v>
      </c>
      <c r="N69" s="2" t="s">
        <v>23</v>
      </c>
      <c r="O69" s="1"/>
      <c r="P69" s="67">
        <f t="shared" si="15"/>
        <v>0</v>
      </c>
      <c r="R69" s="2" t="s">
        <v>23</v>
      </c>
      <c r="S69" s="1"/>
      <c r="T69" s="67">
        <f t="shared" si="16"/>
        <v>0</v>
      </c>
      <c r="V69" s="2" t="s">
        <v>23</v>
      </c>
      <c r="W69" s="1"/>
      <c r="X69" s="67">
        <f t="shared" si="17"/>
        <v>0</v>
      </c>
    </row>
    <row r="70" spans="2:24" x14ac:dyDescent="0.35">
      <c r="B70" s="51" t="s">
        <v>221</v>
      </c>
      <c r="C70" s="50">
        <f>SUM(C64:C69)</f>
        <v>0</v>
      </c>
      <c r="D70" s="68">
        <f>SUM(D64:D69)</f>
        <v>0</v>
      </c>
      <c r="F70" s="51" t="s">
        <v>221</v>
      </c>
      <c r="G70" s="50">
        <f>SUM(G64:G69)</f>
        <v>0</v>
      </c>
      <c r="H70" s="68">
        <f>SUM(H64:H69)</f>
        <v>0</v>
      </c>
      <c r="J70" s="51" t="s">
        <v>221</v>
      </c>
      <c r="K70" s="50">
        <f>SUM(K64:K69)</f>
        <v>0</v>
      </c>
      <c r="L70" s="68">
        <f>SUM(L64:L69)</f>
        <v>0</v>
      </c>
      <c r="N70" s="51" t="s">
        <v>221</v>
      </c>
      <c r="O70" s="50">
        <f>SUM(O64:O69)</f>
        <v>0</v>
      </c>
      <c r="P70" s="68">
        <f>SUM(P64:P69)</f>
        <v>0</v>
      </c>
      <c r="R70" s="51" t="s">
        <v>221</v>
      </c>
      <c r="S70" s="50">
        <f>SUM(S64:S69)</f>
        <v>0</v>
      </c>
      <c r="T70" s="68">
        <f>SUM(T64:T69)</f>
        <v>0</v>
      </c>
      <c r="V70" s="51" t="s">
        <v>221</v>
      </c>
      <c r="W70" s="50">
        <f>SUM(W64:W69)</f>
        <v>0</v>
      </c>
      <c r="X70" s="68">
        <f>SUM(X64:X69)</f>
        <v>0</v>
      </c>
    </row>
    <row r="73" spans="2:24" x14ac:dyDescent="0.35">
      <c r="B73" t="s">
        <v>2</v>
      </c>
      <c r="C73" s="93"/>
      <c r="F73" t="s">
        <v>2</v>
      </c>
      <c r="G73" s="93"/>
      <c r="J73" t="s">
        <v>2</v>
      </c>
      <c r="K73" s="4"/>
      <c r="L73" s="4"/>
      <c r="N73" t="s">
        <v>2</v>
      </c>
      <c r="O73" s="93"/>
      <c r="P73" s="4"/>
      <c r="R73" t="s">
        <v>2</v>
      </c>
      <c r="S73" s="4"/>
      <c r="T73" s="4"/>
      <c r="V73" t="s">
        <v>2</v>
      </c>
      <c r="W73" s="4"/>
      <c r="X73" s="4"/>
    </row>
    <row r="74" spans="2:24" x14ac:dyDescent="0.35">
      <c r="B74" s="51" t="s">
        <v>218</v>
      </c>
      <c r="C74" s="50"/>
      <c r="D74" s="68"/>
      <c r="E74" s="65"/>
      <c r="F74" s="51" t="s">
        <v>218</v>
      </c>
      <c r="G74" s="50" t="s">
        <v>219</v>
      </c>
      <c r="H74" s="68" t="s">
        <v>0</v>
      </c>
      <c r="I74" s="65"/>
      <c r="J74" s="51" t="s">
        <v>218</v>
      </c>
      <c r="K74" s="50" t="s">
        <v>219</v>
      </c>
      <c r="L74" s="68" t="s">
        <v>0</v>
      </c>
      <c r="N74" s="51" t="s">
        <v>218</v>
      </c>
      <c r="O74" s="50" t="s">
        <v>219</v>
      </c>
      <c r="P74" s="68" t="s">
        <v>0</v>
      </c>
      <c r="R74" s="51" t="s">
        <v>218</v>
      </c>
      <c r="S74" s="50" t="s">
        <v>219</v>
      </c>
      <c r="T74" s="68" t="s">
        <v>0</v>
      </c>
      <c r="V74" s="51" t="s">
        <v>218</v>
      </c>
      <c r="W74" s="50" t="s">
        <v>219</v>
      </c>
      <c r="X74" s="68" t="s">
        <v>0</v>
      </c>
    </row>
    <row r="75" spans="2:24" x14ac:dyDescent="0.35">
      <c r="B75" s="2" t="s">
        <v>18</v>
      </c>
      <c r="C75" s="1"/>
      <c r="D75" s="67">
        <f>C75*8500</f>
        <v>0</v>
      </c>
      <c r="E75" s="66"/>
      <c r="F75" s="2" t="s">
        <v>18</v>
      </c>
      <c r="G75" s="1"/>
      <c r="H75" s="67">
        <f>G75*8500</f>
        <v>0</v>
      </c>
      <c r="I75" s="65"/>
      <c r="J75" s="2" t="s">
        <v>18</v>
      </c>
      <c r="K75" s="1"/>
      <c r="L75" s="67">
        <f>K75*8500</f>
        <v>0</v>
      </c>
      <c r="N75" s="2" t="s">
        <v>18</v>
      </c>
      <c r="O75" s="1"/>
      <c r="P75" s="67">
        <f>O75*8500</f>
        <v>0</v>
      </c>
      <c r="R75" s="2" t="s">
        <v>18</v>
      </c>
      <c r="S75" s="1"/>
      <c r="T75" s="67">
        <f>S75*8500</f>
        <v>0</v>
      </c>
      <c r="V75" s="2" t="s">
        <v>18</v>
      </c>
      <c r="W75" s="1"/>
      <c r="X75" s="67">
        <f>W75*8500</f>
        <v>0</v>
      </c>
    </row>
    <row r="76" spans="2:24" x14ac:dyDescent="0.35">
      <c r="B76" s="2" t="s">
        <v>21</v>
      </c>
      <c r="C76" s="1"/>
      <c r="D76" s="67">
        <f>C76*8500</f>
        <v>0</v>
      </c>
      <c r="E76" s="65"/>
      <c r="F76" s="2" t="s">
        <v>21</v>
      </c>
      <c r="G76" s="1"/>
      <c r="H76" s="67">
        <f>G76*8500</f>
        <v>0</v>
      </c>
      <c r="I76" s="65"/>
      <c r="J76" s="2" t="s">
        <v>21</v>
      </c>
      <c r="K76" s="1"/>
      <c r="L76" s="67">
        <f>K76*8500</f>
        <v>0</v>
      </c>
      <c r="N76" s="2" t="s">
        <v>21</v>
      </c>
      <c r="O76" s="1"/>
      <c r="P76" s="67">
        <f>O76*8500</f>
        <v>0</v>
      </c>
      <c r="R76" s="2" t="s">
        <v>21</v>
      </c>
      <c r="S76" s="1"/>
      <c r="T76" s="67">
        <f>S76*8500</f>
        <v>0</v>
      </c>
      <c r="V76" s="2" t="s">
        <v>21</v>
      </c>
      <c r="W76" s="1"/>
      <c r="X76" s="67">
        <f>W76*8500</f>
        <v>0</v>
      </c>
    </row>
    <row r="77" spans="2:24" x14ac:dyDescent="0.35">
      <c r="B77" s="2" t="s">
        <v>20</v>
      </c>
      <c r="C77" s="1"/>
      <c r="D77" s="67">
        <f t="shared" ref="D77:D80" si="18">C77*8500</f>
        <v>0</v>
      </c>
      <c r="E77" s="65"/>
      <c r="F77" s="2" t="s">
        <v>20</v>
      </c>
      <c r="G77" s="1"/>
      <c r="H77" s="67">
        <f t="shared" ref="H77:H80" si="19">G77*8500</f>
        <v>0</v>
      </c>
      <c r="I77" s="65"/>
      <c r="J77" s="2" t="s">
        <v>20</v>
      </c>
      <c r="K77" s="1"/>
      <c r="L77" s="67">
        <f t="shared" ref="L77:L80" si="20">K77*8500</f>
        <v>0</v>
      </c>
      <c r="N77" s="2" t="s">
        <v>20</v>
      </c>
      <c r="O77" s="1"/>
      <c r="P77" s="67">
        <f t="shared" ref="P77:P80" si="21">O77*8500</f>
        <v>0</v>
      </c>
      <c r="R77" s="2" t="s">
        <v>20</v>
      </c>
      <c r="S77" s="1"/>
      <c r="T77" s="67">
        <f t="shared" ref="T77:T80" si="22">S77*8500</f>
        <v>0</v>
      </c>
      <c r="V77" s="2" t="s">
        <v>20</v>
      </c>
      <c r="W77" s="1"/>
      <c r="X77" s="67">
        <f t="shared" ref="X77:X80" si="23">W77*8500</f>
        <v>0</v>
      </c>
    </row>
    <row r="78" spans="2:24" x14ac:dyDescent="0.35">
      <c r="B78" s="2" t="s">
        <v>22</v>
      </c>
      <c r="C78" s="1"/>
      <c r="D78" s="67">
        <f t="shared" si="18"/>
        <v>0</v>
      </c>
      <c r="F78" s="2" t="s">
        <v>22</v>
      </c>
      <c r="G78" s="1"/>
      <c r="H78" s="67">
        <f t="shared" si="19"/>
        <v>0</v>
      </c>
      <c r="J78" s="2" t="s">
        <v>22</v>
      </c>
      <c r="K78" s="1"/>
      <c r="L78" s="67">
        <f t="shared" si="20"/>
        <v>0</v>
      </c>
      <c r="N78" s="2" t="s">
        <v>22</v>
      </c>
      <c r="O78" s="1"/>
      <c r="P78" s="67">
        <f t="shared" si="21"/>
        <v>0</v>
      </c>
      <c r="R78" s="2" t="s">
        <v>22</v>
      </c>
      <c r="S78" s="1"/>
      <c r="T78" s="67">
        <f t="shared" si="22"/>
        <v>0</v>
      </c>
      <c r="V78" s="2" t="s">
        <v>22</v>
      </c>
      <c r="W78" s="1"/>
      <c r="X78" s="67">
        <f t="shared" si="23"/>
        <v>0</v>
      </c>
    </row>
    <row r="79" spans="2:24" x14ac:dyDescent="0.35">
      <c r="B79" s="2" t="s">
        <v>19</v>
      </c>
      <c r="C79" s="1"/>
      <c r="D79" s="67">
        <f t="shared" si="18"/>
        <v>0</v>
      </c>
      <c r="F79" s="2" t="s">
        <v>19</v>
      </c>
      <c r="G79" s="1"/>
      <c r="H79" s="67">
        <f t="shared" si="19"/>
        <v>0</v>
      </c>
      <c r="J79" s="2" t="s">
        <v>19</v>
      </c>
      <c r="K79" s="1"/>
      <c r="L79" s="67">
        <f t="shared" si="20"/>
        <v>0</v>
      </c>
      <c r="N79" s="2" t="s">
        <v>19</v>
      </c>
      <c r="O79" s="1"/>
      <c r="P79" s="67">
        <f t="shared" si="21"/>
        <v>0</v>
      </c>
      <c r="R79" s="2" t="s">
        <v>19</v>
      </c>
      <c r="S79" s="1"/>
      <c r="T79" s="67">
        <f t="shared" si="22"/>
        <v>0</v>
      </c>
      <c r="V79" s="2" t="s">
        <v>19</v>
      </c>
      <c r="W79" s="1"/>
      <c r="X79" s="67">
        <f t="shared" si="23"/>
        <v>0</v>
      </c>
    </row>
    <row r="80" spans="2:24" x14ac:dyDescent="0.35">
      <c r="B80" s="2" t="s">
        <v>23</v>
      </c>
      <c r="C80" s="1"/>
      <c r="D80" s="67">
        <f t="shared" si="18"/>
        <v>0</v>
      </c>
      <c r="F80" s="2" t="s">
        <v>23</v>
      </c>
      <c r="G80" s="1"/>
      <c r="H80" s="67">
        <f t="shared" si="19"/>
        <v>0</v>
      </c>
      <c r="J80" s="2" t="s">
        <v>23</v>
      </c>
      <c r="K80" s="1"/>
      <c r="L80" s="67">
        <f t="shared" si="20"/>
        <v>0</v>
      </c>
      <c r="N80" s="2" t="s">
        <v>23</v>
      </c>
      <c r="O80" s="1"/>
      <c r="P80" s="67">
        <f t="shared" si="21"/>
        <v>0</v>
      </c>
      <c r="R80" s="2" t="s">
        <v>23</v>
      </c>
      <c r="S80" s="1"/>
      <c r="T80" s="67">
        <f t="shared" si="22"/>
        <v>0</v>
      </c>
      <c r="V80" s="2" t="s">
        <v>23</v>
      </c>
      <c r="W80" s="1"/>
      <c r="X80" s="67">
        <f t="shared" si="23"/>
        <v>0</v>
      </c>
    </row>
    <row r="81" spans="2:24" x14ac:dyDescent="0.35">
      <c r="B81" s="51" t="s">
        <v>221</v>
      </c>
      <c r="C81" s="50">
        <f>SUM(C75:C80)</f>
        <v>0</v>
      </c>
      <c r="D81" s="68">
        <f>SUM(D75:D80)</f>
        <v>0</v>
      </c>
      <c r="F81" s="51" t="s">
        <v>221</v>
      </c>
      <c r="G81" s="50">
        <f>SUM(G75:G80)</f>
        <v>0</v>
      </c>
      <c r="H81" s="68">
        <f>SUM(H75:H80)</f>
        <v>0</v>
      </c>
      <c r="J81" s="51" t="s">
        <v>221</v>
      </c>
      <c r="K81" s="50">
        <f>SUM(K75:K80)</f>
        <v>0</v>
      </c>
      <c r="L81" s="68">
        <f>SUM(L75:L80)</f>
        <v>0</v>
      </c>
      <c r="N81" s="51" t="s">
        <v>221</v>
      </c>
      <c r="O81" s="50">
        <f>SUM(O75:O80)</f>
        <v>0</v>
      </c>
      <c r="P81" s="68">
        <f>SUM(P75:P80)</f>
        <v>0</v>
      </c>
      <c r="R81" s="51" t="s">
        <v>221</v>
      </c>
      <c r="S81" s="50">
        <f>SUM(S75:S80)</f>
        <v>0</v>
      </c>
      <c r="T81" s="68">
        <f>SUM(T75:T80)</f>
        <v>0</v>
      </c>
      <c r="V81" s="51" t="s">
        <v>221</v>
      </c>
      <c r="W81" s="50">
        <f>SUM(W75:W80)</f>
        <v>0</v>
      </c>
      <c r="X81" s="68">
        <f>SUM(X75:X80)</f>
        <v>0</v>
      </c>
    </row>
    <row r="84" spans="2:24" x14ac:dyDescent="0.35">
      <c r="B84" t="s">
        <v>2</v>
      </c>
      <c r="C84" s="93"/>
      <c r="F84" t="s">
        <v>2</v>
      </c>
      <c r="G84" s="93"/>
      <c r="J84" t="s">
        <v>2</v>
      </c>
      <c r="K84" s="93"/>
      <c r="L84" s="4"/>
      <c r="N84" t="s">
        <v>2</v>
      </c>
      <c r="O84" s="93"/>
      <c r="P84" s="4"/>
      <c r="R84" t="s">
        <v>2</v>
      </c>
      <c r="S84" s="4"/>
      <c r="T84" s="4"/>
      <c r="V84" t="s">
        <v>2</v>
      </c>
      <c r="W84" s="4"/>
      <c r="X84" s="4"/>
    </row>
    <row r="85" spans="2:24" x14ac:dyDescent="0.35">
      <c r="B85" s="51" t="s">
        <v>218</v>
      </c>
      <c r="C85" s="50" t="s">
        <v>219</v>
      </c>
      <c r="D85" s="68" t="s">
        <v>0</v>
      </c>
      <c r="E85" s="65"/>
      <c r="F85" s="51" t="s">
        <v>218</v>
      </c>
      <c r="G85" s="50" t="s">
        <v>219</v>
      </c>
      <c r="H85" s="68" t="s">
        <v>0</v>
      </c>
      <c r="I85" s="65"/>
      <c r="J85" s="51" t="s">
        <v>218</v>
      </c>
      <c r="K85" s="50" t="s">
        <v>219</v>
      </c>
      <c r="L85" s="68" t="s">
        <v>0</v>
      </c>
      <c r="N85" s="51" t="s">
        <v>218</v>
      </c>
      <c r="O85" s="50" t="s">
        <v>219</v>
      </c>
      <c r="P85" s="68" t="s">
        <v>0</v>
      </c>
      <c r="R85" s="51" t="s">
        <v>218</v>
      </c>
      <c r="S85" s="50" t="s">
        <v>219</v>
      </c>
      <c r="T85" s="68" t="s">
        <v>0</v>
      </c>
      <c r="V85" s="51" t="s">
        <v>218</v>
      </c>
      <c r="W85" s="50" t="s">
        <v>219</v>
      </c>
      <c r="X85" s="68" t="s">
        <v>0</v>
      </c>
    </row>
    <row r="86" spans="2:24" x14ac:dyDescent="0.35">
      <c r="B86" s="2" t="s">
        <v>18</v>
      </c>
      <c r="C86" s="1"/>
      <c r="D86" s="67">
        <f>C86*8500</f>
        <v>0</v>
      </c>
      <c r="E86" s="66"/>
      <c r="F86" s="2" t="s">
        <v>18</v>
      </c>
      <c r="G86" s="1"/>
      <c r="H86" s="67">
        <f>G86*8500</f>
        <v>0</v>
      </c>
      <c r="I86" s="65"/>
      <c r="J86" s="2" t="s">
        <v>18</v>
      </c>
      <c r="K86" s="1"/>
      <c r="L86" s="67">
        <f>K86*8500</f>
        <v>0</v>
      </c>
      <c r="N86" s="2" t="s">
        <v>18</v>
      </c>
      <c r="O86" s="1"/>
      <c r="P86" s="67">
        <f>O86*8500</f>
        <v>0</v>
      </c>
      <c r="R86" s="2" t="s">
        <v>18</v>
      </c>
      <c r="S86" s="1"/>
      <c r="T86" s="67">
        <f>S86*8500</f>
        <v>0</v>
      </c>
      <c r="V86" s="2" t="s">
        <v>18</v>
      </c>
      <c r="W86" s="1"/>
      <c r="X86" s="67">
        <f>W86*8500</f>
        <v>0</v>
      </c>
    </row>
    <row r="87" spans="2:24" x14ac:dyDescent="0.35">
      <c r="B87" s="2" t="s">
        <v>21</v>
      </c>
      <c r="C87" s="1"/>
      <c r="D87" s="67">
        <f>C87*8500</f>
        <v>0</v>
      </c>
      <c r="E87" s="65"/>
      <c r="F87" s="2" t="s">
        <v>21</v>
      </c>
      <c r="G87" s="1"/>
      <c r="H87" s="67">
        <f>G87*8500</f>
        <v>0</v>
      </c>
      <c r="I87" s="65"/>
      <c r="J87" s="2" t="s">
        <v>21</v>
      </c>
      <c r="K87" s="1"/>
      <c r="L87" s="67">
        <f>K87*8500</f>
        <v>0</v>
      </c>
      <c r="N87" s="2" t="s">
        <v>21</v>
      </c>
      <c r="O87" s="1"/>
      <c r="P87" s="67">
        <f>O87*8500</f>
        <v>0</v>
      </c>
      <c r="R87" s="2" t="s">
        <v>21</v>
      </c>
      <c r="S87" s="1"/>
      <c r="T87" s="67">
        <f>S87*8500</f>
        <v>0</v>
      </c>
      <c r="V87" s="2" t="s">
        <v>21</v>
      </c>
      <c r="W87" s="1"/>
      <c r="X87" s="67">
        <f>W87*8500</f>
        <v>0</v>
      </c>
    </row>
    <row r="88" spans="2:24" x14ac:dyDescent="0.35">
      <c r="B88" s="2" t="s">
        <v>20</v>
      </c>
      <c r="C88" s="1"/>
      <c r="D88" s="67">
        <f t="shared" ref="D88:D91" si="24">C88*8500</f>
        <v>0</v>
      </c>
      <c r="E88" s="65"/>
      <c r="F88" s="2" t="s">
        <v>20</v>
      </c>
      <c r="G88" s="1"/>
      <c r="H88" s="67">
        <f t="shared" ref="H88:H91" si="25">G88*8500</f>
        <v>0</v>
      </c>
      <c r="I88" s="65"/>
      <c r="J88" s="2" t="s">
        <v>20</v>
      </c>
      <c r="K88" s="1"/>
      <c r="L88" s="67">
        <f t="shared" ref="L88:L91" si="26">K88*8500</f>
        <v>0</v>
      </c>
      <c r="N88" s="2" t="s">
        <v>20</v>
      </c>
      <c r="O88" s="1"/>
      <c r="P88" s="67">
        <f t="shared" ref="P88:P91" si="27">O88*8500</f>
        <v>0</v>
      </c>
      <c r="R88" s="2" t="s">
        <v>20</v>
      </c>
      <c r="S88" s="1"/>
      <c r="T88" s="67">
        <f t="shared" ref="T88:T91" si="28">S88*8500</f>
        <v>0</v>
      </c>
      <c r="V88" s="2" t="s">
        <v>20</v>
      </c>
      <c r="W88" s="1"/>
      <c r="X88" s="67">
        <f t="shared" ref="X88:X91" si="29">W88*8500</f>
        <v>0</v>
      </c>
    </row>
    <row r="89" spans="2:24" x14ac:dyDescent="0.35">
      <c r="B89" s="2" t="s">
        <v>22</v>
      </c>
      <c r="C89" s="1"/>
      <c r="D89" s="67">
        <f t="shared" si="24"/>
        <v>0</v>
      </c>
      <c r="F89" s="2" t="s">
        <v>22</v>
      </c>
      <c r="G89" s="1"/>
      <c r="H89" s="67">
        <f t="shared" si="25"/>
        <v>0</v>
      </c>
      <c r="J89" s="2" t="s">
        <v>22</v>
      </c>
      <c r="K89" s="1"/>
      <c r="L89" s="67">
        <f t="shared" si="26"/>
        <v>0</v>
      </c>
      <c r="N89" s="2" t="s">
        <v>22</v>
      </c>
      <c r="O89" s="1"/>
      <c r="P89" s="67">
        <f t="shared" si="27"/>
        <v>0</v>
      </c>
      <c r="R89" s="2" t="s">
        <v>22</v>
      </c>
      <c r="S89" s="1"/>
      <c r="T89" s="67">
        <f t="shared" si="28"/>
        <v>0</v>
      </c>
      <c r="V89" s="2" t="s">
        <v>22</v>
      </c>
      <c r="W89" s="1"/>
      <c r="X89" s="67">
        <f t="shared" si="29"/>
        <v>0</v>
      </c>
    </row>
    <row r="90" spans="2:24" x14ac:dyDescent="0.35">
      <c r="B90" s="2" t="s">
        <v>19</v>
      </c>
      <c r="C90" s="1"/>
      <c r="D90" s="67">
        <f t="shared" si="24"/>
        <v>0</v>
      </c>
      <c r="F90" s="2" t="s">
        <v>19</v>
      </c>
      <c r="G90" s="1"/>
      <c r="H90" s="67">
        <f t="shared" si="25"/>
        <v>0</v>
      </c>
      <c r="J90" s="2" t="s">
        <v>19</v>
      </c>
      <c r="K90" s="1"/>
      <c r="L90" s="67">
        <f t="shared" si="26"/>
        <v>0</v>
      </c>
      <c r="N90" s="2" t="s">
        <v>19</v>
      </c>
      <c r="O90" s="1"/>
      <c r="P90" s="67">
        <f t="shared" si="27"/>
        <v>0</v>
      </c>
      <c r="R90" s="2" t="s">
        <v>19</v>
      </c>
      <c r="S90" s="1"/>
      <c r="T90" s="67">
        <f t="shared" si="28"/>
        <v>0</v>
      </c>
      <c r="V90" s="2" t="s">
        <v>19</v>
      </c>
      <c r="W90" s="1"/>
      <c r="X90" s="67">
        <f t="shared" si="29"/>
        <v>0</v>
      </c>
    </row>
    <row r="91" spans="2:24" x14ac:dyDescent="0.35">
      <c r="B91" s="2" t="s">
        <v>23</v>
      </c>
      <c r="C91" s="1"/>
      <c r="D91" s="67">
        <f t="shared" si="24"/>
        <v>0</v>
      </c>
      <c r="F91" s="2" t="s">
        <v>23</v>
      </c>
      <c r="G91" s="1"/>
      <c r="H91" s="67">
        <f t="shared" si="25"/>
        <v>0</v>
      </c>
      <c r="J91" s="2" t="s">
        <v>23</v>
      </c>
      <c r="K91" s="1"/>
      <c r="L91" s="67">
        <f t="shared" si="26"/>
        <v>0</v>
      </c>
      <c r="N91" s="2" t="s">
        <v>23</v>
      </c>
      <c r="O91" s="1"/>
      <c r="P91" s="67">
        <f t="shared" si="27"/>
        <v>0</v>
      </c>
      <c r="R91" s="2" t="s">
        <v>23</v>
      </c>
      <c r="S91" s="1"/>
      <c r="T91" s="67">
        <f t="shared" si="28"/>
        <v>0</v>
      </c>
      <c r="V91" s="2" t="s">
        <v>23</v>
      </c>
      <c r="W91" s="1"/>
      <c r="X91" s="67">
        <f t="shared" si="29"/>
        <v>0</v>
      </c>
    </row>
    <row r="92" spans="2:24" x14ac:dyDescent="0.35">
      <c r="B92" s="51" t="s">
        <v>221</v>
      </c>
      <c r="C92" s="50">
        <f>SUM(C86:C91)</f>
        <v>0</v>
      </c>
      <c r="D92" s="68">
        <f>SUM(D86:D91)</f>
        <v>0</v>
      </c>
      <c r="F92" s="51" t="s">
        <v>221</v>
      </c>
      <c r="G92" s="50">
        <f>SUM(G86:G91)</f>
        <v>0</v>
      </c>
      <c r="H92" s="68">
        <f>SUM(H86:H91)</f>
        <v>0</v>
      </c>
      <c r="J92" s="51" t="s">
        <v>221</v>
      </c>
      <c r="K92" s="50">
        <f>SUM(K86:K91)</f>
        <v>0</v>
      </c>
      <c r="L92" s="68">
        <f>SUM(L86:L91)</f>
        <v>0</v>
      </c>
      <c r="N92" s="51" t="s">
        <v>221</v>
      </c>
      <c r="O92" s="50">
        <f>SUM(O86:O91)</f>
        <v>0</v>
      </c>
      <c r="P92" s="68">
        <f>SUM(P86:P91)</f>
        <v>0</v>
      </c>
      <c r="R92" s="51" t="s">
        <v>221</v>
      </c>
      <c r="S92" s="50">
        <f>SUM(S86:S91)</f>
        <v>0</v>
      </c>
      <c r="T92" s="68">
        <f>SUM(T86:T91)</f>
        <v>0</v>
      </c>
      <c r="V92" s="51" t="s">
        <v>221</v>
      </c>
      <c r="W92" s="50">
        <f>SUM(W86:W91)</f>
        <v>0</v>
      </c>
      <c r="X92" s="68">
        <f>SUM(X86:X91)</f>
        <v>0</v>
      </c>
    </row>
    <row r="95" spans="2:24" x14ac:dyDescent="0.35">
      <c r="B95" t="s">
        <v>2</v>
      </c>
      <c r="C95" s="93"/>
      <c r="F95"/>
      <c r="G95" s="93"/>
      <c r="J95" t="s">
        <v>2</v>
      </c>
      <c r="K95" s="93"/>
      <c r="L95" s="4"/>
      <c r="N95" t="s">
        <v>896</v>
      </c>
      <c r="O95" s="93"/>
      <c r="P95" s="4"/>
      <c r="R95" t="s">
        <v>2</v>
      </c>
      <c r="S95" s="93"/>
      <c r="T95" s="4"/>
      <c r="V95" t="s">
        <v>2</v>
      </c>
      <c r="W95" s="93"/>
      <c r="X95" s="4"/>
    </row>
    <row r="96" spans="2:24" x14ac:dyDescent="0.35">
      <c r="B96" s="51" t="s">
        <v>218</v>
      </c>
      <c r="C96" s="50" t="s">
        <v>219</v>
      </c>
      <c r="D96" s="68" t="s">
        <v>0</v>
      </c>
      <c r="F96" s="51" t="s">
        <v>218</v>
      </c>
      <c r="G96" s="50" t="s">
        <v>219</v>
      </c>
      <c r="H96" s="68" t="s">
        <v>0</v>
      </c>
      <c r="J96" s="51" t="s">
        <v>218</v>
      </c>
      <c r="K96" s="50" t="s">
        <v>219</v>
      </c>
      <c r="L96" s="68" t="s">
        <v>0</v>
      </c>
      <c r="N96" s="51" t="s">
        <v>218</v>
      </c>
      <c r="O96" s="50" t="s">
        <v>219</v>
      </c>
      <c r="P96" s="68" t="s">
        <v>0</v>
      </c>
      <c r="R96" s="51" t="s">
        <v>218</v>
      </c>
      <c r="S96" s="50" t="s">
        <v>219</v>
      </c>
      <c r="T96" s="68" t="s">
        <v>0</v>
      </c>
      <c r="V96" s="51" t="s">
        <v>218</v>
      </c>
      <c r="W96" s="50" t="s">
        <v>219</v>
      </c>
      <c r="X96" s="68" t="s">
        <v>0</v>
      </c>
    </row>
    <row r="97" spans="2:24" x14ac:dyDescent="0.35">
      <c r="B97" s="2" t="s">
        <v>18</v>
      </c>
      <c r="C97" s="1"/>
      <c r="D97" s="67">
        <f>C97*8500</f>
        <v>0</v>
      </c>
      <c r="F97" s="2" t="s">
        <v>18</v>
      </c>
      <c r="G97" s="1"/>
      <c r="H97" s="67">
        <f>G97*8500</f>
        <v>0</v>
      </c>
      <c r="J97" s="2" t="s">
        <v>18</v>
      </c>
      <c r="K97" s="1"/>
      <c r="L97" s="67">
        <f>K97*8500</f>
        <v>0</v>
      </c>
      <c r="N97" s="2" t="s">
        <v>18</v>
      </c>
      <c r="O97" s="1"/>
      <c r="P97" s="67">
        <f>O97*8500</f>
        <v>0</v>
      </c>
      <c r="R97" s="2" t="s">
        <v>18</v>
      </c>
      <c r="S97" s="1"/>
      <c r="T97" s="67">
        <f>S97*8500</f>
        <v>0</v>
      </c>
      <c r="V97" s="2" t="s">
        <v>18</v>
      </c>
      <c r="W97" s="1"/>
      <c r="X97" s="67">
        <f>W97*8500</f>
        <v>0</v>
      </c>
    </row>
    <row r="98" spans="2:24" x14ac:dyDescent="0.35">
      <c r="B98" s="2" t="s">
        <v>21</v>
      </c>
      <c r="C98" s="1"/>
      <c r="D98" s="67">
        <f>C98*8500</f>
        <v>0</v>
      </c>
      <c r="F98" s="2" t="s">
        <v>21</v>
      </c>
      <c r="G98" s="1"/>
      <c r="H98" s="67">
        <f>G98*8500</f>
        <v>0</v>
      </c>
      <c r="J98" s="2" t="s">
        <v>21</v>
      </c>
      <c r="K98" s="1"/>
      <c r="L98" s="67">
        <f>K98*8500</f>
        <v>0</v>
      </c>
      <c r="N98" s="2" t="s">
        <v>21</v>
      </c>
      <c r="O98" s="1"/>
      <c r="P98" s="67">
        <f>O98*8500</f>
        <v>0</v>
      </c>
      <c r="R98" s="2" t="s">
        <v>21</v>
      </c>
      <c r="S98" s="1"/>
      <c r="T98" s="67">
        <f>S98*8500</f>
        <v>0</v>
      </c>
      <c r="V98" s="2" t="s">
        <v>21</v>
      </c>
      <c r="W98" s="1"/>
      <c r="X98" s="67">
        <f>W98*8500</f>
        <v>0</v>
      </c>
    </row>
    <row r="99" spans="2:24" x14ac:dyDescent="0.35">
      <c r="B99" s="2" t="s">
        <v>20</v>
      </c>
      <c r="C99" s="1"/>
      <c r="D99" s="67">
        <f t="shared" ref="D99:D102" si="30">C99*8500</f>
        <v>0</v>
      </c>
      <c r="F99" s="2" t="s">
        <v>20</v>
      </c>
      <c r="G99" s="1"/>
      <c r="H99" s="67">
        <f t="shared" ref="H99:H102" si="31">G99*8500</f>
        <v>0</v>
      </c>
      <c r="J99" s="2" t="s">
        <v>20</v>
      </c>
      <c r="K99" s="1"/>
      <c r="L99" s="67">
        <f t="shared" ref="L99:L102" si="32">K99*8500</f>
        <v>0</v>
      </c>
      <c r="N99" s="2" t="s">
        <v>20</v>
      </c>
      <c r="O99" s="1"/>
      <c r="P99" s="67">
        <f t="shared" ref="P99:P102" si="33">O99*8500</f>
        <v>0</v>
      </c>
      <c r="R99" s="2" t="s">
        <v>20</v>
      </c>
      <c r="S99" s="1"/>
      <c r="T99" s="67">
        <f t="shared" ref="T99:T102" si="34">S99*8500</f>
        <v>0</v>
      </c>
      <c r="V99" s="2" t="s">
        <v>20</v>
      </c>
      <c r="W99" s="1"/>
      <c r="X99" s="67">
        <f t="shared" ref="X99:X102" si="35">W99*8500</f>
        <v>0</v>
      </c>
    </row>
    <row r="100" spans="2:24" x14ac:dyDescent="0.35">
      <c r="B100" s="2" t="s">
        <v>22</v>
      </c>
      <c r="C100" s="1"/>
      <c r="D100" s="67">
        <f t="shared" si="30"/>
        <v>0</v>
      </c>
      <c r="F100" s="2" t="s">
        <v>22</v>
      </c>
      <c r="G100" s="1"/>
      <c r="H100" s="67">
        <f t="shared" si="31"/>
        <v>0</v>
      </c>
      <c r="J100" s="2" t="s">
        <v>22</v>
      </c>
      <c r="K100" s="1"/>
      <c r="L100" s="67">
        <f t="shared" si="32"/>
        <v>0</v>
      </c>
      <c r="N100" s="2" t="s">
        <v>22</v>
      </c>
      <c r="O100" s="1"/>
      <c r="P100" s="67">
        <f t="shared" si="33"/>
        <v>0</v>
      </c>
      <c r="R100" s="2" t="s">
        <v>22</v>
      </c>
      <c r="S100" s="1"/>
      <c r="T100" s="67">
        <f t="shared" si="34"/>
        <v>0</v>
      </c>
      <c r="V100" s="2" t="s">
        <v>22</v>
      </c>
      <c r="W100" s="1"/>
      <c r="X100" s="67">
        <f t="shared" si="35"/>
        <v>0</v>
      </c>
    </row>
    <row r="101" spans="2:24" x14ac:dyDescent="0.35">
      <c r="B101" s="2" t="s">
        <v>19</v>
      </c>
      <c r="C101" s="1"/>
      <c r="D101" s="67">
        <f t="shared" si="30"/>
        <v>0</v>
      </c>
      <c r="F101" s="2" t="s">
        <v>19</v>
      </c>
      <c r="G101" s="1"/>
      <c r="H101" s="67">
        <f t="shared" si="31"/>
        <v>0</v>
      </c>
      <c r="J101" s="2" t="s">
        <v>19</v>
      </c>
      <c r="K101" s="1"/>
      <c r="L101" s="67">
        <f t="shared" si="32"/>
        <v>0</v>
      </c>
      <c r="N101" s="2" t="s">
        <v>19</v>
      </c>
      <c r="O101" s="1"/>
      <c r="P101" s="67">
        <f t="shared" si="33"/>
        <v>0</v>
      </c>
      <c r="R101" s="2" t="s">
        <v>19</v>
      </c>
      <c r="S101" s="1"/>
      <c r="T101" s="67">
        <f t="shared" si="34"/>
        <v>0</v>
      </c>
      <c r="V101" s="2" t="s">
        <v>19</v>
      </c>
      <c r="W101" s="1"/>
      <c r="X101" s="67">
        <f t="shared" si="35"/>
        <v>0</v>
      </c>
    </row>
    <row r="102" spans="2:24" x14ac:dyDescent="0.35">
      <c r="B102" s="2" t="s">
        <v>23</v>
      </c>
      <c r="C102" s="1"/>
      <c r="D102" s="67">
        <f t="shared" si="30"/>
        <v>0</v>
      </c>
      <c r="F102" s="2" t="s">
        <v>23</v>
      </c>
      <c r="G102" s="1"/>
      <c r="H102" s="67">
        <f t="shared" si="31"/>
        <v>0</v>
      </c>
      <c r="J102" s="2" t="s">
        <v>23</v>
      </c>
      <c r="K102" s="1"/>
      <c r="L102" s="67">
        <f t="shared" si="32"/>
        <v>0</v>
      </c>
      <c r="N102" s="2" t="s">
        <v>23</v>
      </c>
      <c r="O102" s="1"/>
      <c r="P102" s="67">
        <f t="shared" si="33"/>
        <v>0</v>
      </c>
      <c r="R102" s="2" t="s">
        <v>23</v>
      </c>
      <c r="S102" s="1"/>
      <c r="T102" s="67">
        <f t="shared" si="34"/>
        <v>0</v>
      </c>
      <c r="V102" s="2" t="s">
        <v>23</v>
      </c>
      <c r="W102" s="1"/>
      <c r="X102" s="67">
        <f t="shared" si="35"/>
        <v>0</v>
      </c>
    </row>
    <row r="103" spans="2:24" x14ac:dyDescent="0.35">
      <c r="B103" s="51" t="s">
        <v>221</v>
      </c>
      <c r="C103" s="50">
        <f>SUM(C97:C102)</f>
        <v>0</v>
      </c>
      <c r="D103" s="68">
        <f>SUM(D97:D102)</f>
        <v>0</v>
      </c>
      <c r="F103" s="51" t="s">
        <v>221</v>
      </c>
      <c r="G103" s="50">
        <f>SUM(G97:G102)</f>
        <v>0</v>
      </c>
      <c r="H103" s="68">
        <f>SUM(H97:H102)</f>
        <v>0</v>
      </c>
      <c r="J103" s="51" t="s">
        <v>221</v>
      </c>
      <c r="K103" s="50">
        <f>SUM(K97:K102)</f>
        <v>0</v>
      </c>
      <c r="L103" s="68">
        <f>SUM(L97:L102)</f>
        <v>0</v>
      </c>
      <c r="N103" s="51" t="s">
        <v>221</v>
      </c>
      <c r="O103" s="50">
        <f>SUM(O97:O102)</f>
        <v>0</v>
      </c>
      <c r="P103" s="68">
        <f>SUM(P97:P102)</f>
        <v>0</v>
      </c>
      <c r="R103" s="51" t="s">
        <v>221</v>
      </c>
      <c r="S103" s="50">
        <f>SUM(S97:S102)</f>
        <v>0</v>
      </c>
      <c r="T103" s="68">
        <f>SUM(T97:T102)</f>
        <v>0</v>
      </c>
      <c r="V103" s="51" t="s">
        <v>221</v>
      </c>
      <c r="W103" s="50">
        <f>SUM(W97:W102)</f>
        <v>0</v>
      </c>
      <c r="X103" s="68">
        <f>SUM(X97:X102)</f>
        <v>0</v>
      </c>
    </row>
    <row r="105" spans="2:24" x14ac:dyDescent="0.35">
      <c r="B105" t="s">
        <v>2</v>
      </c>
      <c r="C105" s="93"/>
      <c r="F105" t="s">
        <v>2</v>
      </c>
      <c r="G105" s="93"/>
      <c r="J105" t="s">
        <v>2</v>
      </c>
      <c r="K105" s="93"/>
      <c r="L105" s="4"/>
      <c r="N105" t="s">
        <v>2</v>
      </c>
      <c r="O105" s="93"/>
      <c r="P105" s="4"/>
      <c r="R105" t="s">
        <v>2</v>
      </c>
      <c r="S105" s="93"/>
      <c r="T105" s="4"/>
      <c r="V105" t="s">
        <v>2</v>
      </c>
      <c r="W105" s="93"/>
      <c r="X105" s="4"/>
    </row>
    <row r="106" spans="2:24" x14ac:dyDescent="0.35">
      <c r="B106" s="51" t="s">
        <v>218</v>
      </c>
      <c r="C106" s="50" t="s">
        <v>219</v>
      </c>
      <c r="D106" s="68" t="s">
        <v>0</v>
      </c>
      <c r="F106" s="51" t="s">
        <v>218</v>
      </c>
      <c r="G106" s="50" t="s">
        <v>219</v>
      </c>
      <c r="H106" s="68" t="s">
        <v>0</v>
      </c>
      <c r="J106" s="51" t="s">
        <v>218</v>
      </c>
      <c r="K106" s="50" t="s">
        <v>219</v>
      </c>
      <c r="L106" s="68" t="s">
        <v>0</v>
      </c>
      <c r="N106" s="51" t="s">
        <v>218</v>
      </c>
      <c r="O106" s="50" t="s">
        <v>219</v>
      </c>
      <c r="P106" s="68" t="s">
        <v>0</v>
      </c>
      <c r="R106" s="51" t="s">
        <v>218</v>
      </c>
      <c r="S106" s="50" t="s">
        <v>219</v>
      </c>
      <c r="T106" s="68" t="s">
        <v>0</v>
      </c>
      <c r="V106" s="51" t="s">
        <v>218</v>
      </c>
      <c r="W106" s="50" t="s">
        <v>219</v>
      </c>
      <c r="X106" s="68" t="s">
        <v>0</v>
      </c>
    </row>
    <row r="107" spans="2:24" x14ac:dyDescent="0.35">
      <c r="B107" s="2" t="s">
        <v>18</v>
      </c>
      <c r="C107" s="1"/>
      <c r="D107" s="67">
        <f>C107*8500</f>
        <v>0</v>
      </c>
      <c r="F107" s="2" t="s">
        <v>18</v>
      </c>
      <c r="G107" s="1"/>
      <c r="H107" s="67">
        <f>G107*8500</f>
        <v>0</v>
      </c>
      <c r="J107" s="2" t="s">
        <v>18</v>
      </c>
      <c r="K107" s="1"/>
      <c r="L107" s="67">
        <f>K107*8500</f>
        <v>0</v>
      </c>
      <c r="N107" s="2" t="s">
        <v>18</v>
      </c>
      <c r="O107" s="1"/>
      <c r="P107" s="67">
        <f>O107*8500</f>
        <v>0</v>
      </c>
      <c r="R107" s="2" t="s">
        <v>18</v>
      </c>
      <c r="S107" s="1"/>
      <c r="T107" s="67">
        <f>S107*8500</f>
        <v>0</v>
      </c>
      <c r="V107" s="2" t="s">
        <v>18</v>
      </c>
      <c r="W107" s="1"/>
      <c r="X107" s="67">
        <f>W107*8500</f>
        <v>0</v>
      </c>
    </row>
    <row r="108" spans="2:24" x14ac:dyDescent="0.35">
      <c r="B108" s="2" t="s">
        <v>21</v>
      </c>
      <c r="C108" s="1"/>
      <c r="D108" s="67">
        <f>C108*8500</f>
        <v>0</v>
      </c>
      <c r="F108" s="2" t="s">
        <v>21</v>
      </c>
      <c r="G108" s="1"/>
      <c r="H108" s="67">
        <f>G108*8500</f>
        <v>0</v>
      </c>
      <c r="J108" s="2" t="s">
        <v>21</v>
      </c>
      <c r="K108" s="1"/>
      <c r="L108" s="67">
        <f>K108*8500</f>
        <v>0</v>
      </c>
      <c r="N108" s="2" t="s">
        <v>21</v>
      </c>
      <c r="O108" s="1"/>
      <c r="P108" s="67">
        <f>O108*8500</f>
        <v>0</v>
      </c>
      <c r="R108" s="2" t="s">
        <v>21</v>
      </c>
      <c r="S108" s="1"/>
      <c r="T108" s="67">
        <f>S108*8500</f>
        <v>0</v>
      </c>
      <c r="V108" s="2" t="s">
        <v>21</v>
      </c>
      <c r="W108" s="1"/>
      <c r="X108" s="67">
        <f>W108*8500</f>
        <v>0</v>
      </c>
    </row>
    <row r="109" spans="2:24" x14ac:dyDescent="0.35">
      <c r="B109" s="2" t="s">
        <v>20</v>
      </c>
      <c r="C109" s="1"/>
      <c r="D109" s="67">
        <f t="shared" ref="D109:D112" si="36">C109*8500</f>
        <v>0</v>
      </c>
      <c r="F109" s="2" t="s">
        <v>20</v>
      </c>
      <c r="G109" s="1"/>
      <c r="H109" s="67">
        <f t="shared" ref="H109:H112" si="37">G109*8500</f>
        <v>0</v>
      </c>
      <c r="J109" s="2" t="s">
        <v>20</v>
      </c>
      <c r="K109" s="1"/>
      <c r="L109" s="67">
        <f t="shared" ref="L109:L112" si="38">K109*8500</f>
        <v>0</v>
      </c>
      <c r="N109" s="2" t="s">
        <v>20</v>
      </c>
      <c r="O109" s="1"/>
      <c r="P109" s="67">
        <f t="shared" ref="P109:P112" si="39">O109*8500</f>
        <v>0</v>
      </c>
      <c r="R109" s="2" t="s">
        <v>20</v>
      </c>
      <c r="S109" s="1"/>
      <c r="T109" s="67">
        <f t="shared" ref="T109:T112" si="40">S109*8500</f>
        <v>0</v>
      </c>
      <c r="V109" s="2" t="s">
        <v>20</v>
      </c>
      <c r="W109" s="1"/>
      <c r="X109" s="67">
        <f t="shared" ref="X109:X112" si="41">W109*8500</f>
        <v>0</v>
      </c>
    </row>
    <row r="110" spans="2:24" x14ac:dyDescent="0.35">
      <c r="B110" s="2" t="s">
        <v>22</v>
      </c>
      <c r="C110" s="1"/>
      <c r="D110" s="67">
        <f t="shared" si="36"/>
        <v>0</v>
      </c>
      <c r="F110" s="2" t="s">
        <v>22</v>
      </c>
      <c r="G110" s="1"/>
      <c r="H110" s="67">
        <f t="shared" si="37"/>
        <v>0</v>
      </c>
      <c r="J110" s="2" t="s">
        <v>22</v>
      </c>
      <c r="K110" s="1"/>
      <c r="L110" s="67">
        <f t="shared" si="38"/>
        <v>0</v>
      </c>
      <c r="N110" s="2" t="s">
        <v>22</v>
      </c>
      <c r="O110" s="1"/>
      <c r="P110" s="67">
        <f t="shared" si="39"/>
        <v>0</v>
      </c>
      <c r="R110" s="2" t="s">
        <v>22</v>
      </c>
      <c r="S110" s="1"/>
      <c r="T110" s="67">
        <f t="shared" si="40"/>
        <v>0</v>
      </c>
      <c r="V110" s="2" t="s">
        <v>22</v>
      </c>
      <c r="W110" s="1"/>
      <c r="X110" s="67">
        <f t="shared" si="41"/>
        <v>0</v>
      </c>
    </row>
    <row r="111" spans="2:24" x14ac:dyDescent="0.35">
      <c r="B111" s="2" t="s">
        <v>19</v>
      </c>
      <c r="C111" s="1"/>
      <c r="D111" s="67">
        <f t="shared" si="36"/>
        <v>0</v>
      </c>
      <c r="F111" s="2" t="s">
        <v>19</v>
      </c>
      <c r="G111" s="1"/>
      <c r="H111" s="67">
        <f t="shared" si="37"/>
        <v>0</v>
      </c>
      <c r="J111" s="2" t="s">
        <v>19</v>
      </c>
      <c r="K111" s="1"/>
      <c r="L111" s="67">
        <f t="shared" si="38"/>
        <v>0</v>
      </c>
      <c r="N111" s="2" t="s">
        <v>19</v>
      </c>
      <c r="O111" s="1"/>
      <c r="P111" s="67">
        <f t="shared" si="39"/>
        <v>0</v>
      </c>
      <c r="R111" s="2" t="s">
        <v>19</v>
      </c>
      <c r="S111" s="1"/>
      <c r="T111" s="67">
        <f t="shared" si="40"/>
        <v>0</v>
      </c>
      <c r="V111" s="2" t="s">
        <v>19</v>
      </c>
      <c r="W111" s="1"/>
      <c r="X111" s="67">
        <f t="shared" si="41"/>
        <v>0</v>
      </c>
    </row>
    <row r="112" spans="2:24" x14ac:dyDescent="0.35">
      <c r="B112" s="2" t="s">
        <v>23</v>
      </c>
      <c r="C112" s="1"/>
      <c r="D112" s="67">
        <f t="shared" si="36"/>
        <v>0</v>
      </c>
      <c r="F112" s="2" t="s">
        <v>23</v>
      </c>
      <c r="G112" s="1"/>
      <c r="H112" s="67">
        <f t="shared" si="37"/>
        <v>0</v>
      </c>
      <c r="J112" s="2" t="s">
        <v>23</v>
      </c>
      <c r="K112" s="1"/>
      <c r="L112" s="67">
        <f t="shared" si="38"/>
        <v>0</v>
      </c>
      <c r="N112" s="2" t="s">
        <v>23</v>
      </c>
      <c r="O112" s="1"/>
      <c r="P112" s="67">
        <f t="shared" si="39"/>
        <v>0</v>
      </c>
      <c r="R112" s="2" t="s">
        <v>23</v>
      </c>
      <c r="S112" s="1"/>
      <c r="T112" s="67">
        <f t="shared" si="40"/>
        <v>0</v>
      </c>
      <c r="V112" s="2" t="s">
        <v>23</v>
      </c>
      <c r="W112" s="1"/>
      <c r="X112" s="67">
        <f t="shared" si="41"/>
        <v>0</v>
      </c>
    </row>
    <row r="113" spans="2:24" x14ac:dyDescent="0.35">
      <c r="B113" s="51" t="s">
        <v>221</v>
      </c>
      <c r="C113" s="50">
        <f>SUM(C107:C112)</f>
        <v>0</v>
      </c>
      <c r="D113" s="68">
        <f>SUM(D107:D112)</f>
        <v>0</v>
      </c>
      <c r="F113" s="51" t="s">
        <v>221</v>
      </c>
      <c r="G113" s="50">
        <f>SUM(G107:G112)</f>
        <v>0</v>
      </c>
      <c r="H113" s="68">
        <f>SUM(H107:H112)</f>
        <v>0</v>
      </c>
      <c r="J113" s="51" t="s">
        <v>221</v>
      </c>
      <c r="K113" s="50">
        <f>SUM(K107:K112)</f>
        <v>0</v>
      </c>
      <c r="L113" s="68">
        <f>SUM(L107:L112)</f>
        <v>0</v>
      </c>
      <c r="N113" s="51" t="s">
        <v>221</v>
      </c>
      <c r="O113" s="50">
        <f>SUM(O107:O112)</f>
        <v>0</v>
      </c>
      <c r="P113" s="68">
        <f>SUM(P107:P112)</f>
        <v>0</v>
      </c>
      <c r="R113" s="51" t="s">
        <v>221</v>
      </c>
      <c r="S113" s="50">
        <f>SUM(S107:S112)</f>
        <v>0</v>
      </c>
      <c r="T113" s="68">
        <f>SUM(T107:T112)</f>
        <v>0</v>
      </c>
      <c r="V113" s="51" t="s">
        <v>221</v>
      </c>
      <c r="W113" s="50">
        <f>SUM(W107:W112)</f>
        <v>0</v>
      </c>
      <c r="X113" s="68">
        <f>SUM(X107:X112)</f>
        <v>0</v>
      </c>
    </row>
    <row r="116" spans="2:24" x14ac:dyDescent="0.35">
      <c r="N116" t="s">
        <v>2</v>
      </c>
      <c r="O116" s="93" t="s">
        <v>1178</v>
      </c>
      <c r="P116" s="4" t="s">
        <v>1179</v>
      </c>
    </row>
    <row r="117" spans="2:24" x14ac:dyDescent="0.35">
      <c r="B117" s="51" t="s">
        <v>218</v>
      </c>
      <c r="C117" s="50" t="s">
        <v>243</v>
      </c>
      <c r="E117" s="51" t="s">
        <v>218</v>
      </c>
      <c r="F117" s="50" t="s">
        <v>243</v>
      </c>
      <c r="H117" s="51" t="s">
        <v>218</v>
      </c>
      <c r="I117" s="50" t="s">
        <v>243</v>
      </c>
      <c r="K117" s="51" t="s">
        <v>218</v>
      </c>
      <c r="L117" s="50" t="s">
        <v>243</v>
      </c>
      <c r="N117" s="51" t="s">
        <v>218</v>
      </c>
      <c r="O117" s="50" t="s">
        <v>219</v>
      </c>
      <c r="P117" s="68" t="s">
        <v>0</v>
      </c>
      <c r="Q117" s="75"/>
    </row>
    <row r="118" spans="2:24" x14ac:dyDescent="0.35">
      <c r="B118" s="2" t="s">
        <v>18</v>
      </c>
      <c r="C118" s="1" t="s">
        <v>238</v>
      </c>
      <c r="E118" s="2" t="s">
        <v>18</v>
      </c>
      <c r="F118" s="1" t="s">
        <v>238</v>
      </c>
      <c r="H118" s="2" t="s">
        <v>18</v>
      </c>
      <c r="I118" s="1" t="s">
        <v>238</v>
      </c>
      <c r="K118" s="2" t="s">
        <v>18</v>
      </c>
      <c r="L118" s="1" t="s">
        <v>238</v>
      </c>
      <c r="N118" s="2" t="s">
        <v>18</v>
      </c>
      <c r="O118" s="1"/>
      <c r="P118" s="67">
        <f>O118*8500</f>
        <v>0</v>
      </c>
      <c r="Q118" s="75"/>
    </row>
    <row r="119" spans="2:24" s="4" customFormat="1" x14ac:dyDescent="0.35">
      <c r="B119" s="2" t="s">
        <v>19</v>
      </c>
      <c r="C119" s="1" t="s">
        <v>237</v>
      </c>
      <c r="E119" s="2" t="s">
        <v>19</v>
      </c>
      <c r="F119" s="1" t="s">
        <v>237</v>
      </c>
      <c r="H119" s="2" t="s">
        <v>19</v>
      </c>
      <c r="I119" s="1" t="s">
        <v>237</v>
      </c>
      <c r="K119" s="2" t="s">
        <v>19</v>
      </c>
      <c r="L119" s="1" t="s">
        <v>237</v>
      </c>
      <c r="M119"/>
      <c r="N119" s="2" t="s">
        <v>21</v>
      </c>
      <c r="O119" s="1">
        <v>1</v>
      </c>
      <c r="P119" s="67">
        <f>O119*8500</f>
        <v>8500</v>
      </c>
      <c r="Q119" s="85"/>
    </row>
    <row r="120" spans="2:24" s="4" customFormat="1" x14ac:dyDescent="0.35">
      <c r="B120" s="2" t="s">
        <v>20</v>
      </c>
      <c r="C120" s="1" t="s">
        <v>239</v>
      </c>
      <c r="E120" s="2" t="s">
        <v>20</v>
      </c>
      <c r="F120" s="1" t="s">
        <v>239</v>
      </c>
      <c r="H120" s="2" t="s">
        <v>20</v>
      </c>
      <c r="I120" s="1" t="s">
        <v>239</v>
      </c>
      <c r="K120" s="2" t="s">
        <v>20</v>
      </c>
      <c r="L120" s="1" t="s">
        <v>239</v>
      </c>
      <c r="M120"/>
      <c r="N120" s="2" t="s">
        <v>20</v>
      </c>
      <c r="O120" s="1">
        <v>1</v>
      </c>
      <c r="P120" s="67">
        <f t="shared" ref="P120:P123" si="42">O120*8500</f>
        <v>8500</v>
      </c>
      <c r="Q120" s="85"/>
    </row>
    <row r="121" spans="2:24" s="4" customFormat="1" x14ac:dyDescent="0.35">
      <c r="B121" s="2" t="s">
        <v>21</v>
      </c>
      <c r="C121" s="1" t="s">
        <v>240</v>
      </c>
      <c r="E121" s="2" t="s">
        <v>21</v>
      </c>
      <c r="F121" s="1" t="s">
        <v>240</v>
      </c>
      <c r="H121" s="2" t="s">
        <v>21</v>
      </c>
      <c r="I121" s="1" t="s">
        <v>240</v>
      </c>
      <c r="K121" s="2" t="s">
        <v>21</v>
      </c>
      <c r="L121" s="1" t="s">
        <v>240</v>
      </c>
      <c r="M121"/>
      <c r="N121" s="2" t="s">
        <v>22</v>
      </c>
      <c r="O121" s="1">
        <v>2</v>
      </c>
      <c r="P121" s="67">
        <f t="shared" si="42"/>
        <v>17000</v>
      </c>
      <c r="Q121" s="85"/>
    </row>
    <row r="122" spans="2:24" s="4" customFormat="1" x14ac:dyDescent="0.35">
      <c r="B122" s="2" t="s">
        <v>22</v>
      </c>
      <c r="C122" s="1" t="s">
        <v>241</v>
      </c>
      <c r="E122" s="2" t="s">
        <v>22</v>
      </c>
      <c r="F122" s="1" t="s">
        <v>241</v>
      </c>
      <c r="H122" s="2" t="s">
        <v>22</v>
      </c>
      <c r="I122" s="1" t="s">
        <v>241</v>
      </c>
      <c r="K122" s="2" t="s">
        <v>22</v>
      </c>
      <c r="L122" s="1" t="s">
        <v>241</v>
      </c>
      <c r="M122"/>
      <c r="N122" s="2" t="s">
        <v>19</v>
      </c>
      <c r="O122" s="1">
        <v>3</v>
      </c>
      <c r="P122" s="67">
        <f t="shared" si="42"/>
        <v>25500</v>
      </c>
      <c r="Q122" s="85"/>
    </row>
    <row r="123" spans="2:24" s="4" customFormat="1" x14ac:dyDescent="0.35">
      <c r="B123" s="2" t="s">
        <v>23</v>
      </c>
      <c r="C123" s="1" t="s">
        <v>242</v>
      </c>
      <c r="E123" s="2" t="s">
        <v>23</v>
      </c>
      <c r="F123" s="1" t="s">
        <v>242</v>
      </c>
      <c r="H123" s="2" t="s">
        <v>23</v>
      </c>
      <c r="I123" s="1" t="s">
        <v>242</v>
      </c>
      <c r="K123" s="2" t="s">
        <v>23</v>
      </c>
      <c r="L123" s="1" t="s">
        <v>242</v>
      </c>
      <c r="M123"/>
      <c r="N123" s="2" t="s">
        <v>23</v>
      </c>
      <c r="O123" s="1">
        <v>7</v>
      </c>
      <c r="P123" s="67">
        <f t="shared" si="42"/>
        <v>59500</v>
      </c>
      <c r="Q123" s="85"/>
    </row>
    <row r="124" spans="2:24" x14ac:dyDescent="0.35">
      <c r="K124" s="4"/>
      <c r="L124" s="4"/>
      <c r="N124" s="51" t="s">
        <v>221</v>
      </c>
      <c r="O124" s="50">
        <f>SUM(O118:O123)</f>
        <v>14</v>
      </c>
      <c r="P124" s="68">
        <f>SUM(P118:P123)</f>
        <v>119000</v>
      </c>
      <c r="Q124" s="75"/>
    </row>
    <row r="125" spans="2:24" s="4" customFormat="1" x14ac:dyDescent="0.35">
      <c r="B125" s="51" t="s">
        <v>218</v>
      </c>
      <c r="C125" s="50" t="s">
        <v>243</v>
      </c>
      <c r="E125" s="51" t="s">
        <v>218</v>
      </c>
      <c r="F125" s="50" t="s">
        <v>243</v>
      </c>
      <c r="H125" s="51" t="s">
        <v>218</v>
      </c>
      <c r="I125" s="50" t="s">
        <v>243</v>
      </c>
      <c r="K125" s="51" t="s">
        <v>218</v>
      </c>
      <c r="L125" s="50" t="s">
        <v>243</v>
      </c>
      <c r="M125"/>
      <c r="N125" s="132"/>
      <c r="O125" s="65"/>
      <c r="P125" s="206"/>
      <c r="Q125" s="85"/>
    </row>
    <row r="126" spans="2:24" s="4" customFormat="1" x14ac:dyDescent="0.35">
      <c r="B126" s="2" t="s">
        <v>18</v>
      </c>
      <c r="C126" s="1" t="s">
        <v>238</v>
      </c>
      <c r="E126" s="2" t="s">
        <v>18</v>
      </c>
      <c r="F126" s="1" t="s">
        <v>238</v>
      </c>
      <c r="H126" s="2" t="s">
        <v>18</v>
      </c>
      <c r="I126" s="1" t="s">
        <v>238</v>
      </c>
      <c r="K126" s="2" t="s">
        <v>18</v>
      </c>
      <c r="L126" s="1" t="s">
        <v>238</v>
      </c>
      <c r="M126"/>
      <c r="N126" s="65"/>
      <c r="O126" s="65"/>
      <c r="P126" s="65"/>
      <c r="Q126" s="85"/>
    </row>
    <row r="127" spans="2:24" s="4" customFormat="1" x14ac:dyDescent="0.35">
      <c r="B127" s="2" t="s">
        <v>19</v>
      </c>
      <c r="C127" s="1" t="s">
        <v>237</v>
      </c>
      <c r="E127" s="2" t="s">
        <v>19</v>
      </c>
      <c r="F127" s="1" t="s">
        <v>237</v>
      </c>
      <c r="H127" s="2" t="s">
        <v>19</v>
      </c>
      <c r="I127" s="1" t="s">
        <v>237</v>
      </c>
      <c r="K127" s="2" t="s">
        <v>19</v>
      </c>
      <c r="L127" s="1" t="s">
        <v>237</v>
      </c>
      <c r="M127"/>
    </row>
    <row r="128" spans="2:24" s="4" customFormat="1" x14ac:dyDescent="0.35">
      <c r="B128" s="2" t="s">
        <v>20</v>
      </c>
      <c r="C128" s="1" t="s">
        <v>239</v>
      </c>
      <c r="E128" s="2" t="s">
        <v>20</v>
      </c>
      <c r="F128" s="1" t="s">
        <v>239</v>
      </c>
      <c r="H128" s="2" t="s">
        <v>20</v>
      </c>
      <c r="I128" s="1" t="s">
        <v>239</v>
      </c>
      <c r="K128" s="2" t="s">
        <v>20</v>
      </c>
      <c r="L128" s="1" t="s">
        <v>239</v>
      </c>
      <c r="M128"/>
    </row>
    <row r="129" spans="2:13" s="4" customFormat="1" x14ac:dyDescent="0.35">
      <c r="B129" s="2" t="s">
        <v>21</v>
      </c>
      <c r="C129" s="1" t="s">
        <v>240</v>
      </c>
      <c r="E129" s="2" t="s">
        <v>21</v>
      </c>
      <c r="F129" s="1" t="s">
        <v>240</v>
      </c>
      <c r="H129" s="2" t="s">
        <v>21</v>
      </c>
      <c r="I129" s="1" t="s">
        <v>240</v>
      </c>
      <c r="K129" s="2" t="s">
        <v>21</v>
      </c>
      <c r="L129" s="1" t="s">
        <v>240</v>
      </c>
      <c r="M129"/>
    </row>
    <row r="130" spans="2:13" s="4" customFormat="1" x14ac:dyDescent="0.35">
      <c r="B130" s="2" t="s">
        <v>22</v>
      </c>
      <c r="C130" s="1" t="s">
        <v>241</v>
      </c>
      <c r="E130" s="2" t="s">
        <v>22</v>
      </c>
      <c r="F130" s="1" t="s">
        <v>241</v>
      </c>
      <c r="H130" s="2" t="s">
        <v>22</v>
      </c>
      <c r="I130" s="1" t="s">
        <v>241</v>
      </c>
      <c r="K130" s="2" t="s">
        <v>22</v>
      </c>
      <c r="L130" s="1" t="s">
        <v>241</v>
      </c>
      <c r="M130"/>
    </row>
    <row r="131" spans="2:13" s="4" customFormat="1" x14ac:dyDescent="0.35">
      <c r="B131" s="2" t="s">
        <v>23</v>
      </c>
      <c r="C131" s="1" t="s">
        <v>242</v>
      </c>
      <c r="E131" s="2" t="s">
        <v>23</v>
      </c>
      <c r="F131" s="1" t="s">
        <v>242</v>
      </c>
      <c r="H131" s="2" t="s">
        <v>23</v>
      </c>
      <c r="I131" s="1" t="s">
        <v>242</v>
      </c>
      <c r="K131" s="2" t="s">
        <v>23</v>
      </c>
      <c r="L131" s="1" t="s">
        <v>242</v>
      </c>
      <c r="M131"/>
    </row>
    <row r="132" spans="2:13" x14ac:dyDescent="0.35">
      <c r="K132" s="4"/>
      <c r="L132" s="4"/>
    </row>
    <row r="133" spans="2:13" s="4" customFormat="1" x14ac:dyDescent="0.35">
      <c r="B133" s="51" t="s">
        <v>218</v>
      </c>
      <c r="C133" s="50" t="s">
        <v>243</v>
      </c>
      <c r="E133" s="51" t="s">
        <v>218</v>
      </c>
      <c r="F133" s="50" t="s">
        <v>243</v>
      </c>
      <c r="H133" s="51" t="s">
        <v>218</v>
      </c>
      <c r="I133" s="50" t="s">
        <v>243</v>
      </c>
      <c r="K133" s="51" t="s">
        <v>218</v>
      </c>
      <c r="L133" s="50" t="s">
        <v>243</v>
      </c>
      <c r="M133"/>
    </row>
    <row r="134" spans="2:13" s="4" customFormat="1" x14ac:dyDescent="0.35">
      <c r="B134" s="2" t="s">
        <v>18</v>
      </c>
      <c r="C134" s="1" t="s">
        <v>238</v>
      </c>
      <c r="E134" s="2" t="s">
        <v>18</v>
      </c>
      <c r="F134" s="1" t="s">
        <v>238</v>
      </c>
      <c r="H134" s="2" t="s">
        <v>18</v>
      </c>
      <c r="I134" s="1" t="s">
        <v>238</v>
      </c>
      <c r="K134" s="2" t="s">
        <v>18</v>
      </c>
      <c r="L134" s="1" t="s">
        <v>238</v>
      </c>
      <c r="M134"/>
    </row>
    <row r="135" spans="2:13" s="4" customFormat="1" x14ac:dyDescent="0.35">
      <c r="B135" s="2" t="s">
        <v>19</v>
      </c>
      <c r="C135" s="1" t="s">
        <v>237</v>
      </c>
      <c r="E135" s="2" t="s">
        <v>19</v>
      </c>
      <c r="F135" s="1" t="s">
        <v>237</v>
      </c>
      <c r="H135" s="2" t="s">
        <v>19</v>
      </c>
      <c r="I135" s="1" t="s">
        <v>237</v>
      </c>
      <c r="K135" s="2" t="s">
        <v>19</v>
      </c>
      <c r="L135" s="1" t="s">
        <v>237</v>
      </c>
      <c r="M135"/>
    </row>
    <row r="136" spans="2:13" s="4" customFormat="1" x14ac:dyDescent="0.35">
      <c r="B136" s="2" t="s">
        <v>20</v>
      </c>
      <c r="C136" s="1" t="s">
        <v>239</v>
      </c>
      <c r="E136" s="2" t="s">
        <v>20</v>
      </c>
      <c r="F136" s="1" t="s">
        <v>239</v>
      </c>
      <c r="H136" s="2" t="s">
        <v>20</v>
      </c>
      <c r="I136" s="1" t="s">
        <v>239</v>
      </c>
      <c r="K136" s="2" t="s">
        <v>20</v>
      </c>
      <c r="L136" s="1" t="s">
        <v>239</v>
      </c>
      <c r="M136"/>
    </row>
    <row r="137" spans="2:13" s="4" customFormat="1" x14ac:dyDescent="0.35">
      <c r="B137" s="2" t="s">
        <v>21</v>
      </c>
      <c r="C137" s="1" t="s">
        <v>240</v>
      </c>
      <c r="E137" s="2" t="s">
        <v>21</v>
      </c>
      <c r="F137" s="1" t="s">
        <v>240</v>
      </c>
      <c r="H137" s="2" t="s">
        <v>21</v>
      </c>
      <c r="I137" s="1" t="s">
        <v>240</v>
      </c>
      <c r="K137" s="2" t="s">
        <v>21</v>
      </c>
      <c r="L137" s="1" t="s">
        <v>240</v>
      </c>
      <c r="M137"/>
    </row>
    <row r="138" spans="2:13" s="4" customFormat="1" x14ac:dyDescent="0.35">
      <c r="B138" s="2" t="s">
        <v>22</v>
      </c>
      <c r="C138" s="1" t="s">
        <v>241</v>
      </c>
      <c r="E138" s="2" t="s">
        <v>22</v>
      </c>
      <c r="F138" s="1" t="s">
        <v>241</v>
      </c>
      <c r="H138" s="2" t="s">
        <v>22</v>
      </c>
      <c r="I138" s="1" t="s">
        <v>241</v>
      </c>
      <c r="K138" s="2" t="s">
        <v>22</v>
      </c>
      <c r="L138" s="1" t="s">
        <v>241</v>
      </c>
      <c r="M138"/>
    </row>
    <row r="139" spans="2:13" s="4" customFormat="1" x14ac:dyDescent="0.35">
      <c r="B139" s="2" t="s">
        <v>23</v>
      </c>
      <c r="C139" s="1" t="s">
        <v>242</v>
      </c>
      <c r="E139" s="2" t="s">
        <v>23</v>
      </c>
      <c r="F139" s="1" t="s">
        <v>242</v>
      </c>
      <c r="H139" s="2" t="s">
        <v>23</v>
      </c>
      <c r="I139" s="1" t="s">
        <v>242</v>
      </c>
      <c r="K139" s="2" t="s">
        <v>23</v>
      </c>
      <c r="L139" s="1" t="s">
        <v>242</v>
      </c>
      <c r="M139"/>
    </row>
    <row r="140" spans="2:13" x14ac:dyDescent="0.35">
      <c r="K140" s="4"/>
      <c r="L140" s="4"/>
    </row>
    <row r="141" spans="2:13" x14ac:dyDescent="0.35">
      <c r="K141" s="4"/>
      <c r="L141" s="4"/>
    </row>
    <row r="142" spans="2:13" x14ac:dyDescent="0.35">
      <c r="K142" s="4"/>
      <c r="L142" s="4"/>
    </row>
    <row r="143" spans="2:13" x14ac:dyDescent="0.35">
      <c r="K143" s="4"/>
      <c r="L143" s="4"/>
    </row>
    <row r="144" spans="2:13" s="4" customFormat="1" x14ac:dyDescent="0.35">
      <c r="B144" s="51" t="s">
        <v>218</v>
      </c>
      <c r="C144" s="50" t="s">
        <v>243</v>
      </c>
      <c r="E144" s="51" t="s">
        <v>218</v>
      </c>
      <c r="F144" s="50" t="s">
        <v>243</v>
      </c>
      <c r="H144" s="51" t="s">
        <v>218</v>
      </c>
      <c r="I144" s="50" t="s">
        <v>243</v>
      </c>
      <c r="K144" s="51" t="s">
        <v>218</v>
      </c>
      <c r="L144" s="50" t="s">
        <v>243</v>
      </c>
      <c r="M144"/>
    </row>
    <row r="145" spans="2:13" s="4" customFormat="1" x14ac:dyDescent="0.35">
      <c r="B145" s="2" t="s">
        <v>18</v>
      </c>
      <c r="C145" s="1" t="s">
        <v>238</v>
      </c>
      <c r="E145" s="2" t="s">
        <v>18</v>
      </c>
      <c r="F145" s="1" t="s">
        <v>238</v>
      </c>
      <c r="H145" s="2" t="s">
        <v>18</v>
      </c>
      <c r="I145" s="1" t="s">
        <v>238</v>
      </c>
      <c r="K145" s="2" t="s">
        <v>18</v>
      </c>
      <c r="L145" s="1" t="s">
        <v>238</v>
      </c>
      <c r="M145"/>
    </row>
    <row r="146" spans="2:13" s="4" customFormat="1" x14ac:dyDescent="0.35">
      <c r="B146" s="2" t="s">
        <v>19</v>
      </c>
      <c r="C146" s="1" t="s">
        <v>237</v>
      </c>
      <c r="E146" s="2" t="s">
        <v>19</v>
      </c>
      <c r="F146" s="1" t="s">
        <v>237</v>
      </c>
      <c r="H146" s="2" t="s">
        <v>19</v>
      </c>
      <c r="I146" s="1" t="s">
        <v>237</v>
      </c>
      <c r="K146" s="2" t="s">
        <v>19</v>
      </c>
      <c r="L146" s="1" t="s">
        <v>237</v>
      </c>
      <c r="M146"/>
    </row>
    <row r="147" spans="2:13" s="4" customFormat="1" x14ac:dyDescent="0.35">
      <c r="B147" s="2" t="s">
        <v>20</v>
      </c>
      <c r="C147" s="1" t="s">
        <v>239</v>
      </c>
      <c r="E147" s="2" t="s">
        <v>20</v>
      </c>
      <c r="F147" s="1" t="s">
        <v>239</v>
      </c>
      <c r="H147" s="2" t="s">
        <v>20</v>
      </c>
      <c r="I147" s="1" t="s">
        <v>239</v>
      </c>
      <c r="K147" s="2" t="s">
        <v>20</v>
      </c>
      <c r="L147" s="1" t="s">
        <v>239</v>
      </c>
      <c r="M147"/>
    </row>
    <row r="148" spans="2:13" s="4" customFormat="1" x14ac:dyDescent="0.35">
      <c r="B148" s="2" t="s">
        <v>21</v>
      </c>
      <c r="C148" s="1" t="s">
        <v>240</v>
      </c>
      <c r="E148" s="2" t="s">
        <v>21</v>
      </c>
      <c r="F148" s="1" t="s">
        <v>240</v>
      </c>
      <c r="H148" s="2" t="s">
        <v>21</v>
      </c>
      <c r="I148" s="1" t="s">
        <v>240</v>
      </c>
      <c r="K148" s="2" t="s">
        <v>21</v>
      </c>
      <c r="L148" s="1" t="s">
        <v>240</v>
      </c>
      <c r="M148"/>
    </row>
    <row r="149" spans="2:13" s="4" customFormat="1" x14ac:dyDescent="0.35">
      <c r="B149" s="2" t="s">
        <v>22</v>
      </c>
      <c r="C149" s="1" t="s">
        <v>241</v>
      </c>
      <c r="E149" s="2" t="s">
        <v>22</v>
      </c>
      <c r="F149" s="1" t="s">
        <v>241</v>
      </c>
      <c r="H149" s="2" t="s">
        <v>22</v>
      </c>
      <c r="I149" s="1" t="s">
        <v>241</v>
      </c>
      <c r="K149" s="2" t="s">
        <v>22</v>
      </c>
      <c r="L149" s="1" t="s">
        <v>241</v>
      </c>
      <c r="M149"/>
    </row>
    <row r="150" spans="2:13" s="4" customFormat="1" x14ac:dyDescent="0.35">
      <c r="B150" s="2" t="s">
        <v>23</v>
      </c>
      <c r="C150" s="1" t="s">
        <v>242</v>
      </c>
      <c r="E150" s="2" t="s">
        <v>23</v>
      </c>
      <c r="F150" s="1" t="s">
        <v>242</v>
      </c>
      <c r="H150" s="2" t="s">
        <v>23</v>
      </c>
      <c r="I150" s="1" t="s">
        <v>242</v>
      </c>
      <c r="K150" s="2" t="s">
        <v>23</v>
      </c>
      <c r="L150" s="1" t="s">
        <v>242</v>
      </c>
      <c r="M150"/>
    </row>
    <row r="151" spans="2:13" x14ac:dyDescent="0.35">
      <c r="K151" s="4"/>
      <c r="L151" s="4"/>
    </row>
    <row r="152" spans="2:13" x14ac:dyDescent="0.35">
      <c r="B152" s="51" t="s">
        <v>218</v>
      </c>
      <c r="C152" s="50" t="s">
        <v>243</v>
      </c>
      <c r="E152" s="51" t="s">
        <v>218</v>
      </c>
      <c r="F152" s="50" t="s">
        <v>243</v>
      </c>
      <c r="H152" s="51" t="s">
        <v>218</v>
      </c>
      <c r="I152" s="50" t="s">
        <v>243</v>
      </c>
      <c r="K152" s="51" t="s">
        <v>218</v>
      </c>
      <c r="L152" s="50" t="s">
        <v>243</v>
      </c>
    </row>
    <row r="153" spans="2:13" x14ac:dyDescent="0.35">
      <c r="B153" s="2" t="s">
        <v>18</v>
      </c>
      <c r="C153" s="1" t="s">
        <v>238</v>
      </c>
      <c r="E153" s="2" t="s">
        <v>18</v>
      </c>
      <c r="F153" s="1" t="s">
        <v>238</v>
      </c>
      <c r="H153" s="2" t="s">
        <v>18</v>
      </c>
      <c r="I153" s="1" t="s">
        <v>238</v>
      </c>
      <c r="K153" s="2" t="s">
        <v>18</v>
      </c>
      <c r="L153" s="1" t="s">
        <v>238</v>
      </c>
    </row>
    <row r="154" spans="2:13" x14ac:dyDescent="0.35">
      <c r="B154" s="2" t="s">
        <v>19</v>
      </c>
      <c r="C154" s="1" t="s">
        <v>237</v>
      </c>
      <c r="E154" s="2" t="s">
        <v>19</v>
      </c>
      <c r="F154" s="1" t="s">
        <v>237</v>
      </c>
      <c r="H154" s="2" t="s">
        <v>19</v>
      </c>
      <c r="I154" s="1" t="s">
        <v>237</v>
      </c>
      <c r="K154" s="2" t="s">
        <v>19</v>
      </c>
      <c r="L154" s="1" t="s">
        <v>237</v>
      </c>
    </row>
    <row r="155" spans="2:13" x14ac:dyDescent="0.35">
      <c r="B155" s="2" t="s">
        <v>20</v>
      </c>
      <c r="C155" s="1" t="s">
        <v>239</v>
      </c>
      <c r="E155" s="2" t="s">
        <v>20</v>
      </c>
      <c r="F155" s="1" t="s">
        <v>239</v>
      </c>
      <c r="H155" s="2" t="s">
        <v>20</v>
      </c>
      <c r="I155" s="1" t="s">
        <v>239</v>
      </c>
      <c r="K155" s="2" t="s">
        <v>20</v>
      </c>
      <c r="L155" s="1" t="s">
        <v>239</v>
      </c>
    </row>
    <row r="156" spans="2:13" x14ac:dyDescent="0.35">
      <c r="B156" s="2" t="s">
        <v>21</v>
      </c>
      <c r="C156" s="1" t="s">
        <v>240</v>
      </c>
      <c r="E156" s="2" t="s">
        <v>21</v>
      </c>
      <c r="F156" s="1" t="s">
        <v>240</v>
      </c>
      <c r="H156" s="2" t="s">
        <v>21</v>
      </c>
      <c r="I156" s="1" t="s">
        <v>240</v>
      </c>
      <c r="K156" s="2" t="s">
        <v>21</v>
      </c>
      <c r="L156" s="1" t="s">
        <v>240</v>
      </c>
    </row>
    <row r="157" spans="2:13" x14ac:dyDescent="0.35">
      <c r="B157" s="2" t="s">
        <v>22</v>
      </c>
      <c r="C157" s="1" t="s">
        <v>241</v>
      </c>
      <c r="E157" s="2" t="s">
        <v>22</v>
      </c>
      <c r="F157" s="1" t="s">
        <v>241</v>
      </c>
      <c r="H157" s="2" t="s">
        <v>22</v>
      </c>
      <c r="I157" s="1" t="s">
        <v>241</v>
      </c>
      <c r="K157" s="2" t="s">
        <v>22</v>
      </c>
      <c r="L157" s="1" t="s">
        <v>241</v>
      </c>
    </row>
    <row r="158" spans="2:13" x14ac:dyDescent="0.35">
      <c r="B158" s="2" t="s">
        <v>23</v>
      </c>
      <c r="C158" s="1" t="s">
        <v>242</v>
      </c>
      <c r="E158" s="2" t="s">
        <v>23</v>
      </c>
      <c r="F158" s="1" t="s">
        <v>242</v>
      </c>
      <c r="H158" s="2" t="s">
        <v>23</v>
      </c>
      <c r="I158" s="1" t="s">
        <v>242</v>
      </c>
      <c r="K158" s="2" t="s">
        <v>23</v>
      </c>
      <c r="L158" s="1" t="s">
        <v>242</v>
      </c>
    </row>
    <row r="159" spans="2:13" x14ac:dyDescent="0.35">
      <c r="K159" s="4"/>
      <c r="L159" s="4"/>
    </row>
    <row r="160" spans="2:13" x14ac:dyDescent="0.35">
      <c r="B160" s="51" t="s">
        <v>218</v>
      </c>
      <c r="C160" s="50" t="s">
        <v>243</v>
      </c>
      <c r="E160" s="51" t="s">
        <v>218</v>
      </c>
      <c r="F160" s="50" t="s">
        <v>243</v>
      </c>
      <c r="H160" s="51" t="s">
        <v>218</v>
      </c>
      <c r="I160" s="50" t="s">
        <v>243</v>
      </c>
      <c r="K160" s="51" t="s">
        <v>218</v>
      </c>
      <c r="L160" s="50" t="s">
        <v>243</v>
      </c>
    </row>
    <row r="161" spans="2:12" x14ac:dyDescent="0.35">
      <c r="B161" s="2" t="s">
        <v>18</v>
      </c>
      <c r="C161" s="1" t="s">
        <v>238</v>
      </c>
      <c r="E161" s="2" t="s">
        <v>18</v>
      </c>
      <c r="F161" s="1" t="s">
        <v>238</v>
      </c>
      <c r="H161" s="2" t="s">
        <v>18</v>
      </c>
      <c r="I161" s="1" t="s">
        <v>238</v>
      </c>
      <c r="K161" s="2" t="s">
        <v>18</v>
      </c>
      <c r="L161" s="1" t="s">
        <v>238</v>
      </c>
    </row>
    <row r="162" spans="2:12" x14ac:dyDescent="0.35">
      <c r="B162" s="2" t="s">
        <v>19</v>
      </c>
      <c r="C162" s="1" t="s">
        <v>237</v>
      </c>
      <c r="E162" s="2" t="s">
        <v>19</v>
      </c>
      <c r="F162" s="1" t="s">
        <v>237</v>
      </c>
      <c r="H162" s="2" t="s">
        <v>19</v>
      </c>
      <c r="I162" s="1" t="s">
        <v>237</v>
      </c>
      <c r="K162" s="2" t="s">
        <v>19</v>
      </c>
      <c r="L162" s="1" t="s">
        <v>237</v>
      </c>
    </row>
    <row r="163" spans="2:12" x14ac:dyDescent="0.35">
      <c r="B163" s="2" t="s">
        <v>20</v>
      </c>
      <c r="C163" s="1" t="s">
        <v>239</v>
      </c>
      <c r="E163" s="2" t="s">
        <v>20</v>
      </c>
      <c r="F163" s="1" t="s">
        <v>239</v>
      </c>
      <c r="H163" s="2" t="s">
        <v>20</v>
      </c>
      <c r="I163" s="1" t="s">
        <v>239</v>
      </c>
      <c r="K163" s="2" t="s">
        <v>20</v>
      </c>
      <c r="L163" s="1" t="s">
        <v>239</v>
      </c>
    </row>
    <row r="164" spans="2:12" x14ac:dyDescent="0.35">
      <c r="B164" s="2" t="s">
        <v>21</v>
      </c>
      <c r="C164" s="1" t="s">
        <v>240</v>
      </c>
      <c r="E164" s="2" t="s">
        <v>21</v>
      </c>
      <c r="F164" s="1" t="s">
        <v>240</v>
      </c>
      <c r="H164" s="2" t="s">
        <v>21</v>
      </c>
      <c r="I164" s="1" t="s">
        <v>240</v>
      </c>
      <c r="K164" s="2" t="s">
        <v>21</v>
      </c>
      <c r="L164" s="1" t="s">
        <v>240</v>
      </c>
    </row>
    <row r="165" spans="2:12" x14ac:dyDescent="0.35">
      <c r="B165" s="2" t="s">
        <v>22</v>
      </c>
      <c r="C165" s="1" t="s">
        <v>241</v>
      </c>
      <c r="E165" s="2" t="s">
        <v>22</v>
      </c>
      <c r="F165" s="1" t="s">
        <v>241</v>
      </c>
      <c r="H165" s="2" t="s">
        <v>22</v>
      </c>
      <c r="I165" s="1" t="s">
        <v>241</v>
      </c>
      <c r="K165" s="2" t="s">
        <v>22</v>
      </c>
      <c r="L165" s="1" t="s">
        <v>241</v>
      </c>
    </row>
    <row r="166" spans="2:12" x14ac:dyDescent="0.35">
      <c r="B166" s="2" t="s">
        <v>23</v>
      </c>
      <c r="C166" s="1" t="s">
        <v>242</v>
      </c>
      <c r="E166" s="2" t="s">
        <v>23</v>
      </c>
      <c r="F166" s="1" t="s">
        <v>242</v>
      </c>
      <c r="H166" s="2" t="s">
        <v>23</v>
      </c>
      <c r="I166" s="1" t="s">
        <v>242</v>
      </c>
      <c r="K166" s="2" t="s">
        <v>23</v>
      </c>
      <c r="L166" s="1" t="s">
        <v>242</v>
      </c>
    </row>
    <row r="169" spans="2:12" x14ac:dyDescent="0.35">
      <c r="B169" s="51" t="s">
        <v>218</v>
      </c>
      <c r="C169" s="50" t="s">
        <v>243</v>
      </c>
      <c r="E169" s="51" t="s">
        <v>218</v>
      </c>
      <c r="F169" s="50" t="s">
        <v>243</v>
      </c>
      <c r="H169" s="51" t="s">
        <v>218</v>
      </c>
      <c r="I169" s="50" t="s">
        <v>243</v>
      </c>
      <c r="K169" s="51" t="s">
        <v>218</v>
      </c>
      <c r="L169" s="50" t="s">
        <v>243</v>
      </c>
    </row>
    <row r="170" spans="2:12" x14ac:dyDescent="0.35">
      <c r="B170" s="2" t="s">
        <v>18</v>
      </c>
      <c r="C170" s="1" t="s">
        <v>238</v>
      </c>
      <c r="E170" s="2" t="s">
        <v>18</v>
      </c>
      <c r="F170" s="1" t="s">
        <v>238</v>
      </c>
      <c r="H170" s="2" t="s">
        <v>18</v>
      </c>
      <c r="I170" s="1" t="s">
        <v>238</v>
      </c>
      <c r="K170" s="2" t="s">
        <v>18</v>
      </c>
      <c r="L170" s="1" t="s">
        <v>238</v>
      </c>
    </row>
    <row r="171" spans="2:12" x14ac:dyDescent="0.35">
      <c r="B171" s="2" t="s">
        <v>19</v>
      </c>
      <c r="C171" s="1" t="s">
        <v>237</v>
      </c>
      <c r="E171" s="2" t="s">
        <v>19</v>
      </c>
      <c r="F171" s="1" t="s">
        <v>237</v>
      </c>
      <c r="H171" s="2" t="s">
        <v>19</v>
      </c>
      <c r="I171" s="1" t="s">
        <v>237</v>
      </c>
      <c r="K171" s="2" t="s">
        <v>19</v>
      </c>
      <c r="L171" s="1" t="s">
        <v>237</v>
      </c>
    </row>
    <row r="172" spans="2:12" x14ac:dyDescent="0.35">
      <c r="B172" s="2" t="s">
        <v>20</v>
      </c>
      <c r="C172" s="1" t="s">
        <v>239</v>
      </c>
      <c r="E172" s="2" t="s">
        <v>20</v>
      </c>
      <c r="F172" s="1" t="s">
        <v>239</v>
      </c>
      <c r="H172" s="2" t="s">
        <v>20</v>
      </c>
      <c r="I172" s="1" t="s">
        <v>239</v>
      </c>
      <c r="K172" s="2" t="s">
        <v>20</v>
      </c>
      <c r="L172" s="1" t="s">
        <v>239</v>
      </c>
    </row>
    <row r="173" spans="2:12" x14ac:dyDescent="0.35">
      <c r="B173" s="2" t="s">
        <v>21</v>
      </c>
      <c r="C173" s="1" t="s">
        <v>240</v>
      </c>
      <c r="E173" s="2" t="s">
        <v>21</v>
      </c>
      <c r="F173" s="1" t="s">
        <v>240</v>
      </c>
      <c r="H173" s="2" t="s">
        <v>21</v>
      </c>
      <c r="I173" s="1" t="s">
        <v>240</v>
      </c>
      <c r="K173" s="2" t="s">
        <v>21</v>
      </c>
      <c r="L173" s="1" t="s">
        <v>240</v>
      </c>
    </row>
    <row r="174" spans="2:12" x14ac:dyDescent="0.35">
      <c r="B174" s="2" t="s">
        <v>22</v>
      </c>
      <c r="C174" s="1" t="s">
        <v>241</v>
      </c>
      <c r="E174" s="2" t="s">
        <v>22</v>
      </c>
      <c r="F174" s="1" t="s">
        <v>241</v>
      </c>
      <c r="H174" s="2" t="s">
        <v>22</v>
      </c>
      <c r="I174" s="1" t="s">
        <v>241</v>
      </c>
      <c r="K174" s="2" t="s">
        <v>22</v>
      </c>
      <c r="L174" s="1" t="s">
        <v>241</v>
      </c>
    </row>
    <row r="175" spans="2:12" x14ac:dyDescent="0.35">
      <c r="B175" s="2" t="s">
        <v>23</v>
      </c>
      <c r="C175" s="1" t="s">
        <v>242</v>
      </c>
      <c r="E175" s="2" t="s">
        <v>23</v>
      </c>
      <c r="F175" s="1" t="s">
        <v>242</v>
      </c>
      <c r="H175" s="2" t="s">
        <v>23</v>
      </c>
      <c r="I175" s="1" t="s">
        <v>242</v>
      </c>
      <c r="K175" s="2" t="s">
        <v>23</v>
      </c>
      <c r="L175" s="1" t="s">
        <v>242</v>
      </c>
    </row>
    <row r="181" spans="8:13" x14ac:dyDescent="0.35">
      <c r="H181" s="314"/>
      <c r="I181" s="677" t="s">
        <v>1115</v>
      </c>
      <c r="J181" s="678"/>
      <c r="K181" s="315"/>
      <c r="L181" s="677" t="s">
        <v>1116</v>
      </c>
      <c r="M181" s="678"/>
    </row>
    <row r="182" spans="8:13" x14ac:dyDescent="0.35">
      <c r="H182" s="316" t="s">
        <v>1117</v>
      </c>
      <c r="I182" s="317" t="s">
        <v>1118</v>
      </c>
      <c r="J182" s="317" t="s">
        <v>1119</v>
      </c>
      <c r="K182" s="315"/>
      <c r="L182" s="318" t="s">
        <v>1120</v>
      </c>
      <c r="M182" s="317" t="s">
        <v>1121</v>
      </c>
    </row>
    <row r="183" spans="8:13" x14ac:dyDescent="0.35">
      <c r="H183" s="316"/>
      <c r="I183" s="317" t="s">
        <v>1122</v>
      </c>
      <c r="J183" s="317" t="s">
        <v>1123</v>
      </c>
      <c r="K183" s="315"/>
      <c r="L183" s="318" t="s">
        <v>1124</v>
      </c>
      <c r="M183" s="317" t="s">
        <v>1125</v>
      </c>
    </row>
    <row r="184" spans="8:13" x14ac:dyDescent="0.35">
      <c r="H184" s="319"/>
      <c r="I184" s="315"/>
      <c r="J184" s="315"/>
      <c r="K184" s="315"/>
      <c r="L184" s="315"/>
      <c r="M184" s="315"/>
    </row>
    <row r="185" spans="8:13" x14ac:dyDescent="0.35">
      <c r="H185" s="319"/>
      <c r="I185" s="315"/>
      <c r="J185" s="315"/>
      <c r="K185" s="315"/>
      <c r="L185" s="315"/>
      <c r="M185" s="315"/>
    </row>
    <row r="186" spans="8:13" x14ac:dyDescent="0.35">
      <c r="H186" s="320" t="s">
        <v>1126</v>
      </c>
      <c r="I186" s="321" t="s">
        <v>1127</v>
      </c>
      <c r="J186" s="321" t="s">
        <v>1128</v>
      </c>
      <c r="K186" s="315"/>
      <c r="L186" s="314" t="s">
        <v>1129</v>
      </c>
      <c r="M186" s="321" t="s">
        <v>1122</v>
      </c>
    </row>
    <row r="187" spans="8:13" x14ac:dyDescent="0.35">
      <c r="H187" s="316" t="s">
        <v>1126</v>
      </c>
      <c r="I187" s="322" t="s">
        <v>1130</v>
      </c>
      <c r="J187" s="322" t="s">
        <v>1131</v>
      </c>
      <c r="K187" s="315"/>
      <c r="L187" s="318" t="s">
        <v>1132</v>
      </c>
      <c r="M187" s="317" t="s">
        <v>1133</v>
      </c>
    </row>
    <row r="188" spans="8:13" x14ac:dyDescent="0.35">
      <c r="H188" s="318"/>
      <c r="I188" s="317" t="s">
        <v>1134</v>
      </c>
      <c r="J188" s="317" t="s">
        <v>1135</v>
      </c>
      <c r="K188" s="315"/>
      <c r="L188" s="323" t="s">
        <v>1136</v>
      </c>
      <c r="M188" s="322" t="s">
        <v>1137</v>
      </c>
    </row>
  </sheetData>
  <mergeCells count="3">
    <mergeCell ref="A45:B45"/>
    <mergeCell ref="I181:J181"/>
    <mergeCell ref="L181:M181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1"/>
  <sheetViews>
    <sheetView workbookViewId="0">
      <pane xSplit="4" ySplit="5" topLeftCell="E52" activePane="bottomRight" state="frozen"/>
      <selection pane="topRight" activeCell="E1" sqref="E1"/>
      <selection pane="bottomLeft" activeCell="A6" sqref="A6"/>
      <selection pane="bottomRight" activeCell="M29" sqref="M29"/>
    </sheetView>
  </sheetViews>
  <sheetFormatPr defaultRowHeight="14.5" x14ac:dyDescent="0.35"/>
  <cols>
    <col min="1" max="1" width="5.26953125" style="4" customWidth="1"/>
    <col min="2" max="2" width="13.1796875" customWidth="1"/>
    <col min="3" max="3" width="15.1796875" style="4" bestFit="1" customWidth="1"/>
    <col min="4" max="4" width="10.7265625" style="4" customWidth="1"/>
    <col min="5" max="5" width="12" style="4" bestFit="1" customWidth="1"/>
    <col min="6" max="6" width="15.1796875" style="4" bestFit="1" customWidth="1"/>
    <col min="7" max="7" width="9.54296875" style="4" customWidth="1"/>
    <col min="8" max="8" width="12" style="4" bestFit="1" customWidth="1"/>
    <col min="9" max="9" width="15.1796875" style="4" bestFit="1" customWidth="1"/>
    <col min="10" max="10" width="9.54296875" style="4" customWidth="1"/>
    <col min="11" max="11" width="12" bestFit="1" customWidth="1"/>
    <col min="12" max="12" width="15.1796875" bestFit="1" customWidth="1"/>
    <col min="13" max="13" width="13.1796875" bestFit="1" customWidth="1"/>
    <col min="14" max="14" width="12" bestFit="1" customWidth="1"/>
    <col min="18" max="18" width="13.453125" customWidth="1"/>
    <col min="20" max="20" width="12" bestFit="1" customWidth="1"/>
    <col min="22" max="22" width="12" bestFit="1" customWidth="1"/>
    <col min="24" max="24" width="10.453125" customWidth="1"/>
  </cols>
  <sheetData>
    <row r="1" spans="1:18" ht="18.5" x14ac:dyDescent="0.45">
      <c r="A1" s="679" t="s">
        <v>331</v>
      </c>
      <c r="B1" s="679"/>
      <c r="C1" s="62"/>
      <c r="D1" s="62"/>
    </row>
    <row r="2" spans="1:18" ht="18.5" x14ac:dyDescent="0.45">
      <c r="A2" s="290" t="s">
        <v>93</v>
      </c>
      <c r="B2" s="290"/>
      <c r="C2" s="62"/>
      <c r="D2" s="62"/>
    </row>
    <row r="3" spans="1:18" ht="18.5" x14ac:dyDescent="0.45">
      <c r="A3" s="290" t="s">
        <v>1113</v>
      </c>
      <c r="B3" s="290"/>
      <c r="C3" s="62"/>
      <c r="D3" s="62"/>
    </row>
    <row r="5" spans="1:18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897</v>
      </c>
      <c r="J5" s="22" t="s">
        <v>898</v>
      </c>
      <c r="K5" s="22" t="s">
        <v>0</v>
      </c>
      <c r="L5" s="22" t="s">
        <v>38</v>
      </c>
      <c r="M5" s="22" t="s">
        <v>82</v>
      </c>
    </row>
    <row r="6" spans="1:18" ht="16.5" customHeight="1" x14ac:dyDescent="0.35">
      <c r="A6" s="325">
        <v>1</v>
      </c>
      <c r="B6" s="103" t="s">
        <v>1101</v>
      </c>
      <c r="C6" s="104" t="s">
        <v>1102</v>
      </c>
      <c r="D6" s="104">
        <v>3</v>
      </c>
      <c r="E6" s="104">
        <v>1</v>
      </c>
      <c r="F6" s="104"/>
      <c r="G6" s="104"/>
      <c r="H6" s="104"/>
      <c r="I6" s="104"/>
      <c r="J6" s="104"/>
      <c r="K6" s="325">
        <f>SUM(E6:J6)</f>
        <v>1</v>
      </c>
      <c r="L6" s="45">
        <f>K6*8500</f>
        <v>8500</v>
      </c>
      <c r="M6" s="6" t="s">
        <v>181</v>
      </c>
      <c r="N6" t="s">
        <v>1084</v>
      </c>
    </row>
    <row r="7" spans="1:18" ht="16.5" customHeight="1" x14ac:dyDescent="0.35">
      <c r="A7" s="325">
        <f>A6+1</f>
        <v>2</v>
      </c>
      <c r="B7" s="103" t="s">
        <v>1103</v>
      </c>
      <c r="C7" s="104" t="s">
        <v>1102</v>
      </c>
      <c r="D7" s="104">
        <v>3</v>
      </c>
      <c r="E7" s="104">
        <v>1</v>
      </c>
      <c r="F7" s="104"/>
      <c r="G7" s="104"/>
      <c r="H7" s="104"/>
      <c r="I7" s="104">
        <v>5</v>
      </c>
      <c r="J7" s="104"/>
      <c r="K7" s="325">
        <f t="shared" ref="K7:K34" si="0">SUM(E7:J7)</f>
        <v>6</v>
      </c>
      <c r="L7" s="45">
        <f t="shared" ref="L7:L34" si="1">K7*8500</f>
        <v>51000</v>
      </c>
      <c r="M7" s="6" t="s">
        <v>181</v>
      </c>
      <c r="N7" t="s">
        <v>1085</v>
      </c>
    </row>
    <row r="8" spans="1:18" ht="16.5" customHeight="1" x14ac:dyDescent="0.35">
      <c r="A8" s="325">
        <f t="shared" ref="A8:A36" si="2">A7+1</f>
        <v>3</v>
      </c>
      <c r="B8" s="103" t="s">
        <v>1104</v>
      </c>
      <c r="C8" s="104" t="s">
        <v>1102</v>
      </c>
      <c r="D8" s="104">
        <v>3</v>
      </c>
      <c r="E8" s="104">
        <v>1</v>
      </c>
      <c r="F8" s="104"/>
      <c r="G8" s="104"/>
      <c r="H8" s="104"/>
      <c r="I8" s="104"/>
      <c r="J8" s="104"/>
      <c r="K8" s="325">
        <f t="shared" si="0"/>
        <v>1</v>
      </c>
      <c r="L8" s="45">
        <f t="shared" si="1"/>
        <v>8500</v>
      </c>
      <c r="M8" s="6" t="s">
        <v>181</v>
      </c>
      <c r="N8" t="s">
        <v>1086</v>
      </c>
    </row>
    <row r="9" spans="1:18" ht="16.5" customHeight="1" x14ac:dyDescent="0.35">
      <c r="A9" s="325">
        <f t="shared" si="2"/>
        <v>4</v>
      </c>
      <c r="B9" s="103" t="s">
        <v>957</v>
      </c>
      <c r="C9" s="104" t="s">
        <v>1102</v>
      </c>
      <c r="D9" s="104">
        <v>3</v>
      </c>
      <c r="E9" s="104"/>
      <c r="F9" s="104">
        <v>1</v>
      </c>
      <c r="G9" s="104">
        <v>1</v>
      </c>
      <c r="H9" s="104"/>
      <c r="I9" s="104"/>
      <c r="J9" s="104"/>
      <c r="K9" s="325">
        <f t="shared" si="0"/>
        <v>2</v>
      </c>
      <c r="L9" s="45">
        <f t="shared" si="1"/>
        <v>17000</v>
      </c>
      <c r="M9" s="6" t="s">
        <v>181</v>
      </c>
      <c r="N9" t="s">
        <v>1087</v>
      </c>
    </row>
    <row r="10" spans="1:18" ht="16.5" customHeight="1" x14ac:dyDescent="0.35">
      <c r="A10" s="325">
        <f t="shared" si="2"/>
        <v>5</v>
      </c>
      <c r="B10" s="103" t="s">
        <v>798</v>
      </c>
      <c r="C10" s="104" t="s">
        <v>649</v>
      </c>
      <c r="D10" s="104">
        <v>5</v>
      </c>
      <c r="E10" s="104"/>
      <c r="F10" s="104"/>
      <c r="G10" s="104"/>
      <c r="H10" s="104"/>
      <c r="I10" s="104">
        <v>2</v>
      </c>
      <c r="J10" s="104">
        <v>2</v>
      </c>
      <c r="K10" s="325">
        <f t="shared" si="0"/>
        <v>4</v>
      </c>
      <c r="L10" s="45">
        <f t="shared" si="1"/>
        <v>34000</v>
      </c>
      <c r="M10" s="6" t="s">
        <v>181</v>
      </c>
      <c r="N10" t="s">
        <v>1088</v>
      </c>
      <c r="R10" t="s">
        <v>1171</v>
      </c>
    </row>
    <row r="11" spans="1:18" ht="16.5" customHeight="1" x14ac:dyDescent="0.35">
      <c r="A11" s="325">
        <f t="shared" si="2"/>
        <v>6</v>
      </c>
      <c r="B11" s="103" t="s">
        <v>1080</v>
      </c>
      <c r="C11" s="104" t="s">
        <v>1102</v>
      </c>
      <c r="D11" s="104">
        <v>3</v>
      </c>
      <c r="E11" s="104"/>
      <c r="F11" s="104">
        <v>2</v>
      </c>
      <c r="G11" s="104">
        <v>2</v>
      </c>
      <c r="H11" s="104"/>
      <c r="I11" s="104"/>
      <c r="J11" s="104"/>
      <c r="K11" s="325">
        <f t="shared" si="0"/>
        <v>4</v>
      </c>
      <c r="L11" s="45">
        <f t="shared" si="1"/>
        <v>34000</v>
      </c>
      <c r="M11" s="6" t="s">
        <v>181</v>
      </c>
      <c r="N11" t="s">
        <v>1089</v>
      </c>
    </row>
    <row r="12" spans="1:18" ht="16.5" customHeight="1" x14ac:dyDescent="0.35">
      <c r="A12" s="325">
        <f t="shared" si="2"/>
        <v>7</v>
      </c>
      <c r="B12" s="103" t="s">
        <v>1105</v>
      </c>
      <c r="C12" s="104" t="s">
        <v>104</v>
      </c>
      <c r="D12" s="104">
        <v>4</v>
      </c>
      <c r="E12" s="104"/>
      <c r="F12" s="104">
        <v>1</v>
      </c>
      <c r="G12" s="104"/>
      <c r="H12" s="104"/>
      <c r="I12" s="104"/>
      <c r="J12" s="104">
        <v>1</v>
      </c>
      <c r="K12" s="325">
        <f t="shared" si="0"/>
        <v>2</v>
      </c>
      <c r="L12" s="45">
        <f t="shared" si="1"/>
        <v>17000</v>
      </c>
      <c r="M12" s="6" t="s">
        <v>181</v>
      </c>
      <c r="N12" t="s">
        <v>1090</v>
      </c>
    </row>
    <row r="13" spans="1:18" ht="16.5" customHeight="1" x14ac:dyDescent="0.35">
      <c r="A13" s="325">
        <f t="shared" si="2"/>
        <v>8</v>
      </c>
      <c r="B13" s="103" t="s">
        <v>733</v>
      </c>
      <c r="C13" s="104" t="s">
        <v>189</v>
      </c>
      <c r="D13" s="104">
        <v>8</v>
      </c>
      <c r="E13" s="104"/>
      <c r="F13" s="104">
        <v>3</v>
      </c>
      <c r="G13" s="104">
        <v>1</v>
      </c>
      <c r="H13" s="104"/>
      <c r="I13" s="104"/>
      <c r="J13" s="104"/>
      <c r="K13" s="325">
        <f t="shared" si="0"/>
        <v>4</v>
      </c>
      <c r="L13" s="45">
        <f t="shared" si="1"/>
        <v>34000</v>
      </c>
      <c r="M13" s="6" t="s">
        <v>181</v>
      </c>
      <c r="N13" t="s">
        <v>1091</v>
      </c>
    </row>
    <row r="14" spans="1:18" ht="16.5" customHeight="1" x14ac:dyDescent="0.35">
      <c r="A14" s="325">
        <f t="shared" si="2"/>
        <v>9</v>
      </c>
      <c r="B14" s="103" t="s">
        <v>1106</v>
      </c>
      <c r="C14" s="104" t="s">
        <v>1107</v>
      </c>
      <c r="D14" s="104">
        <v>5</v>
      </c>
      <c r="E14" s="104"/>
      <c r="F14" s="104"/>
      <c r="G14" s="104">
        <v>1</v>
      </c>
      <c r="H14" s="104"/>
      <c r="I14" s="104"/>
      <c r="J14" s="104">
        <v>1</v>
      </c>
      <c r="K14" s="325">
        <f t="shared" si="0"/>
        <v>2</v>
      </c>
      <c r="L14" s="45">
        <f t="shared" si="1"/>
        <v>17000</v>
      </c>
      <c r="M14" s="6" t="s">
        <v>181</v>
      </c>
      <c r="N14" t="s">
        <v>1092</v>
      </c>
    </row>
    <row r="15" spans="1:18" ht="16.5" customHeight="1" x14ac:dyDescent="0.35">
      <c r="A15" s="325">
        <f t="shared" si="2"/>
        <v>10</v>
      </c>
      <c r="B15" s="103" t="s">
        <v>1108</v>
      </c>
      <c r="C15" s="104" t="s">
        <v>487</v>
      </c>
      <c r="D15" s="104">
        <v>2</v>
      </c>
      <c r="E15" s="104"/>
      <c r="F15" s="104"/>
      <c r="G15" s="104">
        <v>1</v>
      </c>
      <c r="H15" s="104"/>
      <c r="I15" s="104">
        <v>1</v>
      </c>
      <c r="J15" s="104">
        <v>1</v>
      </c>
      <c r="K15" s="325">
        <f t="shared" si="0"/>
        <v>3</v>
      </c>
      <c r="L15" s="45">
        <f t="shared" si="1"/>
        <v>25500</v>
      </c>
      <c r="M15" s="6" t="s">
        <v>181</v>
      </c>
      <c r="N15" t="s">
        <v>1093</v>
      </c>
    </row>
    <row r="16" spans="1:18" ht="16.5" customHeight="1" x14ac:dyDescent="0.35">
      <c r="A16" s="325">
        <f t="shared" si="2"/>
        <v>11</v>
      </c>
      <c r="B16" s="103" t="s">
        <v>1109</v>
      </c>
      <c r="C16" s="104" t="s">
        <v>886</v>
      </c>
      <c r="D16" s="104">
        <v>7</v>
      </c>
      <c r="E16" s="104"/>
      <c r="F16" s="104"/>
      <c r="G16" s="104"/>
      <c r="H16" s="104"/>
      <c r="I16" s="104"/>
      <c r="J16" s="104">
        <v>2</v>
      </c>
      <c r="K16" s="325">
        <f t="shared" si="0"/>
        <v>2</v>
      </c>
      <c r="L16" s="45">
        <f t="shared" si="1"/>
        <v>17000</v>
      </c>
      <c r="M16" s="6" t="s">
        <v>181</v>
      </c>
      <c r="N16" t="s">
        <v>1094</v>
      </c>
    </row>
    <row r="17" spans="1:14" ht="16.5" customHeight="1" x14ac:dyDescent="0.35">
      <c r="A17" s="325">
        <f t="shared" si="2"/>
        <v>12</v>
      </c>
      <c r="B17" s="103" t="s">
        <v>658</v>
      </c>
      <c r="C17" s="104" t="s">
        <v>649</v>
      </c>
      <c r="D17" s="104">
        <v>5</v>
      </c>
      <c r="E17" s="104"/>
      <c r="F17" s="104"/>
      <c r="G17" s="104">
        <v>3</v>
      </c>
      <c r="H17" s="104">
        <v>2</v>
      </c>
      <c r="I17" s="104"/>
      <c r="J17" s="104"/>
      <c r="K17" s="325">
        <f t="shared" si="0"/>
        <v>5</v>
      </c>
      <c r="L17" s="45">
        <f t="shared" si="1"/>
        <v>42500</v>
      </c>
      <c r="M17" s="6" t="s">
        <v>181</v>
      </c>
      <c r="N17" t="s">
        <v>1095</v>
      </c>
    </row>
    <row r="18" spans="1:14" ht="16.5" customHeight="1" x14ac:dyDescent="0.35">
      <c r="A18" s="325">
        <f t="shared" si="2"/>
        <v>13</v>
      </c>
      <c r="B18" s="103" t="s">
        <v>1110</v>
      </c>
      <c r="C18" s="104" t="s">
        <v>649</v>
      </c>
      <c r="D18" s="104">
        <v>5</v>
      </c>
      <c r="E18" s="104"/>
      <c r="F18" s="104">
        <v>1</v>
      </c>
      <c r="G18" s="104"/>
      <c r="H18" s="104"/>
      <c r="I18" s="104">
        <v>1</v>
      </c>
      <c r="J18" s="104">
        <v>1</v>
      </c>
      <c r="K18" s="325">
        <f t="shared" si="0"/>
        <v>3</v>
      </c>
      <c r="L18" s="45">
        <f t="shared" si="1"/>
        <v>25500</v>
      </c>
      <c r="M18" s="6" t="s">
        <v>181</v>
      </c>
      <c r="N18" t="s">
        <v>1096</v>
      </c>
    </row>
    <row r="19" spans="1:14" ht="16.5" customHeight="1" x14ac:dyDescent="0.35">
      <c r="A19" s="325">
        <f t="shared" si="2"/>
        <v>14</v>
      </c>
      <c r="B19" s="103" t="s">
        <v>815</v>
      </c>
      <c r="C19" s="104" t="s">
        <v>816</v>
      </c>
      <c r="D19" s="104">
        <v>3</v>
      </c>
      <c r="E19" s="104"/>
      <c r="F19" s="104"/>
      <c r="G19" s="104">
        <v>2</v>
      </c>
      <c r="H19" s="104"/>
      <c r="I19" s="104">
        <v>2</v>
      </c>
      <c r="J19" s="104">
        <v>2</v>
      </c>
      <c r="K19" s="325">
        <f t="shared" si="0"/>
        <v>6</v>
      </c>
      <c r="L19" s="45">
        <f t="shared" si="1"/>
        <v>51000</v>
      </c>
      <c r="M19" s="6" t="s">
        <v>181</v>
      </c>
      <c r="N19" t="s">
        <v>1147</v>
      </c>
    </row>
    <row r="20" spans="1:14" ht="16.5" customHeight="1" x14ac:dyDescent="0.35">
      <c r="A20" s="325">
        <f t="shared" si="2"/>
        <v>15</v>
      </c>
      <c r="B20" s="103" t="s">
        <v>1108</v>
      </c>
      <c r="C20" s="104" t="s">
        <v>1102</v>
      </c>
      <c r="D20" s="104">
        <v>3</v>
      </c>
      <c r="E20" s="104">
        <v>1</v>
      </c>
      <c r="F20" s="104"/>
      <c r="G20" s="104"/>
      <c r="H20" s="104"/>
      <c r="I20" s="104"/>
      <c r="J20" s="104"/>
      <c r="K20" s="325">
        <f t="shared" si="0"/>
        <v>1</v>
      </c>
      <c r="L20" s="45">
        <f t="shared" si="1"/>
        <v>8500</v>
      </c>
      <c r="M20" s="6" t="s">
        <v>181</v>
      </c>
      <c r="N20" t="s">
        <v>1097</v>
      </c>
    </row>
    <row r="21" spans="1:14" ht="16.5" customHeight="1" x14ac:dyDescent="0.35">
      <c r="A21" s="325">
        <f t="shared" si="2"/>
        <v>16</v>
      </c>
      <c r="B21" s="103" t="s">
        <v>1111</v>
      </c>
      <c r="C21" s="104" t="s">
        <v>128</v>
      </c>
      <c r="D21" s="104">
        <v>7</v>
      </c>
      <c r="E21" s="104">
        <v>1</v>
      </c>
      <c r="F21" s="104"/>
      <c r="G21" s="104">
        <v>1</v>
      </c>
      <c r="H21" s="104"/>
      <c r="I21" s="104">
        <v>2</v>
      </c>
      <c r="J21" s="104"/>
      <c r="K21" s="325">
        <f t="shared" si="0"/>
        <v>4</v>
      </c>
      <c r="L21" s="45">
        <f t="shared" si="1"/>
        <v>34000</v>
      </c>
      <c r="M21" s="6" t="s">
        <v>181</v>
      </c>
      <c r="N21" t="s">
        <v>1098</v>
      </c>
    </row>
    <row r="22" spans="1:14" ht="16.5" customHeight="1" x14ac:dyDescent="0.35">
      <c r="A22" s="325">
        <f t="shared" si="2"/>
        <v>17</v>
      </c>
      <c r="B22" s="103" t="s">
        <v>691</v>
      </c>
      <c r="C22" s="104" t="s">
        <v>104</v>
      </c>
      <c r="D22" s="104">
        <v>4</v>
      </c>
      <c r="E22" s="104"/>
      <c r="F22" s="104"/>
      <c r="G22" s="104">
        <v>2</v>
      </c>
      <c r="H22" s="104"/>
      <c r="I22" s="104"/>
      <c r="J22" s="104">
        <v>4</v>
      </c>
      <c r="K22" s="325">
        <f t="shared" si="0"/>
        <v>6</v>
      </c>
      <c r="L22" s="45">
        <f t="shared" si="1"/>
        <v>51000</v>
      </c>
      <c r="M22" s="6" t="s">
        <v>181</v>
      </c>
      <c r="N22" t="s">
        <v>1099</v>
      </c>
    </row>
    <row r="23" spans="1:14" ht="16.5" customHeight="1" x14ac:dyDescent="0.35">
      <c r="A23" s="325">
        <f t="shared" si="2"/>
        <v>18</v>
      </c>
      <c r="B23" s="103" t="s">
        <v>741</v>
      </c>
      <c r="C23" s="104" t="s">
        <v>104</v>
      </c>
      <c r="D23" s="104">
        <v>4</v>
      </c>
      <c r="E23" s="104"/>
      <c r="F23" s="104"/>
      <c r="G23" s="104">
        <v>2</v>
      </c>
      <c r="H23" s="104"/>
      <c r="I23" s="104"/>
      <c r="J23" s="104"/>
      <c r="K23" s="325">
        <f t="shared" si="0"/>
        <v>2</v>
      </c>
      <c r="L23" s="45">
        <f t="shared" si="1"/>
        <v>17000</v>
      </c>
      <c r="M23" s="6" t="s">
        <v>181</v>
      </c>
      <c r="N23" t="s">
        <v>1100</v>
      </c>
    </row>
    <row r="24" spans="1:14" ht="16.5" customHeight="1" x14ac:dyDescent="0.35">
      <c r="A24" s="325">
        <f t="shared" si="2"/>
        <v>19</v>
      </c>
      <c r="B24" s="103" t="s">
        <v>1112</v>
      </c>
      <c r="C24" s="104" t="s">
        <v>108</v>
      </c>
      <c r="D24" s="104">
        <v>6</v>
      </c>
      <c r="E24" s="104"/>
      <c r="F24" s="104">
        <v>4</v>
      </c>
      <c r="G24" s="104">
        <v>1</v>
      </c>
      <c r="H24" s="104"/>
      <c r="I24" s="104">
        <v>1</v>
      </c>
      <c r="J24" s="104">
        <v>1</v>
      </c>
      <c r="K24" s="325">
        <f t="shared" si="0"/>
        <v>7</v>
      </c>
      <c r="L24" s="45">
        <f t="shared" si="1"/>
        <v>59500</v>
      </c>
      <c r="M24" s="6" t="s">
        <v>181</v>
      </c>
      <c r="N24" t="s">
        <v>1114</v>
      </c>
    </row>
    <row r="25" spans="1:14" ht="16.5" customHeight="1" x14ac:dyDescent="0.35">
      <c r="A25" s="325">
        <f t="shared" si="2"/>
        <v>20</v>
      </c>
      <c r="B25" s="103" t="s">
        <v>1138</v>
      </c>
      <c r="C25" s="104" t="s">
        <v>1139</v>
      </c>
      <c r="D25" s="104">
        <v>7</v>
      </c>
      <c r="E25" s="104">
        <v>6</v>
      </c>
      <c r="F25" s="104">
        <v>17</v>
      </c>
      <c r="G25" s="104">
        <v>17</v>
      </c>
      <c r="H25" s="104"/>
      <c r="I25" s="104"/>
      <c r="J25" s="104"/>
      <c r="K25" s="325">
        <f t="shared" si="0"/>
        <v>40</v>
      </c>
      <c r="L25" s="45">
        <f>K25*7500</f>
        <v>300000</v>
      </c>
      <c r="M25" s="6" t="s">
        <v>181</v>
      </c>
      <c r="N25" t="s">
        <v>1150</v>
      </c>
    </row>
    <row r="26" spans="1:14" ht="16.5" customHeight="1" x14ac:dyDescent="0.35">
      <c r="A26" s="325">
        <f t="shared" si="2"/>
        <v>21</v>
      </c>
      <c r="B26" s="103" t="s">
        <v>686</v>
      </c>
      <c r="C26" s="104" t="s">
        <v>422</v>
      </c>
      <c r="D26" s="104">
        <v>4</v>
      </c>
      <c r="E26" s="104"/>
      <c r="F26" s="104"/>
      <c r="G26" s="104"/>
      <c r="H26" s="104"/>
      <c r="I26" s="104">
        <v>2</v>
      </c>
      <c r="J26" s="104"/>
      <c r="K26" s="325">
        <f t="shared" si="0"/>
        <v>2</v>
      </c>
      <c r="L26" s="45">
        <f t="shared" si="1"/>
        <v>17000</v>
      </c>
      <c r="M26" s="6" t="s">
        <v>181</v>
      </c>
      <c r="N26" t="s">
        <v>1149</v>
      </c>
    </row>
    <row r="27" spans="1:14" ht="16.5" customHeight="1" x14ac:dyDescent="0.35">
      <c r="A27" s="325">
        <f t="shared" si="2"/>
        <v>22</v>
      </c>
      <c r="B27" s="103" t="s">
        <v>1140</v>
      </c>
      <c r="C27" s="104" t="s">
        <v>816</v>
      </c>
      <c r="D27" s="104">
        <v>3</v>
      </c>
      <c r="E27" s="104">
        <v>2</v>
      </c>
      <c r="F27" s="104"/>
      <c r="G27" s="104"/>
      <c r="H27" s="104"/>
      <c r="I27" s="104"/>
      <c r="J27" s="104">
        <v>2</v>
      </c>
      <c r="K27" s="325">
        <f t="shared" si="0"/>
        <v>4</v>
      </c>
      <c r="L27" s="45">
        <f t="shared" si="1"/>
        <v>34000</v>
      </c>
      <c r="M27" s="6" t="s">
        <v>181</v>
      </c>
      <c r="N27" s="10" t="s">
        <v>1148</v>
      </c>
    </row>
    <row r="28" spans="1:14" ht="16.5" customHeight="1" x14ac:dyDescent="0.35">
      <c r="A28" s="325">
        <f t="shared" si="2"/>
        <v>23</v>
      </c>
      <c r="B28" s="103" t="s">
        <v>1141</v>
      </c>
      <c r="C28" s="104" t="s">
        <v>816</v>
      </c>
      <c r="D28" s="104">
        <v>3</v>
      </c>
      <c r="E28" s="104"/>
      <c r="F28" s="104"/>
      <c r="G28" s="104"/>
      <c r="H28" s="104"/>
      <c r="I28" s="104">
        <v>4</v>
      </c>
      <c r="J28" s="104"/>
      <c r="K28" s="325">
        <f t="shared" si="0"/>
        <v>4</v>
      </c>
      <c r="L28" s="45">
        <f t="shared" si="1"/>
        <v>34000</v>
      </c>
      <c r="M28" s="6" t="s">
        <v>181</v>
      </c>
      <c r="N28" t="s">
        <v>1151</v>
      </c>
    </row>
    <row r="29" spans="1:14" ht="16.5" customHeight="1" x14ac:dyDescent="0.35">
      <c r="A29" s="326">
        <f t="shared" si="2"/>
        <v>24</v>
      </c>
      <c r="B29" s="103" t="s">
        <v>1142</v>
      </c>
      <c r="C29" s="104" t="s">
        <v>816</v>
      </c>
      <c r="D29" s="104">
        <v>3</v>
      </c>
      <c r="E29" s="104"/>
      <c r="F29" s="104">
        <v>1</v>
      </c>
      <c r="G29" s="104"/>
      <c r="H29" s="104"/>
      <c r="I29" s="104"/>
      <c r="J29" s="104"/>
      <c r="K29" s="326">
        <f t="shared" si="0"/>
        <v>1</v>
      </c>
      <c r="L29" s="45">
        <f t="shared" si="1"/>
        <v>8500</v>
      </c>
      <c r="M29" s="6" t="s">
        <v>181</v>
      </c>
      <c r="N29" t="s">
        <v>1156</v>
      </c>
    </row>
    <row r="30" spans="1:14" ht="16.5" customHeight="1" x14ac:dyDescent="0.35">
      <c r="A30" s="325">
        <f t="shared" si="2"/>
        <v>25</v>
      </c>
      <c r="B30" s="103" t="s">
        <v>1143</v>
      </c>
      <c r="C30" s="104" t="s">
        <v>816</v>
      </c>
      <c r="D30" s="104">
        <v>3</v>
      </c>
      <c r="E30" s="104"/>
      <c r="F30" s="104"/>
      <c r="G30" s="104"/>
      <c r="H30" s="104"/>
      <c r="I30" s="104">
        <v>1</v>
      </c>
      <c r="J30" s="104">
        <v>1</v>
      </c>
      <c r="K30" s="325">
        <f t="shared" si="0"/>
        <v>2</v>
      </c>
      <c r="L30" s="45">
        <f t="shared" si="1"/>
        <v>17000</v>
      </c>
      <c r="M30" s="6" t="s">
        <v>181</v>
      </c>
      <c r="N30" t="s">
        <v>1152</v>
      </c>
    </row>
    <row r="31" spans="1:14" ht="16.5" customHeight="1" x14ac:dyDescent="0.35">
      <c r="A31" s="325">
        <f t="shared" si="2"/>
        <v>26</v>
      </c>
      <c r="B31" s="103" t="s">
        <v>1144</v>
      </c>
      <c r="C31" s="104" t="s">
        <v>816</v>
      </c>
      <c r="D31" s="104">
        <v>3</v>
      </c>
      <c r="E31" s="104"/>
      <c r="F31" s="104"/>
      <c r="G31" s="104"/>
      <c r="H31" s="104"/>
      <c r="I31" s="104">
        <v>2</v>
      </c>
      <c r="J31" s="104"/>
      <c r="K31" s="325">
        <f t="shared" si="0"/>
        <v>2</v>
      </c>
      <c r="L31" s="45">
        <f t="shared" si="1"/>
        <v>17000</v>
      </c>
      <c r="M31" s="6" t="s">
        <v>181</v>
      </c>
      <c r="N31" t="s">
        <v>1153</v>
      </c>
    </row>
    <row r="32" spans="1:14" ht="16.5" customHeight="1" x14ac:dyDescent="0.35">
      <c r="A32" s="325">
        <f t="shared" si="2"/>
        <v>27</v>
      </c>
      <c r="B32" s="103" t="s">
        <v>1145</v>
      </c>
      <c r="C32" s="104" t="s">
        <v>816</v>
      </c>
      <c r="D32" s="104">
        <v>3</v>
      </c>
      <c r="E32" s="104">
        <v>1</v>
      </c>
      <c r="F32" s="104">
        <v>3</v>
      </c>
      <c r="G32" s="104"/>
      <c r="H32" s="104"/>
      <c r="I32" s="104">
        <v>3</v>
      </c>
      <c r="J32" s="104">
        <v>3</v>
      </c>
      <c r="K32" s="325">
        <f t="shared" si="0"/>
        <v>10</v>
      </c>
      <c r="L32" s="45">
        <f t="shared" si="1"/>
        <v>85000</v>
      </c>
      <c r="M32" s="6" t="s">
        <v>181</v>
      </c>
      <c r="N32" t="s">
        <v>1154</v>
      </c>
    </row>
    <row r="33" spans="1:15" ht="16.5" customHeight="1" x14ac:dyDescent="0.35">
      <c r="A33" s="325">
        <f t="shared" si="2"/>
        <v>28</v>
      </c>
      <c r="B33" s="103" t="s">
        <v>1146</v>
      </c>
      <c r="C33" s="104" t="s">
        <v>816</v>
      </c>
      <c r="D33" s="104">
        <v>3</v>
      </c>
      <c r="E33" s="104"/>
      <c r="F33" s="104">
        <v>2</v>
      </c>
      <c r="G33" s="104">
        <v>2</v>
      </c>
      <c r="H33" s="104"/>
      <c r="I33" s="104">
        <v>2</v>
      </c>
      <c r="J33" s="104">
        <v>2</v>
      </c>
      <c r="K33" s="325">
        <f t="shared" ref="K33" si="3">SUM(E33:J33)</f>
        <v>8</v>
      </c>
      <c r="L33" s="45">
        <f t="shared" si="1"/>
        <v>68000</v>
      </c>
      <c r="M33" s="6" t="s">
        <v>181</v>
      </c>
      <c r="N33" t="s">
        <v>1155</v>
      </c>
    </row>
    <row r="34" spans="1:15" ht="16.5" customHeight="1" x14ac:dyDescent="0.35">
      <c r="A34" s="325">
        <f t="shared" si="2"/>
        <v>29</v>
      </c>
      <c r="B34" s="103" t="s">
        <v>14</v>
      </c>
      <c r="C34" s="104" t="s">
        <v>422</v>
      </c>
      <c r="D34" s="104">
        <v>4</v>
      </c>
      <c r="E34" s="104"/>
      <c r="F34" s="104"/>
      <c r="G34" s="104"/>
      <c r="H34" s="104"/>
      <c r="I34" s="104">
        <v>2</v>
      </c>
      <c r="J34" s="104">
        <v>3</v>
      </c>
      <c r="K34" s="325">
        <f t="shared" si="0"/>
        <v>5</v>
      </c>
      <c r="L34" s="45">
        <f t="shared" si="1"/>
        <v>42500</v>
      </c>
      <c r="M34" s="6" t="s">
        <v>181</v>
      </c>
      <c r="N34" t="s">
        <v>1157</v>
      </c>
    </row>
    <row r="35" spans="1:15" ht="16.5" customHeight="1" x14ac:dyDescent="0.35">
      <c r="A35" s="325">
        <f t="shared" si="2"/>
        <v>30</v>
      </c>
      <c r="B35" s="103" t="s">
        <v>393</v>
      </c>
      <c r="C35" s="104" t="s">
        <v>390</v>
      </c>
      <c r="D35" s="104">
        <v>1</v>
      </c>
      <c r="E35" s="104"/>
      <c r="F35" s="104">
        <v>2</v>
      </c>
      <c r="G35" s="104">
        <v>1</v>
      </c>
      <c r="H35" s="104">
        <v>1</v>
      </c>
      <c r="I35" s="104">
        <v>4</v>
      </c>
      <c r="J35" s="104"/>
      <c r="K35" s="325">
        <f t="shared" ref="K35" si="4">SUM(E35:J35)</f>
        <v>8</v>
      </c>
      <c r="L35" s="45">
        <f t="shared" ref="L35" si="5">K35*8500</f>
        <v>68000</v>
      </c>
      <c r="M35" s="6" t="s">
        <v>181</v>
      </c>
    </row>
    <row r="36" spans="1:15" ht="16.5" customHeight="1" x14ac:dyDescent="0.35">
      <c r="A36" s="325">
        <f t="shared" si="2"/>
        <v>31</v>
      </c>
      <c r="B36" s="103" t="s">
        <v>1111</v>
      </c>
      <c r="C36" s="104" t="s">
        <v>128</v>
      </c>
      <c r="D36" s="104">
        <v>7</v>
      </c>
      <c r="E36" s="104">
        <v>1</v>
      </c>
      <c r="F36" s="104"/>
      <c r="G36" s="104">
        <v>2</v>
      </c>
      <c r="H36" s="104"/>
      <c r="I36" s="104">
        <v>1</v>
      </c>
      <c r="J36" s="104"/>
      <c r="K36" s="325">
        <f t="shared" ref="K36" si="6">SUM(E36:J36)</f>
        <v>4</v>
      </c>
      <c r="L36" s="45">
        <f t="shared" ref="L36" si="7">K36*8500</f>
        <v>34000</v>
      </c>
      <c r="M36" s="6" t="s">
        <v>440</v>
      </c>
    </row>
    <row r="37" spans="1:15" ht="16.5" customHeight="1" x14ac:dyDescent="0.35">
      <c r="A37" s="325">
        <v>32</v>
      </c>
      <c r="B37" s="103" t="s">
        <v>1158</v>
      </c>
      <c r="C37" s="104" t="s">
        <v>482</v>
      </c>
      <c r="D37" s="104">
        <v>7</v>
      </c>
      <c r="E37" s="104"/>
      <c r="F37" s="104"/>
      <c r="G37" s="104">
        <v>3</v>
      </c>
      <c r="H37" s="104">
        <v>3</v>
      </c>
      <c r="I37" s="104">
        <v>2</v>
      </c>
      <c r="J37" s="104"/>
      <c r="K37" s="325">
        <f t="shared" ref="K37:K38" si="8">SUM(E37:J37)</f>
        <v>8</v>
      </c>
      <c r="L37" s="45">
        <f t="shared" ref="L37:L38" si="9">K37*8500</f>
        <v>68000</v>
      </c>
      <c r="M37" s="6" t="s">
        <v>181</v>
      </c>
    </row>
    <row r="38" spans="1:15" ht="16.5" customHeight="1" x14ac:dyDescent="0.35">
      <c r="A38" s="326">
        <v>33</v>
      </c>
      <c r="B38" s="103" t="s">
        <v>412</v>
      </c>
      <c r="C38" s="104" t="s">
        <v>104</v>
      </c>
      <c r="D38" s="104">
        <v>4</v>
      </c>
      <c r="E38" s="104"/>
      <c r="F38" s="104"/>
      <c r="G38" s="104">
        <v>3</v>
      </c>
      <c r="H38" s="104">
        <v>5</v>
      </c>
      <c r="I38" s="104"/>
      <c r="J38" s="104">
        <v>1</v>
      </c>
      <c r="K38" s="326">
        <f t="shared" si="8"/>
        <v>9</v>
      </c>
      <c r="L38" s="45">
        <f t="shared" si="9"/>
        <v>76500</v>
      </c>
      <c r="M38" s="6" t="s">
        <v>181</v>
      </c>
      <c r="N38" s="35">
        <f>L38+L29+L16</f>
        <v>102000</v>
      </c>
    </row>
    <row r="39" spans="1:15" ht="16.5" customHeight="1" x14ac:dyDescent="0.35">
      <c r="A39" s="325">
        <v>34</v>
      </c>
      <c r="B39" s="103" t="s">
        <v>467</v>
      </c>
      <c r="C39" s="104" t="s">
        <v>104</v>
      </c>
      <c r="D39" s="104">
        <v>4</v>
      </c>
      <c r="E39" s="104"/>
      <c r="F39" s="104"/>
      <c r="G39" s="104"/>
      <c r="H39" s="104">
        <v>1</v>
      </c>
      <c r="I39" s="104">
        <v>1</v>
      </c>
      <c r="J39" s="104"/>
      <c r="K39" s="325">
        <f t="shared" ref="K39" si="10">SUM(E39:J39)</f>
        <v>2</v>
      </c>
      <c r="L39" s="45">
        <f t="shared" ref="L39" si="11">K39*8500</f>
        <v>17000</v>
      </c>
      <c r="M39" s="6" t="s">
        <v>181</v>
      </c>
    </row>
    <row r="40" spans="1:15" ht="16.5" customHeight="1" x14ac:dyDescent="0.35">
      <c r="A40" s="325">
        <v>35</v>
      </c>
      <c r="B40" s="103" t="s">
        <v>412</v>
      </c>
      <c r="C40" s="104" t="s">
        <v>431</v>
      </c>
      <c r="D40" s="104">
        <v>7</v>
      </c>
      <c r="E40" s="104"/>
      <c r="F40" s="104">
        <v>1</v>
      </c>
      <c r="G40" s="104"/>
      <c r="H40" s="104"/>
      <c r="I40" s="104"/>
      <c r="J40" s="104">
        <v>1</v>
      </c>
      <c r="K40" s="325">
        <f t="shared" ref="K40:K43" si="12">SUM(E40:J40)</f>
        <v>2</v>
      </c>
      <c r="L40" s="45">
        <f t="shared" ref="L40:L43" si="13">K40*8500</f>
        <v>17000</v>
      </c>
      <c r="M40" s="6" t="s">
        <v>440</v>
      </c>
    </row>
    <row r="41" spans="1:15" ht="16.5" customHeight="1" x14ac:dyDescent="0.35">
      <c r="A41" s="325">
        <v>36</v>
      </c>
      <c r="B41" s="103" t="s">
        <v>1075</v>
      </c>
      <c r="C41" s="104" t="s">
        <v>431</v>
      </c>
      <c r="D41" s="104">
        <v>7</v>
      </c>
      <c r="E41" s="104"/>
      <c r="F41" s="104"/>
      <c r="G41" s="104">
        <v>1</v>
      </c>
      <c r="H41" s="104"/>
      <c r="I41" s="104"/>
      <c r="J41" s="104">
        <v>1</v>
      </c>
      <c r="K41" s="325">
        <f t="shared" si="12"/>
        <v>2</v>
      </c>
      <c r="L41" s="45">
        <f t="shared" si="13"/>
        <v>17000</v>
      </c>
      <c r="M41" s="6" t="s">
        <v>181</v>
      </c>
      <c r="N41" t="s">
        <v>1172</v>
      </c>
    </row>
    <row r="42" spans="1:15" ht="24.75" customHeight="1" x14ac:dyDescent="0.35">
      <c r="A42" s="325">
        <v>37</v>
      </c>
      <c r="B42" s="103" t="s">
        <v>392</v>
      </c>
      <c r="C42" s="104" t="s">
        <v>692</v>
      </c>
      <c r="D42" s="104">
        <v>3</v>
      </c>
      <c r="E42" s="104"/>
      <c r="F42" s="104"/>
      <c r="G42" s="104">
        <v>1</v>
      </c>
      <c r="H42" s="104"/>
      <c r="I42" s="104"/>
      <c r="J42" s="104">
        <v>1</v>
      </c>
      <c r="K42" s="325">
        <f t="shared" si="12"/>
        <v>2</v>
      </c>
      <c r="L42" s="45">
        <f t="shared" si="13"/>
        <v>17000</v>
      </c>
      <c r="M42" s="6" t="s">
        <v>181</v>
      </c>
      <c r="N42" t="s">
        <v>1173</v>
      </c>
    </row>
    <row r="43" spans="1:15" ht="24.75" customHeight="1" x14ac:dyDescent="0.35">
      <c r="A43" s="324">
        <v>38</v>
      </c>
      <c r="B43" s="103" t="s">
        <v>1180</v>
      </c>
      <c r="C43" s="327" t="s">
        <v>422</v>
      </c>
      <c r="D43" s="327">
        <v>4</v>
      </c>
      <c r="E43" s="104"/>
      <c r="F43" s="104"/>
      <c r="G43" s="104">
        <v>4</v>
      </c>
      <c r="H43" s="104">
        <v>5</v>
      </c>
      <c r="I43" s="104">
        <v>7</v>
      </c>
      <c r="J43" s="104"/>
      <c r="K43" s="325">
        <f t="shared" si="12"/>
        <v>16</v>
      </c>
      <c r="L43" s="45">
        <f t="shared" si="13"/>
        <v>136000</v>
      </c>
      <c r="M43" s="6" t="s">
        <v>181</v>
      </c>
    </row>
    <row r="44" spans="1:15" ht="24.75" customHeight="1" x14ac:dyDescent="0.35">
      <c r="A44" s="324">
        <f>A43+1</f>
        <v>39</v>
      </c>
      <c r="B44" s="103" t="s">
        <v>1181</v>
      </c>
      <c r="C44" s="327" t="s">
        <v>649</v>
      </c>
      <c r="D44" s="327">
        <v>5</v>
      </c>
      <c r="E44" s="104"/>
      <c r="F44" s="104"/>
      <c r="G44" s="104">
        <v>2</v>
      </c>
      <c r="H44" s="104"/>
      <c r="I44" s="104"/>
      <c r="J44" s="104"/>
      <c r="K44" s="325">
        <f t="shared" ref="K44:K46" si="14">SUM(E44:J44)</f>
        <v>2</v>
      </c>
      <c r="L44" s="45">
        <f t="shared" ref="L44:L46" si="15">K44*8500</f>
        <v>17000</v>
      </c>
      <c r="M44" s="6" t="s">
        <v>181</v>
      </c>
    </row>
    <row r="45" spans="1:15" ht="24.75" customHeight="1" x14ac:dyDescent="0.35">
      <c r="A45" s="324">
        <f t="shared" ref="A45:A46" si="16">A44+1</f>
        <v>40</v>
      </c>
      <c r="B45" s="103" t="s">
        <v>1045</v>
      </c>
      <c r="C45" s="327" t="s">
        <v>813</v>
      </c>
      <c r="D45" s="327">
        <v>4</v>
      </c>
      <c r="E45" s="104"/>
      <c r="F45" s="104"/>
      <c r="G45" s="104">
        <v>1</v>
      </c>
      <c r="H45" s="104"/>
      <c r="I45" s="104"/>
      <c r="J45" s="104"/>
      <c r="K45" s="325">
        <f t="shared" si="14"/>
        <v>1</v>
      </c>
      <c r="L45" s="45">
        <f t="shared" si="15"/>
        <v>8500</v>
      </c>
      <c r="M45" s="6" t="s">
        <v>181</v>
      </c>
      <c r="O45" s="35"/>
    </row>
    <row r="46" spans="1:15" ht="24.75" customHeight="1" x14ac:dyDescent="0.35">
      <c r="A46" s="324">
        <f t="shared" si="16"/>
        <v>41</v>
      </c>
      <c r="B46" s="103" t="s">
        <v>852</v>
      </c>
      <c r="C46" s="327" t="s">
        <v>128</v>
      </c>
      <c r="D46" s="327">
        <v>7</v>
      </c>
      <c r="E46" s="104"/>
      <c r="F46" s="104"/>
      <c r="G46" s="104"/>
      <c r="H46" s="104"/>
      <c r="I46" s="104"/>
      <c r="J46" s="104">
        <v>1</v>
      </c>
      <c r="K46" s="325">
        <f t="shared" si="14"/>
        <v>1</v>
      </c>
      <c r="L46" s="45">
        <f t="shared" si="15"/>
        <v>8500</v>
      </c>
      <c r="M46" s="6" t="s">
        <v>181</v>
      </c>
    </row>
    <row r="47" spans="1:15" ht="24.75" customHeight="1" x14ac:dyDescent="0.35">
      <c r="A47" s="324">
        <v>42</v>
      </c>
      <c r="B47" s="103" t="s">
        <v>1178</v>
      </c>
      <c r="C47" s="327" t="s">
        <v>1179</v>
      </c>
      <c r="D47" s="327">
        <v>8</v>
      </c>
      <c r="E47" s="104"/>
      <c r="F47" s="104">
        <v>1</v>
      </c>
      <c r="G47" s="104">
        <v>1</v>
      </c>
      <c r="H47" s="104">
        <v>2</v>
      </c>
      <c r="I47" s="104">
        <v>3</v>
      </c>
      <c r="J47" s="104">
        <v>7</v>
      </c>
      <c r="K47" s="325">
        <f t="shared" ref="K47" si="17">SUM(E47:J47)</f>
        <v>14</v>
      </c>
      <c r="L47" s="45">
        <f t="shared" ref="L47" si="18">K47*8500</f>
        <v>119000</v>
      </c>
      <c r="M47" s="6" t="s">
        <v>181</v>
      </c>
      <c r="O47">
        <f>1190000-68000-136000</f>
        <v>986000</v>
      </c>
    </row>
    <row r="48" spans="1:15" s="10" customFormat="1" ht="24.75" customHeight="1" x14ac:dyDescent="0.35">
      <c r="A48" s="663" t="s">
        <v>0</v>
      </c>
      <c r="B48" s="664"/>
      <c r="C48" s="291"/>
      <c r="D48" s="291"/>
      <c r="E48" s="22">
        <f t="shared" ref="E48:L48" si="19">SUM(E6:E47)</f>
        <v>15</v>
      </c>
      <c r="F48" s="22">
        <f t="shared" si="19"/>
        <v>39</v>
      </c>
      <c r="G48" s="22">
        <f t="shared" si="19"/>
        <v>55</v>
      </c>
      <c r="H48" s="22">
        <f t="shared" si="19"/>
        <v>19</v>
      </c>
      <c r="I48" s="22">
        <f t="shared" si="19"/>
        <v>48</v>
      </c>
      <c r="J48" s="22">
        <f t="shared" si="19"/>
        <v>38</v>
      </c>
      <c r="K48" s="22">
        <f t="shared" si="19"/>
        <v>214</v>
      </c>
      <c r="L48" s="23">
        <f t="shared" si="19"/>
        <v>1779000</v>
      </c>
      <c r="M48" s="115"/>
      <c r="N48" s="10" t="s">
        <v>1176</v>
      </c>
    </row>
    <row r="49" spans="2:24" x14ac:dyDescent="0.35">
      <c r="L49" s="20">
        <f>K48*5500</f>
        <v>1177000</v>
      </c>
      <c r="N49" t="s">
        <v>1177</v>
      </c>
      <c r="O49" s="35"/>
    </row>
    <row r="50" spans="2:24" x14ac:dyDescent="0.35">
      <c r="K50" t="s">
        <v>91</v>
      </c>
      <c r="L50" s="95">
        <f>L48-L49</f>
        <v>602000</v>
      </c>
      <c r="M50" s="262"/>
      <c r="N50" s="35"/>
    </row>
    <row r="51" spans="2:24" x14ac:dyDescent="0.35">
      <c r="K51" t="s">
        <v>132</v>
      </c>
      <c r="L51" s="95">
        <v>40000</v>
      </c>
      <c r="M51" s="35">
        <f>L48-1718000</f>
        <v>61000</v>
      </c>
    </row>
    <row r="52" spans="2:24" x14ac:dyDescent="0.35">
      <c r="K52" t="s">
        <v>1182</v>
      </c>
      <c r="L52" s="35">
        <v>20000</v>
      </c>
    </row>
    <row r="53" spans="2:24" x14ac:dyDescent="0.35">
      <c r="K53" t="s">
        <v>740</v>
      </c>
      <c r="L53" s="35">
        <f>L50-(L51+L52)</f>
        <v>542000</v>
      </c>
    </row>
    <row r="54" spans="2:24" x14ac:dyDescent="0.35">
      <c r="B54" t="s">
        <v>2</v>
      </c>
      <c r="C54" s="93" t="s">
        <v>1101</v>
      </c>
      <c r="D54" s="4" t="s">
        <v>413</v>
      </c>
      <c r="F54" t="s">
        <v>2</v>
      </c>
      <c r="G54" s="93" t="s">
        <v>1103</v>
      </c>
      <c r="H54" s="4" t="s">
        <v>413</v>
      </c>
      <c r="J54" t="s">
        <v>2</v>
      </c>
      <c r="K54" s="93" t="s">
        <v>1104</v>
      </c>
      <c r="L54" s="4" t="s">
        <v>413</v>
      </c>
      <c r="N54" t="s">
        <v>2</v>
      </c>
      <c r="O54" s="93" t="s">
        <v>1159</v>
      </c>
      <c r="P54" s="4" t="s">
        <v>413</v>
      </c>
      <c r="R54" t="s">
        <v>2</v>
      </c>
      <c r="S54" s="4" t="s">
        <v>798</v>
      </c>
      <c r="T54" s="4" t="s">
        <v>1160</v>
      </c>
      <c r="V54" t="s">
        <v>2</v>
      </c>
      <c r="W54" s="93" t="s">
        <v>1080</v>
      </c>
      <c r="X54" s="4" t="s">
        <v>413</v>
      </c>
    </row>
    <row r="55" spans="2:24" x14ac:dyDescent="0.35">
      <c r="B55" s="51" t="s">
        <v>218</v>
      </c>
      <c r="C55" s="50" t="s">
        <v>219</v>
      </c>
      <c r="D55" s="68" t="s">
        <v>0</v>
      </c>
      <c r="E55" s="65"/>
      <c r="F55" s="51" t="s">
        <v>218</v>
      </c>
      <c r="G55" s="50" t="s">
        <v>219</v>
      </c>
      <c r="H55" s="68" t="s">
        <v>0</v>
      </c>
      <c r="I55" s="65"/>
      <c r="J55" s="51" t="s">
        <v>218</v>
      </c>
      <c r="K55" s="50" t="s">
        <v>219</v>
      </c>
      <c r="L55" s="68" t="s">
        <v>0</v>
      </c>
      <c r="N55" s="51" t="s">
        <v>218</v>
      </c>
      <c r="O55" s="50" t="s">
        <v>219</v>
      </c>
      <c r="P55" s="68" t="s">
        <v>0</v>
      </c>
      <c r="R55" s="51" t="s">
        <v>218</v>
      </c>
      <c r="S55" s="50" t="s">
        <v>219</v>
      </c>
      <c r="T55" s="68" t="s">
        <v>0</v>
      </c>
      <c r="V55" s="51" t="s">
        <v>218</v>
      </c>
      <c r="W55" s="50" t="s">
        <v>219</v>
      </c>
      <c r="X55" s="68" t="s">
        <v>0</v>
      </c>
    </row>
    <row r="56" spans="2:24" x14ac:dyDescent="0.35">
      <c r="B56" s="2" t="s">
        <v>18</v>
      </c>
      <c r="C56" s="1">
        <v>1</v>
      </c>
      <c r="D56" s="67">
        <f>C56*8500</f>
        <v>8500</v>
      </c>
      <c r="E56" s="66"/>
      <c r="F56" s="2" t="s">
        <v>18</v>
      </c>
      <c r="G56" s="1">
        <v>1</v>
      </c>
      <c r="H56" s="67">
        <f>G56*8500</f>
        <v>8500</v>
      </c>
      <c r="I56" s="65"/>
      <c r="J56" s="2" t="s">
        <v>18</v>
      </c>
      <c r="K56" s="1">
        <v>1</v>
      </c>
      <c r="L56" s="67">
        <f>K56*8500</f>
        <v>8500</v>
      </c>
      <c r="N56" s="2" t="s">
        <v>18</v>
      </c>
      <c r="O56" s="1"/>
      <c r="P56" s="67">
        <f>O56*8500</f>
        <v>0</v>
      </c>
      <c r="R56" s="2" t="s">
        <v>18</v>
      </c>
      <c r="S56" s="1"/>
      <c r="T56" s="67">
        <f>S56*8500</f>
        <v>0</v>
      </c>
      <c r="V56" s="2" t="s">
        <v>18</v>
      </c>
      <c r="W56" s="1"/>
      <c r="X56" s="67">
        <f>W56*8500</f>
        <v>0</v>
      </c>
    </row>
    <row r="57" spans="2:24" x14ac:dyDescent="0.35">
      <c r="B57" s="2" t="s">
        <v>21</v>
      </c>
      <c r="C57" s="1"/>
      <c r="D57" s="67">
        <f>C57*8500</f>
        <v>0</v>
      </c>
      <c r="E57" s="65"/>
      <c r="F57" s="2" t="s">
        <v>21</v>
      </c>
      <c r="G57" s="1"/>
      <c r="H57" s="67">
        <f>G57*8500</f>
        <v>0</v>
      </c>
      <c r="I57" s="65"/>
      <c r="J57" s="2" t="s">
        <v>21</v>
      </c>
      <c r="K57" s="1"/>
      <c r="L57" s="67">
        <f>K57*8500</f>
        <v>0</v>
      </c>
      <c r="N57" s="2" t="s">
        <v>21</v>
      </c>
      <c r="O57" s="1">
        <v>1</v>
      </c>
      <c r="P57" s="67">
        <f>O57*8500</f>
        <v>8500</v>
      </c>
      <c r="R57" s="2" t="s">
        <v>21</v>
      </c>
      <c r="S57" s="1"/>
      <c r="T57" s="67">
        <f>S57*8500</f>
        <v>0</v>
      </c>
      <c r="V57" s="2" t="s">
        <v>21</v>
      </c>
      <c r="W57" s="1">
        <v>2</v>
      </c>
      <c r="X57" s="67">
        <f>W57*8500</f>
        <v>17000</v>
      </c>
    </row>
    <row r="58" spans="2:24" x14ac:dyDescent="0.35">
      <c r="B58" s="2" t="s">
        <v>20</v>
      </c>
      <c r="C58" s="1"/>
      <c r="D58" s="67">
        <f t="shared" ref="D58:D61" si="20">C58*8500</f>
        <v>0</v>
      </c>
      <c r="E58" s="65"/>
      <c r="F58" s="2" t="s">
        <v>20</v>
      </c>
      <c r="G58" s="1"/>
      <c r="H58" s="67">
        <f t="shared" ref="H58:H61" si="21">G58*8500</f>
        <v>0</v>
      </c>
      <c r="I58" s="65"/>
      <c r="J58" s="2" t="s">
        <v>20</v>
      </c>
      <c r="K58" s="1"/>
      <c r="L58" s="67">
        <f t="shared" ref="L58:L61" si="22">K58*8500</f>
        <v>0</v>
      </c>
      <c r="N58" s="2" t="s">
        <v>20</v>
      </c>
      <c r="O58" s="1">
        <v>1</v>
      </c>
      <c r="P58" s="67">
        <f t="shared" ref="P58:P61" si="23">O58*8500</f>
        <v>8500</v>
      </c>
      <c r="R58" s="2" t="s">
        <v>20</v>
      </c>
      <c r="S58" s="1"/>
      <c r="T58" s="67">
        <f t="shared" ref="T58:T61" si="24">S58*8500</f>
        <v>0</v>
      </c>
      <c r="V58" s="2" t="s">
        <v>20</v>
      </c>
      <c r="W58" s="1">
        <v>2</v>
      </c>
      <c r="X58" s="67">
        <f t="shared" ref="X58:X61" si="25">W58*8500</f>
        <v>17000</v>
      </c>
    </row>
    <row r="59" spans="2:24" x14ac:dyDescent="0.35">
      <c r="B59" s="2" t="s">
        <v>22</v>
      </c>
      <c r="C59" s="1"/>
      <c r="D59" s="67">
        <f t="shared" si="20"/>
        <v>0</v>
      </c>
      <c r="F59" s="2" t="s">
        <v>22</v>
      </c>
      <c r="G59" s="1"/>
      <c r="H59" s="67">
        <f t="shared" si="21"/>
        <v>0</v>
      </c>
      <c r="J59" s="2" t="s">
        <v>22</v>
      </c>
      <c r="K59" s="1"/>
      <c r="L59" s="67">
        <f t="shared" si="22"/>
        <v>0</v>
      </c>
      <c r="N59" s="2" t="s">
        <v>22</v>
      </c>
      <c r="O59" s="1"/>
      <c r="P59" s="67">
        <f t="shared" si="23"/>
        <v>0</v>
      </c>
      <c r="R59" s="2" t="s">
        <v>22</v>
      </c>
      <c r="S59" s="1"/>
      <c r="T59" s="67">
        <f t="shared" si="24"/>
        <v>0</v>
      </c>
      <c r="V59" s="2" t="s">
        <v>22</v>
      </c>
      <c r="W59" s="1"/>
      <c r="X59" s="67">
        <f t="shared" si="25"/>
        <v>0</v>
      </c>
    </row>
    <row r="60" spans="2:24" x14ac:dyDescent="0.35">
      <c r="B60" s="2" t="s">
        <v>19</v>
      </c>
      <c r="C60" s="1"/>
      <c r="D60" s="67">
        <f t="shared" si="20"/>
        <v>0</v>
      </c>
      <c r="F60" s="2" t="s">
        <v>19</v>
      </c>
      <c r="G60" s="1">
        <v>5</v>
      </c>
      <c r="H60" s="67">
        <f t="shared" si="21"/>
        <v>42500</v>
      </c>
      <c r="J60" s="2" t="s">
        <v>19</v>
      </c>
      <c r="K60" s="1"/>
      <c r="L60" s="67">
        <f t="shared" si="22"/>
        <v>0</v>
      </c>
      <c r="N60" s="2" t="s">
        <v>19</v>
      </c>
      <c r="O60" s="1"/>
      <c r="P60" s="67">
        <f t="shared" si="23"/>
        <v>0</v>
      </c>
      <c r="R60" s="2" t="s">
        <v>19</v>
      </c>
      <c r="S60" s="1">
        <v>2</v>
      </c>
      <c r="T60" s="67">
        <f t="shared" si="24"/>
        <v>17000</v>
      </c>
      <c r="V60" s="2" t="s">
        <v>19</v>
      </c>
      <c r="W60" s="1"/>
      <c r="X60" s="67">
        <f t="shared" si="25"/>
        <v>0</v>
      </c>
    </row>
    <row r="61" spans="2:24" x14ac:dyDescent="0.35">
      <c r="B61" s="2" t="s">
        <v>23</v>
      </c>
      <c r="C61" s="1"/>
      <c r="D61" s="67">
        <f t="shared" si="20"/>
        <v>0</v>
      </c>
      <c r="F61" s="2" t="s">
        <v>23</v>
      </c>
      <c r="G61" s="1"/>
      <c r="H61" s="67">
        <f t="shared" si="21"/>
        <v>0</v>
      </c>
      <c r="J61" s="2" t="s">
        <v>23</v>
      </c>
      <c r="K61" s="1"/>
      <c r="L61" s="67">
        <f t="shared" si="22"/>
        <v>0</v>
      </c>
      <c r="N61" s="2" t="s">
        <v>23</v>
      </c>
      <c r="O61" s="1"/>
      <c r="P61" s="67">
        <f t="shared" si="23"/>
        <v>0</v>
      </c>
      <c r="R61" s="2" t="s">
        <v>23</v>
      </c>
      <c r="S61" s="1">
        <v>2</v>
      </c>
      <c r="T61" s="67">
        <f t="shared" si="24"/>
        <v>17000</v>
      </c>
      <c r="V61" s="2" t="s">
        <v>23</v>
      </c>
      <c r="W61" s="1">
        <v>1</v>
      </c>
      <c r="X61" s="67">
        <f t="shared" si="25"/>
        <v>8500</v>
      </c>
    </row>
    <row r="62" spans="2:24" x14ac:dyDescent="0.35">
      <c r="B62" s="51" t="s">
        <v>221</v>
      </c>
      <c r="C62" s="50">
        <f>SUM(C56:C61)</f>
        <v>1</v>
      </c>
      <c r="D62" s="68">
        <f>SUM(D56:D61)</f>
        <v>8500</v>
      </c>
      <c r="F62" s="51" t="s">
        <v>221</v>
      </c>
      <c r="G62" s="50">
        <f>SUM(G56:G61)</f>
        <v>6</v>
      </c>
      <c r="H62" s="68">
        <f>SUM(H57:H61)</f>
        <v>42500</v>
      </c>
      <c r="J62" s="51" t="s">
        <v>221</v>
      </c>
      <c r="K62" s="50">
        <f>SUM(K56:K61)</f>
        <v>1</v>
      </c>
      <c r="L62" s="68">
        <f>SUM(L56:L61)</f>
        <v>8500</v>
      </c>
      <c r="N62" s="51" t="s">
        <v>221</v>
      </c>
      <c r="O62" s="50">
        <f>SUM(O56:O61)</f>
        <v>2</v>
      </c>
      <c r="P62" s="68">
        <f>SUM(P56:P61)</f>
        <v>17000</v>
      </c>
      <c r="R62" s="51" t="s">
        <v>221</v>
      </c>
      <c r="S62" s="50">
        <f>SUM(S56:S61)</f>
        <v>4</v>
      </c>
      <c r="T62" s="68">
        <f>SUM(T56:T61)</f>
        <v>34000</v>
      </c>
      <c r="V62" s="51" t="s">
        <v>221</v>
      </c>
      <c r="W62" s="50">
        <f>SUM(W56:W61)</f>
        <v>5</v>
      </c>
      <c r="X62" s="68">
        <f>SUM(X56:X61)</f>
        <v>42500</v>
      </c>
    </row>
    <row r="65" spans="2:24" x14ac:dyDescent="0.35">
      <c r="B65" t="s">
        <v>2</v>
      </c>
      <c r="C65" s="93" t="s">
        <v>1105</v>
      </c>
      <c r="D65" s="4" t="s">
        <v>104</v>
      </c>
      <c r="F65" t="s">
        <v>2</v>
      </c>
      <c r="G65" s="93" t="s">
        <v>960</v>
      </c>
      <c r="H65" s="4" t="s">
        <v>224</v>
      </c>
      <c r="J65" t="s">
        <v>2</v>
      </c>
      <c r="K65" s="93" t="s">
        <v>1161</v>
      </c>
      <c r="L65" s="4" t="s">
        <v>1162</v>
      </c>
      <c r="N65" t="s">
        <v>2</v>
      </c>
      <c r="O65" s="93" t="s">
        <v>1108</v>
      </c>
      <c r="P65" s="4" t="s">
        <v>487</v>
      </c>
      <c r="R65" t="s">
        <v>2</v>
      </c>
      <c r="S65" s="93" t="s">
        <v>1108</v>
      </c>
      <c r="T65" s="4" t="s">
        <v>1165</v>
      </c>
      <c r="V65" t="s">
        <v>2</v>
      </c>
      <c r="W65" s="4" t="s">
        <v>741</v>
      </c>
      <c r="X65" s="4" t="s">
        <v>1166</v>
      </c>
    </row>
    <row r="66" spans="2:24" x14ac:dyDescent="0.35">
      <c r="B66" s="51" t="s">
        <v>218</v>
      </c>
      <c r="C66" s="50" t="s">
        <v>219</v>
      </c>
      <c r="D66" s="68" t="s">
        <v>0</v>
      </c>
      <c r="E66" s="65"/>
      <c r="F66" s="51" t="s">
        <v>218</v>
      </c>
      <c r="G66" s="50" t="s">
        <v>219</v>
      </c>
      <c r="H66" s="68" t="s">
        <v>0</v>
      </c>
      <c r="I66" s="65"/>
      <c r="J66" s="51" t="s">
        <v>218</v>
      </c>
      <c r="K66" s="50" t="s">
        <v>219</v>
      </c>
      <c r="L66" s="68" t="s">
        <v>0</v>
      </c>
      <c r="N66" s="51" t="s">
        <v>218</v>
      </c>
      <c r="O66" s="50" t="s">
        <v>219</v>
      </c>
      <c r="P66" s="68" t="s">
        <v>0</v>
      </c>
      <c r="R66" s="51" t="s">
        <v>218</v>
      </c>
      <c r="S66" s="50" t="s">
        <v>219</v>
      </c>
      <c r="T66" s="68" t="s">
        <v>0</v>
      </c>
      <c r="V66" s="51" t="s">
        <v>218</v>
      </c>
      <c r="W66" s="50" t="s">
        <v>219</v>
      </c>
      <c r="X66" s="68" t="s">
        <v>0</v>
      </c>
    </row>
    <row r="67" spans="2:24" x14ac:dyDescent="0.35">
      <c r="B67" s="2" t="s">
        <v>18</v>
      </c>
      <c r="C67" s="1"/>
      <c r="D67" s="67">
        <f>C67*8500</f>
        <v>0</v>
      </c>
      <c r="E67" s="66"/>
      <c r="F67" s="2" t="s">
        <v>18</v>
      </c>
      <c r="G67" s="1"/>
      <c r="H67" s="67">
        <f>G67*8500</f>
        <v>0</v>
      </c>
      <c r="I67" s="65"/>
      <c r="J67" s="2" t="s">
        <v>18</v>
      </c>
      <c r="K67" s="1"/>
      <c r="L67" s="67">
        <f>K67*8500</f>
        <v>0</v>
      </c>
      <c r="N67" s="2" t="s">
        <v>18</v>
      </c>
      <c r="O67" s="1"/>
      <c r="P67" s="67">
        <f>O67*8500</f>
        <v>0</v>
      </c>
      <c r="R67" s="2" t="s">
        <v>18</v>
      </c>
      <c r="S67" s="1">
        <v>1</v>
      </c>
      <c r="T67" s="67">
        <f>S67*8500</f>
        <v>8500</v>
      </c>
      <c r="V67" s="2" t="s">
        <v>18</v>
      </c>
      <c r="W67" s="1"/>
      <c r="X67" s="67">
        <f>W67*8500</f>
        <v>0</v>
      </c>
    </row>
    <row r="68" spans="2:24" x14ac:dyDescent="0.35">
      <c r="B68" s="2" t="s">
        <v>21</v>
      </c>
      <c r="C68" s="1">
        <v>1</v>
      </c>
      <c r="D68" s="67">
        <f>C68*8500</f>
        <v>8500</v>
      </c>
      <c r="E68" s="65"/>
      <c r="F68" s="2" t="s">
        <v>21</v>
      </c>
      <c r="G68" s="1">
        <v>3</v>
      </c>
      <c r="H68" s="67">
        <f>G68*8500</f>
        <v>25500</v>
      </c>
      <c r="I68" s="65"/>
      <c r="J68" s="2" t="s">
        <v>21</v>
      </c>
      <c r="K68" s="1"/>
      <c r="L68" s="67">
        <f>K68*8500</f>
        <v>0</v>
      </c>
      <c r="N68" s="2" t="s">
        <v>21</v>
      </c>
      <c r="O68" s="1"/>
      <c r="P68" s="67">
        <f>O68*8500</f>
        <v>0</v>
      </c>
      <c r="R68" s="2" t="s">
        <v>21</v>
      </c>
      <c r="S68" s="1"/>
      <c r="T68" s="67">
        <f>S68*8500</f>
        <v>0</v>
      </c>
      <c r="V68" s="2" t="s">
        <v>21</v>
      </c>
      <c r="W68" s="1"/>
      <c r="X68" s="67">
        <f>W68*8500</f>
        <v>0</v>
      </c>
    </row>
    <row r="69" spans="2:24" x14ac:dyDescent="0.35">
      <c r="B69" s="2" t="s">
        <v>20</v>
      </c>
      <c r="C69" s="1"/>
      <c r="D69" s="67">
        <f t="shared" ref="D69:D72" si="26">C69*8500</f>
        <v>0</v>
      </c>
      <c r="E69" s="65"/>
      <c r="F69" s="2" t="s">
        <v>20</v>
      </c>
      <c r="G69" s="1">
        <v>1</v>
      </c>
      <c r="H69" s="67">
        <f t="shared" ref="H69:H72" si="27">G69*8500</f>
        <v>8500</v>
      </c>
      <c r="I69" s="65"/>
      <c r="J69" s="2" t="s">
        <v>20</v>
      </c>
      <c r="K69" s="1">
        <v>1</v>
      </c>
      <c r="L69" s="67">
        <f t="shared" ref="L69:L72" si="28">K69*8500</f>
        <v>8500</v>
      </c>
      <c r="N69" s="2" t="s">
        <v>20</v>
      </c>
      <c r="O69" s="1">
        <v>1</v>
      </c>
      <c r="P69" s="67">
        <f t="shared" ref="P69:P72" si="29">O69*8500</f>
        <v>8500</v>
      </c>
      <c r="R69" s="2" t="s">
        <v>20</v>
      </c>
      <c r="S69" s="1"/>
      <c r="T69" s="67">
        <f t="shared" ref="T69:T72" si="30">S69*8500</f>
        <v>0</v>
      </c>
      <c r="V69" s="2" t="s">
        <v>20</v>
      </c>
      <c r="W69" s="1">
        <v>1</v>
      </c>
      <c r="X69" s="67">
        <f t="shared" ref="X69:X72" si="31">W69*8500</f>
        <v>8500</v>
      </c>
    </row>
    <row r="70" spans="2:24" x14ac:dyDescent="0.35">
      <c r="B70" s="2" t="s">
        <v>22</v>
      </c>
      <c r="C70" s="1"/>
      <c r="D70" s="67">
        <f t="shared" si="26"/>
        <v>0</v>
      </c>
      <c r="F70" s="2" t="s">
        <v>22</v>
      </c>
      <c r="G70" s="1"/>
      <c r="H70" s="67">
        <f t="shared" si="27"/>
        <v>0</v>
      </c>
      <c r="J70" s="2" t="s">
        <v>22</v>
      </c>
      <c r="K70" s="1"/>
      <c r="L70" s="67">
        <f t="shared" si="28"/>
        <v>0</v>
      </c>
      <c r="N70" s="2" t="s">
        <v>22</v>
      </c>
      <c r="O70" s="1"/>
      <c r="P70" s="67">
        <f t="shared" si="29"/>
        <v>0</v>
      </c>
      <c r="R70" s="2" t="s">
        <v>22</v>
      </c>
      <c r="S70" s="1"/>
      <c r="T70" s="67">
        <f t="shared" si="30"/>
        <v>0</v>
      </c>
      <c r="V70" s="2" t="s">
        <v>22</v>
      </c>
      <c r="W70" s="1"/>
      <c r="X70" s="67">
        <f t="shared" si="31"/>
        <v>0</v>
      </c>
    </row>
    <row r="71" spans="2:24" x14ac:dyDescent="0.35">
      <c r="B71" s="2" t="s">
        <v>19</v>
      </c>
      <c r="C71" s="1"/>
      <c r="D71" s="67">
        <f t="shared" si="26"/>
        <v>0</v>
      </c>
      <c r="F71" s="2" t="s">
        <v>19</v>
      </c>
      <c r="G71" s="1"/>
      <c r="H71" s="67">
        <f t="shared" si="27"/>
        <v>0</v>
      </c>
      <c r="J71" s="2" t="s">
        <v>19</v>
      </c>
      <c r="K71" s="1"/>
      <c r="L71" s="67">
        <f t="shared" si="28"/>
        <v>0</v>
      </c>
      <c r="N71" s="2" t="s">
        <v>19</v>
      </c>
      <c r="O71" s="1">
        <v>1</v>
      </c>
      <c r="P71" s="67">
        <f t="shared" si="29"/>
        <v>8500</v>
      </c>
      <c r="R71" s="2" t="s">
        <v>19</v>
      </c>
      <c r="S71" s="1"/>
      <c r="T71" s="67">
        <f t="shared" si="30"/>
        <v>0</v>
      </c>
      <c r="V71" s="2" t="s">
        <v>19</v>
      </c>
      <c r="W71" s="1">
        <v>1</v>
      </c>
      <c r="X71" s="67">
        <f t="shared" si="31"/>
        <v>8500</v>
      </c>
    </row>
    <row r="72" spans="2:24" x14ac:dyDescent="0.35">
      <c r="B72" s="2" t="s">
        <v>23</v>
      </c>
      <c r="C72" s="1">
        <v>1</v>
      </c>
      <c r="D72" s="67">
        <f t="shared" si="26"/>
        <v>8500</v>
      </c>
      <c r="F72" s="2" t="s">
        <v>23</v>
      </c>
      <c r="G72" s="1"/>
      <c r="H72" s="67">
        <f t="shared" si="27"/>
        <v>0</v>
      </c>
      <c r="J72" s="2" t="s">
        <v>23</v>
      </c>
      <c r="K72" s="1">
        <v>1</v>
      </c>
      <c r="L72" s="67">
        <f t="shared" si="28"/>
        <v>8500</v>
      </c>
      <c r="N72" s="2" t="s">
        <v>23</v>
      </c>
      <c r="O72" s="1">
        <v>1</v>
      </c>
      <c r="P72" s="67">
        <f t="shared" si="29"/>
        <v>8500</v>
      </c>
      <c r="R72" s="2" t="s">
        <v>23</v>
      </c>
      <c r="S72" s="1"/>
      <c r="T72" s="67">
        <f t="shared" si="30"/>
        <v>0</v>
      </c>
      <c r="V72" s="2" t="s">
        <v>23</v>
      </c>
      <c r="W72" s="1"/>
      <c r="X72" s="67">
        <f t="shared" si="31"/>
        <v>0</v>
      </c>
    </row>
    <row r="73" spans="2:24" x14ac:dyDescent="0.35">
      <c r="B73" s="51" t="s">
        <v>221</v>
      </c>
      <c r="C73" s="50">
        <f>SUM(C67:C72)</f>
        <v>2</v>
      </c>
      <c r="D73" s="68">
        <f>SUM(D67:D72)</f>
        <v>17000</v>
      </c>
      <c r="F73" s="51" t="s">
        <v>221</v>
      </c>
      <c r="G73" s="50">
        <f>SUM(G67:G72)</f>
        <v>4</v>
      </c>
      <c r="H73" s="68">
        <f>SUM(H67:H72)</f>
        <v>34000</v>
      </c>
      <c r="J73" s="51" t="s">
        <v>221</v>
      </c>
      <c r="K73" s="50">
        <f>SUM(K67:K72)</f>
        <v>2</v>
      </c>
      <c r="L73" s="68">
        <f>SUM(L67:L72)</f>
        <v>17000</v>
      </c>
      <c r="N73" s="51" t="s">
        <v>221</v>
      </c>
      <c r="O73" s="50">
        <f>SUM(O67:O72)</f>
        <v>3</v>
      </c>
      <c r="P73" s="68">
        <f>SUM(P67:P72)</f>
        <v>25500</v>
      </c>
      <c r="R73" s="51" t="s">
        <v>221</v>
      </c>
      <c r="S73" s="50">
        <f>SUM(S67:S72)</f>
        <v>1</v>
      </c>
      <c r="T73" s="68">
        <f>SUM(T67:T72)</f>
        <v>8500</v>
      </c>
      <c r="V73" s="51" t="s">
        <v>221</v>
      </c>
      <c r="W73" s="50">
        <f>SUM(W67:W72)</f>
        <v>2</v>
      </c>
      <c r="X73" s="68">
        <f>SUM(X67:X72)</f>
        <v>17000</v>
      </c>
    </row>
    <row r="76" spans="2:24" x14ac:dyDescent="0.35">
      <c r="B76" t="s">
        <v>2</v>
      </c>
      <c r="C76" s="93" t="s">
        <v>1109</v>
      </c>
      <c r="D76" s="4" t="s">
        <v>1163</v>
      </c>
      <c r="F76" t="s">
        <v>2</v>
      </c>
      <c r="G76" s="93" t="s">
        <v>658</v>
      </c>
      <c r="H76" s="4" t="s">
        <v>1164</v>
      </c>
      <c r="J76" t="s">
        <v>2</v>
      </c>
      <c r="K76" s="4" t="s">
        <v>1110</v>
      </c>
      <c r="L76" s="4" t="s">
        <v>1164</v>
      </c>
      <c r="N76" t="s">
        <v>2</v>
      </c>
      <c r="O76" s="93" t="s">
        <v>815</v>
      </c>
      <c r="P76" s="4" t="s">
        <v>816</v>
      </c>
      <c r="R76" t="s">
        <v>2</v>
      </c>
      <c r="S76" s="4" t="s">
        <v>691</v>
      </c>
      <c r="T76" s="4" t="s">
        <v>104</v>
      </c>
      <c r="V76" t="s">
        <v>2</v>
      </c>
      <c r="W76" s="4" t="s">
        <v>1167</v>
      </c>
      <c r="X76" s="4" t="s">
        <v>748</v>
      </c>
    </row>
    <row r="77" spans="2:24" x14ac:dyDescent="0.35">
      <c r="B77" s="51" t="s">
        <v>218</v>
      </c>
      <c r="C77" s="50"/>
      <c r="D77" s="68"/>
      <c r="E77" s="65"/>
      <c r="F77" s="51" t="s">
        <v>218</v>
      </c>
      <c r="G77" s="50" t="s">
        <v>219</v>
      </c>
      <c r="H77" s="68" t="s">
        <v>0</v>
      </c>
      <c r="I77" s="65"/>
      <c r="J77" s="51" t="s">
        <v>218</v>
      </c>
      <c r="K77" s="50" t="s">
        <v>219</v>
      </c>
      <c r="L77" s="68" t="s">
        <v>0</v>
      </c>
      <c r="N77" s="51" t="s">
        <v>218</v>
      </c>
      <c r="O77" s="50" t="s">
        <v>219</v>
      </c>
      <c r="P77" s="68" t="s">
        <v>0</v>
      </c>
      <c r="R77" s="51" t="s">
        <v>218</v>
      </c>
      <c r="S77" s="50" t="s">
        <v>219</v>
      </c>
      <c r="T77" s="68" t="s">
        <v>0</v>
      </c>
      <c r="V77" s="51" t="s">
        <v>218</v>
      </c>
      <c r="W77" s="50" t="s">
        <v>219</v>
      </c>
      <c r="X77" s="68" t="s">
        <v>0</v>
      </c>
    </row>
    <row r="78" spans="2:24" x14ac:dyDescent="0.35">
      <c r="B78" s="2" t="s">
        <v>18</v>
      </c>
      <c r="C78" s="1"/>
      <c r="D78" s="67">
        <f>C78*8500</f>
        <v>0</v>
      </c>
      <c r="E78" s="66"/>
      <c r="F78" s="2" t="s">
        <v>18</v>
      </c>
      <c r="G78" s="1"/>
      <c r="H78" s="67">
        <f>G78*8500</f>
        <v>0</v>
      </c>
      <c r="I78" s="65"/>
      <c r="J78" s="2" t="s">
        <v>18</v>
      </c>
      <c r="K78" s="1"/>
      <c r="L78" s="67">
        <f>K78*8500</f>
        <v>0</v>
      </c>
      <c r="N78" s="2" t="s">
        <v>18</v>
      </c>
      <c r="O78" s="1"/>
      <c r="P78" s="67">
        <f>O78*8500</f>
        <v>0</v>
      </c>
      <c r="R78" s="2" t="s">
        <v>18</v>
      </c>
      <c r="S78" s="1"/>
      <c r="T78" s="67">
        <f>S78*8500</f>
        <v>0</v>
      </c>
      <c r="V78" s="2" t="s">
        <v>18</v>
      </c>
      <c r="W78" s="1"/>
      <c r="X78" s="67">
        <f>W78*8500</f>
        <v>0</v>
      </c>
    </row>
    <row r="79" spans="2:24" x14ac:dyDescent="0.35">
      <c r="B79" s="2" t="s">
        <v>21</v>
      </c>
      <c r="C79" s="1"/>
      <c r="D79" s="67">
        <f>C79*8500</f>
        <v>0</v>
      </c>
      <c r="E79" s="65"/>
      <c r="F79" s="2" t="s">
        <v>21</v>
      </c>
      <c r="G79" s="1"/>
      <c r="H79" s="67">
        <f>G79*8500</f>
        <v>0</v>
      </c>
      <c r="I79" s="65"/>
      <c r="J79" s="2" t="s">
        <v>21</v>
      </c>
      <c r="K79" s="1">
        <v>1</v>
      </c>
      <c r="L79" s="67">
        <f>K79*8500</f>
        <v>8500</v>
      </c>
      <c r="N79" s="2" t="s">
        <v>21</v>
      </c>
      <c r="O79" s="1"/>
      <c r="P79" s="67">
        <f>O79*8500</f>
        <v>0</v>
      </c>
      <c r="R79" s="2" t="s">
        <v>21</v>
      </c>
      <c r="S79" s="1"/>
      <c r="T79" s="67">
        <f>S79*8500</f>
        <v>0</v>
      </c>
      <c r="V79" s="2" t="s">
        <v>21</v>
      </c>
      <c r="W79" s="1">
        <v>4</v>
      </c>
      <c r="X79" s="67">
        <f>W79*8500</f>
        <v>34000</v>
      </c>
    </row>
    <row r="80" spans="2:24" x14ac:dyDescent="0.35">
      <c r="B80" s="2" t="s">
        <v>20</v>
      </c>
      <c r="C80" s="1"/>
      <c r="D80" s="67">
        <f t="shared" ref="D80:D83" si="32">C80*8500</f>
        <v>0</v>
      </c>
      <c r="E80" s="65"/>
      <c r="F80" s="2" t="s">
        <v>20</v>
      </c>
      <c r="G80" s="1">
        <v>3</v>
      </c>
      <c r="H80" s="67">
        <f t="shared" ref="H80:H83" si="33">G80*8500</f>
        <v>25500</v>
      </c>
      <c r="I80" s="65"/>
      <c r="J80" s="2" t="s">
        <v>20</v>
      </c>
      <c r="K80" s="1"/>
      <c r="L80" s="67">
        <f t="shared" ref="L80:L83" si="34">K80*8500</f>
        <v>0</v>
      </c>
      <c r="N80" s="2" t="s">
        <v>20</v>
      </c>
      <c r="O80" s="1">
        <v>2</v>
      </c>
      <c r="P80" s="67">
        <f t="shared" ref="P80:P83" si="35">O80*8500</f>
        <v>17000</v>
      </c>
      <c r="R80" s="2" t="s">
        <v>20</v>
      </c>
      <c r="S80" s="1">
        <v>2</v>
      </c>
      <c r="T80" s="67">
        <f t="shared" ref="T80:T83" si="36">S80*8500</f>
        <v>17000</v>
      </c>
      <c r="V80" s="2" t="s">
        <v>20</v>
      </c>
      <c r="W80" s="1">
        <v>1</v>
      </c>
      <c r="X80" s="67">
        <f t="shared" ref="X80:X83" si="37">W80*8500</f>
        <v>8500</v>
      </c>
    </row>
    <row r="81" spans="2:24" x14ac:dyDescent="0.35">
      <c r="B81" s="2" t="s">
        <v>22</v>
      </c>
      <c r="C81" s="1"/>
      <c r="D81" s="67">
        <f t="shared" si="32"/>
        <v>0</v>
      </c>
      <c r="F81" s="2" t="s">
        <v>22</v>
      </c>
      <c r="G81" s="1">
        <v>2</v>
      </c>
      <c r="H81" s="67">
        <f t="shared" si="33"/>
        <v>17000</v>
      </c>
      <c r="J81" s="2" t="s">
        <v>22</v>
      </c>
      <c r="K81" s="1"/>
      <c r="L81" s="67">
        <f t="shared" si="34"/>
        <v>0</v>
      </c>
      <c r="N81" s="2" t="s">
        <v>22</v>
      </c>
      <c r="O81" s="1"/>
      <c r="P81" s="67">
        <f t="shared" si="35"/>
        <v>0</v>
      </c>
      <c r="R81" s="2" t="s">
        <v>22</v>
      </c>
      <c r="S81" s="1"/>
      <c r="T81" s="67">
        <f t="shared" si="36"/>
        <v>0</v>
      </c>
      <c r="V81" s="2" t="s">
        <v>22</v>
      </c>
      <c r="W81" s="1"/>
      <c r="X81" s="67">
        <f t="shared" si="37"/>
        <v>0</v>
      </c>
    </row>
    <row r="82" spans="2:24" x14ac:dyDescent="0.35">
      <c r="B82" s="2" t="s">
        <v>19</v>
      </c>
      <c r="C82" s="1"/>
      <c r="D82" s="67">
        <f t="shared" si="32"/>
        <v>0</v>
      </c>
      <c r="F82" s="2" t="s">
        <v>19</v>
      </c>
      <c r="G82" s="1"/>
      <c r="H82" s="67">
        <f t="shared" si="33"/>
        <v>0</v>
      </c>
      <c r="J82" s="2" t="s">
        <v>19</v>
      </c>
      <c r="K82" s="1">
        <v>1</v>
      </c>
      <c r="L82" s="67">
        <f t="shared" si="34"/>
        <v>8500</v>
      </c>
      <c r="N82" s="2" t="s">
        <v>19</v>
      </c>
      <c r="O82" s="1">
        <v>2</v>
      </c>
      <c r="P82" s="67">
        <f t="shared" si="35"/>
        <v>17000</v>
      </c>
      <c r="R82" s="2" t="s">
        <v>19</v>
      </c>
      <c r="S82" s="1"/>
      <c r="T82" s="67">
        <f t="shared" si="36"/>
        <v>0</v>
      </c>
      <c r="V82" s="2" t="s">
        <v>19</v>
      </c>
      <c r="W82" s="1">
        <v>1</v>
      </c>
      <c r="X82" s="67">
        <f t="shared" si="37"/>
        <v>8500</v>
      </c>
    </row>
    <row r="83" spans="2:24" x14ac:dyDescent="0.35">
      <c r="B83" s="2" t="s">
        <v>23</v>
      </c>
      <c r="C83" s="1">
        <v>2</v>
      </c>
      <c r="D83" s="67">
        <f t="shared" si="32"/>
        <v>17000</v>
      </c>
      <c r="F83" s="2" t="s">
        <v>23</v>
      </c>
      <c r="G83" s="1"/>
      <c r="H83" s="67">
        <f t="shared" si="33"/>
        <v>0</v>
      </c>
      <c r="J83" s="2" t="s">
        <v>23</v>
      </c>
      <c r="K83" s="1">
        <v>1</v>
      </c>
      <c r="L83" s="67">
        <f t="shared" si="34"/>
        <v>8500</v>
      </c>
      <c r="N83" s="2" t="s">
        <v>23</v>
      </c>
      <c r="O83" s="1">
        <v>2</v>
      </c>
      <c r="P83" s="67">
        <f t="shared" si="35"/>
        <v>17000</v>
      </c>
      <c r="R83" s="2" t="s">
        <v>23</v>
      </c>
      <c r="S83" s="1">
        <v>4</v>
      </c>
      <c r="T83" s="67">
        <f t="shared" si="36"/>
        <v>34000</v>
      </c>
      <c r="V83" s="2" t="s">
        <v>23</v>
      </c>
      <c r="W83" s="1">
        <v>1</v>
      </c>
      <c r="X83" s="67">
        <f t="shared" si="37"/>
        <v>8500</v>
      </c>
    </row>
    <row r="84" spans="2:24" x14ac:dyDescent="0.35">
      <c r="B84" s="51" t="s">
        <v>221</v>
      </c>
      <c r="C84" s="50">
        <f>SUM(C78:C83)</f>
        <v>2</v>
      </c>
      <c r="D84" s="68">
        <f>SUM(D78:D83)</f>
        <v>17000</v>
      </c>
      <c r="F84" s="51" t="s">
        <v>221</v>
      </c>
      <c r="G84" s="50">
        <f>SUM(G78:G83)</f>
        <v>5</v>
      </c>
      <c r="H84" s="68">
        <f>SUM(H78:H83)</f>
        <v>42500</v>
      </c>
      <c r="J84" s="51" t="s">
        <v>221</v>
      </c>
      <c r="K84" s="50">
        <f>SUM(K78:K83)</f>
        <v>3</v>
      </c>
      <c r="L84" s="68">
        <f>SUM(L78:L83)</f>
        <v>25500</v>
      </c>
      <c r="N84" s="51" t="s">
        <v>221</v>
      </c>
      <c r="O84" s="50">
        <f>SUM(O78:O83)</f>
        <v>6</v>
      </c>
      <c r="P84" s="68">
        <f>SUM(P78:P83)</f>
        <v>51000</v>
      </c>
      <c r="R84" s="51" t="s">
        <v>221</v>
      </c>
      <c r="S84" s="50">
        <f>SUM(S78:S83)</f>
        <v>6</v>
      </c>
      <c r="T84" s="68">
        <f>SUM(T78:T83)</f>
        <v>51000</v>
      </c>
      <c r="V84" s="51" t="s">
        <v>221</v>
      </c>
      <c r="W84" s="50">
        <f>SUM(W78:W83)</f>
        <v>7</v>
      </c>
      <c r="X84" s="68">
        <f>SUM(X78:X83)</f>
        <v>59500</v>
      </c>
    </row>
    <row r="87" spans="2:24" x14ac:dyDescent="0.35">
      <c r="B87" t="s">
        <v>2</v>
      </c>
      <c r="C87" s="93" t="s">
        <v>1168</v>
      </c>
      <c r="D87" s="4" t="s">
        <v>797</v>
      </c>
      <c r="F87" t="s">
        <v>2</v>
      </c>
      <c r="G87" s="93" t="s">
        <v>1142</v>
      </c>
      <c r="H87" s="4" t="s">
        <v>816</v>
      </c>
      <c r="J87" t="s">
        <v>2</v>
      </c>
      <c r="K87" s="93" t="s">
        <v>1143</v>
      </c>
      <c r="L87" s="4" t="s">
        <v>816</v>
      </c>
      <c r="N87" t="s">
        <v>2</v>
      </c>
      <c r="O87" s="93" t="s">
        <v>686</v>
      </c>
      <c r="P87" s="4" t="s">
        <v>947</v>
      </c>
      <c r="R87" t="s">
        <v>2</v>
      </c>
      <c r="S87" s="4" t="s">
        <v>1140</v>
      </c>
      <c r="T87" s="4" t="s">
        <v>816</v>
      </c>
      <c r="V87" t="s">
        <v>2</v>
      </c>
      <c r="W87" s="4" t="s">
        <v>1169</v>
      </c>
      <c r="X87" s="4" t="s">
        <v>816</v>
      </c>
    </row>
    <row r="88" spans="2:24" x14ac:dyDescent="0.35">
      <c r="B88" s="51" t="s">
        <v>218</v>
      </c>
      <c r="C88" s="50" t="s">
        <v>219</v>
      </c>
      <c r="D88" s="68" t="s">
        <v>0</v>
      </c>
      <c r="E88" s="65"/>
      <c r="F88" s="51" t="s">
        <v>218</v>
      </c>
      <c r="G88" s="50" t="s">
        <v>219</v>
      </c>
      <c r="H88" s="68" t="s">
        <v>0</v>
      </c>
      <c r="I88" s="65"/>
      <c r="J88" s="51" t="s">
        <v>218</v>
      </c>
      <c r="K88" s="50" t="s">
        <v>219</v>
      </c>
      <c r="L88" s="68" t="s">
        <v>0</v>
      </c>
      <c r="N88" s="51" t="s">
        <v>218</v>
      </c>
      <c r="O88" s="50" t="s">
        <v>219</v>
      </c>
      <c r="P88" s="68" t="s">
        <v>0</v>
      </c>
      <c r="R88" s="51" t="s">
        <v>218</v>
      </c>
      <c r="S88" s="50" t="s">
        <v>219</v>
      </c>
      <c r="T88" s="68" t="s">
        <v>0</v>
      </c>
      <c r="V88" s="51" t="s">
        <v>218</v>
      </c>
      <c r="W88" s="50" t="s">
        <v>219</v>
      </c>
      <c r="X88" s="68" t="s">
        <v>0</v>
      </c>
    </row>
    <row r="89" spans="2:24" x14ac:dyDescent="0.35">
      <c r="B89" s="2" t="s">
        <v>18</v>
      </c>
      <c r="C89" s="1">
        <v>6</v>
      </c>
      <c r="D89" s="67">
        <f>C89*8500</f>
        <v>51000</v>
      </c>
      <c r="E89" s="66"/>
      <c r="F89" s="2" t="s">
        <v>18</v>
      </c>
      <c r="G89" s="1"/>
      <c r="H89" s="67">
        <f>G89*8500</f>
        <v>0</v>
      </c>
      <c r="I89" s="65"/>
      <c r="J89" s="2" t="s">
        <v>18</v>
      </c>
      <c r="K89" s="1"/>
      <c r="L89" s="67">
        <f>K89*8500</f>
        <v>0</v>
      </c>
      <c r="N89" s="2" t="s">
        <v>18</v>
      </c>
      <c r="O89" s="1"/>
      <c r="P89" s="67">
        <f>O89*8500</f>
        <v>0</v>
      </c>
      <c r="R89" s="2" t="s">
        <v>18</v>
      </c>
      <c r="S89" s="1">
        <v>2</v>
      </c>
      <c r="T89" s="67">
        <f>S89*8500</f>
        <v>17000</v>
      </c>
      <c r="V89" s="2" t="s">
        <v>18</v>
      </c>
      <c r="W89" s="1"/>
      <c r="X89" s="67">
        <f>W89*8500</f>
        <v>0</v>
      </c>
    </row>
    <row r="90" spans="2:24" x14ac:dyDescent="0.35">
      <c r="B90" s="2" t="s">
        <v>21</v>
      </c>
      <c r="C90" s="1">
        <v>17</v>
      </c>
      <c r="D90" s="67">
        <f>C90*8500</f>
        <v>144500</v>
      </c>
      <c r="E90" s="65"/>
      <c r="F90" s="2" t="s">
        <v>21</v>
      </c>
      <c r="G90" s="1">
        <v>1</v>
      </c>
      <c r="H90" s="67">
        <f>G90*8500</f>
        <v>8500</v>
      </c>
      <c r="I90" s="65"/>
      <c r="J90" s="2" t="s">
        <v>21</v>
      </c>
      <c r="K90" s="1"/>
      <c r="L90" s="67">
        <f>K90*8500</f>
        <v>0</v>
      </c>
      <c r="N90" s="2" t="s">
        <v>21</v>
      </c>
      <c r="O90" s="1"/>
      <c r="P90" s="67">
        <f>O90*8500</f>
        <v>0</v>
      </c>
      <c r="R90" s="2" t="s">
        <v>21</v>
      </c>
      <c r="S90" s="1"/>
      <c r="T90" s="67">
        <f>S90*8500</f>
        <v>0</v>
      </c>
      <c r="V90" s="2" t="s">
        <v>21</v>
      </c>
      <c r="W90" s="1"/>
      <c r="X90" s="67">
        <f>W90*8500</f>
        <v>0</v>
      </c>
    </row>
    <row r="91" spans="2:24" x14ac:dyDescent="0.35">
      <c r="B91" s="2" t="s">
        <v>20</v>
      </c>
      <c r="C91" s="1">
        <v>17</v>
      </c>
      <c r="D91" s="67">
        <f t="shared" ref="D91:D94" si="38">C91*8500</f>
        <v>144500</v>
      </c>
      <c r="E91" s="65"/>
      <c r="F91" s="2" t="s">
        <v>20</v>
      </c>
      <c r="G91" s="1"/>
      <c r="H91" s="67">
        <f t="shared" ref="H91:H94" si="39">G91*8500</f>
        <v>0</v>
      </c>
      <c r="I91" s="65"/>
      <c r="J91" s="2" t="s">
        <v>20</v>
      </c>
      <c r="K91" s="1"/>
      <c r="L91" s="67">
        <f t="shared" ref="L91:L94" si="40">K91*8500</f>
        <v>0</v>
      </c>
      <c r="N91" s="2" t="s">
        <v>20</v>
      </c>
      <c r="O91" s="1"/>
      <c r="P91" s="67">
        <f t="shared" ref="P91:P94" si="41">O91*8500</f>
        <v>0</v>
      </c>
      <c r="R91" s="2" t="s">
        <v>20</v>
      </c>
      <c r="S91" s="1"/>
      <c r="T91" s="67">
        <f t="shared" ref="T91:T94" si="42">S91*8500</f>
        <v>0</v>
      </c>
      <c r="V91" s="2" t="s">
        <v>20</v>
      </c>
      <c r="W91" s="1"/>
      <c r="X91" s="67">
        <f t="shared" ref="X91:X94" si="43">W91*8500</f>
        <v>0</v>
      </c>
    </row>
    <row r="92" spans="2:24" x14ac:dyDescent="0.35">
      <c r="B92" s="2" t="s">
        <v>22</v>
      </c>
      <c r="C92" s="1"/>
      <c r="D92" s="67">
        <f t="shared" si="38"/>
        <v>0</v>
      </c>
      <c r="F92" s="2" t="s">
        <v>22</v>
      </c>
      <c r="G92" s="1"/>
      <c r="H92" s="67">
        <f t="shared" si="39"/>
        <v>0</v>
      </c>
      <c r="J92" s="2" t="s">
        <v>22</v>
      </c>
      <c r="K92" s="1"/>
      <c r="L92" s="67">
        <f t="shared" si="40"/>
        <v>0</v>
      </c>
      <c r="N92" s="2" t="s">
        <v>22</v>
      </c>
      <c r="O92" s="1"/>
      <c r="P92" s="67">
        <f t="shared" si="41"/>
        <v>0</v>
      </c>
      <c r="R92" s="2" t="s">
        <v>22</v>
      </c>
      <c r="S92" s="1"/>
      <c r="T92" s="67">
        <f t="shared" si="42"/>
        <v>0</v>
      </c>
      <c r="V92" s="2" t="s">
        <v>22</v>
      </c>
      <c r="W92" s="1"/>
      <c r="X92" s="67">
        <f t="shared" si="43"/>
        <v>0</v>
      </c>
    </row>
    <row r="93" spans="2:24" x14ac:dyDescent="0.35">
      <c r="B93" s="2" t="s">
        <v>19</v>
      </c>
      <c r="C93" s="1"/>
      <c r="D93" s="67">
        <f t="shared" si="38"/>
        <v>0</v>
      </c>
      <c r="F93" s="2" t="s">
        <v>19</v>
      </c>
      <c r="G93" s="1"/>
      <c r="H93" s="67">
        <f t="shared" si="39"/>
        <v>0</v>
      </c>
      <c r="J93" s="2" t="s">
        <v>19</v>
      </c>
      <c r="K93" s="1">
        <v>1</v>
      </c>
      <c r="L93" s="67">
        <f t="shared" si="40"/>
        <v>8500</v>
      </c>
      <c r="N93" s="2" t="s">
        <v>19</v>
      </c>
      <c r="O93" s="1">
        <v>2</v>
      </c>
      <c r="P93" s="67">
        <f t="shared" si="41"/>
        <v>17000</v>
      </c>
      <c r="R93" s="2" t="s">
        <v>19</v>
      </c>
      <c r="S93" s="1"/>
      <c r="T93" s="67">
        <f t="shared" si="42"/>
        <v>0</v>
      </c>
      <c r="V93" s="2" t="s">
        <v>19</v>
      </c>
      <c r="W93" s="1">
        <v>4</v>
      </c>
      <c r="X93" s="67">
        <f t="shared" si="43"/>
        <v>34000</v>
      </c>
    </row>
    <row r="94" spans="2:24" x14ac:dyDescent="0.35">
      <c r="B94" s="2" t="s">
        <v>23</v>
      </c>
      <c r="C94" s="1"/>
      <c r="D94" s="67">
        <f t="shared" si="38"/>
        <v>0</v>
      </c>
      <c r="F94" s="2" t="s">
        <v>23</v>
      </c>
      <c r="G94" s="1"/>
      <c r="H94" s="67">
        <f t="shared" si="39"/>
        <v>0</v>
      </c>
      <c r="J94" s="2" t="s">
        <v>23</v>
      </c>
      <c r="K94" s="1">
        <v>1</v>
      </c>
      <c r="L94" s="67">
        <f t="shared" si="40"/>
        <v>8500</v>
      </c>
      <c r="N94" s="2" t="s">
        <v>23</v>
      </c>
      <c r="O94" s="1"/>
      <c r="P94" s="67">
        <f t="shared" si="41"/>
        <v>0</v>
      </c>
      <c r="R94" s="2" t="s">
        <v>23</v>
      </c>
      <c r="S94" s="1">
        <v>2</v>
      </c>
      <c r="T94" s="67">
        <f t="shared" si="42"/>
        <v>17000</v>
      </c>
      <c r="V94" s="2" t="s">
        <v>23</v>
      </c>
      <c r="W94" s="1"/>
      <c r="X94" s="67">
        <f t="shared" si="43"/>
        <v>0</v>
      </c>
    </row>
    <row r="95" spans="2:24" x14ac:dyDescent="0.35">
      <c r="B95" s="51" t="s">
        <v>221</v>
      </c>
      <c r="C95" s="50">
        <f>SUM(C89:C94)</f>
        <v>40</v>
      </c>
      <c r="D95" s="68">
        <f>SUM(D89:D94)</f>
        <v>340000</v>
      </c>
      <c r="F95" s="51" t="s">
        <v>221</v>
      </c>
      <c r="G95" s="50">
        <f>SUM(G89:G94)</f>
        <v>1</v>
      </c>
      <c r="H95" s="68">
        <f>SUM(H89:H94)</f>
        <v>8500</v>
      </c>
      <c r="J95" s="51" t="s">
        <v>221</v>
      </c>
      <c r="K95" s="50">
        <f>SUM(K89:K94)</f>
        <v>2</v>
      </c>
      <c r="L95" s="68">
        <f>SUM(L89:L94)</f>
        <v>17000</v>
      </c>
      <c r="N95" s="51" t="s">
        <v>221</v>
      </c>
      <c r="O95" s="50">
        <f>SUM(O89:O94)</f>
        <v>2</v>
      </c>
      <c r="P95" s="68">
        <f>SUM(P89:P94)</f>
        <v>17000</v>
      </c>
      <c r="R95" s="51" t="s">
        <v>221</v>
      </c>
      <c r="S95" s="50">
        <f>SUM(S89:S94)</f>
        <v>4</v>
      </c>
      <c r="T95" s="68">
        <f>SUM(T89:T94)</f>
        <v>34000</v>
      </c>
      <c r="V95" s="51" t="s">
        <v>221</v>
      </c>
      <c r="W95" s="50">
        <f>SUM(W89:W94)</f>
        <v>4</v>
      </c>
      <c r="X95" s="68">
        <f>SUM(X89:X94)</f>
        <v>34000</v>
      </c>
    </row>
    <row r="98" spans="2:24" x14ac:dyDescent="0.35">
      <c r="B98" t="s">
        <v>2</v>
      </c>
      <c r="C98" s="93" t="s">
        <v>1144</v>
      </c>
      <c r="D98" s="4" t="s">
        <v>816</v>
      </c>
      <c r="F98"/>
      <c r="G98" s="93" t="s">
        <v>1145</v>
      </c>
      <c r="H98" s="4" t="s">
        <v>816</v>
      </c>
      <c r="J98" t="s">
        <v>2</v>
      </c>
      <c r="K98" s="93" t="s">
        <v>1146</v>
      </c>
      <c r="L98" s="4" t="s">
        <v>816</v>
      </c>
      <c r="N98" t="s">
        <v>896</v>
      </c>
      <c r="O98" s="93" t="s">
        <v>14</v>
      </c>
      <c r="P98" s="4" t="s">
        <v>422</v>
      </c>
      <c r="R98" t="s">
        <v>2</v>
      </c>
      <c r="S98" s="93" t="s">
        <v>393</v>
      </c>
      <c r="T98" s="4" t="s">
        <v>390</v>
      </c>
      <c r="V98" t="s">
        <v>2</v>
      </c>
      <c r="W98" s="93" t="s">
        <v>741</v>
      </c>
      <c r="X98" s="4" t="s">
        <v>104</v>
      </c>
    </row>
    <row r="99" spans="2:24" x14ac:dyDescent="0.35">
      <c r="B99" s="51" t="s">
        <v>218</v>
      </c>
      <c r="C99" s="50" t="s">
        <v>219</v>
      </c>
      <c r="D99" s="68" t="s">
        <v>0</v>
      </c>
      <c r="F99" s="51" t="s">
        <v>218</v>
      </c>
      <c r="G99" s="50" t="s">
        <v>219</v>
      </c>
      <c r="H99" s="68" t="s">
        <v>0</v>
      </c>
      <c r="J99" s="51" t="s">
        <v>218</v>
      </c>
      <c r="K99" s="50" t="s">
        <v>219</v>
      </c>
      <c r="L99" s="68" t="s">
        <v>0</v>
      </c>
      <c r="N99" s="51" t="s">
        <v>218</v>
      </c>
      <c r="O99" s="50" t="s">
        <v>219</v>
      </c>
      <c r="P99" s="68" t="s">
        <v>0</v>
      </c>
      <c r="R99" s="51" t="s">
        <v>218</v>
      </c>
      <c r="S99" s="50" t="s">
        <v>219</v>
      </c>
      <c r="T99" s="68" t="s">
        <v>0</v>
      </c>
      <c r="V99" s="51" t="s">
        <v>218</v>
      </c>
      <c r="W99" s="50" t="s">
        <v>219</v>
      </c>
      <c r="X99" s="68" t="s">
        <v>0</v>
      </c>
    </row>
    <row r="100" spans="2:24" x14ac:dyDescent="0.35">
      <c r="B100" s="2" t="s">
        <v>18</v>
      </c>
      <c r="C100" s="1"/>
      <c r="D100" s="67">
        <f>C100*8500</f>
        <v>0</v>
      </c>
      <c r="F100" s="2" t="s">
        <v>18</v>
      </c>
      <c r="G100" s="1">
        <v>1</v>
      </c>
      <c r="H100" s="67">
        <f>G100*8500</f>
        <v>8500</v>
      </c>
      <c r="J100" s="2" t="s">
        <v>18</v>
      </c>
      <c r="K100" s="1"/>
      <c r="L100" s="67">
        <f>K100*8500</f>
        <v>0</v>
      </c>
      <c r="N100" s="2" t="s">
        <v>18</v>
      </c>
      <c r="O100" s="1"/>
      <c r="P100" s="67">
        <f>O100*8500</f>
        <v>0</v>
      </c>
      <c r="R100" s="2" t="s">
        <v>18</v>
      </c>
      <c r="S100" s="1"/>
      <c r="T100" s="67">
        <f>S100*8500</f>
        <v>0</v>
      </c>
      <c r="V100" s="2" t="s">
        <v>18</v>
      </c>
      <c r="W100" s="1"/>
      <c r="X100" s="67">
        <f>W100*8500</f>
        <v>0</v>
      </c>
    </row>
    <row r="101" spans="2:24" x14ac:dyDescent="0.35">
      <c r="B101" s="2" t="s">
        <v>21</v>
      </c>
      <c r="C101" s="1"/>
      <c r="D101" s="67">
        <f>C101*8500</f>
        <v>0</v>
      </c>
      <c r="F101" s="2" t="s">
        <v>21</v>
      </c>
      <c r="G101" s="1">
        <v>3</v>
      </c>
      <c r="H101" s="67">
        <f>G101*8500</f>
        <v>25500</v>
      </c>
      <c r="J101" s="2" t="s">
        <v>21</v>
      </c>
      <c r="K101" s="1">
        <v>2</v>
      </c>
      <c r="L101" s="67">
        <f>K101*8500</f>
        <v>17000</v>
      </c>
      <c r="N101" s="2" t="s">
        <v>21</v>
      </c>
      <c r="O101" s="1"/>
      <c r="P101" s="67">
        <f>O101*8500</f>
        <v>0</v>
      </c>
      <c r="R101" s="2" t="s">
        <v>21</v>
      </c>
      <c r="S101" s="1">
        <v>2</v>
      </c>
      <c r="T101" s="67">
        <f>S101*8500</f>
        <v>17000</v>
      </c>
      <c r="V101" s="2" t="s">
        <v>21</v>
      </c>
      <c r="W101" s="1"/>
      <c r="X101" s="67">
        <f>W101*8500</f>
        <v>0</v>
      </c>
    </row>
    <row r="102" spans="2:24" x14ac:dyDescent="0.35">
      <c r="B102" s="2" t="s">
        <v>20</v>
      </c>
      <c r="C102" s="1"/>
      <c r="D102" s="67">
        <f t="shared" ref="D102:D105" si="44">C102*8500</f>
        <v>0</v>
      </c>
      <c r="F102" s="2" t="s">
        <v>20</v>
      </c>
      <c r="G102" s="1"/>
      <c r="H102" s="67">
        <f t="shared" ref="H102:H105" si="45">G102*8500</f>
        <v>0</v>
      </c>
      <c r="J102" s="2" t="s">
        <v>20</v>
      </c>
      <c r="K102" s="1">
        <v>2</v>
      </c>
      <c r="L102" s="67">
        <f t="shared" ref="L102:L105" si="46">K102*8500</f>
        <v>17000</v>
      </c>
      <c r="N102" s="2" t="s">
        <v>20</v>
      </c>
      <c r="O102" s="1"/>
      <c r="P102" s="67">
        <f t="shared" ref="P102:P105" si="47">O102*8500</f>
        <v>0</v>
      </c>
      <c r="R102" s="2" t="s">
        <v>20</v>
      </c>
      <c r="S102" s="1">
        <v>1</v>
      </c>
      <c r="T102" s="67">
        <f t="shared" ref="T102:T105" si="48">S102*8500</f>
        <v>8500</v>
      </c>
      <c r="V102" s="2" t="s">
        <v>20</v>
      </c>
      <c r="W102" s="1">
        <v>2</v>
      </c>
      <c r="X102" s="67">
        <f t="shared" ref="X102:X105" si="49">W102*8500</f>
        <v>17000</v>
      </c>
    </row>
    <row r="103" spans="2:24" x14ac:dyDescent="0.35">
      <c r="B103" s="2" t="s">
        <v>22</v>
      </c>
      <c r="C103" s="1"/>
      <c r="D103" s="67">
        <f t="shared" si="44"/>
        <v>0</v>
      </c>
      <c r="F103" s="2" t="s">
        <v>22</v>
      </c>
      <c r="G103" s="1"/>
      <c r="H103" s="67">
        <f t="shared" si="45"/>
        <v>0</v>
      </c>
      <c r="J103" s="2" t="s">
        <v>22</v>
      </c>
      <c r="K103" s="1"/>
      <c r="L103" s="67">
        <f t="shared" si="46"/>
        <v>0</v>
      </c>
      <c r="N103" s="2" t="s">
        <v>22</v>
      </c>
      <c r="O103" s="1"/>
      <c r="P103" s="67">
        <f t="shared" si="47"/>
        <v>0</v>
      </c>
      <c r="R103" s="2" t="s">
        <v>22</v>
      </c>
      <c r="S103" s="1">
        <v>1</v>
      </c>
      <c r="T103" s="67">
        <f t="shared" si="48"/>
        <v>8500</v>
      </c>
      <c r="V103" s="2" t="s">
        <v>22</v>
      </c>
      <c r="W103" s="1"/>
      <c r="X103" s="67">
        <f t="shared" si="49"/>
        <v>0</v>
      </c>
    </row>
    <row r="104" spans="2:24" x14ac:dyDescent="0.35">
      <c r="B104" s="2" t="s">
        <v>19</v>
      </c>
      <c r="C104" s="1">
        <v>2</v>
      </c>
      <c r="D104" s="67">
        <f t="shared" si="44"/>
        <v>17000</v>
      </c>
      <c r="F104" s="2" t="s">
        <v>19</v>
      </c>
      <c r="G104" s="1">
        <v>3</v>
      </c>
      <c r="H104" s="67">
        <f t="shared" si="45"/>
        <v>25500</v>
      </c>
      <c r="J104" s="2" t="s">
        <v>19</v>
      </c>
      <c r="K104" s="1">
        <v>2</v>
      </c>
      <c r="L104" s="67">
        <f t="shared" si="46"/>
        <v>17000</v>
      </c>
      <c r="N104" s="2" t="s">
        <v>19</v>
      </c>
      <c r="O104" s="1">
        <v>2</v>
      </c>
      <c r="P104" s="67">
        <f t="shared" si="47"/>
        <v>17000</v>
      </c>
      <c r="R104" s="2" t="s">
        <v>19</v>
      </c>
      <c r="S104" s="1">
        <v>4</v>
      </c>
      <c r="T104" s="67">
        <f t="shared" si="48"/>
        <v>34000</v>
      </c>
      <c r="V104" s="2" t="s">
        <v>19</v>
      </c>
      <c r="W104" s="1"/>
      <c r="X104" s="67">
        <f t="shared" si="49"/>
        <v>0</v>
      </c>
    </row>
    <row r="105" spans="2:24" x14ac:dyDescent="0.35">
      <c r="B105" s="2" t="s">
        <v>23</v>
      </c>
      <c r="C105" s="1"/>
      <c r="D105" s="67">
        <f t="shared" si="44"/>
        <v>0</v>
      </c>
      <c r="F105" s="2" t="s">
        <v>23</v>
      </c>
      <c r="G105" s="1">
        <v>3</v>
      </c>
      <c r="H105" s="67">
        <f t="shared" si="45"/>
        <v>25500</v>
      </c>
      <c r="J105" s="2" t="s">
        <v>23</v>
      </c>
      <c r="K105" s="1">
        <v>2</v>
      </c>
      <c r="L105" s="67">
        <f t="shared" si="46"/>
        <v>17000</v>
      </c>
      <c r="N105" s="2" t="s">
        <v>23</v>
      </c>
      <c r="O105" s="1">
        <v>3</v>
      </c>
      <c r="P105" s="67">
        <f t="shared" si="47"/>
        <v>25500</v>
      </c>
      <c r="R105" s="2" t="s">
        <v>23</v>
      </c>
      <c r="S105" s="1"/>
      <c r="T105" s="67">
        <f t="shared" si="48"/>
        <v>0</v>
      </c>
      <c r="V105" s="2" t="s">
        <v>23</v>
      </c>
      <c r="W105" s="1"/>
      <c r="X105" s="67">
        <f t="shared" si="49"/>
        <v>0</v>
      </c>
    </row>
    <row r="106" spans="2:24" x14ac:dyDescent="0.35">
      <c r="B106" s="51" t="s">
        <v>221</v>
      </c>
      <c r="C106" s="50">
        <f>SUM(C100:C105)</f>
        <v>2</v>
      </c>
      <c r="D106" s="68">
        <f>SUM(D100:D105)</f>
        <v>17000</v>
      </c>
      <c r="F106" s="51" t="s">
        <v>221</v>
      </c>
      <c r="G106" s="50">
        <f>SUM(G100:G105)</f>
        <v>10</v>
      </c>
      <c r="H106" s="68">
        <f>SUM(H100:H105)</f>
        <v>85000</v>
      </c>
      <c r="J106" s="51" t="s">
        <v>221</v>
      </c>
      <c r="K106" s="50">
        <f>SUM(K100:K105)</f>
        <v>8</v>
      </c>
      <c r="L106" s="68">
        <f>SUM(L100:L105)</f>
        <v>68000</v>
      </c>
      <c r="N106" s="51" t="s">
        <v>221</v>
      </c>
      <c r="O106" s="50">
        <f>SUM(O100:O105)</f>
        <v>5</v>
      </c>
      <c r="P106" s="68">
        <f>SUM(P100:P105)</f>
        <v>42500</v>
      </c>
      <c r="R106" s="51" t="s">
        <v>221</v>
      </c>
      <c r="S106" s="50">
        <f>SUM(S100:S105)</f>
        <v>8</v>
      </c>
      <c r="T106" s="68">
        <f>SUM(T100:T105)</f>
        <v>68000</v>
      </c>
      <c r="V106" s="51" t="s">
        <v>221</v>
      </c>
      <c r="W106" s="50">
        <f>SUM(W100:W105)</f>
        <v>2</v>
      </c>
      <c r="X106" s="68">
        <f>SUM(X100:X105)</f>
        <v>17000</v>
      </c>
    </row>
    <row r="108" spans="2:24" x14ac:dyDescent="0.35">
      <c r="B108" t="s">
        <v>2</v>
      </c>
      <c r="C108" s="93" t="s">
        <v>1170</v>
      </c>
      <c r="D108" s="4" t="s">
        <v>797</v>
      </c>
      <c r="F108" t="s">
        <v>2</v>
      </c>
      <c r="G108" s="93" t="s">
        <v>412</v>
      </c>
      <c r="H108" s="4" t="s">
        <v>104</v>
      </c>
      <c r="J108" t="s">
        <v>2</v>
      </c>
      <c r="K108" s="93" t="s">
        <v>467</v>
      </c>
      <c r="L108" s="4" t="s">
        <v>104</v>
      </c>
      <c r="N108" t="s">
        <v>2</v>
      </c>
      <c r="O108" s="93" t="s">
        <v>412</v>
      </c>
      <c r="P108" s="4" t="s">
        <v>797</v>
      </c>
      <c r="R108" t="s">
        <v>2</v>
      </c>
      <c r="S108" s="93" t="s">
        <v>1075</v>
      </c>
      <c r="T108" s="4" t="s">
        <v>1174</v>
      </c>
      <c r="V108" t="s">
        <v>2</v>
      </c>
      <c r="W108" s="93" t="s">
        <v>392</v>
      </c>
      <c r="X108" s="4" t="s">
        <v>1175</v>
      </c>
    </row>
    <row r="109" spans="2:24" x14ac:dyDescent="0.35">
      <c r="B109" s="51" t="s">
        <v>218</v>
      </c>
      <c r="C109" s="50" t="s">
        <v>219</v>
      </c>
      <c r="D109" s="68" t="s">
        <v>0</v>
      </c>
      <c r="F109" s="51" t="s">
        <v>218</v>
      </c>
      <c r="G109" s="50" t="s">
        <v>219</v>
      </c>
      <c r="H109" s="68" t="s">
        <v>0</v>
      </c>
      <c r="J109" s="51" t="s">
        <v>218</v>
      </c>
      <c r="K109" s="50" t="s">
        <v>219</v>
      </c>
      <c r="L109" s="68" t="s">
        <v>0</v>
      </c>
      <c r="N109" s="51" t="s">
        <v>218</v>
      </c>
      <c r="O109" s="50" t="s">
        <v>219</v>
      </c>
      <c r="P109" s="68" t="s">
        <v>0</v>
      </c>
      <c r="R109" s="51" t="s">
        <v>218</v>
      </c>
      <c r="S109" s="50" t="s">
        <v>219</v>
      </c>
      <c r="T109" s="68" t="s">
        <v>0</v>
      </c>
      <c r="V109" s="51" t="s">
        <v>218</v>
      </c>
      <c r="W109" s="50" t="s">
        <v>219</v>
      </c>
      <c r="X109" s="68" t="s">
        <v>0</v>
      </c>
    </row>
    <row r="110" spans="2:24" x14ac:dyDescent="0.35">
      <c r="B110" s="2" t="s">
        <v>18</v>
      </c>
      <c r="C110" s="1"/>
      <c r="D110" s="67">
        <f>C110*8500</f>
        <v>0</v>
      </c>
      <c r="F110" s="2" t="s">
        <v>18</v>
      </c>
      <c r="G110" s="1"/>
      <c r="H110" s="67">
        <f>G110*8500</f>
        <v>0</v>
      </c>
      <c r="J110" s="2" t="s">
        <v>18</v>
      </c>
      <c r="K110" s="1"/>
      <c r="L110" s="67">
        <f>K110*8500</f>
        <v>0</v>
      </c>
      <c r="N110" s="2" t="s">
        <v>18</v>
      </c>
      <c r="O110" s="1"/>
      <c r="P110" s="67">
        <f>O110*8500</f>
        <v>0</v>
      </c>
      <c r="R110" s="2" t="s">
        <v>18</v>
      </c>
      <c r="S110" s="1"/>
      <c r="T110" s="67">
        <f>S110*8500</f>
        <v>0</v>
      </c>
      <c r="V110" s="2" t="s">
        <v>18</v>
      </c>
      <c r="W110" s="1"/>
      <c r="X110" s="67">
        <f>W110*8500</f>
        <v>0</v>
      </c>
    </row>
    <row r="111" spans="2:24" x14ac:dyDescent="0.35">
      <c r="B111" s="2" t="s">
        <v>21</v>
      </c>
      <c r="C111" s="1"/>
      <c r="D111" s="67">
        <f>C111*8500</f>
        <v>0</v>
      </c>
      <c r="F111" s="2" t="s">
        <v>21</v>
      </c>
      <c r="G111" s="1"/>
      <c r="H111" s="67">
        <f>G111*8500</f>
        <v>0</v>
      </c>
      <c r="J111" s="2" t="s">
        <v>21</v>
      </c>
      <c r="K111" s="1"/>
      <c r="L111" s="67">
        <f>K111*8500</f>
        <v>0</v>
      </c>
      <c r="N111" s="2" t="s">
        <v>21</v>
      </c>
      <c r="O111" s="1">
        <v>1</v>
      </c>
      <c r="P111" s="67">
        <f>O111*8500</f>
        <v>8500</v>
      </c>
      <c r="R111" s="2" t="s">
        <v>21</v>
      </c>
      <c r="S111" s="1"/>
      <c r="T111" s="67">
        <f>S111*8500</f>
        <v>0</v>
      </c>
      <c r="V111" s="2" t="s">
        <v>21</v>
      </c>
      <c r="W111" s="1"/>
      <c r="X111" s="67">
        <f>W111*8500</f>
        <v>0</v>
      </c>
    </row>
    <row r="112" spans="2:24" x14ac:dyDescent="0.35">
      <c r="B112" s="2" t="s">
        <v>20</v>
      </c>
      <c r="C112" s="1">
        <v>3</v>
      </c>
      <c r="D112" s="67">
        <f t="shared" ref="D112:D115" si="50">C112*8500</f>
        <v>25500</v>
      </c>
      <c r="F112" s="2" t="s">
        <v>20</v>
      </c>
      <c r="G112" s="1">
        <v>3</v>
      </c>
      <c r="H112" s="67">
        <f t="shared" ref="H112:H115" si="51">G112*8500</f>
        <v>25500</v>
      </c>
      <c r="J112" s="2" t="s">
        <v>20</v>
      </c>
      <c r="K112" s="1"/>
      <c r="L112" s="67">
        <f t="shared" ref="L112:L115" si="52">K112*8500</f>
        <v>0</v>
      </c>
      <c r="N112" s="2" t="s">
        <v>20</v>
      </c>
      <c r="O112" s="1"/>
      <c r="P112" s="67">
        <f t="shared" ref="P112:P115" si="53">O112*8500</f>
        <v>0</v>
      </c>
      <c r="R112" s="2" t="s">
        <v>20</v>
      </c>
      <c r="S112" s="1">
        <v>1</v>
      </c>
      <c r="T112" s="67">
        <f t="shared" ref="T112:T115" si="54">S112*8500</f>
        <v>8500</v>
      </c>
      <c r="V112" s="2" t="s">
        <v>20</v>
      </c>
      <c r="W112" s="1">
        <v>1</v>
      </c>
      <c r="X112" s="67">
        <f t="shared" ref="X112:X115" si="55">W112*8500</f>
        <v>8500</v>
      </c>
    </row>
    <row r="113" spans="2:24" x14ac:dyDescent="0.35">
      <c r="B113" s="2" t="s">
        <v>22</v>
      </c>
      <c r="C113" s="1">
        <v>3</v>
      </c>
      <c r="D113" s="67">
        <f t="shared" si="50"/>
        <v>25500</v>
      </c>
      <c r="F113" s="2" t="s">
        <v>22</v>
      </c>
      <c r="G113" s="1">
        <v>5</v>
      </c>
      <c r="H113" s="67">
        <f t="shared" si="51"/>
        <v>42500</v>
      </c>
      <c r="J113" s="2" t="s">
        <v>22</v>
      </c>
      <c r="K113" s="1">
        <v>1</v>
      </c>
      <c r="L113" s="67">
        <f t="shared" si="52"/>
        <v>8500</v>
      </c>
      <c r="N113" s="2" t="s">
        <v>22</v>
      </c>
      <c r="O113" s="1"/>
      <c r="P113" s="67">
        <f t="shared" si="53"/>
        <v>0</v>
      </c>
      <c r="R113" s="2" t="s">
        <v>22</v>
      </c>
      <c r="S113" s="1"/>
      <c r="T113" s="67">
        <f t="shared" si="54"/>
        <v>0</v>
      </c>
      <c r="V113" s="2" t="s">
        <v>22</v>
      </c>
      <c r="W113" s="1"/>
      <c r="X113" s="67">
        <f t="shared" si="55"/>
        <v>0</v>
      </c>
    </row>
    <row r="114" spans="2:24" x14ac:dyDescent="0.35">
      <c r="B114" s="2" t="s">
        <v>19</v>
      </c>
      <c r="C114" s="1">
        <v>2</v>
      </c>
      <c r="D114" s="67">
        <f t="shared" si="50"/>
        <v>17000</v>
      </c>
      <c r="F114" s="2" t="s">
        <v>19</v>
      </c>
      <c r="G114" s="1"/>
      <c r="H114" s="67">
        <f t="shared" si="51"/>
        <v>0</v>
      </c>
      <c r="J114" s="2" t="s">
        <v>19</v>
      </c>
      <c r="K114" s="1">
        <v>1</v>
      </c>
      <c r="L114" s="67">
        <f t="shared" si="52"/>
        <v>8500</v>
      </c>
      <c r="N114" s="2" t="s">
        <v>19</v>
      </c>
      <c r="O114" s="1"/>
      <c r="P114" s="67">
        <f t="shared" si="53"/>
        <v>0</v>
      </c>
      <c r="R114" s="2" t="s">
        <v>19</v>
      </c>
      <c r="S114" s="1"/>
      <c r="T114" s="67">
        <f t="shared" si="54"/>
        <v>0</v>
      </c>
      <c r="V114" s="2" t="s">
        <v>19</v>
      </c>
      <c r="W114" s="1"/>
      <c r="X114" s="67">
        <f t="shared" si="55"/>
        <v>0</v>
      </c>
    </row>
    <row r="115" spans="2:24" x14ac:dyDescent="0.35">
      <c r="B115" s="2" t="s">
        <v>23</v>
      </c>
      <c r="C115" s="1"/>
      <c r="D115" s="67">
        <f t="shared" si="50"/>
        <v>0</v>
      </c>
      <c r="F115" s="2" t="s">
        <v>23</v>
      </c>
      <c r="G115" s="1">
        <v>1</v>
      </c>
      <c r="H115" s="67">
        <f t="shared" si="51"/>
        <v>8500</v>
      </c>
      <c r="J115" s="2" t="s">
        <v>23</v>
      </c>
      <c r="K115" s="1"/>
      <c r="L115" s="67">
        <f t="shared" si="52"/>
        <v>0</v>
      </c>
      <c r="N115" s="2" t="s">
        <v>23</v>
      </c>
      <c r="O115" s="1">
        <v>1</v>
      </c>
      <c r="P115" s="67">
        <f t="shared" si="53"/>
        <v>8500</v>
      </c>
      <c r="R115" s="2" t="s">
        <v>23</v>
      </c>
      <c r="S115" s="1">
        <v>1</v>
      </c>
      <c r="T115" s="67">
        <f t="shared" si="54"/>
        <v>8500</v>
      </c>
      <c r="V115" s="2" t="s">
        <v>23</v>
      </c>
      <c r="W115" s="1"/>
      <c r="X115" s="67">
        <f t="shared" si="55"/>
        <v>0</v>
      </c>
    </row>
    <row r="116" spans="2:24" x14ac:dyDescent="0.35">
      <c r="B116" s="51" t="s">
        <v>221</v>
      </c>
      <c r="C116" s="50">
        <f>SUM(C110:C115)</f>
        <v>8</v>
      </c>
      <c r="D116" s="68">
        <f>SUM(D110:D115)</f>
        <v>68000</v>
      </c>
      <c r="F116" s="51" t="s">
        <v>221</v>
      </c>
      <c r="G116" s="50">
        <f>SUM(G110:G115)</f>
        <v>9</v>
      </c>
      <c r="H116" s="68">
        <f>SUM(H110:H115)</f>
        <v>76500</v>
      </c>
      <c r="J116" s="51" t="s">
        <v>221</v>
      </c>
      <c r="K116" s="50">
        <f>SUM(K110:K115)</f>
        <v>2</v>
      </c>
      <c r="L116" s="68">
        <f>SUM(L110:L115)</f>
        <v>17000</v>
      </c>
      <c r="N116" s="51" t="s">
        <v>221</v>
      </c>
      <c r="O116" s="50">
        <f>SUM(O110:O115)</f>
        <v>2</v>
      </c>
      <c r="P116" s="68">
        <f>SUM(P110:P115)</f>
        <v>17000</v>
      </c>
      <c r="R116" s="51" t="s">
        <v>221</v>
      </c>
      <c r="S116" s="50">
        <f>SUM(S110:S115)</f>
        <v>2</v>
      </c>
      <c r="T116" s="68">
        <f>SUM(T110:T115)</f>
        <v>17000</v>
      </c>
      <c r="V116" s="51" t="s">
        <v>221</v>
      </c>
      <c r="W116" s="50">
        <f>SUM(W110:W115)</f>
        <v>1</v>
      </c>
      <c r="X116" s="68">
        <f>SUM(X110:X115)</f>
        <v>8500</v>
      </c>
    </row>
    <row r="119" spans="2:24" x14ac:dyDescent="0.35">
      <c r="N119" t="s">
        <v>2</v>
      </c>
      <c r="O119" s="93" t="s">
        <v>1178</v>
      </c>
      <c r="P119" s="4" t="s">
        <v>1179</v>
      </c>
    </row>
    <row r="120" spans="2:24" x14ac:dyDescent="0.35">
      <c r="B120" s="51" t="s">
        <v>218</v>
      </c>
      <c r="C120" s="50" t="s">
        <v>243</v>
      </c>
      <c r="E120" s="51" t="s">
        <v>218</v>
      </c>
      <c r="F120" s="50" t="s">
        <v>243</v>
      </c>
      <c r="H120" s="51" t="s">
        <v>218</v>
      </c>
      <c r="I120" s="50" t="s">
        <v>243</v>
      </c>
      <c r="K120" s="51" t="s">
        <v>218</v>
      </c>
      <c r="L120" s="50" t="s">
        <v>243</v>
      </c>
      <c r="N120" s="51" t="s">
        <v>218</v>
      </c>
      <c r="O120" s="50" t="s">
        <v>219</v>
      </c>
      <c r="P120" s="68" t="s">
        <v>0</v>
      </c>
      <c r="Q120" s="75"/>
    </row>
    <row r="121" spans="2:24" x14ac:dyDescent="0.35">
      <c r="B121" s="2" t="s">
        <v>18</v>
      </c>
      <c r="C121" s="1" t="s">
        <v>238</v>
      </c>
      <c r="E121" s="2" t="s">
        <v>18</v>
      </c>
      <c r="F121" s="1" t="s">
        <v>238</v>
      </c>
      <c r="H121" s="2" t="s">
        <v>18</v>
      </c>
      <c r="I121" s="1" t="s">
        <v>238</v>
      </c>
      <c r="K121" s="2" t="s">
        <v>18</v>
      </c>
      <c r="L121" s="1" t="s">
        <v>238</v>
      </c>
      <c r="N121" s="2" t="s">
        <v>18</v>
      </c>
      <c r="O121" s="1"/>
      <c r="P121" s="67">
        <f>O121*8500</f>
        <v>0</v>
      </c>
      <c r="Q121" s="75"/>
    </row>
    <row r="122" spans="2:24" s="4" customFormat="1" x14ac:dyDescent="0.35">
      <c r="B122" s="2" t="s">
        <v>19</v>
      </c>
      <c r="C122" s="1" t="s">
        <v>237</v>
      </c>
      <c r="E122" s="2" t="s">
        <v>19</v>
      </c>
      <c r="F122" s="1" t="s">
        <v>237</v>
      </c>
      <c r="H122" s="2" t="s">
        <v>19</v>
      </c>
      <c r="I122" s="1" t="s">
        <v>237</v>
      </c>
      <c r="K122" s="2" t="s">
        <v>19</v>
      </c>
      <c r="L122" s="1" t="s">
        <v>237</v>
      </c>
      <c r="M122"/>
      <c r="N122" s="2" t="s">
        <v>21</v>
      </c>
      <c r="O122" s="1">
        <v>1</v>
      </c>
      <c r="P122" s="67">
        <f>O122*8500</f>
        <v>8500</v>
      </c>
      <c r="Q122" s="85"/>
    </row>
    <row r="123" spans="2:24" s="4" customFormat="1" x14ac:dyDescent="0.35">
      <c r="B123" s="2" t="s">
        <v>20</v>
      </c>
      <c r="C123" s="1" t="s">
        <v>239</v>
      </c>
      <c r="E123" s="2" t="s">
        <v>20</v>
      </c>
      <c r="F123" s="1" t="s">
        <v>239</v>
      </c>
      <c r="H123" s="2" t="s">
        <v>20</v>
      </c>
      <c r="I123" s="1" t="s">
        <v>239</v>
      </c>
      <c r="K123" s="2" t="s">
        <v>20</v>
      </c>
      <c r="L123" s="1" t="s">
        <v>239</v>
      </c>
      <c r="M123"/>
      <c r="N123" s="2" t="s">
        <v>20</v>
      </c>
      <c r="O123" s="1">
        <v>1</v>
      </c>
      <c r="P123" s="67">
        <f t="shared" ref="P123:P126" si="56">O123*8500</f>
        <v>8500</v>
      </c>
      <c r="Q123" s="85"/>
    </row>
    <row r="124" spans="2:24" s="4" customFormat="1" x14ac:dyDescent="0.35">
      <c r="B124" s="2" t="s">
        <v>21</v>
      </c>
      <c r="C124" s="1" t="s">
        <v>240</v>
      </c>
      <c r="E124" s="2" t="s">
        <v>21</v>
      </c>
      <c r="F124" s="1" t="s">
        <v>240</v>
      </c>
      <c r="H124" s="2" t="s">
        <v>21</v>
      </c>
      <c r="I124" s="1" t="s">
        <v>240</v>
      </c>
      <c r="K124" s="2" t="s">
        <v>21</v>
      </c>
      <c r="L124" s="1" t="s">
        <v>240</v>
      </c>
      <c r="M124"/>
      <c r="N124" s="2" t="s">
        <v>22</v>
      </c>
      <c r="O124" s="1">
        <v>2</v>
      </c>
      <c r="P124" s="67">
        <f t="shared" si="56"/>
        <v>17000</v>
      </c>
      <c r="Q124" s="85"/>
    </row>
    <row r="125" spans="2:24" s="4" customFormat="1" x14ac:dyDescent="0.35">
      <c r="B125" s="2" t="s">
        <v>22</v>
      </c>
      <c r="C125" s="1" t="s">
        <v>241</v>
      </c>
      <c r="E125" s="2" t="s">
        <v>22</v>
      </c>
      <c r="F125" s="1" t="s">
        <v>241</v>
      </c>
      <c r="H125" s="2" t="s">
        <v>22</v>
      </c>
      <c r="I125" s="1" t="s">
        <v>241</v>
      </c>
      <c r="K125" s="2" t="s">
        <v>22</v>
      </c>
      <c r="L125" s="1" t="s">
        <v>241</v>
      </c>
      <c r="M125"/>
      <c r="N125" s="2" t="s">
        <v>19</v>
      </c>
      <c r="O125" s="1">
        <v>3</v>
      </c>
      <c r="P125" s="67">
        <f t="shared" si="56"/>
        <v>25500</v>
      </c>
      <c r="Q125" s="85"/>
    </row>
    <row r="126" spans="2:24" s="4" customFormat="1" x14ac:dyDescent="0.35">
      <c r="B126" s="2" t="s">
        <v>23</v>
      </c>
      <c r="C126" s="1" t="s">
        <v>242</v>
      </c>
      <c r="E126" s="2" t="s">
        <v>23</v>
      </c>
      <c r="F126" s="1" t="s">
        <v>242</v>
      </c>
      <c r="H126" s="2" t="s">
        <v>23</v>
      </c>
      <c r="I126" s="1" t="s">
        <v>242</v>
      </c>
      <c r="K126" s="2" t="s">
        <v>23</v>
      </c>
      <c r="L126" s="1" t="s">
        <v>242</v>
      </c>
      <c r="M126"/>
      <c r="N126" s="2" t="s">
        <v>23</v>
      </c>
      <c r="O126" s="1">
        <v>7</v>
      </c>
      <c r="P126" s="67">
        <f t="shared" si="56"/>
        <v>59500</v>
      </c>
      <c r="Q126" s="85"/>
    </row>
    <row r="127" spans="2:24" x14ac:dyDescent="0.35">
      <c r="K127" s="4"/>
      <c r="L127" s="4"/>
      <c r="N127" s="51" t="s">
        <v>221</v>
      </c>
      <c r="O127" s="50">
        <f>SUM(O121:O126)</f>
        <v>14</v>
      </c>
      <c r="P127" s="68">
        <f>SUM(P121:P126)</f>
        <v>119000</v>
      </c>
      <c r="Q127" s="75"/>
    </row>
    <row r="128" spans="2:24" s="4" customFormat="1" x14ac:dyDescent="0.35">
      <c r="B128" s="51" t="s">
        <v>218</v>
      </c>
      <c r="C128" s="50" t="s">
        <v>243</v>
      </c>
      <c r="E128" s="51" t="s">
        <v>218</v>
      </c>
      <c r="F128" s="50" t="s">
        <v>243</v>
      </c>
      <c r="H128" s="51" t="s">
        <v>218</v>
      </c>
      <c r="I128" s="50" t="s">
        <v>243</v>
      </c>
      <c r="K128" s="51" t="s">
        <v>218</v>
      </c>
      <c r="L128" s="50" t="s">
        <v>243</v>
      </c>
      <c r="M128"/>
      <c r="N128" s="132"/>
      <c r="O128" s="65"/>
      <c r="P128" s="206"/>
      <c r="Q128" s="85"/>
    </row>
    <row r="129" spans="2:17" s="4" customFormat="1" x14ac:dyDescent="0.35">
      <c r="B129" s="2" t="s">
        <v>18</v>
      </c>
      <c r="C129" s="1" t="s">
        <v>238</v>
      </c>
      <c r="E129" s="2" t="s">
        <v>18</v>
      </c>
      <c r="F129" s="1" t="s">
        <v>238</v>
      </c>
      <c r="H129" s="2" t="s">
        <v>18</v>
      </c>
      <c r="I129" s="1" t="s">
        <v>238</v>
      </c>
      <c r="K129" s="2" t="s">
        <v>18</v>
      </c>
      <c r="L129" s="1" t="s">
        <v>238</v>
      </c>
      <c r="M129"/>
      <c r="N129" s="65"/>
      <c r="O129" s="65"/>
      <c r="P129" s="65"/>
      <c r="Q129" s="85"/>
    </row>
    <row r="130" spans="2:17" s="4" customFormat="1" x14ac:dyDescent="0.35">
      <c r="B130" s="2" t="s">
        <v>19</v>
      </c>
      <c r="C130" s="1" t="s">
        <v>237</v>
      </c>
      <c r="E130" s="2" t="s">
        <v>19</v>
      </c>
      <c r="F130" s="1" t="s">
        <v>237</v>
      </c>
      <c r="H130" s="2" t="s">
        <v>19</v>
      </c>
      <c r="I130" s="1" t="s">
        <v>237</v>
      </c>
      <c r="K130" s="2" t="s">
        <v>19</v>
      </c>
      <c r="L130" s="1" t="s">
        <v>237</v>
      </c>
      <c r="M130"/>
    </row>
    <row r="131" spans="2:17" s="4" customFormat="1" x14ac:dyDescent="0.35">
      <c r="B131" s="2" t="s">
        <v>20</v>
      </c>
      <c r="C131" s="1" t="s">
        <v>239</v>
      </c>
      <c r="E131" s="2" t="s">
        <v>20</v>
      </c>
      <c r="F131" s="1" t="s">
        <v>239</v>
      </c>
      <c r="H131" s="2" t="s">
        <v>20</v>
      </c>
      <c r="I131" s="1" t="s">
        <v>239</v>
      </c>
      <c r="K131" s="2" t="s">
        <v>20</v>
      </c>
      <c r="L131" s="1" t="s">
        <v>239</v>
      </c>
      <c r="M131"/>
    </row>
    <row r="132" spans="2:17" s="4" customFormat="1" x14ac:dyDescent="0.35">
      <c r="B132" s="2" t="s">
        <v>21</v>
      </c>
      <c r="C132" s="1" t="s">
        <v>240</v>
      </c>
      <c r="E132" s="2" t="s">
        <v>21</v>
      </c>
      <c r="F132" s="1" t="s">
        <v>240</v>
      </c>
      <c r="H132" s="2" t="s">
        <v>21</v>
      </c>
      <c r="I132" s="1" t="s">
        <v>240</v>
      </c>
      <c r="K132" s="2" t="s">
        <v>21</v>
      </c>
      <c r="L132" s="1" t="s">
        <v>240</v>
      </c>
      <c r="M132"/>
    </row>
    <row r="133" spans="2:17" s="4" customFormat="1" x14ac:dyDescent="0.35">
      <c r="B133" s="2" t="s">
        <v>22</v>
      </c>
      <c r="C133" s="1" t="s">
        <v>241</v>
      </c>
      <c r="E133" s="2" t="s">
        <v>22</v>
      </c>
      <c r="F133" s="1" t="s">
        <v>241</v>
      </c>
      <c r="H133" s="2" t="s">
        <v>22</v>
      </c>
      <c r="I133" s="1" t="s">
        <v>241</v>
      </c>
      <c r="K133" s="2" t="s">
        <v>22</v>
      </c>
      <c r="L133" s="1" t="s">
        <v>241</v>
      </c>
      <c r="M133"/>
    </row>
    <row r="134" spans="2:17" s="4" customFormat="1" x14ac:dyDescent="0.35">
      <c r="B134" s="2" t="s">
        <v>23</v>
      </c>
      <c r="C134" s="1" t="s">
        <v>242</v>
      </c>
      <c r="E134" s="2" t="s">
        <v>23</v>
      </c>
      <c r="F134" s="1" t="s">
        <v>242</v>
      </c>
      <c r="H134" s="2" t="s">
        <v>23</v>
      </c>
      <c r="I134" s="1" t="s">
        <v>242</v>
      </c>
      <c r="K134" s="2" t="s">
        <v>23</v>
      </c>
      <c r="L134" s="1" t="s">
        <v>242</v>
      </c>
      <c r="M134"/>
    </row>
    <row r="135" spans="2:17" x14ac:dyDescent="0.35">
      <c r="K135" s="4"/>
      <c r="L135" s="4"/>
    </row>
    <row r="136" spans="2:17" s="4" customFormat="1" x14ac:dyDescent="0.35">
      <c r="B136" s="51" t="s">
        <v>218</v>
      </c>
      <c r="C136" s="50" t="s">
        <v>243</v>
      </c>
      <c r="E136" s="51" t="s">
        <v>218</v>
      </c>
      <c r="F136" s="50" t="s">
        <v>243</v>
      </c>
      <c r="H136" s="51" t="s">
        <v>218</v>
      </c>
      <c r="I136" s="50" t="s">
        <v>243</v>
      </c>
      <c r="K136" s="51" t="s">
        <v>218</v>
      </c>
      <c r="L136" s="50" t="s">
        <v>243</v>
      </c>
      <c r="M136"/>
    </row>
    <row r="137" spans="2:17" s="4" customFormat="1" x14ac:dyDescent="0.35">
      <c r="B137" s="2" t="s">
        <v>18</v>
      </c>
      <c r="C137" s="1" t="s">
        <v>238</v>
      </c>
      <c r="E137" s="2" t="s">
        <v>18</v>
      </c>
      <c r="F137" s="1" t="s">
        <v>238</v>
      </c>
      <c r="H137" s="2" t="s">
        <v>18</v>
      </c>
      <c r="I137" s="1" t="s">
        <v>238</v>
      </c>
      <c r="K137" s="2" t="s">
        <v>18</v>
      </c>
      <c r="L137" s="1" t="s">
        <v>238</v>
      </c>
      <c r="M137"/>
    </row>
    <row r="138" spans="2:17" s="4" customFormat="1" x14ac:dyDescent="0.35">
      <c r="B138" s="2" t="s">
        <v>19</v>
      </c>
      <c r="C138" s="1" t="s">
        <v>237</v>
      </c>
      <c r="E138" s="2" t="s">
        <v>19</v>
      </c>
      <c r="F138" s="1" t="s">
        <v>237</v>
      </c>
      <c r="H138" s="2" t="s">
        <v>19</v>
      </c>
      <c r="I138" s="1" t="s">
        <v>237</v>
      </c>
      <c r="K138" s="2" t="s">
        <v>19</v>
      </c>
      <c r="L138" s="1" t="s">
        <v>237</v>
      </c>
      <c r="M138"/>
    </row>
    <row r="139" spans="2:17" s="4" customFormat="1" x14ac:dyDescent="0.35">
      <c r="B139" s="2" t="s">
        <v>20</v>
      </c>
      <c r="C139" s="1" t="s">
        <v>239</v>
      </c>
      <c r="E139" s="2" t="s">
        <v>20</v>
      </c>
      <c r="F139" s="1" t="s">
        <v>239</v>
      </c>
      <c r="H139" s="2" t="s">
        <v>20</v>
      </c>
      <c r="I139" s="1" t="s">
        <v>239</v>
      </c>
      <c r="K139" s="2" t="s">
        <v>20</v>
      </c>
      <c r="L139" s="1" t="s">
        <v>239</v>
      </c>
      <c r="M139"/>
    </row>
    <row r="140" spans="2:17" s="4" customFormat="1" x14ac:dyDescent="0.35">
      <c r="B140" s="2" t="s">
        <v>21</v>
      </c>
      <c r="C140" s="1" t="s">
        <v>240</v>
      </c>
      <c r="E140" s="2" t="s">
        <v>21</v>
      </c>
      <c r="F140" s="1" t="s">
        <v>240</v>
      </c>
      <c r="H140" s="2" t="s">
        <v>21</v>
      </c>
      <c r="I140" s="1" t="s">
        <v>240</v>
      </c>
      <c r="K140" s="2" t="s">
        <v>21</v>
      </c>
      <c r="L140" s="1" t="s">
        <v>240</v>
      </c>
      <c r="M140"/>
    </row>
    <row r="141" spans="2:17" s="4" customFormat="1" x14ac:dyDescent="0.35">
      <c r="B141" s="2" t="s">
        <v>22</v>
      </c>
      <c r="C141" s="1" t="s">
        <v>241</v>
      </c>
      <c r="E141" s="2" t="s">
        <v>22</v>
      </c>
      <c r="F141" s="1" t="s">
        <v>241</v>
      </c>
      <c r="H141" s="2" t="s">
        <v>22</v>
      </c>
      <c r="I141" s="1" t="s">
        <v>241</v>
      </c>
      <c r="K141" s="2" t="s">
        <v>22</v>
      </c>
      <c r="L141" s="1" t="s">
        <v>241</v>
      </c>
      <c r="M141"/>
    </row>
    <row r="142" spans="2:17" s="4" customFormat="1" x14ac:dyDescent="0.35">
      <c r="B142" s="2" t="s">
        <v>23</v>
      </c>
      <c r="C142" s="1" t="s">
        <v>242</v>
      </c>
      <c r="E142" s="2" t="s">
        <v>23</v>
      </c>
      <c r="F142" s="1" t="s">
        <v>242</v>
      </c>
      <c r="H142" s="2" t="s">
        <v>23</v>
      </c>
      <c r="I142" s="1" t="s">
        <v>242</v>
      </c>
      <c r="K142" s="2" t="s">
        <v>23</v>
      </c>
      <c r="L142" s="1" t="s">
        <v>242</v>
      </c>
      <c r="M142"/>
    </row>
    <row r="143" spans="2:17" x14ac:dyDescent="0.35">
      <c r="K143" s="4"/>
      <c r="L143" s="4"/>
    </row>
    <row r="144" spans="2:17" x14ac:dyDescent="0.35">
      <c r="K144" s="4"/>
      <c r="L144" s="4"/>
    </row>
    <row r="145" spans="2:13" x14ac:dyDescent="0.35">
      <c r="K145" s="4"/>
      <c r="L145" s="4"/>
    </row>
    <row r="146" spans="2:13" x14ac:dyDescent="0.35">
      <c r="K146" s="4"/>
      <c r="L146" s="4"/>
    </row>
    <row r="147" spans="2:13" s="4" customFormat="1" x14ac:dyDescent="0.35">
      <c r="B147" s="51" t="s">
        <v>218</v>
      </c>
      <c r="C147" s="50" t="s">
        <v>243</v>
      </c>
      <c r="E147" s="51" t="s">
        <v>218</v>
      </c>
      <c r="F147" s="50" t="s">
        <v>243</v>
      </c>
      <c r="H147" s="51" t="s">
        <v>218</v>
      </c>
      <c r="I147" s="50" t="s">
        <v>243</v>
      </c>
      <c r="K147" s="51" t="s">
        <v>218</v>
      </c>
      <c r="L147" s="50" t="s">
        <v>243</v>
      </c>
      <c r="M147"/>
    </row>
    <row r="148" spans="2:13" s="4" customFormat="1" x14ac:dyDescent="0.35">
      <c r="B148" s="2" t="s">
        <v>18</v>
      </c>
      <c r="C148" s="1" t="s">
        <v>238</v>
      </c>
      <c r="E148" s="2" t="s">
        <v>18</v>
      </c>
      <c r="F148" s="1" t="s">
        <v>238</v>
      </c>
      <c r="H148" s="2" t="s">
        <v>18</v>
      </c>
      <c r="I148" s="1" t="s">
        <v>238</v>
      </c>
      <c r="K148" s="2" t="s">
        <v>18</v>
      </c>
      <c r="L148" s="1" t="s">
        <v>238</v>
      </c>
      <c r="M148"/>
    </row>
    <row r="149" spans="2:13" s="4" customFormat="1" x14ac:dyDescent="0.35">
      <c r="B149" s="2" t="s">
        <v>19</v>
      </c>
      <c r="C149" s="1" t="s">
        <v>237</v>
      </c>
      <c r="E149" s="2" t="s">
        <v>19</v>
      </c>
      <c r="F149" s="1" t="s">
        <v>237</v>
      </c>
      <c r="H149" s="2" t="s">
        <v>19</v>
      </c>
      <c r="I149" s="1" t="s">
        <v>237</v>
      </c>
      <c r="K149" s="2" t="s">
        <v>19</v>
      </c>
      <c r="L149" s="1" t="s">
        <v>237</v>
      </c>
      <c r="M149"/>
    </row>
    <row r="150" spans="2:13" s="4" customFormat="1" x14ac:dyDescent="0.35">
      <c r="B150" s="2" t="s">
        <v>20</v>
      </c>
      <c r="C150" s="1" t="s">
        <v>239</v>
      </c>
      <c r="E150" s="2" t="s">
        <v>20</v>
      </c>
      <c r="F150" s="1" t="s">
        <v>239</v>
      </c>
      <c r="H150" s="2" t="s">
        <v>20</v>
      </c>
      <c r="I150" s="1" t="s">
        <v>239</v>
      </c>
      <c r="K150" s="2" t="s">
        <v>20</v>
      </c>
      <c r="L150" s="1" t="s">
        <v>239</v>
      </c>
      <c r="M150"/>
    </row>
    <row r="151" spans="2:13" s="4" customFormat="1" x14ac:dyDescent="0.35">
      <c r="B151" s="2" t="s">
        <v>21</v>
      </c>
      <c r="C151" s="1" t="s">
        <v>240</v>
      </c>
      <c r="E151" s="2" t="s">
        <v>21</v>
      </c>
      <c r="F151" s="1" t="s">
        <v>240</v>
      </c>
      <c r="H151" s="2" t="s">
        <v>21</v>
      </c>
      <c r="I151" s="1" t="s">
        <v>240</v>
      </c>
      <c r="K151" s="2" t="s">
        <v>21</v>
      </c>
      <c r="L151" s="1" t="s">
        <v>240</v>
      </c>
      <c r="M151"/>
    </row>
    <row r="152" spans="2:13" s="4" customFormat="1" x14ac:dyDescent="0.35">
      <c r="B152" s="2" t="s">
        <v>22</v>
      </c>
      <c r="C152" s="1" t="s">
        <v>241</v>
      </c>
      <c r="E152" s="2" t="s">
        <v>22</v>
      </c>
      <c r="F152" s="1" t="s">
        <v>241</v>
      </c>
      <c r="H152" s="2" t="s">
        <v>22</v>
      </c>
      <c r="I152" s="1" t="s">
        <v>241</v>
      </c>
      <c r="K152" s="2" t="s">
        <v>22</v>
      </c>
      <c r="L152" s="1" t="s">
        <v>241</v>
      </c>
      <c r="M152"/>
    </row>
    <row r="153" spans="2:13" s="4" customFormat="1" x14ac:dyDescent="0.35">
      <c r="B153" s="2" t="s">
        <v>23</v>
      </c>
      <c r="C153" s="1" t="s">
        <v>242</v>
      </c>
      <c r="E153" s="2" t="s">
        <v>23</v>
      </c>
      <c r="F153" s="1" t="s">
        <v>242</v>
      </c>
      <c r="H153" s="2" t="s">
        <v>23</v>
      </c>
      <c r="I153" s="1" t="s">
        <v>242</v>
      </c>
      <c r="K153" s="2" t="s">
        <v>23</v>
      </c>
      <c r="L153" s="1" t="s">
        <v>242</v>
      </c>
      <c r="M153"/>
    </row>
    <row r="154" spans="2:13" x14ac:dyDescent="0.35">
      <c r="K154" s="4"/>
      <c r="L154" s="4"/>
    </row>
    <row r="155" spans="2:13" x14ac:dyDescent="0.35">
      <c r="B155" s="51" t="s">
        <v>218</v>
      </c>
      <c r="C155" s="50" t="s">
        <v>243</v>
      </c>
      <c r="E155" s="51" t="s">
        <v>218</v>
      </c>
      <c r="F155" s="50" t="s">
        <v>243</v>
      </c>
      <c r="H155" s="51" t="s">
        <v>218</v>
      </c>
      <c r="I155" s="50" t="s">
        <v>243</v>
      </c>
      <c r="K155" s="51" t="s">
        <v>218</v>
      </c>
      <c r="L155" s="50" t="s">
        <v>243</v>
      </c>
    </row>
    <row r="156" spans="2:13" x14ac:dyDescent="0.35">
      <c r="B156" s="2" t="s">
        <v>18</v>
      </c>
      <c r="C156" s="1" t="s">
        <v>238</v>
      </c>
      <c r="E156" s="2" t="s">
        <v>18</v>
      </c>
      <c r="F156" s="1" t="s">
        <v>238</v>
      </c>
      <c r="H156" s="2" t="s">
        <v>18</v>
      </c>
      <c r="I156" s="1" t="s">
        <v>238</v>
      </c>
      <c r="K156" s="2" t="s">
        <v>18</v>
      </c>
      <c r="L156" s="1" t="s">
        <v>238</v>
      </c>
    </row>
    <row r="157" spans="2:13" x14ac:dyDescent="0.35">
      <c r="B157" s="2" t="s">
        <v>19</v>
      </c>
      <c r="C157" s="1" t="s">
        <v>237</v>
      </c>
      <c r="E157" s="2" t="s">
        <v>19</v>
      </c>
      <c r="F157" s="1" t="s">
        <v>237</v>
      </c>
      <c r="H157" s="2" t="s">
        <v>19</v>
      </c>
      <c r="I157" s="1" t="s">
        <v>237</v>
      </c>
      <c r="K157" s="2" t="s">
        <v>19</v>
      </c>
      <c r="L157" s="1" t="s">
        <v>237</v>
      </c>
    </row>
    <row r="158" spans="2:13" x14ac:dyDescent="0.35">
      <c r="B158" s="2" t="s">
        <v>20</v>
      </c>
      <c r="C158" s="1" t="s">
        <v>239</v>
      </c>
      <c r="E158" s="2" t="s">
        <v>20</v>
      </c>
      <c r="F158" s="1" t="s">
        <v>239</v>
      </c>
      <c r="H158" s="2" t="s">
        <v>20</v>
      </c>
      <c r="I158" s="1" t="s">
        <v>239</v>
      </c>
      <c r="K158" s="2" t="s">
        <v>20</v>
      </c>
      <c r="L158" s="1" t="s">
        <v>239</v>
      </c>
    </row>
    <row r="159" spans="2:13" x14ac:dyDescent="0.35">
      <c r="B159" s="2" t="s">
        <v>21</v>
      </c>
      <c r="C159" s="1" t="s">
        <v>240</v>
      </c>
      <c r="E159" s="2" t="s">
        <v>21</v>
      </c>
      <c r="F159" s="1" t="s">
        <v>240</v>
      </c>
      <c r="H159" s="2" t="s">
        <v>21</v>
      </c>
      <c r="I159" s="1" t="s">
        <v>240</v>
      </c>
      <c r="K159" s="2" t="s">
        <v>21</v>
      </c>
      <c r="L159" s="1" t="s">
        <v>240</v>
      </c>
    </row>
    <row r="160" spans="2:13" x14ac:dyDescent="0.35">
      <c r="B160" s="2" t="s">
        <v>22</v>
      </c>
      <c r="C160" s="1" t="s">
        <v>241</v>
      </c>
      <c r="E160" s="2" t="s">
        <v>22</v>
      </c>
      <c r="F160" s="1" t="s">
        <v>241</v>
      </c>
      <c r="H160" s="2" t="s">
        <v>22</v>
      </c>
      <c r="I160" s="1" t="s">
        <v>241</v>
      </c>
      <c r="K160" s="2" t="s">
        <v>22</v>
      </c>
      <c r="L160" s="1" t="s">
        <v>241</v>
      </c>
    </row>
    <row r="161" spans="2:12" x14ac:dyDescent="0.35">
      <c r="B161" s="2" t="s">
        <v>23</v>
      </c>
      <c r="C161" s="1" t="s">
        <v>242</v>
      </c>
      <c r="E161" s="2" t="s">
        <v>23</v>
      </c>
      <c r="F161" s="1" t="s">
        <v>242</v>
      </c>
      <c r="H161" s="2" t="s">
        <v>23</v>
      </c>
      <c r="I161" s="1" t="s">
        <v>242</v>
      </c>
      <c r="K161" s="2" t="s">
        <v>23</v>
      </c>
      <c r="L161" s="1" t="s">
        <v>242</v>
      </c>
    </row>
    <row r="162" spans="2:12" x14ac:dyDescent="0.35">
      <c r="K162" s="4"/>
      <c r="L162" s="4"/>
    </row>
    <row r="163" spans="2:12" x14ac:dyDescent="0.35">
      <c r="B163" s="51" t="s">
        <v>218</v>
      </c>
      <c r="C163" s="50" t="s">
        <v>243</v>
      </c>
      <c r="E163" s="51" t="s">
        <v>218</v>
      </c>
      <c r="F163" s="50" t="s">
        <v>243</v>
      </c>
      <c r="H163" s="51" t="s">
        <v>218</v>
      </c>
      <c r="I163" s="50" t="s">
        <v>243</v>
      </c>
      <c r="K163" s="51" t="s">
        <v>218</v>
      </c>
      <c r="L163" s="50" t="s">
        <v>243</v>
      </c>
    </row>
    <row r="164" spans="2:12" x14ac:dyDescent="0.35">
      <c r="B164" s="2" t="s">
        <v>18</v>
      </c>
      <c r="C164" s="1" t="s">
        <v>238</v>
      </c>
      <c r="E164" s="2" t="s">
        <v>18</v>
      </c>
      <c r="F164" s="1" t="s">
        <v>238</v>
      </c>
      <c r="H164" s="2" t="s">
        <v>18</v>
      </c>
      <c r="I164" s="1" t="s">
        <v>238</v>
      </c>
      <c r="K164" s="2" t="s">
        <v>18</v>
      </c>
      <c r="L164" s="1" t="s">
        <v>238</v>
      </c>
    </row>
    <row r="165" spans="2:12" x14ac:dyDescent="0.35">
      <c r="B165" s="2" t="s">
        <v>19</v>
      </c>
      <c r="C165" s="1" t="s">
        <v>237</v>
      </c>
      <c r="E165" s="2" t="s">
        <v>19</v>
      </c>
      <c r="F165" s="1" t="s">
        <v>237</v>
      </c>
      <c r="H165" s="2" t="s">
        <v>19</v>
      </c>
      <c r="I165" s="1" t="s">
        <v>237</v>
      </c>
      <c r="K165" s="2" t="s">
        <v>19</v>
      </c>
      <c r="L165" s="1" t="s">
        <v>237</v>
      </c>
    </row>
    <row r="166" spans="2:12" x14ac:dyDescent="0.35">
      <c r="B166" s="2" t="s">
        <v>20</v>
      </c>
      <c r="C166" s="1" t="s">
        <v>239</v>
      </c>
      <c r="E166" s="2" t="s">
        <v>20</v>
      </c>
      <c r="F166" s="1" t="s">
        <v>239</v>
      </c>
      <c r="H166" s="2" t="s">
        <v>20</v>
      </c>
      <c r="I166" s="1" t="s">
        <v>239</v>
      </c>
      <c r="K166" s="2" t="s">
        <v>20</v>
      </c>
      <c r="L166" s="1" t="s">
        <v>239</v>
      </c>
    </row>
    <row r="167" spans="2:12" x14ac:dyDescent="0.35">
      <c r="B167" s="2" t="s">
        <v>21</v>
      </c>
      <c r="C167" s="1" t="s">
        <v>240</v>
      </c>
      <c r="E167" s="2" t="s">
        <v>21</v>
      </c>
      <c r="F167" s="1" t="s">
        <v>240</v>
      </c>
      <c r="H167" s="2" t="s">
        <v>21</v>
      </c>
      <c r="I167" s="1" t="s">
        <v>240</v>
      </c>
      <c r="K167" s="2" t="s">
        <v>21</v>
      </c>
      <c r="L167" s="1" t="s">
        <v>240</v>
      </c>
    </row>
    <row r="168" spans="2:12" x14ac:dyDescent="0.35">
      <c r="B168" s="2" t="s">
        <v>22</v>
      </c>
      <c r="C168" s="1" t="s">
        <v>241</v>
      </c>
      <c r="E168" s="2" t="s">
        <v>22</v>
      </c>
      <c r="F168" s="1" t="s">
        <v>241</v>
      </c>
      <c r="H168" s="2" t="s">
        <v>22</v>
      </c>
      <c r="I168" s="1" t="s">
        <v>241</v>
      </c>
      <c r="K168" s="2" t="s">
        <v>22</v>
      </c>
      <c r="L168" s="1" t="s">
        <v>241</v>
      </c>
    </row>
    <row r="169" spans="2:12" x14ac:dyDescent="0.35">
      <c r="B169" s="2" t="s">
        <v>23</v>
      </c>
      <c r="C169" s="1" t="s">
        <v>242</v>
      </c>
      <c r="E169" s="2" t="s">
        <v>23</v>
      </c>
      <c r="F169" s="1" t="s">
        <v>242</v>
      </c>
      <c r="H169" s="2" t="s">
        <v>23</v>
      </c>
      <c r="I169" s="1" t="s">
        <v>242</v>
      </c>
      <c r="K169" s="2" t="s">
        <v>23</v>
      </c>
      <c r="L169" s="1" t="s">
        <v>242</v>
      </c>
    </row>
    <row r="172" spans="2:12" x14ac:dyDescent="0.35">
      <c r="B172" s="51" t="s">
        <v>218</v>
      </c>
      <c r="C172" s="50" t="s">
        <v>243</v>
      </c>
      <c r="E172" s="51" t="s">
        <v>218</v>
      </c>
      <c r="F172" s="50" t="s">
        <v>243</v>
      </c>
      <c r="H172" s="51" t="s">
        <v>218</v>
      </c>
      <c r="I172" s="50" t="s">
        <v>243</v>
      </c>
      <c r="K172" s="51" t="s">
        <v>218</v>
      </c>
      <c r="L172" s="50" t="s">
        <v>243</v>
      </c>
    </row>
    <row r="173" spans="2:12" x14ac:dyDescent="0.35">
      <c r="B173" s="2" t="s">
        <v>18</v>
      </c>
      <c r="C173" s="1" t="s">
        <v>238</v>
      </c>
      <c r="E173" s="2" t="s">
        <v>18</v>
      </c>
      <c r="F173" s="1" t="s">
        <v>238</v>
      </c>
      <c r="H173" s="2" t="s">
        <v>18</v>
      </c>
      <c r="I173" s="1" t="s">
        <v>238</v>
      </c>
      <c r="K173" s="2" t="s">
        <v>18</v>
      </c>
      <c r="L173" s="1" t="s">
        <v>238</v>
      </c>
    </row>
    <row r="174" spans="2:12" x14ac:dyDescent="0.35">
      <c r="B174" s="2" t="s">
        <v>19</v>
      </c>
      <c r="C174" s="1" t="s">
        <v>237</v>
      </c>
      <c r="E174" s="2" t="s">
        <v>19</v>
      </c>
      <c r="F174" s="1" t="s">
        <v>237</v>
      </c>
      <c r="H174" s="2" t="s">
        <v>19</v>
      </c>
      <c r="I174" s="1" t="s">
        <v>237</v>
      </c>
      <c r="K174" s="2" t="s">
        <v>19</v>
      </c>
      <c r="L174" s="1" t="s">
        <v>237</v>
      </c>
    </row>
    <row r="175" spans="2:12" x14ac:dyDescent="0.35">
      <c r="B175" s="2" t="s">
        <v>20</v>
      </c>
      <c r="C175" s="1" t="s">
        <v>239</v>
      </c>
      <c r="E175" s="2" t="s">
        <v>20</v>
      </c>
      <c r="F175" s="1" t="s">
        <v>239</v>
      </c>
      <c r="H175" s="2" t="s">
        <v>20</v>
      </c>
      <c r="I175" s="1" t="s">
        <v>239</v>
      </c>
      <c r="K175" s="2" t="s">
        <v>20</v>
      </c>
      <c r="L175" s="1" t="s">
        <v>239</v>
      </c>
    </row>
    <row r="176" spans="2:12" x14ac:dyDescent="0.35">
      <c r="B176" s="2" t="s">
        <v>21</v>
      </c>
      <c r="C176" s="1" t="s">
        <v>240</v>
      </c>
      <c r="E176" s="2" t="s">
        <v>21</v>
      </c>
      <c r="F176" s="1" t="s">
        <v>240</v>
      </c>
      <c r="H176" s="2" t="s">
        <v>21</v>
      </c>
      <c r="I176" s="1" t="s">
        <v>240</v>
      </c>
      <c r="K176" s="2" t="s">
        <v>21</v>
      </c>
      <c r="L176" s="1" t="s">
        <v>240</v>
      </c>
    </row>
    <row r="177" spans="2:13" x14ac:dyDescent="0.35">
      <c r="B177" s="2" t="s">
        <v>22</v>
      </c>
      <c r="C177" s="1" t="s">
        <v>241</v>
      </c>
      <c r="E177" s="2" t="s">
        <v>22</v>
      </c>
      <c r="F177" s="1" t="s">
        <v>241</v>
      </c>
      <c r="H177" s="2" t="s">
        <v>22</v>
      </c>
      <c r="I177" s="1" t="s">
        <v>241</v>
      </c>
      <c r="K177" s="2" t="s">
        <v>22</v>
      </c>
      <c r="L177" s="1" t="s">
        <v>241</v>
      </c>
    </row>
    <row r="178" spans="2:13" x14ac:dyDescent="0.35">
      <c r="B178" s="2" t="s">
        <v>23</v>
      </c>
      <c r="C178" s="1" t="s">
        <v>242</v>
      </c>
      <c r="E178" s="2" t="s">
        <v>23</v>
      </c>
      <c r="F178" s="1" t="s">
        <v>242</v>
      </c>
      <c r="H178" s="2" t="s">
        <v>23</v>
      </c>
      <c r="I178" s="1" t="s">
        <v>242</v>
      </c>
      <c r="K178" s="2" t="s">
        <v>23</v>
      </c>
      <c r="L178" s="1" t="s">
        <v>242</v>
      </c>
    </row>
    <row r="184" spans="2:13" x14ac:dyDescent="0.35">
      <c r="H184" s="314"/>
      <c r="I184" s="677" t="s">
        <v>1115</v>
      </c>
      <c r="J184" s="678"/>
      <c r="K184" s="315"/>
      <c r="L184" s="677" t="s">
        <v>1116</v>
      </c>
      <c r="M184" s="678"/>
    </row>
    <row r="185" spans="2:13" x14ac:dyDescent="0.35">
      <c r="H185" s="316" t="s">
        <v>1117</v>
      </c>
      <c r="I185" s="317" t="s">
        <v>1118</v>
      </c>
      <c r="J185" s="317" t="s">
        <v>1119</v>
      </c>
      <c r="K185" s="315"/>
      <c r="L185" s="318" t="s">
        <v>1120</v>
      </c>
      <c r="M185" s="317" t="s">
        <v>1121</v>
      </c>
    </row>
    <row r="186" spans="2:13" x14ac:dyDescent="0.35">
      <c r="H186" s="316"/>
      <c r="I186" s="317" t="s">
        <v>1122</v>
      </c>
      <c r="J186" s="317" t="s">
        <v>1123</v>
      </c>
      <c r="K186" s="315"/>
      <c r="L186" s="318" t="s">
        <v>1124</v>
      </c>
      <c r="M186" s="317" t="s">
        <v>1125</v>
      </c>
    </row>
    <row r="187" spans="2:13" x14ac:dyDescent="0.35">
      <c r="H187" s="319"/>
      <c r="I187" s="315"/>
      <c r="J187" s="315"/>
      <c r="K187" s="315"/>
      <c r="L187" s="315"/>
      <c r="M187" s="315"/>
    </row>
    <row r="188" spans="2:13" x14ac:dyDescent="0.35">
      <c r="H188" s="319"/>
      <c r="I188" s="315"/>
      <c r="J188" s="315"/>
      <c r="K188" s="315"/>
      <c r="L188" s="315"/>
      <c r="M188" s="315"/>
    </row>
    <row r="189" spans="2:13" x14ac:dyDescent="0.35">
      <c r="H189" s="320" t="s">
        <v>1126</v>
      </c>
      <c r="I189" s="321" t="s">
        <v>1127</v>
      </c>
      <c r="J189" s="321" t="s">
        <v>1128</v>
      </c>
      <c r="K189" s="315"/>
      <c r="L189" s="314" t="s">
        <v>1129</v>
      </c>
      <c r="M189" s="321" t="s">
        <v>1122</v>
      </c>
    </row>
    <row r="190" spans="2:13" x14ac:dyDescent="0.35">
      <c r="H190" s="316" t="s">
        <v>1126</v>
      </c>
      <c r="I190" s="322" t="s">
        <v>1130</v>
      </c>
      <c r="J190" s="322" t="s">
        <v>1131</v>
      </c>
      <c r="K190" s="315"/>
      <c r="L190" s="318" t="s">
        <v>1132</v>
      </c>
      <c r="M190" s="317" t="s">
        <v>1133</v>
      </c>
    </row>
    <row r="191" spans="2:13" x14ac:dyDescent="0.35">
      <c r="H191" s="318"/>
      <c r="I191" s="317" t="s">
        <v>1134</v>
      </c>
      <c r="J191" s="317" t="s">
        <v>1135</v>
      </c>
      <c r="K191" s="315"/>
      <c r="L191" s="323" t="s">
        <v>1136</v>
      </c>
      <c r="M191" s="322" t="s">
        <v>1137</v>
      </c>
    </row>
  </sheetData>
  <mergeCells count="4">
    <mergeCell ref="A1:B1"/>
    <mergeCell ref="A48:B48"/>
    <mergeCell ref="I184:J184"/>
    <mergeCell ref="L184:M184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6"/>
  <sheetViews>
    <sheetView topLeftCell="A31" workbookViewId="0">
      <selection activeCell="H24" sqref="H24"/>
    </sheetView>
  </sheetViews>
  <sheetFormatPr defaultRowHeight="14.5" x14ac:dyDescent="0.35"/>
  <cols>
    <col min="1" max="1" width="5.26953125" style="4" customWidth="1"/>
    <col min="2" max="2" width="13" customWidth="1"/>
    <col min="3" max="3" width="12.54296875" style="29" customWidth="1"/>
    <col min="4" max="4" width="10.7265625" style="4" customWidth="1"/>
    <col min="5" max="5" width="12.26953125" style="4" customWidth="1"/>
    <col min="6" max="6" width="15.81640625" style="4" customWidth="1"/>
    <col min="7" max="7" width="12" style="3" customWidth="1"/>
    <col min="8" max="8" width="15.1796875" style="29" customWidth="1"/>
    <col min="9" max="9" width="3.26953125" style="132" customWidth="1"/>
    <col min="10" max="17" width="3.26953125" style="132" hidden="1" customWidth="1"/>
    <col min="18" max="18" width="17.7265625" customWidth="1"/>
    <col min="19" max="19" width="17" bestFit="1" customWidth="1"/>
    <col min="20" max="20" width="2.453125" customWidth="1"/>
    <col min="21" max="22" width="16.26953125" customWidth="1"/>
    <col min="23" max="23" width="3" customWidth="1"/>
    <col min="24" max="24" width="12.7265625" customWidth="1"/>
    <col min="25" max="25" width="16.453125" customWidth="1"/>
    <col min="26" max="26" width="4.54296875" customWidth="1"/>
    <col min="27" max="27" width="15" customWidth="1"/>
    <col min="28" max="28" width="11.453125" customWidth="1"/>
    <col min="29" max="29" width="2" customWidth="1"/>
    <col min="30" max="30" width="12.54296875" customWidth="1"/>
    <col min="31" max="31" width="10.7265625" customWidth="1"/>
    <col min="32" max="32" width="3.1796875" customWidth="1"/>
    <col min="33" max="33" width="14.7265625" customWidth="1"/>
    <col min="34" max="34" width="12" customWidth="1"/>
    <col min="35" max="35" width="2.453125" customWidth="1"/>
    <col min="36" max="36" width="13.453125" customWidth="1"/>
    <col min="37" max="37" width="17.54296875" customWidth="1"/>
  </cols>
  <sheetData>
    <row r="1" spans="1:37" ht="18.5" x14ac:dyDescent="0.45">
      <c r="A1" s="28" t="s">
        <v>1061</v>
      </c>
      <c r="B1" s="283"/>
      <c r="C1" s="283"/>
      <c r="D1" s="62"/>
    </row>
    <row r="2" spans="1:37" ht="21" x14ac:dyDescent="0.5">
      <c r="A2" s="11" t="s">
        <v>96</v>
      </c>
      <c r="B2" s="283"/>
      <c r="C2" s="283"/>
      <c r="D2" s="62"/>
    </row>
    <row r="3" spans="1:37" ht="21" x14ac:dyDescent="0.5">
      <c r="A3" s="11" t="s">
        <v>1062</v>
      </c>
    </row>
    <row r="4" spans="1:37" ht="21" x14ac:dyDescent="0.5">
      <c r="A4" s="76"/>
    </row>
    <row r="5" spans="1:37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100" t="s">
        <v>2</v>
      </c>
      <c r="S5" s="6" t="s">
        <v>815</v>
      </c>
      <c r="U5" s="100" t="s">
        <v>2</v>
      </c>
      <c r="V5" s="6" t="s">
        <v>733</v>
      </c>
      <c r="X5" s="100" t="s">
        <v>2</v>
      </c>
      <c r="Y5" s="6" t="s">
        <v>1042</v>
      </c>
      <c r="AA5" s="100" t="s">
        <v>2</v>
      </c>
      <c r="AB5" s="6" t="s">
        <v>1044</v>
      </c>
      <c r="AD5" s="100" t="s">
        <v>2</v>
      </c>
      <c r="AE5" s="6" t="s">
        <v>469</v>
      </c>
      <c r="AG5" s="100" t="s">
        <v>2</v>
      </c>
      <c r="AH5" s="6" t="s">
        <v>1045</v>
      </c>
      <c r="AJ5" s="100" t="s">
        <v>2</v>
      </c>
      <c r="AK5" s="6" t="s">
        <v>852</v>
      </c>
    </row>
    <row r="6" spans="1:37" ht="22.5" customHeight="1" x14ac:dyDescent="0.35">
      <c r="A6" s="308">
        <v>1</v>
      </c>
      <c r="B6" s="297" t="s">
        <v>815</v>
      </c>
      <c r="C6" s="298" t="s">
        <v>1043</v>
      </c>
      <c r="D6" s="299">
        <v>3</v>
      </c>
      <c r="E6" s="299">
        <v>4</v>
      </c>
      <c r="F6" s="299"/>
      <c r="G6" s="300">
        <f>E6*18000+F6*18000</f>
        <v>72000</v>
      </c>
      <c r="H6" s="298" t="s">
        <v>440</v>
      </c>
      <c r="R6" s="100" t="s">
        <v>457</v>
      </c>
      <c r="S6" s="6" t="s">
        <v>1043</v>
      </c>
      <c r="U6" s="100" t="s">
        <v>457</v>
      </c>
      <c r="V6" s="6" t="s">
        <v>189</v>
      </c>
      <c r="X6" s="100" t="s">
        <v>457</v>
      </c>
      <c r="Y6" s="6" t="s">
        <v>1043</v>
      </c>
      <c r="AA6" s="100" t="s">
        <v>457</v>
      </c>
      <c r="AB6" s="6" t="s">
        <v>649</v>
      </c>
      <c r="AD6" s="100" t="s">
        <v>457</v>
      </c>
      <c r="AE6" s="6" t="s">
        <v>104</v>
      </c>
      <c r="AG6" s="100" t="s">
        <v>457</v>
      </c>
      <c r="AH6" s="6" t="s">
        <v>813</v>
      </c>
      <c r="AJ6" s="100" t="s">
        <v>457</v>
      </c>
      <c r="AK6" s="6" t="s">
        <v>104</v>
      </c>
    </row>
    <row r="7" spans="1:37" ht="22.5" customHeight="1" x14ac:dyDescent="0.35">
      <c r="A7" s="63">
        <f>A6+1</f>
        <v>2</v>
      </c>
      <c r="B7" s="297" t="s">
        <v>1042</v>
      </c>
      <c r="C7" s="298" t="s">
        <v>1043</v>
      </c>
      <c r="D7" s="299">
        <v>3</v>
      </c>
      <c r="E7" s="299">
        <v>2</v>
      </c>
      <c r="F7" s="299"/>
      <c r="G7" s="300">
        <f t="shared" ref="G7:G60" si="0">E7*18000+F7*18000</f>
        <v>36000</v>
      </c>
      <c r="H7" s="298" t="s">
        <v>440</v>
      </c>
      <c r="R7" s="100" t="s">
        <v>99</v>
      </c>
      <c r="S7" s="100">
        <v>3</v>
      </c>
      <c r="U7" s="100" t="s">
        <v>99</v>
      </c>
      <c r="V7" s="100">
        <v>8</v>
      </c>
      <c r="X7" s="100" t="s">
        <v>99</v>
      </c>
      <c r="Y7" s="100">
        <v>3</v>
      </c>
      <c r="AA7" s="100" t="s">
        <v>99</v>
      </c>
      <c r="AB7" s="100">
        <v>5</v>
      </c>
      <c r="AD7" s="100" t="s">
        <v>99</v>
      </c>
      <c r="AE7" s="100">
        <v>4</v>
      </c>
      <c r="AG7" s="100" t="s">
        <v>99</v>
      </c>
      <c r="AH7" s="100">
        <v>4</v>
      </c>
      <c r="AJ7" s="100" t="s">
        <v>99</v>
      </c>
      <c r="AK7" s="100">
        <v>4</v>
      </c>
    </row>
    <row r="8" spans="1:37" ht="22.5" customHeight="1" x14ac:dyDescent="0.35">
      <c r="A8" s="302">
        <f t="shared" ref="A8:A71" si="1">A7+1</f>
        <v>3</v>
      </c>
      <c r="B8" s="305" t="s">
        <v>733</v>
      </c>
      <c r="C8" s="306" t="s">
        <v>189</v>
      </c>
      <c r="D8" s="302">
        <v>8</v>
      </c>
      <c r="E8" s="302">
        <v>5</v>
      </c>
      <c r="F8" s="302"/>
      <c r="G8" s="307">
        <f t="shared" si="0"/>
        <v>90000</v>
      </c>
      <c r="H8" s="309" t="s">
        <v>440</v>
      </c>
      <c r="R8" s="30" t="s">
        <v>70</v>
      </c>
      <c r="S8" s="2">
        <v>4</v>
      </c>
      <c r="U8" s="30" t="s">
        <v>70</v>
      </c>
      <c r="V8" s="2">
        <v>5</v>
      </c>
      <c r="X8" s="30" t="s">
        <v>70</v>
      </c>
      <c r="Y8" s="2">
        <v>2</v>
      </c>
      <c r="AA8" s="30" t="s">
        <v>70</v>
      </c>
      <c r="AB8" s="2">
        <v>4</v>
      </c>
      <c r="AD8" s="30" t="s">
        <v>70</v>
      </c>
      <c r="AE8" s="2">
        <v>2</v>
      </c>
      <c r="AG8" s="30" t="s">
        <v>70</v>
      </c>
      <c r="AH8" s="2">
        <v>1</v>
      </c>
      <c r="AJ8" s="30" t="s">
        <v>70</v>
      </c>
      <c r="AK8" s="2">
        <v>2</v>
      </c>
    </row>
    <row r="9" spans="1:37" ht="22.5" customHeight="1" x14ac:dyDescent="0.35">
      <c r="A9" s="302">
        <f t="shared" si="1"/>
        <v>4</v>
      </c>
      <c r="B9" s="305" t="s">
        <v>1044</v>
      </c>
      <c r="C9" s="306" t="s">
        <v>649</v>
      </c>
      <c r="D9" s="302">
        <v>5</v>
      </c>
      <c r="E9" s="302">
        <v>4</v>
      </c>
      <c r="F9" s="302"/>
      <c r="G9" s="307">
        <f t="shared" si="0"/>
        <v>72000</v>
      </c>
      <c r="H9" s="301" t="s">
        <v>440</v>
      </c>
      <c r="R9" s="30" t="s">
        <v>71</v>
      </c>
      <c r="S9" s="2">
        <v>0</v>
      </c>
      <c r="U9" s="30" t="s">
        <v>71</v>
      </c>
      <c r="V9" s="2">
        <v>0</v>
      </c>
      <c r="X9" s="30" t="s">
        <v>71</v>
      </c>
      <c r="Y9" s="2"/>
      <c r="AA9" s="30" t="s">
        <v>71</v>
      </c>
      <c r="AB9" s="2"/>
      <c r="AD9" s="30" t="s">
        <v>71</v>
      </c>
      <c r="AE9" s="2">
        <v>0</v>
      </c>
      <c r="AG9" s="30" t="s">
        <v>71</v>
      </c>
      <c r="AH9" s="2"/>
      <c r="AJ9" s="30" t="s">
        <v>71</v>
      </c>
      <c r="AK9" s="2">
        <v>1</v>
      </c>
    </row>
    <row r="10" spans="1:37" ht="22.5" customHeight="1" x14ac:dyDescent="0.35">
      <c r="A10" s="63">
        <f t="shared" si="1"/>
        <v>5</v>
      </c>
      <c r="B10" s="297" t="s">
        <v>469</v>
      </c>
      <c r="C10" s="298" t="s">
        <v>104</v>
      </c>
      <c r="D10" s="299">
        <v>4</v>
      </c>
      <c r="E10" s="299">
        <v>2</v>
      </c>
      <c r="F10" s="299"/>
      <c r="G10" s="300">
        <f t="shared" si="0"/>
        <v>36000</v>
      </c>
      <c r="H10" s="301" t="s">
        <v>440</v>
      </c>
      <c r="I10" s="206"/>
      <c r="J10" s="206"/>
      <c r="K10" s="206"/>
      <c r="L10" s="206"/>
      <c r="M10" s="206"/>
      <c r="N10" s="206"/>
      <c r="O10" s="206"/>
      <c r="P10" s="206"/>
      <c r="Q10" s="206"/>
      <c r="R10" s="120" t="s">
        <v>0</v>
      </c>
      <c r="S10" s="79">
        <f>(S8+S9)*18000</f>
        <v>72000</v>
      </c>
      <c r="U10" s="120" t="s">
        <v>0</v>
      </c>
      <c r="V10" s="79">
        <f>(V8+V9)*18000</f>
        <v>90000</v>
      </c>
      <c r="X10" s="120" t="s">
        <v>0</v>
      </c>
      <c r="Y10" s="79">
        <f>(Y8+Y9)*18000</f>
        <v>36000</v>
      </c>
      <c r="AA10" s="120" t="s">
        <v>0</v>
      </c>
      <c r="AB10" s="79">
        <f>(AB8+AB9)*18000</f>
        <v>72000</v>
      </c>
      <c r="AD10" s="30"/>
      <c r="AE10" s="2"/>
      <c r="AG10" s="30"/>
      <c r="AH10" s="2"/>
      <c r="AJ10" s="30"/>
      <c r="AK10" s="2"/>
    </row>
    <row r="11" spans="1:37" ht="22.5" customHeight="1" x14ac:dyDescent="0.35">
      <c r="A11" s="302">
        <f t="shared" si="1"/>
        <v>6</v>
      </c>
      <c r="B11" s="305" t="s">
        <v>1045</v>
      </c>
      <c r="C11" s="306" t="s">
        <v>813</v>
      </c>
      <c r="D11" s="302">
        <v>4</v>
      </c>
      <c r="E11" s="302">
        <v>1</v>
      </c>
      <c r="F11" s="302"/>
      <c r="G11" s="307">
        <f t="shared" si="0"/>
        <v>18000</v>
      </c>
      <c r="H11" s="309" t="s">
        <v>440</v>
      </c>
      <c r="I11" s="206"/>
      <c r="J11" s="206"/>
      <c r="K11" s="206"/>
      <c r="L11" s="206"/>
      <c r="M11" s="206"/>
      <c r="N11" s="206"/>
      <c r="O11" s="206"/>
      <c r="P11" s="206"/>
      <c r="Q11" s="206"/>
      <c r="AD11" s="120" t="s">
        <v>0</v>
      </c>
      <c r="AE11" s="79">
        <f>(AE8+AE9)*18000</f>
        <v>36000</v>
      </c>
      <c r="AG11" s="120" t="s">
        <v>0</v>
      </c>
      <c r="AH11" s="79">
        <v>18000</v>
      </c>
      <c r="AJ11" s="120" t="s">
        <v>0</v>
      </c>
      <c r="AK11" s="79">
        <f>(AK8+AK9)*18000</f>
        <v>54000</v>
      </c>
    </row>
    <row r="12" spans="1:37" ht="22.5" customHeight="1" x14ac:dyDescent="0.35">
      <c r="A12" s="63">
        <f t="shared" si="1"/>
        <v>7</v>
      </c>
      <c r="B12" s="297" t="s">
        <v>852</v>
      </c>
      <c r="C12" s="298" t="s">
        <v>104</v>
      </c>
      <c r="D12" s="299">
        <v>4</v>
      </c>
      <c r="E12" s="299">
        <v>2</v>
      </c>
      <c r="F12" s="299">
        <v>1</v>
      </c>
      <c r="G12" s="300">
        <f t="shared" si="0"/>
        <v>54000</v>
      </c>
      <c r="H12" s="301" t="s">
        <v>440</v>
      </c>
      <c r="I12" s="206"/>
      <c r="J12" s="206"/>
      <c r="K12" s="206"/>
      <c r="L12" s="206"/>
      <c r="M12" s="206"/>
      <c r="N12" s="206"/>
      <c r="O12" s="206"/>
      <c r="P12" s="206"/>
      <c r="Q12" s="206"/>
      <c r="R12" s="100" t="s">
        <v>2</v>
      </c>
      <c r="S12" s="6" t="s">
        <v>1046</v>
      </c>
      <c r="U12" s="100" t="s">
        <v>2</v>
      </c>
      <c r="V12" s="6" t="s">
        <v>470</v>
      </c>
      <c r="X12" s="100" t="s">
        <v>2</v>
      </c>
      <c r="Y12" s="103" t="s">
        <v>691</v>
      </c>
      <c r="AA12" s="100" t="s">
        <v>2</v>
      </c>
      <c r="AB12" s="103" t="s">
        <v>1065</v>
      </c>
    </row>
    <row r="13" spans="1:37" ht="22.5" customHeight="1" x14ac:dyDescent="0.35">
      <c r="A13" s="302">
        <f t="shared" si="1"/>
        <v>8</v>
      </c>
      <c r="B13" s="305" t="s">
        <v>1046</v>
      </c>
      <c r="C13" s="306" t="s">
        <v>649</v>
      </c>
      <c r="D13" s="302">
        <v>5</v>
      </c>
      <c r="E13" s="302">
        <v>1</v>
      </c>
      <c r="F13" s="299"/>
      <c r="G13" s="300">
        <f t="shared" si="0"/>
        <v>18000</v>
      </c>
      <c r="H13" s="301" t="s">
        <v>440</v>
      </c>
      <c r="I13" s="206"/>
      <c r="J13" s="206"/>
      <c r="K13" s="206"/>
      <c r="L13" s="206"/>
      <c r="M13" s="206"/>
      <c r="N13" s="206"/>
      <c r="O13" s="206"/>
      <c r="P13" s="206"/>
      <c r="Q13" s="206"/>
      <c r="R13" s="100" t="s">
        <v>457</v>
      </c>
      <c r="S13" s="6" t="s">
        <v>649</v>
      </c>
      <c r="U13" s="100" t="s">
        <v>457</v>
      </c>
      <c r="V13" s="6" t="s">
        <v>104</v>
      </c>
      <c r="X13" s="100" t="s">
        <v>457</v>
      </c>
      <c r="Y13" s="6" t="s">
        <v>104</v>
      </c>
      <c r="AA13" s="100" t="s">
        <v>457</v>
      </c>
      <c r="AB13" s="6" t="s">
        <v>413</v>
      </c>
      <c r="AD13" s="100" t="s">
        <v>2</v>
      </c>
      <c r="AE13" s="6" t="s">
        <v>824</v>
      </c>
      <c r="AG13" s="100" t="s">
        <v>2</v>
      </c>
      <c r="AH13" s="6" t="s">
        <v>1066</v>
      </c>
      <c r="AJ13" s="100" t="s">
        <v>2</v>
      </c>
      <c r="AK13" s="6" t="s">
        <v>658</v>
      </c>
    </row>
    <row r="14" spans="1:37" ht="22.5" customHeight="1" x14ac:dyDescent="0.35">
      <c r="A14" s="63">
        <f t="shared" si="1"/>
        <v>9</v>
      </c>
      <c r="B14" s="297" t="s">
        <v>470</v>
      </c>
      <c r="C14" s="298" t="s">
        <v>104</v>
      </c>
      <c r="D14" s="299">
        <v>4</v>
      </c>
      <c r="E14" s="299">
        <v>4</v>
      </c>
      <c r="F14" s="299"/>
      <c r="G14" s="300">
        <f t="shared" si="0"/>
        <v>72000</v>
      </c>
      <c r="H14" s="301" t="s">
        <v>440</v>
      </c>
      <c r="I14" s="206"/>
      <c r="J14" s="206"/>
      <c r="K14" s="206"/>
      <c r="L14" s="206"/>
      <c r="M14" s="206"/>
      <c r="N14" s="206"/>
      <c r="O14" s="206"/>
      <c r="P14" s="206"/>
      <c r="Q14" s="206"/>
      <c r="R14" s="100" t="s">
        <v>99</v>
      </c>
      <c r="S14" s="100">
        <v>5</v>
      </c>
      <c r="U14" s="100" t="s">
        <v>99</v>
      </c>
      <c r="V14" s="100">
        <v>4</v>
      </c>
      <c r="X14" s="100" t="s">
        <v>99</v>
      </c>
      <c r="Y14" s="100">
        <v>4</v>
      </c>
      <c r="AA14" s="100" t="s">
        <v>99</v>
      </c>
      <c r="AB14" s="100">
        <v>3</v>
      </c>
      <c r="AD14" s="100" t="s">
        <v>457</v>
      </c>
      <c r="AE14" s="6" t="s">
        <v>825</v>
      </c>
      <c r="AG14" s="100" t="s">
        <v>457</v>
      </c>
      <c r="AH14" s="6" t="s">
        <v>128</v>
      </c>
      <c r="AJ14" s="100" t="s">
        <v>457</v>
      </c>
      <c r="AK14" s="6" t="s">
        <v>649</v>
      </c>
    </row>
    <row r="15" spans="1:37" ht="22.5" customHeight="1" x14ac:dyDescent="0.35">
      <c r="A15" s="63">
        <f t="shared" si="1"/>
        <v>10</v>
      </c>
      <c r="B15" s="297" t="s">
        <v>691</v>
      </c>
      <c r="C15" s="298" t="s">
        <v>104</v>
      </c>
      <c r="D15" s="299">
        <v>4</v>
      </c>
      <c r="E15" s="299">
        <v>5</v>
      </c>
      <c r="F15" s="299"/>
      <c r="G15" s="300">
        <f t="shared" si="0"/>
        <v>90000</v>
      </c>
      <c r="H15" s="301" t="s">
        <v>440</v>
      </c>
      <c r="I15" s="206"/>
      <c r="J15" s="206"/>
      <c r="K15" s="206"/>
      <c r="L15" s="206"/>
      <c r="M15" s="206"/>
      <c r="N15" s="206"/>
      <c r="O15" s="206"/>
      <c r="P15" s="206"/>
      <c r="Q15" s="206"/>
      <c r="R15" s="30" t="s">
        <v>70</v>
      </c>
      <c r="S15" s="2">
        <v>1</v>
      </c>
      <c r="U15" s="30" t="s">
        <v>70</v>
      </c>
      <c r="V15" s="2">
        <v>4</v>
      </c>
      <c r="X15" s="30" t="s">
        <v>70</v>
      </c>
      <c r="Y15" s="2">
        <v>5</v>
      </c>
      <c r="AA15" s="30" t="s">
        <v>70</v>
      </c>
      <c r="AB15" s="2">
        <v>2</v>
      </c>
      <c r="AD15" s="100" t="s">
        <v>99</v>
      </c>
      <c r="AE15" s="100">
        <v>7</v>
      </c>
      <c r="AG15" s="100" t="s">
        <v>99</v>
      </c>
      <c r="AH15" s="100">
        <v>7</v>
      </c>
      <c r="AJ15" s="100" t="s">
        <v>99</v>
      </c>
      <c r="AK15" s="100">
        <v>5</v>
      </c>
    </row>
    <row r="16" spans="1:37" ht="22.5" customHeight="1" x14ac:dyDescent="0.35">
      <c r="A16" s="63">
        <f t="shared" si="1"/>
        <v>11</v>
      </c>
      <c r="B16" s="297" t="s">
        <v>1047</v>
      </c>
      <c r="C16" s="298" t="s">
        <v>413</v>
      </c>
      <c r="D16" s="299">
        <v>3</v>
      </c>
      <c r="E16" s="299">
        <v>2</v>
      </c>
      <c r="F16" s="299"/>
      <c r="G16" s="300">
        <f t="shared" si="0"/>
        <v>36000</v>
      </c>
      <c r="H16" s="301" t="s">
        <v>440</v>
      </c>
      <c r="I16" s="206"/>
      <c r="J16" s="206"/>
      <c r="K16" s="206"/>
      <c r="L16" s="206"/>
      <c r="M16" s="206"/>
      <c r="N16" s="206"/>
      <c r="O16" s="206"/>
      <c r="P16" s="206"/>
      <c r="Q16" s="206"/>
      <c r="R16" s="30" t="s">
        <v>71</v>
      </c>
      <c r="S16" s="281"/>
      <c r="U16" s="30" t="s">
        <v>71</v>
      </c>
      <c r="V16" s="2"/>
      <c r="X16" s="30" t="s">
        <v>71</v>
      </c>
      <c r="Y16" s="2">
        <v>0</v>
      </c>
      <c r="AA16" s="30" t="s">
        <v>71</v>
      </c>
      <c r="AB16" s="2">
        <v>0</v>
      </c>
      <c r="AD16" s="30" t="s">
        <v>70</v>
      </c>
      <c r="AE16" s="2">
        <v>6</v>
      </c>
      <c r="AG16" s="30" t="s">
        <v>70</v>
      </c>
      <c r="AH16" s="2">
        <v>2</v>
      </c>
      <c r="AJ16" s="30" t="s">
        <v>70</v>
      </c>
      <c r="AK16" s="2"/>
    </row>
    <row r="17" spans="1:37" ht="22.5" customHeight="1" x14ac:dyDescent="0.35">
      <c r="A17" s="63">
        <f>A16+1</f>
        <v>12</v>
      </c>
      <c r="B17" s="297" t="s">
        <v>824</v>
      </c>
      <c r="C17" s="298" t="s">
        <v>825</v>
      </c>
      <c r="D17" s="299">
        <v>7</v>
      </c>
      <c r="E17" s="299">
        <v>6</v>
      </c>
      <c r="F17" s="299"/>
      <c r="G17" s="300">
        <f t="shared" si="0"/>
        <v>108000</v>
      </c>
      <c r="H17" s="301" t="s">
        <v>440</v>
      </c>
      <c r="I17" s="206"/>
      <c r="J17" s="206"/>
      <c r="K17" s="206"/>
      <c r="L17" s="206"/>
      <c r="M17" s="206"/>
      <c r="N17" s="206"/>
      <c r="O17" s="206"/>
      <c r="P17" s="206"/>
      <c r="Q17" s="206"/>
      <c r="R17" s="120" t="s">
        <v>0</v>
      </c>
      <c r="S17" s="79">
        <f>(S15+S16)*18000</f>
        <v>18000</v>
      </c>
      <c r="U17" s="120" t="s">
        <v>0</v>
      </c>
      <c r="V17" s="79">
        <f>(V15+V16)*18000</f>
        <v>72000</v>
      </c>
      <c r="X17" s="120" t="s">
        <v>0</v>
      </c>
      <c r="Y17" s="79">
        <f>(Y15+Y16)*18000</f>
        <v>90000</v>
      </c>
      <c r="AA17" s="120" t="s">
        <v>0</v>
      </c>
      <c r="AB17" s="79">
        <f>(AB15+AB16)*18000</f>
        <v>36000</v>
      </c>
      <c r="AD17" s="30" t="s">
        <v>71</v>
      </c>
      <c r="AE17" s="2"/>
      <c r="AG17" s="30" t="s">
        <v>71</v>
      </c>
      <c r="AH17" s="2"/>
      <c r="AJ17" s="30" t="s">
        <v>71</v>
      </c>
      <c r="AK17" s="2">
        <v>2</v>
      </c>
    </row>
    <row r="18" spans="1:37" ht="22.5" customHeight="1" x14ac:dyDescent="0.35">
      <c r="A18" s="63">
        <f t="shared" si="1"/>
        <v>13</v>
      </c>
      <c r="B18" s="297" t="s">
        <v>1048</v>
      </c>
      <c r="C18" s="298" t="s">
        <v>128</v>
      </c>
      <c r="D18" s="299">
        <v>7</v>
      </c>
      <c r="E18" s="299">
        <v>2</v>
      </c>
      <c r="F18" s="299"/>
      <c r="G18" s="300">
        <f t="shared" si="0"/>
        <v>36000</v>
      </c>
      <c r="H18" s="301" t="s">
        <v>440</v>
      </c>
      <c r="I18" s="235"/>
      <c r="J18" s="235"/>
      <c r="K18" s="235"/>
      <c r="L18" s="235"/>
      <c r="M18" s="235"/>
      <c r="N18" s="235"/>
      <c r="O18" s="235"/>
      <c r="P18" s="235"/>
      <c r="Q18" s="235"/>
      <c r="AD18" s="30"/>
      <c r="AE18" s="2"/>
      <c r="AG18" s="30"/>
      <c r="AH18" s="2"/>
      <c r="AJ18" s="30"/>
      <c r="AK18" s="2"/>
    </row>
    <row r="19" spans="1:37" ht="22.5" customHeight="1" x14ac:dyDescent="0.35">
      <c r="A19" s="302">
        <f t="shared" si="1"/>
        <v>14</v>
      </c>
      <c r="B19" s="305" t="s">
        <v>658</v>
      </c>
      <c r="C19" s="306" t="s">
        <v>649</v>
      </c>
      <c r="D19" s="302">
        <v>5</v>
      </c>
      <c r="E19" s="302"/>
      <c r="F19" s="302">
        <v>2</v>
      </c>
      <c r="G19" s="307">
        <f t="shared" si="0"/>
        <v>36000</v>
      </c>
      <c r="H19" s="301" t="s">
        <v>440</v>
      </c>
      <c r="I19" s="235"/>
      <c r="J19" s="235"/>
      <c r="K19" s="235"/>
      <c r="L19" s="235"/>
      <c r="M19" s="235"/>
      <c r="N19" s="235"/>
      <c r="O19" s="235"/>
      <c r="P19" s="235"/>
      <c r="Q19" s="235"/>
      <c r="R19" s="100" t="s">
        <v>2</v>
      </c>
      <c r="S19" s="6" t="s">
        <v>1049</v>
      </c>
      <c r="T19" s="265"/>
      <c r="U19" s="100" t="s">
        <v>2</v>
      </c>
      <c r="V19" s="6" t="s">
        <v>1050</v>
      </c>
      <c r="X19" s="100" t="s">
        <v>2</v>
      </c>
      <c r="Y19" s="6" t="s">
        <v>1067</v>
      </c>
      <c r="AA19" s="100" t="s">
        <v>2</v>
      </c>
      <c r="AB19" s="6" t="s">
        <v>1052</v>
      </c>
      <c r="AD19" s="120" t="s">
        <v>0</v>
      </c>
      <c r="AE19" s="79">
        <f>AE16*18000</f>
        <v>108000</v>
      </c>
      <c r="AG19" s="120" t="s">
        <v>0</v>
      </c>
      <c r="AH19" s="79">
        <f>AH16*18000</f>
        <v>36000</v>
      </c>
      <c r="AJ19" s="120" t="s">
        <v>0</v>
      </c>
      <c r="AK19" s="79">
        <f>(AK17+AK18)*18000</f>
        <v>36000</v>
      </c>
    </row>
    <row r="20" spans="1:37" ht="22.5" customHeight="1" x14ac:dyDescent="0.35">
      <c r="A20" s="302">
        <f t="shared" si="1"/>
        <v>15</v>
      </c>
      <c r="B20" s="305" t="s">
        <v>1049</v>
      </c>
      <c r="C20" s="306" t="s">
        <v>649</v>
      </c>
      <c r="D20" s="302">
        <v>5</v>
      </c>
      <c r="E20" s="302">
        <v>2</v>
      </c>
      <c r="F20" s="299"/>
      <c r="G20" s="307">
        <f t="shared" si="0"/>
        <v>36000</v>
      </c>
      <c r="H20" s="301" t="s">
        <v>440</v>
      </c>
      <c r="I20" s="206"/>
      <c r="J20" s="206"/>
      <c r="K20" s="206"/>
      <c r="L20" s="206"/>
      <c r="M20" s="206"/>
      <c r="N20" s="206"/>
      <c r="O20" s="206"/>
      <c r="P20" s="206"/>
      <c r="Q20" s="206"/>
      <c r="R20" s="100" t="s">
        <v>457</v>
      </c>
      <c r="S20" s="6" t="s">
        <v>649</v>
      </c>
      <c r="T20" s="265"/>
      <c r="U20" s="100" t="s">
        <v>457</v>
      </c>
      <c r="V20" s="6" t="s">
        <v>649</v>
      </c>
      <c r="X20" s="100" t="s">
        <v>457</v>
      </c>
      <c r="Y20" s="6" t="s">
        <v>649</v>
      </c>
      <c r="AA20" s="100" t="s">
        <v>457</v>
      </c>
      <c r="AB20" s="6" t="s">
        <v>649</v>
      </c>
    </row>
    <row r="21" spans="1:37" ht="22.5" customHeight="1" x14ac:dyDescent="0.35">
      <c r="A21" s="302">
        <f t="shared" si="1"/>
        <v>16</v>
      </c>
      <c r="B21" s="305" t="s">
        <v>1050</v>
      </c>
      <c r="C21" s="306" t="s">
        <v>649</v>
      </c>
      <c r="D21" s="302">
        <v>5</v>
      </c>
      <c r="E21" s="302">
        <v>2</v>
      </c>
      <c r="F21" s="302"/>
      <c r="G21" s="307">
        <f t="shared" si="0"/>
        <v>36000</v>
      </c>
      <c r="H21" s="301" t="s">
        <v>440</v>
      </c>
      <c r="I21" s="236"/>
      <c r="J21" s="236"/>
      <c r="K21" s="236"/>
      <c r="L21" s="236"/>
      <c r="M21" s="236"/>
      <c r="N21" s="236"/>
      <c r="O21" s="236"/>
      <c r="P21" s="236"/>
      <c r="Q21" s="236"/>
      <c r="R21" s="100" t="s">
        <v>99</v>
      </c>
      <c r="S21" s="100">
        <v>5</v>
      </c>
      <c r="T21" s="265"/>
      <c r="U21" s="100" t="s">
        <v>99</v>
      </c>
      <c r="V21" s="6">
        <v>5</v>
      </c>
      <c r="X21" s="100" t="s">
        <v>99</v>
      </c>
      <c r="Y21" s="6">
        <v>5</v>
      </c>
      <c r="AA21" s="100" t="s">
        <v>99</v>
      </c>
      <c r="AB21" s="6">
        <v>5</v>
      </c>
      <c r="AD21" s="100" t="s">
        <v>2</v>
      </c>
      <c r="AE21" s="6" t="s">
        <v>496</v>
      </c>
      <c r="AG21" s="100" t="s">
        <v>2</v>
      </c>
      <c r="AH21" s="6" t="s">
        <v>525</v>
      </c>
      <c r="AJ21" s="100" t="s">
        <v>2</v>
      </c>
      <c r="AK21" s="6" t="s">
        <v>839</v>
      </c>
    </row>
    <row r="22" spans="1:37" ht="22.5" customHeight="1" x14ac:dyDescent="0.35">
      <c r="A22" s="302">
        <f t="shared" si="1"/>
        <v>17</v>
      </c>
      <c r="B22" s="305" t="s">
        <v>1051</v>
      </c>
      <c r="C22" s="306" t="s">
        <v>649</v>
      </c>
      <c r="D22" s="302">
        <v>5</v>
      </c>
      <c r="E22" s="302">
        <v>2</v>
      </c>
      <c r="F22" s="299"/>
      <c r="G22" s="307">
        <f t="shared" si="0"/>
        <v>36000</v>
      </c>
      <c r="H22" s="301" t="s">
        <v>440</v>
      </c>
      <c r="I22" s="245"/>
      <c r="J22" s="245"/>
      <c r="K22" s="245"/>
      <c r="L22" s="245"/>
      <c r="M22" s="245"/>
      <c r="N22" s="245"/>
      <c r="O22" s="245"/>
      <c r="P22" s="245"/>
      <c r="Q22" s="245"/>
      <c r="R22" s="30" t="s">
        <v>70</v>
      </c>
      <c r="S22" s="2">
        <v>2</v>
      </c>
      <c r="T22" s="265"/>
      <c r="U22" s="30" t="s">
        <v>70</v>
      </c>
      <c r="V22" s="2">
        <v>2</v>
      </c>
      <c r="X22" s="30" t="s">
        <v>70</v>
      </c>
      <c r="Y22" s="2">
        <v>2</v>
      </c>
      <c r="AA22" s="30" t="s">
        <v>70</v>
      </c>
      <c r="AB22" s="2">
        <v>2</v>
      </c>
      <c r="AD22" s="100" t="s">
        <v>457</v>
      </c>
      <c r="AE22" s="6" t="s">
        <v>148</v>
      </c>
      <c r="AG22" s="100" t="s">
        <v>457</v>
      </c>
      <c r="AH22" s="6" t="s">
        <v>148</v>
      </c>
      <c r="AJ22" s="100" t="s">
        <v>457</v>
      </c>
      <c r="AK22" s="6" t="s">
        <v>148</v>
      </c>
    </row>
    <row r="23" spans="1:37" ht="22.5" customHeight="1" x14ac:dyDescent="0.35">
      <c r="A23" s="302">
        <f t="shared" si="1"/>
        <v>18</v>
      </c>
      <c r="B23" s="305" t="s">
        <v>1052</v>
      </c>
      <c r="C23" s="306" t="s">
        <v>649</v>
      </c>
      <c r="D23" s="302">
        <v>5</v>
      </c>
      <c r="E23" s="302">
        <v>2</v>
      </c>
      <c r="F23" s="299"/>
      <c r="G23" s="307">
        <f t="shared" si="0"/>
        <v>36000</v>
      </c>
      <c r="H23" s="301" t="s">
        <v>440</v>
      </c>
      <c r="I23" s="206"/>
      <c r="J23" s="206"/>
      <c r="K23" s="206"/>
      <c r="L23" s="206"/>
      <c r="M23" s="206"/>
      <c r="N23" s="206"/>
      <c r="O23" s="206"/>
      <c r="P23" s="206"/>
      <c r="Q23" s="206"/>
      <c r="R23" s="30" t="s">
        <v>71</v>
      </c>
      <c r="S23" s="2"/>
      <c r="T23" s="265"/>
      <c r="U23" s="30" t="s">
        <v>71</v>
      </c>
      <c r="V23" s="2">
        <v>0</v>
      </c>
      <c r="X23" s="30" t="s">
        <v>71</v>
      </c>
      <c r="Y23" s="2">
        <v>0</v>
      </c>
      <c r="AA23" s="30" t="s">
        <v>71</v>
      </c>
      <c r="AB23" s="2"/>
      <c r="AD23" s="100" t="s">
        <v>99</v>
      </c>
      <c r="AE23" s="100">
        <v>4</v>
      </c>
      <c r="AG23" s="100" t="s">
        <v>99</v>
      </c>
      <c r="AH23" s="100">
        <v>4</v>
      </c>
      <c r="AJ23" s="100" t="s">
        <v>99</v>
      </c>
      <c r="AK23" s="100">
        <v>4</v>
      </c>
    </row>
    <row r="24" spans="1:37" ht="22.5" customHeight="1" x14ac:dyDescent="0.35">
      <c r="A24" s="250">
        <f t="shared" si="1"/>
        <v>19</v>
      </c>
      <c r="B24" s="311" t="s">
        <v>1053</v>
      </c>
      <c r="C24" s="273" t="s">
        <v>649</v>
      </c>
      <c r="D24" s="312">
        <v>5</v>
      </c>
      <c r="E24" s="312">
        <v>2</v>
      </c>
      <c r="F24" s="295"/>
      <c r="G24" s="313">
        <f t="shared" si="0"/>
        <v>36000</v>
      </c>
      <c r="H24" s="296"/>
      <c r="I24" s="206"/>
      <c r="J24" s="206"/>
      <c r="K24" s="206"/>
      <c r="L24" s="206"/>
      <c r="M24" s="206"/>
      <c r="N24" s="206"/>
      <c r="O24" s="206"/>
      <c r="P24" s="206"/>
      <c r="Q24" s="206"/>
      <c r="R24" s="120" t="s">
        <v>0</v>
      </c>
      <c r="S24" s="79">
        <f>S22*18000+S23*17000</f>
        <v>36000</v>
      </c>
      <c r="U24" s="120" t="s">
        <v>0</v>
      </c>
      <c r="V24" s="79">
        <f>V22*18000+V23*17000</f>
        <v>36000</v>
      </c>
      <c r="X24" s="120" t="s">
        <v>0</v>
      </c>
      <c r="Y24" s="79">
        <f>Y22*18000+Y23*17000</f>
        <v>36000</v>
      </c>
      <c r="AA24" s="120" t="s">
        <v>0</v>
      </c>
      <c r="AB24" s="79">
        <f>AB22*18000+AB23*17000</f>
        <v>36000</v>
      </c>
      <c r="AD24" s="30" t="s">
        <v>70</v>
      </c>
      <c r="AE24" s="2">
        <v>6</v>
      </c>
      <c r="AG24" s="30" t="s">
        <v>70</v>
      </c>
      <c r="AH24" s="2">
        <v>2</v>
      </c>
      <c r="AJ24" s="30" t="s">
        <v>70</v>
      </c>
      <c r="AK24" s="2">
        <v>1</v>
      </c>
    </row>
    <row r="25" spans="1:37" ht="22.5" customHeight="1" x14ac:dyDescent="0.35">
      <c r="A25" s="302">
        <f t="shared" si="1"/>
        <v>20</v>
      </c>
      <c r="B25" s="306" t="s">
        <v>1054</v>
      </c>
      <c r="C25" s="306" t="s">
        <v>189</v>
      </c>
      <c r="D25" s="302">
        <v>8</v>
      </c>
      <c r="E25" s="302">
        <v>2</v>
      </c>
      <c r="F25" s="302"/>
      <c r="G25" s="307">
        <f t="shared" si="0"/>
        <v>36000</v>
      </c>
      <c r="H25" s="301" t="s">
        <v>440</v>
      </c>
      <c r="I25" s="236"/>
      <c r="J25" s="236"/>
      <c r="K25" s="236"/>
      <c r="L25" s="236"/>
      <c r="M25" s="236"/>
      <c r="N25" s="236"/>
      <c r="O25" s="236"/>
      <c r="P25" s="236"/>
      <c r="Q25" s="236"/>
      <c r="R25" s="100" t="s">
        <v>2</v>
      </c>
      <c r="S25" s="6" t="s">
        <v>1068</v>
      </c>
      <c r="U25" s="100" t="s">
        <v>2</v>
      </c>
      <c r="V25" s="6" t="s">
        <v>347</v>
      </c>
      <c r="X25" s="100" t="s">
        <v>2</v>
      </c>
      <c r="Y25" s="6" t="s">
        <v>393</v>
      </c>
      <c r="AA25" s="100" t="s">
        <v>2</v>
      </c>
      <c r="AB25" s="6" t="s">
        <v>1055</v>
      </c>
      <c r="AD25" s="30" t="s">
        <v>71</v>
      </c>
      <c r="AE25" s="2"/>
      <c r="AG25" s="30" t="s">
        <v>71</v>
      </c>
      <c r="AH25" s="2">
        <v>2</v>
      </c>
      <c r="AJ25" s="30" t="s">
        <v>71</v>
      </c>
      <c r="AK25" s="2"/>
    </row>
    <row r="26" spans="1:37" ht="22.5" customHeight="1" x14ac:dyDescent="0.35">
      <c r="A26" s="302">
        <f t="shared" si="1"/>
        <v>21</v>
      </c>
      <c r="B26" s="306" t="s">
        <v>393</v>
      </c>
      <c r="C26" s="306" t="s">
        <v>189</v>
      </c>
      <c r="D26" s="302">
        <v>8</v>
      </c>
      <c r="E26" s="302">
        <v>1</v>
      </c>
      <c r="F26" s="302"/>
      <c r="G26" s="307">
        <f t="shared" si="0"/>
        <v>18000</v>
      </c>
      <c r="H26" s="301" t="s">
        <v>440</v>
      </c>
      <c r="I26" s="206"/>
      <c r="J26" s="206"/>
      <c r="K26" s="206"/>
      <c r="L26" s="206"/>
      <c r="M26" s="206"/>
      <c r="N26" s="206"/>
      <c r="O26" s="206"/>
      <c r="P26" s="206"/>
      <c r="Q26" s="206"/>
      <c r="R26" s="100" t="s">
        <v>457</v>
      </c>
      <c r="S26" s="6" t="s">
        <v>104</v>
      </c>
      <c r="U26" s="100" t="s">
        <v>457</v>
      </c>
      <c r="V26" s="6" t="s">
        <v>189</v>
      </c>
      <c r="X26" s="100" t="s">
        <v>457</v>
      </c>
      <c r="Y26" s="6" t="s">
        <v>189</v>
      </c>
      <c r="AA26" s="100" t="s">
        <v>457</v>
      </c>
      <c r="AB26" s="6" t="s">
        <v>1043</v>
      </c>
      <c r="AD26" s="30"/>
      <c r="AE26" s="2"/>
      <c r="AG26" s="30"/>
      <c r="AH26" s="2"/>
      <c r="AJ26" s="30"/>
      <c r="AK26" s="2"/>
    </row>
    <row r="27" spans="1:37" ht="22.5" customHeight="1" x14ac:dyDescent="0.35">
      <c r="A27" s="63">
        <f t="shared" si="1"/>
        <v>22</v>
      </c>
      <c r="B27" s="298" t="s">
        <v>1055</v>
      </c>
      <c r="C27" s="298" t="s">
        <v>1043</v>
      </c>
      <c r="D27" s="299">
        <v>3</v>
      </c>
      <c r="E27" s="299">
        <v>2</v>
      </c>
      <c r="F27" s="299"/>
      <c r="G27" s="300">
        <f t="shared" si="0"/>
        <v>36000</v>
      </c>
      <c r="H27" s="301" t="s">
        <v>440</v>
      </c>
      <c r="I27" s="206"/>
      <c r="J27" s="206"/>
      <c r="K27" s="206"/>
      <c r="L27" s="206"/>
      <c r="M27" s="206"/>
      <c r="N27" s="206"/>
      <c r="O27" s="206"/>
      <c r="P27" s="206"/>
      <c r="Q27" s="206"/>
      <c r="R27" s="100" t="s">
        <v>99</v>
      </c>
      <c r="S27" s="100">
        <v>4</v>
      </c>
      <c r="U27" s="100" t="s">
        <v>99</v>
      </c>
      <c r="V27" s="100">
        <v>8</v>
      </c>
      <c r="X27" s="100" t="s">
        <v>99</v>
      </c>
      <c r="Y27" s="100">
        <v>8</v>
      </c>
      <c r="AA27" s="100" t="s">
        <v>99</v>
      </c>
      <c r="AB27" s="100">
        <v>3</v>
      </c>
      <c r="AD27" s="120" t="s">
        <v>0</v>
      </c>
      <c r="AE27" s="79">
        <f>AE24*18000+AE25*18000</f>
        <v>108000</v>
      </c>
      <c r="AG27" s="120" t="s">
        <v>0</v>
      </c>
      <c r="AH27" s="79">
        <f>AH24*18000+AH25*18000</f>
        <v>72000</v>
      </c>
      <c r="AJ27" s="120" t="s">
        <v>0</v>
      </c>
      <c r="AK27" s="79">
        <f>AK24*18000+AK25*18000</f>
        <v>18000</v>
      </c>
    </row>
    <row r="28" spans="1:37" ht="22.5" customHeight="1" x14ac:dyDescent="0.35">
      <c r="A28" s="302">
        <f t="shared" si="1"/>
        <v>23</v>
      </c>
      <c r="B28" s="306" t="s">
        <v>1056</v>
      </c>
      <c r="C28" s="306" t="s">
        <v>1058</v>
      </c>
      <c r="D28" s="302">
        <v>8</v>
      </c>
      <c r="E28" s="302">
        <v>2</v>
      </c>
      <c r="F28" s="302"/>
      <c r="G28" s="307">
        <f t="shared" si="0"/>
        <v>36000</v>
      </c>
      <c r="H28" s="301" t="s">
        <v>440</v>
      </c>
      <c r="I28" s="206"/>
      <c r="J28" s="206"/>
      <c r="K28" s="206"/>
      <c r="L28" s="206"/>
      <c r="M28" s="206"/>
      <c r="N28" s="206"/>
      <c r="O28" s="206"/>
      <c r="P28" s="206"/>
      <c r="Q28" s="206"/>
      <c r="R28" s="30" t="s">
        <v>70</v>
      </c>
      <c r="S28" s="2">
        <v>2</v>
      </c>
      <c r="U28" s="30" t="s">
        <v>70</v>
      </c>
      <c r="V28" s="2">
        <v>2</v>
      </c>
      <c r="X28" s="30" t="s">
        <v>70</v>
      </c>
      <c r="Y28" s="2">
        <v>1</v>
      </c>
      <c r="AA28" s="30" t="s">
        <v>70</v>
      </c>
      <c r="AB28" s="2">
        <v>2</v>
      </c>
    </row>
    <row r="29" spans="1:37" ht="22.5" customHeight="1" x14ac:dyDescent="0.35">
      <c r="A29" s="63">
        <f t="shared" si="1"/>
        <v>24</v>
      </c>
      <c r="B29" s="297" t="s">
        <v>1057</v>
      </c>
      <c r="C29" s="298" t="s">
        <v>122</v>
      </c>
      <c r="D29" s="299">
        <v>4</v>
      </c>
      <c r="E29" s="299">
        <v>10</v>
      </c>
      <c r="F29" s="299">
        <v>3</v>
      </c>
      <c r="G29" s="300">
        <f t="shared" si="0"/>
        <v>234000</v>
      </c>
      <c r="H29" s="301" t="s">
        <v>440</v>
      </c>
      <c r="I29" s="206"/>
      <c r="J29" s="206"/>
      <c r="K29" s="206"/>
      <c r="L29" s="206"/>
      <c r="M29" s="206"/>
      <c r="N29" s="206"/>
      <c r="O29" s="206"/>
      <c r="P29" s="206"/>
      <c r="Q29" s="206"/>
      <c r="R29" s="30" t="s">
        <v>71</v>
      </c>
      <c r="S29" s="2"/>
      <c r="U29" s="30" t="s">
        <v>71</v>
      </c>
      <c r="V29" s="2"/>
      <c r="X29" s="30" t="s">
        <v>71</v>
      </c>
      <c r="Y29" s="2"/>
      <c r="AA29" s="30" t="s">
        <v>71</v>
      </c>
      <c r="AB29" s="2"/>
      <c r="AD29" s="100" t="s">
        <v>2</v>
      </c>
      <c r="AE29" s="6" t="s">
        <v>909</v>
      </c>
      <c r="AG29" s="100" t="s">
        <v>2</v>
      </c>
      <c r="AH29" s="6" t="s">
        <v>502</v>
      </c>
      <c r="AJ29" s="100" t="s">
        <v>2</v>
      </c>
      <c r="AK29" s="6" t="s">
        <v>509</v>
      </c>
    </row>
    <row r="30" spans="1:37" ht="22.5" customHeight="1" x14ac:dyDescent="0.35">
      <c r="A30" s="302">
        <f t="shared" si="1"/>
        <v>25</v>
      </c>
      <c r="B30" s="305" t="s">
        <v>1059</v>
      </c>
      <c r="C30" s="306" t="s">
        <v>1060</v>
      </c>
      <c r="D30" s="302">
        <v>5</v>
      </c>
      <c r="E30" s="302">
        <v>1</v>
      </c>
      <c r="F30" s="299"/>
      <c r="G30" s="300">
        <f t="shared" si="0"/>
        <v>18000</v>
      </c>
      <c r="H30" s="301" t="s">
        <v>440</v>
      </c>
      <c r="I30" s="206"/>
      <c r="J30" s="206"/>
      <c r="K30" s="206"/>
      <c r="L30" s="206"/>
      <c r="M30" s="206"/>
      <c r="N30" s="206"/>
      <c r="O30" s="206"/>
      <c r="P30" s="206"/>
      <c r="Q30" s="206"/>
      <c r="R30" s="120" t="s">
        <v>0</v>
      </c>
      <c r="S30" s="79">
        <f>S28*18000+S29*17000</f>
        <v>36000</v>
      </c>
      <c r="U30" s="120" t="s">
        <v>0</v>
      </c>
      <c r="V30" s="79">
        <f>V28*18000+V29*17000</f>
        <v>36000</v>
      </c>
      <c r="X30" s="120" t="s">
        <v>0</v>
      </c>
      <c r="Y30" s="79">
        <v>18000</v>
      </c>
      <c r="AA30" s="120" t="s">
        <v>0</v>
      </c>
      <c r="AB30" s="79">
        <f>AB28*18000+AB29*17000</f>
        <v>36000</v>
      </c>
      <c r="AD30" s="100" t="s">
        <v>457</v>
      </c>
      <c r="AE30" s="6" t="s">
        <v>148</v>
      </c>
      <c r="AG30" s="100" t="s">
        <v>457</v>
      </c>
      <c r="AH30" s="6" t="s">
        <v>148</v>
      </c>
      <c r="AJ30" s="100" t="s">
        <v>457</v>
      </c>
      <c r="AK30" s="6" t="s">
        <v>148</v>
      </c>
    </row>
    <row r="31" spans="1:37" ht="22.5" customHeight="1" x14ac:dyDescent="0.35">
      <c r="A31" s="63">
        <f t="shared" si="1"/>
        <v>26</v>
      </c>
      <c r="B31" s="297" t="s">
        <v>126</v>
      </c>
      <c r="C31" s="298" t="s">
        <v>475</v>
      </c>
      <c r="D31" s="299"/>
      <c r="E31" s="299">
        <v>11</v>
      </c>
      <c r="F31" s="299">
        <v>1</v>
      </c>
      <c r="G31" s="300">
        <f t="shared" si="0"/>
        <v>216000</v>
      </c>
      <c r="H31" s="301" t="s">
        <v>440</v>
      </c>
      <c r="I31" s="206"/>
      <c r="J31" s="206"/>
      <c r="K31" s="206"/>
      <c r="L31" s="206"/>
      <c r="M31" s="206"/>
      <c r="N31" s="206"/>
      <c r="O31" s="206"/>
      <c r="P31" s="206"/>
      <c r="Q31" s="206"/>
      <c r="AD31" s="100" t="s">
        <v>99</v>
      </c>
      <c r="AE31" s="100">
        <v>4</v>
      </c>
      <c r="AG31" s="100" t="s">
        <v>99</v>
      </c>
      <c r="AH31" s="100">
        <v>4</v>
      </c>
      <c r="AJ31" s="100" t="s">
        <v>99</v>
      </c>
      <c r="AK31" s="100">
        <v>4</v>
      </c>
    </row>
    <row r="32" spans="1:37" ht="22.5" customHeight="1" x14ac:dyDescent="0.35">
      <c r="A32" s="63">
        <f t="shared" si="1"/>
        <v>27</v>
      </c>
      <c r="B32" s="297" t="s">
        <v>751</v>
      </c>
      <c r="C32" s="298" t="s">
        <v>721</v>
      </c>
      <c r="D32" s="299">
        <v>1</v>
      </c>
      <c r="E32" s="299">
        <v>4</v>
      </c>
      <c r="F32" s="299"/>
      <c r="G32" s="300">
        <f t="shared" si="0"/>
        <v>72000</v>
      </c>
      <c r="H32" s="301" t="s">
        <v>440</v>
      </c>
      <c r="I32" s="206"/>
      <c r="J32" s="206"/>
      <c r="K32" s="206"/>
      <c r="L32" s="206"/>
      <c r="M32" s="206"/>
      <c r="N32" s="206"/>
      <c r="O32" s="206"/>
      <c r="P32" s="206"/>
      <c r="Q32" s="206"/>
      <c r="R32" s="100" t="s">
        <v>2</v>
      </c>
      <c r="S32" s="6" t="s">
        <v>1056</v>
      </c>
      <c r="U32" s="100" t="s">
        <v>2</v>
      </c>
      <c r="V32" s="6" t="s">
        <v>1057</v>
      </c>
      <c r="X32" s="100" t="s">
        <v>2</v>
      </c>
      <c r="Y32" s="6" t="s">
        <v>1059</v>
      </c>
      <c r="AA32" s="100" t="s">
        <v>2</v>
      </c>
      <c r="AB32" s="6" t="s">
        <v>358</v>
      </c>
      <c r="AD32" s="30" t="s">
        <v>70</v>
      </c>
      <c r="AE32" s="2">
        <v>3</v>
      </c>
      <c r="AG32" s="30" t="s">
        <v>70</v>
      </c>
      <c r="AH32" s="2">
        <v>3</v>
      </c>
      <c r="AJ32" s="30" t="s">
        <v>70</v>
      </c>
      <c r="AK32" s="2">
        <v>3</v>
      </c>
    </row>
    <row r="33" spans="1:37" ht="22.5" customHeight="1" x14ac:dyDescent="0.35">
      <c r="A33" s="63">
        <f t="shared" si="1"/>
        <v>28</v>
      </c>
      <c r="B33" s="297" t="s">
        <v>483</v>
      </c>
      <c r="C33" s="298" t="s">
        <v>484</v>
      </c>
      <c r="D33" s="299">
        <v>6</v>
      </c>
      <c r="E33" s="299">
        <v>12</v>
      </c>
      <c r="F33" s="299"/>
      <c r="G33" s="300">
        <f t="shared" si="0"/>
        <v>216000</v>
      </c>
      <c r="H33" s="301" t="s">
        <v>440</v>
      </c>
      <c r="I33" s="206"/>
      <c r="J33" s="206"/>
      <c r="K33" s="206"/>
      <c r="L33" s="206"/>
      <c r="M33" s="206"/>
      <c r="N33" s="206"/>
      <c r="O33" s="206"/>
      <c r="P33" s="206"/>
      <c r="Q33" s="206"/>
      <c r="R33" s="100" t="s">
        <v>457</v>
      </c>
      <c r="S33" s="6" t="s">
        <v>1069</v>
      </c>
      <c r="U33" s="100" t="s">
        <v>457</v>
      </c>
      <c r="V33" s="6" t="s">
        <v>475</v>
      </c>
      <c r="X33" s="100" t="s">
        <v>457</v>
      </c>
      <c r="Y33" s="6" t="s">
        <v>1060</v>
      </c>
      <c r="AA33" s="100" t="s">
        <v>457</v>
      </c>
      <c r="AB33" s="6" t="s">
        <v>475</v>
      </c>
      <c r="AD33" s="30" t="s">
        <v>71</v>
      </c>
      <c r="AE33" s="2"/>
      <c r="AG33" s="30" t="s">
        <v>71</v>
      </c>
      <c r="AH33" s="2"/>
      <c r="AJ33" s="30" t="s">
        <v>71</v>
      </c>
      <c r="AK33" s="2"/>
    </row>
    <row r="34" spans="1:37" ht="22.5" customHeight="1" x14ac:dyDescent="0.35">
      <c r="A34" s="63">
        <f t="shared" si="1"/>
        <v>29</v>
      </c>
      <c r="B34" s="297" t="s">
        <v>686</v>
      </c>
      <c r="C34" s="298" t="s">
        <v>422</v>
      </c>
      <c r="D34" s="299">
        <v>4</v>
      </c>
      <c r="E34" s="299">
        <v>2</v>
      </c>
      <c r="F34" s="299"/>
      <c r="G34" s="300">
        <f t="shared" si="0"/>
        <v>36000</v>
      </c>
      <c r="H34" s="301" t="s">
        <v>440</v>
      </c>
      <c r="I34" s="206"/>
      <c r="J34" s="206"/>
      <c r="K34" s="206"/>
      <c r="L34" s="206"/>
      <c r="M34" s="206"/>
      <c r="N34" s="206"/>
      <c r="O34" s="206"/>
      <c r="P34" s="206"/>
      <c r="Q34" s="206"/>
      <c r="R34" s="100" t="s">
        <v>99</v>
      </c>
      <c r="S34" s="100">
        <v>8</v>
      </c>
      <c r="U34" s="100" t="s">
        <v>99</v>
      </c>
      <c r="V34" s="100">
        <v>4</v>
      </c>
      <c r="X34" s="100" t="s">
        <v>99</v>
      </c>
      <c r="Y34" s="100">
        <v>5</v>
      </c>
      <c r="AA34" s="100" t="s">
        <v>99</v>
      </c>
      <c r="AB34" s="100">
        <v>4</v>
      </c>
      <c r="AD34" s="30"/>
      <c r="AE34" s="2"/>
      <c r="AG34" s="30"/>
      <c r="AH34" s="2"/>
      <c r="AJ34" s="30"/>
      <c r="AK34" s="2"/>
    </row>
    <row r="35" spans="1:37" ht="22.5" customHeight="1" x14ac:dyDescent="0.35">
      <c r="A35" s="302">
        <f t="shared" si="1"/>
        <v>30</v>
      </c>
      <c r="B35" s="305" t="s">
        <v>648</v>
      </c>
      <c r="C35" s="306" t="s">
        <v>189</v>
      </c>
      <c r="D35" s="302">
        <v>8</v>
      </c>
      <c r="E35" s="302">
        <v>2</v>
      </c>
      <c r="F35" s="302"/>
      <c r="G35" s="307">
        <f t="shared" si="0"/>
        <v>36000</v>
      </c>
      <c r="H35" s="301" t="s">
        <v>440</v>
      </c>
      <c r="I35" s="206"/>
      <c r="J35" s="206"/>
      <c r="K35" s="206"/>
      <c r="L35" s="206"/>
      <c r="M35" s="206"/>
      <c r="N35" s="206"/>
      <c r="O35" s="206"/>
      <c r="P35" s="206"/>
      <c r="Q35" s="206"/>
      <c r="R35" s="30" t="s">
        <v>70</v>
      </c>
      <c r="S35" s="2">
        <v>2</v>
      </c>
      <c r="U35" s="30" t="s">
        <v>70</v>
      </c>
      <c r="V35" s="2">
        <v>10</v>
      </c>
      <c r="X35" s="30" t="s">
        <v>70</v>
      </c>
      <c r="Y35" s="2">
        <v>1</v>
      </c>
      <c r="AA35" s="30" t="s">
        <v>70</v>
      </c>
      <c r="AB35" s="2">
        <v>10</v>
      </c>
      <c r="AD35" s="120" t="s">
        <v>0</v>
      </c>
      <c r="AE35" s="79">
        <f>AE32*18000+AE33*18000</f>
        <v>54000</v>
      </c>
      <c r="AG35" s="120" t="s">
        <v>0</v>
      </c>
      <c r="AH35" s="79">
        <f>AH32*18000+AH33*18000</f>
        <v>54000</v>
      </c>
      <c r="AJ35" s="120" t="s">
        <v>0</v>
      </c>
      <c r="AK35" s="79">
        <f>AK32*18000+AK33*18000</f>
        <v>54000</v>
      </c>
    </row>
    <row r="36" spans="1:37" ht="22.5" customHeight="1" x14ac:dyDescent="0.35">
      <c r="A36" s="250">
        <f t="shared" si="1"/>
        <v>31</v>
      </c>
      <c r="B36" s="305" t="s">
        <v>496</v>
      </c>
      <c r="C36" s="306" t="s">
        <v>148</v>
      </c>
      <c r="D36" s="302">
        <v>4</v>
      </c>
      <c r="E36" s="302">
        <v>6</v>
      </c>
      <c r="F36" s="302"/>
      <c r="G36" s="307">
        <f t="shared" si="0"/>
        <v>108000</v>
      </c>
      <c r="H36" s="301" t="s">
        <v>440</v>
      </c>
      <c r="I36" s="236"/>
      <c r="J36" s="236"/>
      <c r="K36" s="236"/>
      <c r="L36" s="236"/>
      <c r="M36" s="236"/>
      <c r="N36" s="236"/>
      <c r="O36" s="236"/>
      <c r="P36" s="236"/>
      <c r="Q36" s="236"/>
      <c r="R36" s="30" t="s">
        <v>71</v>
      </c>
      <c r="S36" s="2"/>
      <c r="U36" s="30" t="s">
        <v>71</v>
      </c>
      <c r="V36" s="2">
        <v>3</v>
      </c>
      <c r="X36" s="30" t="s">
        <v>71</v>
      </c>
      <c r="Y36" s="2"/>
      <c r="AA36" s="30" t="s">
        <v>71</v>
      </c>
      <c r="AB36" s="2">
        <v>1</v>
      </c>
    </row>
    <row r="37" spans="1:37" ht="22.5" customHeight="1" x14ac:dyDescent="0.35">
      <c r="A37" s="250">
        <f t="shared" si="1"/>
        <v>32</v>
      </c>
      <c r="B37" s="305" t="s">
        <v>525</v>
      </c>
      <c r="C37" s="306" t="s">
        <v>148</v>
      </c>
      <c r="D37" s="302">
        <v>4</v>
      </c>
      <c r="E37" s="302">
        <v>2</v>
      </c>
      <c r="F37" s="302">
        <v>2</v>
      </c>
      <c r="G37" s="307">
        <f t="shared" si="0"/>
        <v>72000</v>
      </c>
      <c r="H37" s="301" t="s">
        <v>440</v>
      </c>
      <c r="I37" s="246"/>
      <c r="J37" s="246"/>
      <c r="K37" s="246"/>
      <c r="L37" s="246"/>
      <c r="M37" s="246"/>
      <c r="N37" s="246"/>
      <c r="O37" s="246"/>
      <c r="P37" s="246"/>
      <c r="Q37" s="246"/>
      <c r="R37" s="120" t="s">
        <v>0</v>
      </c>
      <c r="S37" s="79">
        <f>S35*18000+S36*17000</f>
        <v>36000</v>
      </c>
      <c r="U37" s="120" t="s">
        <v>0</v>
      </c>
      <c r="V37" s="79">
        <f>V35*18000+V36*18000</f>
        <v>234000</v>
      </c>
      <c r="X37" s="120" t="s">
        <v>0</v>
      </c>
      <c r="Y37" s="79">
        <v>18000</v>
      </c>
      <c r="AA37" s="120" t="s">
        <v>0</v>
      </c>
      <c r="AB37" s="79">
        <f>AB35*18000+AB36*18000</f>
        <v>198000</v>
      </c>
      <c r="AD37" s="100" t="s">
        <v>2</v>
      </c>
      <c r="AE37" s="6" t="s">
        <v>1035</v>
      </c>
      <c r="AG37" s="100" t="s">
        <v>2</v>
      </c>
      <c r="AH37" s="6" t="s">
        <v>488</v>
      </c>
      <c r="AJ37" s="100" t="s">
        <v>2</v>
      </c>
      <c r="AK37" s="6" t="s">
        <v>911</v>
      </c>
    </row>
    <row r="38" spans="1:37" ht="22.5" customHeight="1" x14ac:dyDescent="0.35">
      <c r="A38" s="250">
        <f t="shared" si="1"/>
        <v>33</v>
      </c>
      <c r="B38" s="305" t="s">
        <v>839</v>
      </c>
      <c r="C38" s="306" t="s">
        <v>148</v>
      </c>
      <c r="D38" s="302">
        <v>4</v>
      </c>
      <c r="E38" s="302">
        <v>1</v>
      </c>
      <c r="F38" s="302"/>
      <c r="G38" s="307">
        <f t="shared" si="0"/>
        <v>18000</v>
      </c>
      <c r="H38" s="301" t="s">
        <v>440</v>
      </c>
      <c r="I38" s="206"/>
      <c r="J38" s="206"/>
      <c r="K38" s="206"/>
      <c r="L38" s="206"/>
      <c r="M38" s="206"/>
      <c r="N38" s="206"/>
      <c r="O38" s="206"/>
      <c r="P38" s="206"/>
      <c r="Q38" s="206"/>
      <c r="AD38" s="100" t="s">
        <v>457</v>
      </c>
      <c r="AE38" s="6" t="s">
        <v>148</v>
      </c>
      <c r="AG38" s="100" t="s">
        <v>457</v>
      </c>
      <c r="AH38" s="6" t="s">
        <v>148</v>
      </c>
      <c r="AJ38" s="100" t="s">
        <v>457</v>
      </c>
      <c r="AK38" s="6" t="s">
        <v>148</v>
      </c>
    </row>
    <row r="39" spans="1:37" ht="22.5" customHeight="1" x14ac:dyDescent="0.35">
      <c r="A39" s="250">
        <f t="shared" si="1"/>
        <v>34</v>
      </c>
      <c r="B39" s="305" t="s">
        <v>909</v>
      </c>
      <c r="C39" s="306" t="s">
        <v>148</v>
      </c>
      <c r="D39" s="302">
        <v>4</v>
      </c>
      <c r="E39" s="302">
        <v>3</v>
      </c>
      <c r="F39" s="302"/>
      <c r="G39" s="307">
        <f t="shared" si="0"/>
        <v>54000</v>
      </c>
      <c r="H39" s="301" t="s">
        <v>440</v>
      </c>
      <c r="I39" s="206"/>
      <c r="J39" s="206"/>
      <c r="K39" s="206"/>
      <c r="L39" s="206"/>
      <c r="M39" s="206"/>
      <c r="N39" s="206"/>
      <c r="O39" s="206"/>
      <c r="P39" s="206"/>
      <c r="Q39" s="206"/>
      <c r="R39" s="100" t="s">
        <v>2</v>
      </c>
      <c r="S39" s="6" t="s">
        <v>720</v>
      </c>
      <c r="U39" s="100" t="s">
        <v>2</v>
      </c>
      <c r="V39" s="6" t="s">
        <v>483</v>
      </c>
      <c r="X39" s="100" t="s">
        <v>2</v>
      </c>
      <c r="Y39" s="6" t="s">
        <v>686</v>
      </c>
      <c r="AA39" s="100" t="s">
        <v>2</v>
      </c>
      <c r="AB39" s="6" t="s">
        <v>648</v>
      </c>
      <c r="AD39" s="100" t="s">
        <v>99</v>
      </c>
      <c r="AE39" s="100">
        <v>4</v>
      </c>
      <c r="AG39" s="100" t="s">
        <v>99</v>
      </c>
      <c r="AH39" s="100">
        <v>4</v>
      </c>
      <c r="AJ39" s="100" t="s">
        <v>99</v>
      </c>
      <c r="AK39" s="100">
        <v>4</v>
      </c>
    </row>
    <row r="40" spans="1:37" ht="22.5" customHeight="1" x14ac:dyDescent="0.35">
      <c r="A40" s="250">
        <f t="shared" si="1"/>
        <v>35</v>
      </c>
      <c r="B40" s="305" t="s">
        <v>502</v>
      </c>
      <c r="C40" s="306" t="s">
        <v>148</v>
      </c>
      <c r="D40" s="302">
        <v>4</v>
      </c>
      <c r="E40" s="302">
        <v>3</v>
      </c>
      <c r="F40" s="302"/>
      <c r="G40" s="307">
        <f t="shared" si="0"/>
        <v>54000</v>
      </c>
      <c r="H40" s="301" t="s">
        <v>440</v>
      </c>
      <c r="I40" s="206"/>
      <c r="J40" s="206"/>
      <c r="K40" s="206"/>
      <c r="L40" s="206"/>
      <c r="M40" s="206"/>
      <c r="N40" s="206"/>
      <c r="O40" s="206"/>
      <c r="P40" s="206"/>
      <c r="Q40" s="206"/>
      <c r="R40" s="100" t="s">
        <v>457</v>
      </c>
      <c r="S40" s="6" t="s">
        <v>721</v>
      </c>
      <c r="U40" s="100" t="s">
        <v>457</v>
      </c>
      <c r="V40" s="6" t="s">
        <v>484</v>
      </c>
      <c r="X40" s="100" t="s">
        <v>457</v>
      </c>
      <c r="Y40" s="6" t="s">
        <v>422</v>
      </c>
      <c r="AA40" s="100" t="s">
        <v>457</v>
      </c>
      <c r="AB40" s="6" t="s">
        <v>189</v>
      </c>
      <c r="AD40" s="30" t="s">
        <v>70</v>
      </c>
      <c r="AE40" s="2">
        <v>1</v>
      </c>
      <c r="AG40" s="30" t="s">
        <v>70</v>
      </c>
      <c r="AH40" s="2">
        <v>3</v>
      </c>
      <c r="AJ40" s="30" t="s">
        <v>70</v>
      </c>
      <c r="AK40" s="2">
        <v>3</v>
      </c>
    </row>
    <row r="41" spans="1:37" ht="22.5" customHeight="1" x14ac:dyDescent="0.35">
      <c r="A41" s="250">
        <f t="shared" si="1"/>
        <v>36</v>
      </c>
      <c r="B41" s="305" t="s">
        <v>509</v>
      </c>
      <c r="C41" s="306" t="s">
        <v>148</v>
      </c>
      <c r="D41" s="302">
        <v>4</v>
      </c>
      <c r="E41" s="302">
        <v>3</v>
      </c>
      <c r="F41" s="302"/>
      <c r="G41" s="307">
        <f t="shared" si="0"/>
        <v>54000</v>
      </c>
      <c r="H41" s="301" t="s">
        <v>440</v>
      </c>
      <c r="I41" s="206"/>
      <c r="J41" s="206"/>
      <c r="K41" s="206"/>
      <c r="L41" s="206"/>
      <c r="M41" s="206"/>
      <c r="N41" s="206"/>
      <c r="O41" s="206"/>
      <c r="P41" s="206"/>
      <c r="Q41" s="206"/>
      <c r="R41" s="100" t="s">
        <v>99</v>
      </c>
      <c r="S41" s="100">
        <v>1</v>
      </c>
      <c r="U41" s="100" t="s">
        <v>99</v>
      </c>
      <c r="V41" s="100">
        <v>6</v>
      </c>
      <c r="X41" s="100" t="s">
        <v>99</v>
      </c>
      <c r="Y41" s="100">
        <v>4</v>
      </c>
      <c r="AA41" s="100" t="s">
        <v>99</v>
      </c>
      <c r="AB41" s="100">
        <v>8</v>
      </c>
      <c r="AD41" s="30" t="s">
        <v>71</v>
      </c>
      <c r="AE41" s="2"/>
      <c r="AG41" s="30" t="s">
        <v>71</v>
      </c>
      <c r="AH41" s="2"/>
      <c r="AJ41" s="30" t="s">
        <v>71</v>
      </c>
      <c r="AK41" s="2"/>
    </row>
    <row r="42" spans="1:37" ht="22.5" customHeight="1" x14ac:dyDescent="0.35">
      <c r="A42" s="250">
        <f t="shared" si="1"/>
        <v>37</v>
      </c>
      <c r="B42" s="305" t="s">
        <v>1035</v>
      </c>
      <c r="C42" s="306" t="s">
        <v>148</v>
      </c>
      <c r="D42" s="302">
        <v>4</v>
      </c>
      <c r="E42" s="302">
        <v>1</v>
      </c>
      <c r="F42" s="302"/>
      <c r="G42" s="307">
        <f t="shared" si="0"/>
        <v>18000</v>
      </c>
      <c r="H42" s="301" t="s">
        <v>440</v>
      </c>
      <c r="I42" s="206"/>
      <c r="J42" s="206"/>
      <c r="K42" s="206"/>
      <c r="L42" s="206"/>
      <c r="M42" s="206"/>
      <c r="N42" s="206"/>
      <c r="O42" s="206"/>
      <c r="P42" s="206"/>
      <c r="Q42" s="206"/>
      <c r="R42" s="30" t="s">
        <v>70</v>
      </c>
      <c r="S42" s="2">
        <v>4</v>
      </c>
      <c r="U42" s="30" t="s">
        <v>70</v>
      </c>
      <c r="V42" s="2">
        <v>12</v>
      </c>
      <c r="X42" s="30" t="s">
        <v>70</v>
      </c>
      <c r="Y42" s="2">
        <v>2</v>
      </c>
      <c r="AA42" s="30" t="s">
        <v>70</v>
      </c>
      <c r="AB42" s="2">
        <v>2</v>
      </c>
      <c r="AD42" s="30"/>
      <c r="AE42" s="2"/>
      <c r="AG42" s="30"/>
      <c r="AH42" s="2"/>
      <c r="AJ42" s="30"/>
      <c r="AK42" s="2"/>
    </row>
    <row r="43" spans="1:37" ht="22.5" customHeight="1" x14ac:dyDescent="0.35">
      <c r="A43" s="250">
        <f t="shared" si="1"/>
        <v>38</v>
      </c>
      <c r="B43" s="305" t="s">
        <v>488</v>
      </c>
      <c r="C43" s="306" t="s">
        <v>148</v>
      </c>
      <c r="D43" s="302">
        <v>4</v>
      </c>
      <c r="E43" s="302">
        <v>3</v>
      </c>
      <c r="F43" s="302"/>
      <c r="G43" s="307">
        <f t="shared" si="0"/>
        <v>54000</v>
      </c>
      <c r="H43" s="301" t="s">
        <v>440</v>
      </c>
      <c r="I43" s="206"/>
      <c r="J43" s="206"/>
      <c r="K43" s="206"/>
      <c r="L43" s="206"/>
      <c r="M43" s="206"/>
      <c r="N43" s="206"/>
      <c r="O43" s="206"/>
      <c r="P43" s="206"/>
      <c r="Q43" s="206"/>
      <c r="R43" s="30" t="s">
        <v>71</v>
      </c>
      <c r="S43" s="2"/>
      <c r="U43" s="30" t="s">
        <v>71</v>
      </c>
      <c r="V43" s="2"/>
      <c r="X43" s="30" t="s">
        <v>71</v>
      </c>
      <c r="Y43" s="2"/>
      <c r="AA43" s="30" t="s">
        <v>71</v>
      </c>
      <c r="AB43" s="2"/>
      <c r="AD43" s="120" t="s">
        <v>0</v>
      </c>
      <c r="AE43" s="79">
        <v>18000</v>
      </c>
      <c r="AG43" s="120" t="s">
        <v>0</v>
      </c>
      <c r="AH43" s="79">
        <f>AH40*18000+AH41*18000</f>
        <v>54000</v>
      </c>
      <c r="AJ43" s="120" t="s">
        <v>0</v>
      </c>
      <c r="AK43" s="79">
        <f>AK40*18000+AK41*18000</f>
        <v>54000</v>
      </c>
    </row>
    <row r="44" spans="1:37" s="10" customFormat="1" ht="22.5" customHeight="1" x14ac:dyDescent="0.35">
      <c r="A44" s="250">
        <f t="shared" si="1"/>
        <v>39</v>
      </c>
      <c r="B44" s="305" t="s">
        <v>911</v>
      </c>
      <c r="C44" s="306" t="s">
        <v>148</v>
      </c>
      <c r="D44" s="302">
        <v>4</v>
      </c>
      <c r="E44" s="302">
        <v>3</v>
      </c>
      <c r="F44" s="302"/>
      <c r="G44" s="307">
        <f t="shared" si="0"/>
        <v>54000</v>
      </c>
      <c r="H44" s="301" t="s">
        <v>440</v>
      </c>
      <c r="I44" s="206"/>
      <c r="J44" s="206"/>
      <c r="K44" s="206"/>
      <c r="L44" s="206"/>
      <c r="M44" s="206"/>
      <c r="N44" s="206"/>
      <c r="O44" s="206"/>
      <c r="P44" s="206"/>
      <c r="Q44" s="206"/>
      <c r="R44" s="120" t="s">
        <v>0</v>
      </c>
      <c r="S44" s="79">
        <f>S42*18000</f>
        <v>72000</v>
      </c>
      <c r="T44"/>
      <c r="U44" s="120" t="s">
        <v>0</v>
      </c>
      <c r="V44" s="79">
        <f>V42*18000</f>
        <v>216000</v>
      </c>
      <c r="W44"/>
      <c r="X44" s="120" t="s">
        <v>0</v>
      </c>
      <c r="Y44" s="79">
        <f>Y42*18000+Y43*18000</f>
        <v>36000</v>
      </c>
      <c r="AA44" s="120" t="s">
        <v>0</v>
      </c>
      <c r="AB44" s="79">
        <f>AB42*18000+AB43*17000</f>
        <v>36000</v>
      </c>
    </row>
    <row r="45" spans="1:37" ht="22.5" customHeight="1" x14ac:dyDescent="0.35">
      <c r="A45" s="250">
        <f t="shared" si="1"/>
        <v>40</v>
      </c>
      <c r="B45" s="305" t="s">
        <v>841</v>
      </c>
      <c r="C45" s="306" t="s">
        <v>148</v>
      </c>
      <c r="D45" s="302">
        <v>4</v>
      </c>
      <c r="E45" s="302">
        <v>1</v>
      </c>
      <c r="F45" s="302"/>
      <c r="G45" s="307">
        <f t="shared" si="0"/>
        <v>18000</v>
      </c>
      <c r="H45" s="301" t="s">
        <v>440</v>
      </c>
      <c r="I45" s="236"/>
      <c r="J45" s="236"/>
      <c r="K45" s="236"/>
      <c r="L45" s="236"/>
      <c r="M45" s="236"/>
      <c r="N45" s="236"/>
      <c r="O45" s="236"/>
      <c r="P45" s="236"/>
      <c r="Q45" s="236"/>
      <c r="AD45" s="100" t="s">
        <v>2</v>
      </c>
      <c r="AE45" s="6" t="s">
        <v>841</v>
      </c>
      <c r="AG45" s="100" t="s">
        <v>2</v>
      </c>
      <c r="AH45" s="6" t="s">
        <v>489</v>
      </c>
      <c r="AJ45" s="100" t="s">
        <v>2</v>
      </c>
      <c r="AK45" s="6" t="s">
        <v>512</v>
      </c>
    </row>
    <row r="46" spans="1:37" ht="22.5" customHeight="1" x14ac:dyDescent="0.35">
      <c r="A46" s="250">
        <f t="shared" si="1"/>
        <v>41</v>
      </c>
      <c r="B46" s="305" t="s">
        <v>489</v>
      </c>
      <c r="C46" s="306" t="s">
        <v>148</v>
      </c>
      <c r="D46" s="302">
        <v>4</v>
      </c>
      <c r="E46" s="302">
        <v>1</v>
      </c>
      <c r="F46" s="302"/>
      <c r="G46" s="307">
        <f t="shared" si="0"/>
        <v>18000</v>
      </c>
      <c r="H46" s="301" t="s">
        <v>440</v>
      </c>
      <c r="I46" s="206"/>
      <c r="J46" s="206"/>
      <c r="K46" s="206"/>
      <c r="L46" s="206"/>
      <c r="M46" s="206"/>
      <c r="N46" s="206"/>
      <c r="O46" s="206"/>
      <c r="P46" s="206"/>
      <c r="Q46" s="206"/>
      <c r="R46" s="100" t="s">
        <v>2</v>
      </c>
      <c r="S46" s="6" t="s">
        <v>1070</v>
      </c>
      <c r="U46" s="100" t="s">
        <v>2</v>
      </c>
      <c r="V46" s="6" t="s">
        <v>491</v>
      </c>
      <c r="X46" s="100" t="s">
        <v>2</v>
      </c>
      <c r="Y46" s="6" t="s">
        <v>367</v>
      </c>
      <c r="AA46" s="100" t="s">
        <v>2</v>
      </c>
      <c r="AB46" s="6" t="s">
        <v>493</v>
      </c>
      <c r="AD46" s="100" t="s">
        <v>457</v>
      </c>
      <c r="AE46" s="6" t="s">
        <v>148</v>
      </c>
      <c r="AG46" s="100" t="s">
        <v>457</v>
      </c>
      <c r="AH46" s="6" t="s">
        <v>148</v>
      </c>
      <c r="AJ46" s="100" t="s">
        <v>457</v>
      </c>
      <c r="AK46" s="6" t="s">
        <v>148</v>
      </c>
    </row>
    <row r="47" spans="1:37" ht="22.5" customHeight="1" x14ac:dyDescent="0.35">
      <c r="A47" s="250">
        <f t="shared" si="1"/>
        <v>42</v>
      </c>
      <c r="B47" s="305" t="s">
        <v>512</v>
      </c>
      <c r="C47" s="306" t="s">
        <v>148</v>
      </c>
      <c r="D47" s="302">
        <v>4</v>
      </c>
      <c r="E47" s="302">
        <v>2</v>
      </c>
      <c r="F47" s="302"/>
      <c r="G47" s="307">
        <f t="shared" si="0"/>
        <v>36000</v>
      </c>
      <c r="H47" s="301" t="s">
        <v>440</v>
      </c>
      <c r="I47" s="206"/>
      <c r="J47" s="206"/>
      <c r="K47" s="206"/>
      <c r="L47" s="206"/>
      <c r="M47" s="206"/>
      <c r="N47" s="206"/>
      <c r="O47" s="206"/>
      <c r="P47" s="206"/>
      <c r="Q47" s="206"/>
      <c r="R47" s="100" t="s">
        <v>457</v>
      </c>
      <c r="S47" s="6" t="s">
        <v>148</v>
      </c>
      <c r="U47" s="100" t="s">
        <v>457</v>
      </c>
      <c r="V47" s="6" t="s">
        <v>148</v>
      </c>
      <c r="X47" s="100" t="s">
        <v>457</v>
      </c>
      <c r="Y47" s="6" t="s">
        <v>148</v>
      </c>
      <c r="AA47" s="100" t="s">
        <v>457</v>
      </c>
      <c r="AB47" s="6" t="s">
        <v>148</v>
      </c>
      <c r="AD47" s="100" t="s">
        <v>99</v>
      </c>
      <c r="AE47" s="100">
        <v>4</v>
      </c>
      <c r="AG47" s="100" t="s">
        <v>99</v>
      </c>
      <c r="AH47" s="100">
        <v>4</v>
      </c>
      <c r="AJ47" s="100" t="s">
        <v>99</v>
      </c>
      <c r="AK47" s="100">
        <v>4</v>
      </c>
    </row>
    <row r="48" spans="1:37" ht="22.5" customHeight="1" x14ac:dyDescent="0.35">
      <c r="A48" s="250">
        <f t="shared" si="1"/>
        <v>43</v>
      </c>
      <c r="B48" s="305" t="s">
        <v>1039</v>
      </c>
      <c r="C48" s="306" t="s">
        <v>148</v>
      </c>
      <c r="D48" s="302">
        <v>4</v>
      </c>
      <c r="E48" s="302">
        <v>1</v>
      </c>
      <c r="F48" s="302"/>
      <c r="G48" s="307">
        <f t="shared" si="0"/>
        <v>18000</v>
      </c>
      <c r="H48" s="301" t="s">
        <v>440</v>
      </c>
      <c r="I48" s="206"/>
      <c r="J48" s="206"/>
      <c r="K48" s="206"/>
      <c r="L48" s="206"/>
      <c r="M48" s="206"/>
      <c r="N48" s="206"/>
      <c r="O48" s="206"/>
      <c r="P48" s="206"/>
      <c r="Q48" s="206"/>
      <c r="R48" s="100" t="s">
        <v>99</v>
      </c>
      <c r="S48" s="100">
        <v>4</v>
      </c>
      <c r="U48" s="100" t="s">
        <v>99</v>
      </c>
      <c r="V48" s="100">
        <v>4</v>
      </c>
      <c r="X48" s="100" t="s">
        <v>99</v>
      </c>
      <c r="Y48" s="100">
        <v>4</v>
      </c>
      <c r="AA48" s="100" t="s">
        <v>99</v>
      </c>
      <c r="AB48" s="100">
        <v>4</v>
      </c>
      <c r="AD48" s="30" t="s">
        <v>70</v>
      </c>
      <c r="AE48" s="2">
        <v>1</v>
      </c>
      <c r="AG48" s="30" t="s">
        <v>70</v>
      </c>
      <c r="AH48" s="2">
        <v>1</v>
      </c>
      <c r="AJ48" s="30" t="s">
        <v>70</v>
      </c>
      <c r="AK48" s="2">
        <v>2</v>
      </c>
    </row>
    <row r="49" spans="1:37" ht="22.5" customHeight="1" x14ac:dyDescent="0.35">
      <c r="A49" s="250">
        <f t="shared" si="1"/>
        <v>44</v>
      </c>
      <c r="B49" s="305" t="s">
        <v>491</v>
      </c>
      <c r="C49" s="306" t="s">
        <v>148</v>
      </c>
      <c r="D49" s="302">
        <v>4</v>
      </c>
      <c r="E49" s="302">
        <v>1</v>
      </c>
      <c r="F49" s="305"/>
      <c r="G49" s="307">
        <f t="shared" si="0"/>
        <v>18000</v>
      </c>
      <c r="H49" s="301" t="s">
        <v>440</v>
      </c>
      <c r="I49" s="206"/>
      <c r="J49" s="206"/>
      <c r="K49" s="206"/>
      <c r="L49" s="206"/>
      <c r="M49" s="206"/>
      <c r="N49" s="206"/>
      <c r="O49" s="206"/>
      <c r="P49" s="206"/>
      <c r="Q49" s="206"/>
      <c r="R49" s="30" t="s">
        <v>70</v>
      </c>
      <c r="S49" s="2">
        <v>1</v>
      </c>
      <c r="U49" s="30" t="s">
        <v>70</v>
      </c>
      <c r="V49" s="2">
        <v>1</v>
      </c>
      <c r="X49" s="30" t="s">
        <v>70</v>
      </c>
      <c r="Y49" s="2">
        <v>3</v>
      </c>
      <c r="AA49" s="30" t="s">
        <v>70</v>
      </c>
      <c r="AB49" s="2">
        <v>1</v>
      </c>
      <c r="AD49" s="30" t="s">
        <v>71</v>
      </c>
      <c r="AE49" s="2"/>
      <c r="AG49" s="30" t="s">
        <v>71</v>
      </c>
      <c r="AH49" s="2"/>
      <c r="AJ49" s="30" t="s">
        <v>71</v>
      </c>
      <c r="AK49" s="2"/>
    </row>
    <row r="50" spans="1:37" ht="22.5" customHeight="1" x14ac:dyDescent="0.35">
      <c r="A50" s="250">
        <f t="shared" si="1"/>
        <v>45</v>
      </c>
      <c r="B50" s="305" t="s">
        <v>367</v>
      </c>
      <c r="C50" s="306" t="s">
        <v>148</v>
      </c>
      <c r="D50" s="302">
        <v>4</v>
      </c>
      <c r="E50" s="302">
        <v>3</v>
      </c>
      <c r="F50" s="305"/>
      <c r="G50" s="307">
        <f t="shared" si="0"/>
        <v>54000</v>
      </c>
      <c r="H50" s="301" t="s">
        <v>440</v>
      </c>
      <c r="I50" s="206"/>
      <c r="J50" s="206"/>
      <c r="K50" s="206"/>
      <c r="L50" s="206"/>
      <c r="M50" s="206"/>
      <c r="N50" s="206"/>
      <c r="O50" s="206"/>
      <c r="P50" s="206"/>
      <c r="Q50" s="206"/>
      <c r="R50" s="30" t="s">
        <v>71</v>
      </c>
      <c r="S50" s="2"/>
      <c r="U50" s="30" t="s">
        <v>71</v>
      </c>
      <c r="V50" s="2"/>
      <c r="X50" s="30" t="s">
        <v>71</v>
      </c>
      <c r="Y50" s="2"/>
      <c r="AA50" s="30" t="s">
        <v>71</v>
      </c>
      <c r="AB50" s="2"/>
      <c r="AD50" s="30"/>
      <c r="AE50" s="2"/>
      <c r="AG50" s="30"/>
      <c r="AH50" s="2"/>
      <c r="AJ50" s="30"/>
      <c r="AK50" s="2"/>
    </row>
    <row r="51" spans="1:37" ht="22.5" customHeight="1" x14ac:dyDescent="0.35">
      <c r="A51" s="250">
        <f t="shared" si="1"/>
        <v>46</v>
      </c>
      <c r="B51" s="305" t="s">
        <v>493</v>
      </c>
      <c r="C51" s="306" t="s">
        <v>148</v>
      </c>
      <c r="D51" s="302">
        <v>4</v>
      </c>
      <c r="E51" s="302">
        <v>1</v>
      </c>
      <c r="F51" s="305"/>
      <c r="G51" s="307">
        <f t="shared" si="0"/>
        <v>18000</v>
      </c>
      <c r="H51" s="301" t="s">
        <v>440</v>
      </c>
      <c r="I51" s="206"/>
      <c r="J51" s="206"/>
      <c r="K51" s="206"/>
      <c r="L51" s="206"/>
      <c r="M51" s="206"/>
      <c r="N51" s="206"/>
      <c r="O51" s="206"/>
      <c r="P51" s="206"/>
      <c r="Q51" s="206"/>
      <c r="R51" s="120" t="s">
        <v>0</v>
      </c>
      <c r="S51" s="79">
        <v>18000</v>
      </c>
      <c r="U51" s="120" t="s">
        <v>0</v>
      </c>
      <c r="V51" s="79">
        <v>18000</v>
      </c>
      <c r="X51" s="120" t="s">
        <v>0</v>
      </c>
      <c r="Y51" s="79">
        <f>Y49*18000+Y50*17000</f>
        <v>54000</v>
      </c>
      <c r="AA51" s="120" t="s">
        <v>0</v>
      </c>
      <c r="AB51" s="79">
        <v>18000</v>
      </c>
      <c r="AD51" s="120" t="s">
        <v>0</v>
      </c>
      <c r="AE51" s="79">
        <f>AE48*18000+AE49*18000</f>
        <v>18000</v>
      </c>
      <c r="AG51" s="120" t="s">
        <v>0</v>
      </c>
      <c r="AH51" s="79">
        <f>AH48*18000+AH49*18000</f>
        <v>18000</v>
      </c>
      <c r="AJ51" s="120" t="s">
        <v>0</v>
      </c>
      <c r="AK51" s="79">
        <f>AK48*18000+AK49*18000</f>
        <v>36000</v>
      </c>
    </row>
    <row r="52" spans="1:37" ht="22.5" customHeight="1" x14ac:dyDescent="0.35">
      <c r="A52" s="250">
        <f t="shared" si="1"/>
        <v>47</v>
      </c>
      <c r="B52" s="305" t="s">
        <v>840</v>
      </c>
      <c r="C52" s="306" t="s">
        <v>148</v>
      </c>
      <c r="D52" s="302">
        <v>4</v>
      </c>
      <c r="E52" s="302">
        <v>2</v>
      </c>
      <c r="F52" s="305"/>
      <c r="G52" s="307">
        <f t="shared" si="0"/>
        <v>36000</v>
      </c>
      <c r="H52" s="301" t="s">
        <v>440</v>
      </c>
      <c r="I52" s="206"/>
      <c r="J52" s="206"/>
      <c r="K52" s="206"/>
      <c r="L52" s="206"/>
      <c r="M52" s="206"/>
      <c r="N52" s="206"/>
      <c r="O52" s="206"/>
      <c r="P52" s="206"/>
      <c r="Q52" s="206"/>
    </row>
    <row r="53" spans="1:37" ht="22.5" customHeight="1" x14ac:dyDescent="0.35">
      <c r="A53" s="250">
        <f t="shared" si="1"/>
        <v>48</v>
      </c>
      <c r="B53" s="305" t="s">
        <v>513</v>
      </c>
      <c r="C53" s="306" t="s">
        <v>148</v>
      </c>
      <c r="D53" s="302">
        <v>4</v>
      </c>
      <c r="E53" s="302">
        <v>3</v>
      </c>
      <c r="F53" s="305"/>
      <c r="G53" s="307">
        <f t="shared" si="0"/>
        <v>54000</v>
      </c>
      <c r="H53" s="301" t="s">
        <v>440</v>
      </c>
      <c r="I53" s="206"/>
      <c r="J53" s="206"/>
      <c r="K53" s="206"/>
      <c r="L53" s="206"/>
      <c r="M53" s="206"/>
      <c r="N53" s="206"/>
      <c r="O53" s="206"/>
      <c r="P53" s="206"/>
      <c r="Q53" s="206"/>
      <c r="R53" s="100" t="s">
        <v>2</v>
      </c>
      <c r="S53" s="6" t="s">
        <v>840</v>
      </c>
      <c r="U53" s="100" t="s">
        <v>2</v>
      </c>
      <c r="V53" s="6" t="s">
        <v>1071</v>
      </c>
      <c r="X53" s="100" t="s">
        <v>2</v>
      </c>
      <c r="Y53" s="6" t="s">
        <v>1064</v>
      </c>
      <c r="AA53" s="100" t="s">
        <v>2</v>
      </c>
      <c r="AB53" s="6" t="s">
        <v>524</v>
      </c>
    </row>
    <row r="54" spans="1:37" ht="22.5" customHeight="1" x14ac:dyDescent="0.35">
      <c r="A54" s="250">
        <f t="shared" si="1"/>
        <v>49</v>
      </c>
      <c r="B54" s="305" t="s">
        <v>1064</v>
      </c>
      <c r="C54" s="306" t="s">
        <v>148</v>
      </c>
      <c r="D54" s="302">
        <v>4</v>
      </c>
      <c r="E54" s="302">
        <v>1</v>
      </c>
      <c r="F54" s="305"/>
      <c r="G54" s="309">
        <f t="shared" si="0"/>
        <v>18000</v>
      </c>
      <c r="H54" s="301" t="s">
        <v>440</v>
      </c>
      <c r="I54" s="236"/>
      <c r="J54" s="236"/>
      <c r="K54" s="236"/>
      <c r="L54" s="236"/>
      <c r="M54" s="236"/>
      <c r="N54" s="236"/>
      <c r="O54" s="236"/>
      <c r="P54" s="236"/>
      <c r="Q54" s="236"/>
      <c r="R54" s="100" t="s">
        <v>457</v>
      </c>
      <c r="S54" s="6" t="s">
        <v>148</v>
      </c>
      <c r="U54" s="100" t="s">
        <v>457</v>
      </c>
      <c r="V54" s="6" t="s">
        <v>148</v>
      </c>
      <c r="X54" s="100" t="s">
        <v>457</v>
      </c>
      <c r="Y54" s="6" t="s">
        <v>148</v>
      </c>
      <c r="AA54" s="100" t="s">
        <v>457</v>
      </c>
      <c r="AB54" s="6" t="s">
        <v>148</v>
      </c>
    </row>
    <row r="55" spans="1:37" ht="22.5" customHeight="1" x14ac:dyDescent="0.35">
      <c r="A55" s="250">
        <f t="shared" si="1"/>
        <v>50</v>
      </c>
      <c r="B55" s="305" t="s">
        <v>524</v>
      </c>
      <c r="C55" s="306" t="s">
        <v>148</v>
      </c>
      <c r="D55" s="302">
        <v>4</v>
      </c>
      <c r="E55" s="302">
        <v>2</v>
      </c>
      <c r="F55" s="305"/>
      <c r="G55" s="309">
        <f t="shared" si="0"/>
        <v>36000</v>
      </c>
      <c r="H55" s="301" t="s">
        <v>440</v>
      </c>
      <c r="I55" s="236"/>
      <c r="J55" s="236"/>
      <c r="K55" s="236"/>
      <c r="L55" s="236"/>
      <c r="M55" s="236"/>
      <c r="N55" s="236"/>
      <c r="O55" s="236"/>
      <c r="P55" s="236"/>
      <c r="Q55" s="236"/>
      <c r="R55" s="100" t="s">
        <v>99</v>
      </c>
      <c r="S55" s="100">
        <v>4</v>
      </c>
      <c r="U55" s="100" t="s">
        <v>99</v>
      </c>
      <c r="V55" s="100">
        <v>4</v>
      </c>
      <c r="X55" s="100" t="s">
        <v>99</v>
      </c>
      <c r="Y55" s="100">
        <v>4</v>
      </c>
      <c r="AA55" s="100" t="s">
        <v>99</v>
      </c>
      <c r="AB55" s="100">
        <v>4</v>
      </c>
    </row>
    <row r="56" spans="1:37" ht="22.5" customHeight="1" x14ac:dyDescent="0.35">
      <c r="A56" s="250">
        <f t="shared" si="1"/>
        <v>51</v>
      </c>
      <c r="B56" s="305" t="s">
        <v>500</v>
      </c>
      <c r="C56" s="306" t="s">
        <v>148</v>
      </c>
      <c r="D56" s="302">
        <v>4</v>
      </c>
      <c r="E56" s="302"/>
      <c r="F56" s="305">
        <v>2</v>
      </c>
      <c r="G56" s="309">
        <f t="shared" si="0"/>
        <v>36000</v>
      </c>
      <c r="H56" s="301" t="s">
        <v>440</v>
      </c>
      <c r="I56" s="236"/>
      <c r="J56" s="236"/>
      <c r="K56" s="236"/>
      <c r="L56" s="236"/>
      <c r="M56" s="236"/>
      <c r="N56" s="236"/>
      <c r="O56" s="236"/>
      <c r="P56" s="236"/>
      <c r="Q56" s="236"/>
      <c r="R56" s="30" t="s">
        <v>70</v>
      </c>
      <c r="S56" s="2">
        <v>2</v>
      </c>
      <c r="U56" s="30" t="s">
        <v>70</v>
      </c>
      <c r="V56" s="2">
        <v>3</v>
      </c>
      <c r="X56" s="30" t="s">
        <v>70</v>
      </c>
      <c r="Y56" s="2">
        <v>1</v>
      </c>
      <c r="AA56" s="30" t="s">
        <v>70</v>
      </c>
      <c r="AB56" s="2">
        <v>2</v>
      </c>
    </row>
    <row r="57" spans="1:37" ht="22.5" customHeight="1" x14ac:dyDescent="0.35">
      <c r="A57" s="250">
        <f t="shared" si="1"/>
        <v>52</v>
      </c>
      <c r="B57" s="305" t="s">
        <v>526</v>
      </c>
      <c r="C57" s="306" t="s">
        <v>148</v>
      </c>
      <c r="D57" s="302">
        <v>4</v>
      </c>
      <c r="E57" s="302"/>
      <c r="F57" s="305">
        <v>2</v>
      </c>
      <c r="G57" s="309">
        <f t="shared" si="0"/>
        <v>36000</v>
      </c>
      <c r="H57" s="301" t="s">
        <v>440</v>
      </c>
      <c r="I57" s="236"/>
      <c r="J57" s="236"/>
      <c r="K57" s="236"/>
      <c r="L57" s="236"/>
      <c r="M57" s="236"/>
      <c r="N57" s="236"/>
      <c r="O57" s="236"/>
      <c r="P57" s="236"/>
      <c r="Q57" s="236"/>
      <c r="R57" s="30" t="s">
        <v>71</v>
      </c>
      <c r="S57" s="2"/>
      <c r="U57" s="30" t="s">
        <v>71</v>
      </c>
      <c r="V57" s="2"/>
      <c r="X57" s="30" t="s">
        <v>71</v>
      </c>
      <c r="Y57" s="2"/>
      <c r="AA57" s="30" t="s">
        <v>71</v>
      </c>
      <c r="AB57" s="2"/>
    </row>
    <row r="58" spans="1:37" ht="22.5" customHeight="1" x14ac:dyDescent="0.35">
      <c r="A58" s="250">
        <f t="shared" si="1"/>
        <v>53</v>
      </c>
      <c r="B58" s="305" t="s">
        <v>1076</v>
      </c>
      <c r="C58" s="306" t="s">
        <v>148</v>
      </c>
      <c r="D58" s="302">
        <v>4</v>
      </c>
      <c r="E58" s="302">
        <v>1</v>
      </c>
      <c r="F58" s="305"/>
      <c r="G58" s="309">
        <f t="shared" si="0"/>
        <v>18000</v>
      </c>
      <c r="H58" s="301" t="s">
        <v>440</v>
      </c>
      <c r="I58" s="236"/>
      <c r="J58" s="236"/>
      <c r="K58" s="236"/>
      <c r="L58" s="236"/>
      <c r="M58" s="236"/>
      <c r="N58" s="236"/>
      <c r="O58" s="236"/>
      <c r="P58" s="236"/>
      <c r="Q58" s="236"/>
      <c r="R58" s="120" t="s">
        <v>0</v>
      </c>
      <c r="S58" s="79">
        <f>S56*18000+S57*17000</f>
        <v>36000</v>
      </c>
      <c r="U58" s="120" t="s">
        <v>0</v>
      </c>
      <c r="V58" s="79">
        <f>V56*18000+V57*17000</f>
        <v>54000</v>
      </c>
      <c r="X58" s="120" t="s">
        <v>0</v>
      </c>
      <c r="Y58" s="79">
        <f>Y56*18000+Y57*17000</f>
        <v>18000</v>
      </c>
      <c r="AA58" s="120" t="s">
        <v>0</v>
      </c>
      <c r="AB58" s="79">
        <f>AB56*18000+AB57*17000</f>
        <v>36000</v>
      </c>
    </row>
    <row r="59" spans="1:37" ht="22.5" customHeight="1" x14ac:dyDescent="0.35">
      <c r="A59" s="250">
        <f t="shared" si="1"/>
        <v>54</v>
      </c>
      <c r="B59" s="305" t="s">
        <v>914</v>
      </c>
      <c r="C59" s="306" t="s">
        <v>148</v>
      </c>
      <c r="D59" s="302">
        <v>4</v>
      </c>
      <c r="E59" s="302"/>
      <c r="F59" s="305">
        <v>1</v>
      </c>
      <c r="G59" s="309">
        <f t="shared" si="0"/>
        <v>18000</v>
      </c>
      <c r="H59" s="301" t="s">
        <v>440</v>
      </c>
      <c r="I59" s="236"/>
      <c r="J59" s="236"/>
      <c r="K59" s="236"/>
      <c r="L59" s="236"/>
      <c r="M59" s="236"/>
      <c r="N59" s="236"/>
      <c r="O59" s="236"/>
      <c r="P59" s="236"/>
      <c r="Q59" s="236"/>
    </row>
    <row r="60" spans="1:37" ht="22.5" customHeight="1" x14ac:dyDescent="0.35">
      <c r="A60" s="250">
        <f t="shared" si="1"/>
        <v>55</v>
      </c>
      <c r="B60" s="305" t="s">
        <v>1077</v>
      </c>
      <c r="C60" s="306" t="s">
        <v>148</v>
      </c>
      <c r="D60" s="302">
        <v>4</v>
      </c>
      <c r="E60" s="302">
        <v>1</v>
      </c>
      <c r="F60" s="305"/>
      <c r="G60" s="309">
        <f t="shared" si="0"/>
        <v>18000</v>
      </c>
      <c r="H60" s="301" t="s">
        <v>440</v>
      </c>
      <c r="I60" s="236"/>
      <c r="J60" s="236"/>
      <c r="K60" s="236"/>
      <c r="L60" s="236"/>
      <c r="M60" s="236"/>
      <c r="N60" s="236"/>
      <c r="O60" s="236"/>
      <c r="P60" s="236"/>
      <c r="Q60" s="236"/>
      <c r="R60" s="100" t="s">
        <v>2</v>
      </c>
      <c r="S60" s="6" t="s">
        <v>1072</v>
      </c>
      <c r="U60" s="100" t="s">
        <v>2</v>
      </c>
      <c r="V60" s="6" t="s">
        <v>526</v>
      </c>
      <c r="X60" s="100" t="s">
        <v>2</v>
      </c>
      <c r="Y60" s="6" t="s">
        <v>656</v>
      </c>
      <c r="AA60" s="100" t="s">
        <v>2</v>
      </c>
      <c r="AB60" s="6" t="s">
        <v>914</v>
      </c>
    </row>
    <row r="61" spans="1:37" ht="22.5" customHeight="1" x14ac:dyDescent="0.35">
      <c r="A61" s="61">
        <f t="shared" si="1"/>
        <v>56</v>
      </c>
      <c r="B61" s="257" t="s">
        <v>689</v>
      </c>
      <c r="C61" s="252" t="s">
        <v>189</v>
      </c>
      <c r="D61" s="250">
        <v>8</v>
      </c>
      <c r="E61" s="250">
        <v>1</v>
      </c>
      <c r="F61" s="257"/>
      <c r="G61" s="256">
        <f t="shared" ref="G61:G66" si="2">E61*18000+F61*18000</f>
        <v>18000</v>
      </c>
      <c r="H61" s="285"/>
      <c r="I61" s="236"/>
      <c r="J61" s="236"/>
      <c r="K61" s="236"/>
      <c r="L61" s="236"/>
      <c r="M61" s="236"/>
      <c r="N61" s="236"/>
      <c r="O61" s="236"/>
      <c r="P61" s="236"/>
      <c r="Q61" s="236"/>
      <c r="R61" s="100" t="s">
        <v>457</v>
      </c>
      <c r="S61" s="6" t="s">
        <v>148</v>
      </c>
      <c r="U61" s="100" t="s">
        <v>457</v>
      </c>
      <c r="V61" s="6" t="s">
        <v>148</v>
      </c>
      <c r="X61" s="100" t="s">
        <v>457</v>
      </c>
      <c r="Y61" s="6" t="s">
        <v>148</v>
      </c>
      <c r="AA61" s="100" t="s">
        <v>457</v>
      </c>
      <c r="AB61" s="6" t="s">
        <v>148</v>
      </c>
    </row>
    <row r="62" spans="1:37" ht="22.5" customHeight="1" x14ac:dyDescent="0.35">
      <c r="A62" s="63">
        <f t="shared" si="1"/>
        <v>57</v>
      </c>
      <c r="B62" s="297" t="s">
        <v>1073</v>
      </c>
      <c r="C62" s="298" t="s">
        <v>1074</v>
      </c>
      <c r="D62" s="299">
        <v>7</v>
      </c>
      <c r="E62" s="299">
        <v>1</v>
      </c>
      <c r="F62" s="297"/>
      <c r="G62" s="301">
        <f t="shared" si="2"/>
        <v>18000</v>
      </c>
      <c r="H62" s="301" t="s">
        <v>440</v>
      </c>
      <c r="I62" s="236"/>
      <c r="J62" s="236"/>
      <c r="K62" s="236"/>
      <c r="L62" s="236"/>
      <c r="M62" s="236"/>
      <c r="N62" s="236"/>
      <c r="O62" s="236"/>
      <c r="P62" s="236"/>
      <c r="Q62" s="236"/>
      <c r="R62" s="100" t="s">
        <v>99</v>
      </c>
      <c r="S62" s="100">
        <v>4</v>
      </c>
      <c r="U62" s="100" t="s">
        <v>99</v>
      </c>
      <c r="V62" s="100">
        <v>4</v>
      </c>
      <c r="X62" s="100" t="s">
        <v>99</v>
      </c>
      <c r="Y62" s="100">
        <v>4</v>
      </c>
      <c r="AA62" s="100" t="s">
        <v>99</v>
      </c>
      <c r="AB62" s="100">
        <v>4</v>
      </c>
    </row>
    <row r="63" spans="1:37" ht="22.5" customHeight="1" x14ac:dyDescent="0.35">
      <c r="A63" s="302">
        <f t="shared" si="1"/>
        <v>58</v>
      </c>
      <c r="B63" s="297" t="s">
        <v>1075</v>
      </c>
      <c r="C63" s="298" t="s">
        <v>1074</v>
      </c>
      <c r="D63" s="299">
        <v>7</v>
      </c>
      <c r="E63" s="299">
        <v>1</v>
      </c>
      <c r="F63" s="297"/>
      <c r="G63" s="301">
        <f t="shared" si="2"/>
        <v>18000</v>
      </c>
      <c r="H63" s="301" t="s">
        <v>440</v>
      </c>
      <c r="I63" s="236"/>
      <c r="J63" s="236"/>
      <c r="K63" s="236"/>
      <c r="L63" s="236"/>
      <c r="M63" s="236"/>
      <c r="N63" s="236"/>
      <c r="O63" s="236"/>
      <c r="P63" s="236"/>
      <c r="Q63" s="236"/>
      <c r="R63" s="30" t="s">
        <v>70</v>
      </c>
      <c r="S63" s="2"/>
      <c r="U63" s="30" t="s">
        <v>70</v>
      </c>
      <c r="V63" s="2"/>
      <c r="X63" s="30" t="s">
        <v>70</v>
      </c>
      <c r="Y63" s="2"/>
      <c r="AA63" s="30" t="s">
        <v>70</v>
      </c>
      <c r="AB63" s="2"/>
    </row>
    <row r="64" spans="1:37" ht="22.5" customHeight="1" x14ac:dyDescent="0.35">
      <c r="A64" s="302">
        <f t="shared" si="1"/>
        <v>59</v>
      </c>
      <c r="B64" s="305" t="s">
        <v>745</v>
      </c>
      <c r="C64" s="306" t="s">
        <v>104</v>
      </c>
      <c r="D64" s="302">
        <v>4</v>
      </c>
      <c r="E64" s="302">
        <v>1</v>
      </c>
      <c r="F64" s="305"/>
      <c r="G64" s="309">
        <f t="shared" si="2"/>
        <v>18000</v>
      </c>
      <c r="H64" s="301"/>
      <c r="I64" s="236"/>
      <c r="J64" s="236"/>
      <c r="K64" s="236"/>
      <c r="L64" s="236"/>
      <c r="M64" s="236"/>
      <c r="N64" s="236"/>
      <c r="O64" s="236"/>
      <c r="P64" s="236"/>
      <c r="Q64" s="236"/>
      <c r="R64" s="30" t="s">
        <v>71</v>
      </c>
      <c r="S64" s="2">
        <v>2</v>
      </c>
      <c r="U64" s="30" t="s">
        <v>71</v>
      </c>
      <c r="V64" s="2">
        <v>2</v>
      </c>
      <c r="X64" s="30" t="s">
        <v>71</v>
      </c>
      <c r="Y64" s="2">
        <v>1</v>
      </c>
      <c r="AA64" s="30" t="s">
        <v>71</v>
      </c>
      <c r="AB64" s="2">
        <v>1</v>
      </c>
    </row>
    <row r="65" spans="1:28" ht="22.5" customHeight="1" x14ac:dyDescent="0.35">
      <c r="A65" s="63">
        <f t="shared" si="1"/>
        <v>60</v>
      </c>
      <c r="B65" s="7" t="s">
        <v>467</v>
      </c>
      <c r="C65" s="303" t="s">
        <v>104</v>
      </c>
      <c r="D65" s="63">
        <v>4</v>
      </c>
      <c r="E65" s="63">
        <v>1</v>
      </c>
      <c r="F65" s="63"/>
      <c r="G65" s="304">
        <f t="shared" si="2"/>
        <v>18000</v>
      </c>
      <c r="H65" s="301" t="s">
        <v>440</v>
      </c>
      <c r="I65" s="236"/>
      <c r="J65" s="236"/>
      <c r="K65" s="236"/>
      <c r="L65" s="236"/>
      <c r="M65" s="236"/>
      <c r="N65" s="236"/>
      <c r="O65" s="236"/>
      <c r="P65" s="236"/>
      <c r="Q65" s="236"/>
      <c r="R65" s="30"/>
      <c r="S65" s="2"/>
      <c r="U65" s="30"/>
      <c r="V65" s="2"/>
      <c r="X65" s="30"/>
      <c r="Y65" s="2"/>
      <c r="AA65" s="30"/>
      <c r="AB65" s="2"/>
    </row>
    <row r="66" spans="1:28" ht="22.5" customHeight="1" x14ac:dyDescent="0.35">
      <c r="A66" s="63">
        <f t="shared" si="1"/>
        <v>61</v>
      </c>
      <c r="B66" s="7" t="s">
        <v>1078</v>
      </c>
      <c r="C66" s="303" t="s">
        <v>649</v>
      </c>
      <c r="D66" s="63">
        <v>5</v>
      </c>
      <c r="E66" s="63">
        <v>2</v>
      </c>
      <c r="F66" s="63"/>
      <c r="G66" s="304">
        <f t="shared" si="2"/>
        <v>36000</v>
      </c>
      <c r="H66" s="301" t="s">
        <v>440</v>
      </c>
      <c r="I66" s="236"/>
      <c r="J66" s="236"/>
      <c r="K66" s="236"/>
      <c r="L66" s="236"/>
      <c r="M66" s="236"/>
      <c r="N66" s="236"/>
      <c r="O66" s="236"/>
      <c r="P66" s="236"/>
      <c r="Q66" s="236"/>
      <c r="R66" s="120" t="s">
        <v>0</v>
      </c>
      <c r="S66" s="79">
        <f>S63*18000+S64*18000</f>
        <v>36000</v>
      </c>
      <c r="U66" s="120" t="s">
        <v>0</v>
      </c>
      <c r="V66" s="79">
        <f>V63*18000+V64*18000</f>
        <v>36000</v>
      </c>
      <c r="X66" s="120" t="s">
        <v>0</v>
      </c>
      <c r="Y66" s="79">
        <f>Y63*18000+Y64*18000</f>
        <v>18000</v>
      </c>
      <c r="AA66" s="120" t="s">
        <v>0</v>
      </c>
      <c r="AB66" s="79">
        <f>AB63*18000+AB64*18000</f>
        <v>18000</v>
      </c>
    </row>
    <row r="67" spans="1:28" x14ac:dyDescent="0.35">
      <c r="A67" s="63">
        <f t="shared" si="1"/>
        <v>62</v>
      </c>
      <c r="B67" s="297" t="s">
        <v>1079</v>
      </c>
      <c r="C67" s="298" t="s">
        <v>1081</v>
      </c>
      <c r="D67" s="299">
        <v>7</v>
      </c>
      <c r="E67" s="299"/>
      <c r="F67" s="297">
        <v>1</v>
      </c>
      <c r="G67" s="301">
        <v>18000</v>
      </c>
      <c r="H67" s="301" t="s">
        <v>440</v>
      </c>
      <c r="I67" s="206"/>
      <c r="J67" s="206"/>
      <c r="K67" s="206"/>
      <c r="L67" s="206"/>
      <c r="M67" s="206"/>
      <c r="N67" s="206"/>
      <c r="O67" s="206"/>
      <c r="P67" s="206"/>
      <c r="Q67" s="206"/>
    </row>
    <row r="68" spans="1:28" hidden="1" x14ac:dyDescent="0.35">
      <c r="A68" s="61">
        <f t="shared" si="1"/>
        <v>63</v>
      </c>
      <c r="B68" s="93"/>
      <c r="C68" s="118"/>
      <c r="D68" s="94"/>
      <c r="E68" s="94"/>
      <c r="F68" s="93"/>
      <c r="G68" s="285"/>
      <c r="H68" s="285"/>
      <c r="R68" s="100" t="s">
        <v>2</v>
      </c>
      <c r="S68" s="6" t="s">
        <v>1073</v>
      </c>
      <c r="U68" s="100" t="s">
        <v>2</v>
      </c>
      <c r="V68" s="103" t="s">
        <v>1075</v>
      </c>
      <c r="X68" s="100" t="s">
        <v>2</v>
      </c>
      <c r="Y68" s="103" t="s">
        <v>745</v>
      </c>
      <c r="AA68" s="100" t="s">
        <v>2</v>
      </c>
      <c r="AB68" s="103"/>
    </row>
    <row r="69" spans="1:28" hidden="1" x14ac:dyDescent="0.35">
      <c r="A69" s="61">
        <f t="shared" si="1"/>
        <v>64</v>
      </c>
      <c r="B69" s="93"/>
      <c r="C69" s="118"/>
      <c r="D69" s="94"/>
      <c r="E69" s="94"/>
      <c r="F69" s="93"/>
      <c r="G69" s="285"/>
      <c r="H69" s="285"/>
      <c r="R69" s="100" t="s">
        <v>457</v>
      </c>
      <c r="S69" s="6" t="s">
        <v>485</v>
      </c>
      <c r="U69" s="100" t="s">
        <v>457</v>
      </c>
      <c r="V69" s="6" t="s">
        <v>485</v>
      </c>
      <c r="X69" s="100" t="s">
        <v>457</v>
      </c>
      <c r="Y69" s="6" t="s">
        <v>104</v>
      </c>
      <c r="AA69" s="100" t="s">
        <v>457</v>
      </c>
      <c r="AB69" s="6"/>
    </row>
    <row r="70" spans="1:28" hidden="1" x14ac:dyDescent="0.35">
      <c r="A70" s="61">
        <f t="shared" si="1"/>
        <v>65</v>
      </c>
      <c r="B70" s="93"/>
      <c r="C70" s="118"/>
      <c r="D70" s="94"/>
      <c r="E70" s="94"/>
      <c r="F70" s="93"/>
      <c r="G70" s="285"/>
      <c r="H70" s="285"/>
      <c r="R70" s="100" t="s">
        <v>99</v>
      </c>
      <c r="S70" s="100">
        <v>7</v>
      </c>
      <c r="U70" s="100" t="s">
        <v>99</v>
      </c>
      <c r="V70" s="100">
        <v>7</v>
      </c>
      <c r="X70" s="100" t="s">
        <v>99</v>
      </c>
      <c r="Y70" s="100">
        <v>4</v>
      </c>
      <c r="AA70" s="100" t="s">
        <v>99</v>
      </c>
      <c r="AB70" s="100"/>
    </row>
    <row r="71" spans="1:28" hidden="1" x14ac:dyDescent="0.35">
      <c r="A71" s="61">
        <f t="shared" si="1"/>
        <v>66</v>
      </c>
      <c r="B71" s="93"/>
      <c r="C71" s="118"/>
      <c r="D71" s="94"/>
      <c r="E71" s="94"/>
      <c r="F71" s="93"/>
      <c r="G71" s="285"/>
      <c r="H71" s="285"/>
      <c r="R71" s="30" t="s">
        <v>70</v>
      </c>
      <c r="S71" s="2">
        <v>1</v>
      </c>
      <c r="U71" s="30" t="s">
        <v>70</v>
      </c>
      <c r="V71" s="2">
        <v>1</v>
      </c>
      <c r="X71" s="30" t="s">
        <v>70</v>
      </c>
      <c r="Y71" s="2">
        <v>1</v>
      </c>
      <c r="AA71" s="30" t="s">
        <v>70</v>
      </c>
      <c r="AB71" s="2"/>
    </row>
    <row r="72" spans="1:28" hidden="1" x14ac:dyDescent="0.35">
      <c r="A72" s="61">
        <f t="shared" ref="A72:A88" si="3">A71+1</f>
        <v>67</v>
      </c>
      <c r="B72" s="93"/>
      <c r="C72" s="118"/>
      <c r="D72" s="94"/>
      <c r="E72" s="94"/>
      <c r="F72" s="93"/>
      <c r="G72" s="285"/>
      <c r="H72" s="285"/>
      <c r="R72" s="30" t="s">
        <v>71</v>
      </c>
      <c r="S72" s="2"/>
      <c r="U72" s="30" t="s">
        <v>71</v>
      </c>
      <c r="V72" s="2"/>
      <c r="X72" s="30" t="s">
        <v>71</v>
      </c>
      <c r="Y72" s="2"/>
      <c r="AA72" s="30" t="s">
        <v>71</v>
      </c>
      <c r="AB72" s="2"/>
    </row>
    <row r="73" spans="1:28" hidden="1" x14ac:dyDescent="0.35">
      <c r="A73" s="61">
        <f t="shared" si="3"/>
        <v>68</v>
      </c>
      <c r="B73" s="93"/>
      <c r="C73" s="118"/>
      <c r="D73" s="94"/>
      <c r="E73" s="94"/>
      <c r="F73" s="93"/>
      <c r="G73" s="285"/>
      <c r="H73" s="285"/>
      <c r="R73" s="120" t="s">
        <v>0</v>
      </c>
      <c r="S73" s="79">
        <v>18000</v>
      </c>
      <c r="U73" s="120" t="s">
        <v>0</v>
      </c>
      <c r="V73" s="79">
        <v>18000</v>
      </c>
      <c r="X73" s="120" t="s">
        <v>0</v>
      </c>
      <c r="Y73" s="79">
        <v>18000</v>
      </c>
      <c r="AA73" s="120" t="s">
        <v>0</v>
      </c>
      <c r="AB73" s="79">
        <f>AB70*18000+AB71*18000</f>
        <v>0</v>
      </c>
    </row>
    <row r="74" spans="1:28" hidden="1" x14ac:dyDescent="0.35">
      <c r="A74" s="61">
        <f t="shared" si="3"/>
        <v>69</v>
      </c>
      <c r="B74" s="93"/>
      <c r="C74" s="118"/>
      <c r="D74" s="94"/>
      <c r="E74" s="94"/>
      <c r="F74" s="93"/>
      <c r="G74" s="285"/>
      <c r="H74" s="285"/>
    </row>
    <row r="75" spans="1:28" hidden="1" x14ac:dyDescent="0.35">
      <c r="A75" s="61">
        <f t="shared" si="3"/>
        <v>70</v>
      </c>
      <c r="B75" s="93"/>
      <c r="C75" s="118"/>
      <c r="D75" s="94"/>
      <c r="E75" s="94"/>
      <c r="F75" s="93"/>
      <c r="G75" s="285"/>
      <c r="H75" s="285"/>
      <c r="R75" s="100" t="s">
        <v>2</v>
      </c>
      <c r="S75" s="6"/>
      <c r="U75" s="100" t="s">
        <v>2</v>
      </c>
      <c r="V75" s="103"/>
      <c r="X75" s="100" t="s">
        <v>2</v>
      </c>
      <c r="Y75" s="103"/>
      <c r="AA75" s="100" t="s">
        <v>2</v>
      </c>
      <c r="AB75" s="103"/>
    </row>
    <row r="76" spans="1:28" hidden="1" x14ac:dyDescent="0.35">
      <c r="A76" s="61">
        <f t="shared" si="3"/>
        <v>71</v>
      </c>
      <c r="B76" s="93"/>
      <c r="C76" s="118"/>
      <c r="D76" s="94"/>
      <c r="E76" s="94"/>
      <c r="F76" s="93"/>
      <c r="G76" s="285"/>
      <c r="H76" s="285"/>
      <c r="R76" s="100" t="s">
        <v>457</v>
      </c>
      <c r="S76" s="6"/>
      <c r="U76" s="100" t="s">
        <v>457</v>
      </c>
      <c r="V76" s="6"/>
      <c r="X76" s="100" t="s">
        <v>457</v>
      </c>
      <c r="Y76" s="6"/>
      <c r="AA76" s="100" t="s">
        <v>457</v>
      </c>
      <c r="AB76" s="6"/>
    </row>
    <row r="77" spans="1:28" hidden="1" x14ac:dyDescent="0.35">
      <c r="A77" s="61">
        <f t="shared" si="3"/>
        <v>72</v>
      </c>
      <c r="B77" s="93"/>
      <c r="C77" s="118"/>
      <c r="D77" s="94"/>
      <c r="E77" s="94"/>
      <c r="F77" s="93"/>
      <c r="G77" s="285"/>
      <c r="H77" s="285"/>
      <c r="R77" s="100" t="s">
        <v>99</v>
      </c>
      <c r="S77" s="100"/>
      <c r="U77" s="100" t="s">
        <v>99</v>
      </c>
      <c r="V77" s="100"/>
      <c r="X77" s="100" t="s">
        <v>99</v>
      </c>
      <c r="Y77" s="100"/>
      <c r="AA77" s="100" t="s">
        <v>99</v>
      </c>
      <c r="AB77" s="100"/>
    </row>
    <row r="78" spans="1:28" hidden="1" x14ac:dyDescent="0.35">
      <c r="A78" s="61">
        <f t="shared" si="3"/>
        <v>73</v>
      </c>
      <c r="B78" s="93"/>
      <c r="C78" s="118"/>
      <c r="D78" s="94"/>
      <c r="E78" s="94"/>
      <c r="F78" s="93"/>
      <c r="G78" s="285"/>
      <c r="H78" s="285"/>
      <c r="R78" s="30" t="s">
        <v>70</v>
      </c>
      <c r="S78" s="2"/>
      <c r="U78" s="30" t="s">
        <v>70</v>
      </c>
      <c r="V78" s="2"/>
      <c r="X78" s="30" t="s">
        <v>70</v>
      </c>
      <c r="Y78" s="2"/>
      <c r="AA78" s="30" t="s">
        <v>70</v>
      </c>
      <c r="AB78" s="2"/>
    </row>
    <row r="79" spans="1:28" hidden="1" x14ac:dyDescent="0.35">
      <c r="A79" s="61">
        <f t="shared" si="3"/>
        <v>74</v>
      </c>
      <c r="B79" s="93"/>
      <c r="C79" s="118"/>
      <c r="D79" s="94"/>
      <c r="E79" s="94"/>
      <c r="F79" s="93"/>
      <c r="G79" s="285"/>
      <c r="H79" s="285"/>
      <c r="R79" s="30" t="s">
        <v>71</v>
      </c>
      <c r="S79" s="2"/>
      <c r="U79" s="30" t="s">
        <v>71</v>
      </c>
      <c r="V79" s="2"/>
      <c r="X79" s="30" t="s">
        <v>71</v>
      </c>
      <c r="Y79" s="2"/>
      <c r="AA79" s="30" t="s">
        <v>71</v>
      </c>
      <c r="AB79" s="2"/>
    </row>
    <row r="80" spans="1:28" hidden="1" x14ac:dyDescent="0.35">
      <c r="A80" s="61">
        <f t="shared" si="3"/>
        <v>75</v>
      </c>
      <c r="B80" s="93"/>
      <c r="C80" s="118"/>
      <c r="D80" s="94"/>
      <c r="E80" s="94"/>
      <c r="F80" s="93"/>
      <c r="G80" s="285"/>
      <c r="H80" s="285"/>
      <c r="R80" s="120" t="s">
        <v>0</v>
      </c>
      <c r="S80" s="79">
        <f>S77*18000+S78*18000</f>
        <v>0</v>
      </c>
      <c r="U80" s="120" t="s">
        <v>0</v>
      </c>
      <c r="V80" s="79">
        <f>V77*18000+V78*18000</f>
        <v>0</v>
      </c>
      <c r="X80" s="120" t="s">
        <v>0</v>
      </c>
      <c r="Y80" s="79">
        <f>Y77*18000+Y78*18000</f>
        <v>0</v>
      </c>
      <c r="AA80" s="120" t="s">
        <v>0</v>
      </c>
      <c r="AB80" s="79">
        <f>AB77*18000+AB78*18000</f>
        <v>0</v>
      </c>
    </row>
    <row r="81" spans="1:18" hidden="1" x14ac:dyDescent="0.35">
      <c r="A81" s="61">
        <f t="shared" si="3"/>
        <v>76</v>
      </c>
      <c r="B81" s="93"/>
      <c r="C81" s="118"/>
      <c r="D81" s="94"/>
      <c r="E81" s="94"/>
      <c r="F81" s="93"/>
      <c r="G81" s="285"/>
      <c r="H81" s="285"/>
    </row>
    <row r="82" spans="1:18" hidden="1" x14ac:dyDescent="0.35">
      <c r="A82" s="61">
        <f t="shared" si="3"/>
        <v>77</v>
      </c>
      <c r="B82" s="93"/>
      <c r="C82" s="118"/>
      <c r="D82" s="94"/>
      <c r="E82" s="94"/>
      <c r="F82" s="93"/>
      <c r="G82" s="285"/>
      <c r="H82" s="285"/>
    </row>
    <row r="83" spans="1:18" hidden="1" x14ac:dyDescent="0.35">
      <c r="A83" s="61">
        <f t="shared" si="3"/>
        <v>78</v>
      </c>
      <c r="B83" s="93"/>
      <c r="C83" s="118"/>
      <c r="D83" s="94"/>
      <c r="E83" s="94"/>
      <c r="F83" s="94"/>
      <c r="G83" s="233"/>
      <c r="H83" s="285"/>
    </row>
    <row r="84" spans="1:18" hidden="1" x14ac:dyDescent="0.35">
      <c r="A84" s="61">
        <f t="shared" si="3"/>
        <v>79</v>
      </c>
      <c r="B84" s="118"/>
      <c r="C84" s="118"/>
      <c r="D84" s="94"/>
      <c r="E84" s="94"/>
      <c r="F84" s="94"/>
      <c r="G84" s="285"/>
      <c r="H84" s="285"/>
    </row>
    <row r="85" spans="1:18" hidden="1" x14ac:dyDescent="0.35">
      <c r="A85" s="61">
        <f t="shared" si="3"/>
        <v>80</v>
      </c>
      <c r="B85" s="118"/>
      <c r="C85" s="118"/>
      <c r="D85" s="94"/>
      <c r="E85" s="94"/>
      <c r="F85" s="94"/>
      <c r="G85" s="285"/>
      <c r="H85" s="285"/>
    </row>
    <row r="86" spans="1:18" hidden="1" x14ac:dyDescent="0.35">
      <c r="A86" s="61">
        <f t="shared" si="3"/>
        <v>81</v>
      </c>
      <c r="B86" s="93"/>
      <c r="C86" s="118"/>
      <c r="D86" s="94"/>
      <c r="E86" s="94"/>
      <c r="F86" s="94"/>
      <c r="G86" s="233"/>
      <c r="H86" s="118"/>
    </row>
    <row r="87" spans="1:18" hidden="1" x14ac:dyDescent="0.35">
      <c r="A87" s="61">
        <f t="shared" si="3"/>
        <v>82</v>
      </c>
      <c r="B87" s="257"/>
      <c r="C87" s="232"/>
      <c r="D87" s="230"/>
      <c r="E87" s="230"/>
      <c r="F87" s="230"/>
      <c r="G87" s="97"/>
      <c r="H87" s="96"/>
    </row>
    <row r="88" spans="1:18" hidden="1" x14ac:dyDescent="0.35">
      <c r="A88" s="61">
        <f t="shared" si="3"/>
        <v>83</v>
      </c>
      <c r="B88" s="257"/>
      <c r="C88" s="232"/>
      <c r="D88" s="230"/>
      <c r="E88" s="230"/>
      <c r="F88" s="230"/>
      <c r="G88" s="97"/>
      <c r="H88" s="293"/>
    </row>
    <row r="89" spans="1:18" x14ac:dyDescent="0.35">
      <c r="A89" s="61">
        <v>63</v>
      </c>
      <c r="B89" s="273" t="s">
        <v>1080</v>
      </c>
      <c r="C89" s="268" t="s">
        <v>413</v>
      </c>
      <c r="D89" s="269">
        <v>3</v>
      </c>
      <c r="E89" s="269"/>
      <c r="F89" s="269">
        <v>1</v>
      </c>
      <c r="G89" s="270">
        <v>18000</v>
      </c>
      <c r="H89" s="293" t="s">
        <v>440</v>
      </c>
    </row>
    <row r="90" spans="1:18" x14ac:dyDescent="0.35">
      <c r="A90" s="660" t="s">
        <v>0</v>
      </c>
      <c r="B90" s="673"/>
      <c r="C90" s="661"/>
      <c r="D90" s="284"/>
      <c r="E90" s="284">
        <f>SUM(E6:E89)</f>
        <v>151</v>
      </c>
      <c r="F90" s="284">
        <f>SUM(F6:F89)</f>
        <v>16</v>
      </c>
      <c r="G90" s="45">
        <f>SUM(G6:G89)</f>
        <v>3006000</v>
      </c>
      <c r="H90" s="100"/>
    </row>
    <row r="92" spans="1:18" x14ac:dyDescent="0.35">
      <c r="G92" s="3">
        <f>(E90+F90)*2000</f>
        <v>334000</v>
      </c>
      <c r="H92" s="294"/>
    </row>
    <row r="93" spans="1:18" x14ac:dyDescent="0.35">
      <c r="B93" t="s">
        <v>1031</v>
      </c>
      <c r="H93" s="29">
        <f>E90+F90</f>
        <v>167</v>
      </c>
    </row>
    <row r="94" spans="1:18" x14ac:dyDescent="0.35">
      <c r="B94" t="s">
        <v>1032</v>
      </c>
      <c r="D94" s="4">
        <v>142</v>
      </c>
      <c r="E94" s="69">
        <f>D94*16000</f>
        <v>2272000</v>
      </c>
      <c r="H94" s="29">
        <f>92+76</f>
        <v>168</v>
      </c>
      <c r="R94">
        <f>H94-H93</f>
        <v>1</v>
      </c>
    </row>
    <row r="95" spans="1:18" x14ac:dyDescent="0.35">
      <c r="B95" t="s">
        <v>1063</v>
      </c>
      <c r="D95" s="4">
        <v>2</v>
      </c>
      <c r="E95" s="69">
        <f t="shared" ref="E95:E97" si="4">D95*16000</f>
        <v>32000</v>
      </c>
    </row>
    <row r="96" spans="1:18" x14ac:dyDescent="0.35">
      <c r="B96" t="s">
        <v>814</v>
      </c>
      <c r="D96" s="4">
        <v>1</v>
      </c>
      <c r="E96" s="69">
        <f t="shared" si="4"/>
        <v>16000</v>
      </c>
    </row>
    <row r="97" spans="2:8" x14ac:dyDescent="0.35">
      <c r="B97" t="s">
        <v>1033</v>
      </c>
      <c r="D97" s="4">
        <v>16</v>
      </c>
      <c r="E97" s="69">
        <f t="shared" si="4"/>
        <v>256000</v>
      </c>
    </row>
    <row r="98" spans="2:8" x14ac:dyDescent="0.35">
      <c r="E98" s="247"/>
    </row>
    <row r="99" spans="2:8" x14ac:dyDescent="0.35">
      <c r="B99" s="286" t="s">
        <v>140</v>
      </c>
      <c r="C99" s="287"/>
      <c r="D99" s="288">
        <f>SUM(D94:D98)</f>
        <v>161</v>
      </c>
      <c r="E99" s="289">
        <f>SUM(E94:E98)</f>
        <v>2576000</v>
      </c>
      <c r="F99" s="4" t="s">
        <v>1082</v>
      </c>
      <c r="G99" s="310">
        <f>G90-E99</f>
        <v>430000</v>
      </c>
    </row>
    <row r="100" spans="2:8" x14ac:dyDescent="0.35">
      <c r="E100" s="69"/>
    </row>
    <row r="101" spans="2:8" x14ac:dyDescent="0.35">
      <c r="E101" s="69"/>
      <c r="G101" s="3" t="s">
        <v>1083</v>
      </c>
      <c r="H101" s="29">
        <v>18000</v>
      </c>
    </row>
    <row r="102" spans="2:8" x14ac:dyDescent="0.35">
      <c r="E102" s="247"/>
    </row>
    <row r="104" spans="2:8" x14ac:dyDescent="0.35">
      <c r="H104" s="294"/>
    </row>
    <row r="105" spans="2:8" x14ac:dyDescent="0.35">
      <c r="H105" s="294"/>
    </row>
    <row r="106" spans="2:8" x14ac:dyDescent="0.35">
      <c r="H106" s="294"/>
    </row>
  </sheetData>
  <mergeCells count="1">
    <mergeCell ref="A90:C90"/>
  </mergeCells>
  <pageMargins left="0.31496062992125984" right="0.31496062992125984" top="0.15748031496062992" bottom="0.15748031496062992" header="0.31496062992125984" footer="0.31496062992125984"/>
  <pageSetup scale="8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workbookViewId="0">
      <selection activeCell="H16" sqref="H16"/>
    </sheetView>
  </sheetViews>
  <sheetFormatPr defaultRowHeight="14.5" x14ac:dyDescent="0.35"/>
  <cols>
    <col min="1" max="1" width="5.26953125" style="4" customWidth="1"/>
    <col min="2" max="2" width="13" customWidth="1"/>
    <col min="3" max="3" width="18.7265625" style="29" bestFit="1" customWidth="1"/>
    <col min="4" max="4" width="10.7265625" style="4" customWidth="1"/>
    <col min="5" max="5" width="12.26953125" style="4" customWidth="1"/>
    <col min="6" max="6" width="15.81640625" style="4" customWidth="1"/>
    <col min="7" max="7" width="12" style="3" customWidth="1"/>
    <col min="8" max="8" width="15.1796875" customWidth="1"/>
    <col min="9" max="17" width="3.26953125" style="132" customWidth="1"/>
    <col min="18" max="18" width="17.7265625" customWidth="1"/>
    <col min="19" max="19" width="17" bestFit="1" customWidth="1"/>
    <col min="20" max="20" width="2.453125" customWidth="1"/>
    <col min="21" max="22" width="16.26953125" customWidth="1"/>
    <col min="23" max="23" width="3" customWidth="1"/>
    <col min="24" max="24" width="12.7265625" customWidth="1"/>
    <col min="25" max="25" width="16.453125" customWidth="1"/>
    <col min="26" max="26" width="4.54296875" customWidth="1"/>
    <col min="27" max="27" width="15" customWidth="1"/>
    <col min="28" max="28" width="16.453125" customWidth="1"/>
    <col min="30" max="30" width="12.54296875" customWidth="1"/>
    <col min="31" max="31" width="15.1796875" customWidth="1"/>
    <col min="32" max="32" width="3.1796875" customWidth="1"/>
    <col min="33" max="33" width="14.7265625" customWidth="1"/>
    <col min="34" max="34" width="16.453125" customWidth="1"/>
    <col min="35" max="35" width="2.453125" customWidth="1"/>
    <col min="36" max="36" width="13.453125" customWidth="1"/>
    <col min="37" max="37" width="17.54296875" customWidth="1"/>
  </cols>
  <sheetData>
    <row r="1" spans="1:37" ht="18.5" x14ac:dyDescent="0.45">
      <c r="A1" s="271" t="s">
        <v>1014</v>
      </c>
      <c r="B1" s="263"/>
      <c r="C1" s="263"/>
      <c r="D1" s="62"/>
    </row>
    <row r="2" spans="1:37" ht="21" x14ac:dyDescent="0.5">
      <c r="A2" s="76" t="s">
        <v>96</v>
      </c>
      <c r="B2" s="263"/>
      <c r="C2" s="263"/>
      <c r="D2" s="62"/>
    </row>
    <row r="3" spans="1:37" ht="21" x14ac:dyDescent="0.5">
      <c r="A3" s="76" t="s">
        <v>97</v>
      </c>
    </row>
    <row r="4" spans="1:37" ht="21" x14ac:dyDescent="0.5">
      <c r="A4" s="76"/>
    </row>
    <row r="5" spans="1:37" ht="20.25" customHeight="1" x14ac:dyDescent="0.35">
      <c r="A5" s="26" t="s">
        <v>1</v>
      </c>
      <c r="B5" s="26" t="s">
        <v>2</v>
      </c>
      <c r="C5" s="119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7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100" t="s">
        <v>2</v>
      </c>
      <c r="S5" s="6" t="s">
        <v>5</v>
      </c>
      <c r="U5" s="100" t="s">
        <v>2</v>
      </c>
      <c r="V5" s="6" t="s">
        <v>352</v>
      </c>
      <c r="X5" s="100" t="s">
        <v>2</v>
      </c>
      <c r="Y5" s="6" t="s">
        <v>336</v>
      </c>
      <c r="AA5" s="100" t="s">
        <v>2</v>
      </c>
      <c r="AB5" s="6" t="s">
        <v>12</v>
      </c>
      <c r="AD5" s="100" t="s">
        <v>2</v>
      </c>
      <c r="AE5" s="6"/>
      <c r="AG5" s="100" t="s">
        <v>2</v>
      </c>
      <c r="AH5" s="6"/>
      <c r="AJ5" s="100" t="s">
        <v>2</v>
      </c>
      <c r="AK5" s="6"/>
    </row>
    <row r="6" spans="1:37" ht="22.5" customHeight="1" x14ac:dyDescent="0.35">
      <c r="A6" s="139">
        <v>1</v>
      </c>
      <c r="B6" s="227" t="s">
        <v>803</v>
      </c>
      <c r="C6" s="141" t="s">
        <v>387</v>
      </c>
      <c r="D6" s="139">
        <v>7</v>
      </c>
      <c r="E6" s="139">
        <v>2</v>
      </c>
      <c r="F6" s="139"/>
      <c r="G6" s="48">
        <f t="shared" ref="G6:G37" si="0">E6*17000+F6*17000</f>
        <v>34000</v>
      </c>
      <c r="H6" s="227" t="s">
        <v>181</v>
      </c>
      <c r="R6" s="100" t="s">
        <v>457</v>
      </c>
      <c r="S6" s="6" t="s">
        <v>189</v>
      </c>
      <c r="U6" s="100" t="s">
        <v>457</v>
      </c>
      <c r="V6" s="6" t="s">
        <v>101</v>
      </c>
      <c r="X6" s="100" t="s">
        <v>457</v>
      </c>
      <c r="Y6" s="6" t="s">
        <v>109</v>
      </c>
      <c r="AA6" s="100" t="s">
        <v>457</v>
      </c>
      <c r="AB6" s="6" t="s">
        <v>102</v>
      </c>
      <c r="AD6" s="100" t="s">
        <v>457</v>
      </c>
      <c r="AE6" s="6"/>
      <c r="AG6" s="100" t="s">
        <v>457</v>
      </c>
      <c r="AH6" s="6"/>
      <c r="AJ6" s="100" t="s">
        <v>457</v>
      </c>
      <c r="AK6" s="6"/>
    </row>
    <row r="7" spans="1:37" ht="22.5" customHeight="1" x14ac:dyDescent="0.35">
      <c r="A7" s="267">
        <f>A6+1</f>
        <v>2</v>
      </c>
      <c r="B7" s="227" t="s">
        <v>352</v>
      </c>
      <c r="C7" s="141" t="s">
        <v>101</v>
      </c>
      <c r="D7" s="139">
        <v>3</v>
      </c>
      <c r="E7" s="139">
        <v>5</v>
      </c>
      <c r="F7" s="139"/>
      <c r="G7" s="48">
        <f t="shared" si="0"/>
        <v>85000</v>
      </c>
      <c r="H7" s="6" t="s">
        <v>181</v>
      </c>
      <c r="R7" s="100" t="s">
        <v>99</v>
      </c>
      <c r="S7" s="100">
        <v>8</v>
      </c>
      <c r="U7" s="100" t="s">
        <v>99</v>
      </c>
      <c r="V7" s="100">
        <v>3</v>
      </c>
      <c r="X7" s="100" t="s">
        <v>99</v>
      </c>
      <c r="Y7" s="100">
        <v>8</v>
      </c>
      <c r="AA7" s="100" t="s">
        <v>99</v>
      </c>
      <c r="AB7" s="100">
        <v>4</v>
      </c>
      <c r="AD7" s="100" t="s">
        <v>99</v>
      </c>
      <c r="AE7" s="100"/>
      <c r="AG7" s="100" t="s">
        <v>99</v>
      </c>
      <c r="AH7" s="100"/>
      <c r="AJ7" s="100" t="s">
        <v>99</v>
      </c>
      <c r="AK7" s="100"/>
    </row>
    <row r="8" spans="1:37" ht="22.5" customHeight="1" x14ac:dyDescent="0.35">
      <c r="A8" s="267">
        <f t="shared" ref="A8:A71" si="1">A7+1</f>
        <v>3</v>
      </c>
      <c r="B8" s="227" t="s">
        <v>220</v>
      </c>
      <c r="C8" s="141" t="s">
        <v>1006</v>
      </c>
      <c r="D8" s="139">
        <v>7</v>
      </c>
      <c r="E8" s="139">
        <v>10</v>
      </c>
      <c r="F8" s="139"/>
      <c r="G8" s="48">
        <f t="shared" si="0"/>
        <v>170000</v>
      </c>
      <c r="H8" s="45" t="s">
        <v>181</v>
      </c>
      <c r="R8" s="30" t="s">
        <v>70</v>
      </c>
      <c r="S8" s="2">
        <v>4</v>
      </c>
      <c r="U8" s="30" t="s">
        <v>70</v>
      </c>
      <c r="V8" s="2">
        <v>5</v>
      </c>
      <c r="X8" s="30" t="s">
        <v>70</v>
      </c>
      <c r="Y8" s="2">
        <v>3</v>
      </c>
      <c r="AA8" s="30" t="s">
        <v>70</v>
      </c>
      <c r="AB8" s="2">
        <v>2</v>
      </c>
      <c r="AD8" s="30" t="s">
        <v>70</v>
      </c>
      <c r="AE8" s="2"/>
      <c r="AG8" s="30" t="s">
        <v>70</v>
      </c>
      <c r="AH8" s="2"/>
      <c r="AJ8" s="30" t="s">
        <v>70</v>
      </c>
      <c r="AK8" s="2"/>
    </row>
    <row r="9" spans="1:37" ht="22.5" customHeight="1" x14ac:dyDescent="0.35">
      <c r="A9" s="267">
        <f t="shared" si="1"/>
        <v>4</v>
      </c>
      <c r="B9" s="227" t="s">
        <v>880</v>
      </c>
      <c r="C9" s="141" t="s">
        <v>107</v>
      </c>
      <c r="D9" s="139">
        <v>5</v>
      </c>
      <c r="E9" s="139">
        <v>3</v>
      </c>
      <c r="F9" s="139"/>
      <c r="G9" s="48">
        <f t="shared" si="0"/>
        <v>51000</v>
      </c>
      <c r="H9" s="45" t="s">
        <v>181</v>
      </c>
      <c r="R9" s="30" t="s">
        <v>71</v>
      </c>
      <c r="S9" s="2">
        <v>0</v>
      </c>
      <c r="U9" s="30" t="s">
        <v>71</v>
      </c>
      <c r="V9" s="2">
        <v>0</v>
      </c>
      <c r="X9" s="30" t="s">
        <v>71</v>
      </c>
      <c r="Y9" s="2"/>
      <c r="AA9" s="30" t="s">
        <v>71</v>
      </c>
      <c r="AB9" s="2"/>
      <c r="AD9" s="30" t="s">
        <v>71</v>
      </c>
      <c r="AE9" s="2"/>
      <c r="AG9" s="30" t="s">
        <v>71</v>
      </c>
      <c r="AH9" s="2"/>
      <c r="AJ9" s="30" t="s">
        <v>71</v>
      </c>
      <c r="AK9" s="2"/>
    </row>
    <row r="10" spans="1:37" ht="22.5" customHeight="1" x14ac:dyDescent="0.35">
      <c r="A10" s="267">
        <f t="shared" si="1"/>
        <v>5</v>
      </c>
      <c r="B10" s="227" t="s">
        <v>1002</v>
      </c>
      <c r="C10" s="141" t="s">
        <v>107</v>
      </c>
      <c r="D10" s="139">
        <v>5</v>
      </c>
      <c r="E10" s="139">
        <v>2</v>
      </c>
      <c r="F10" s="139">
        <v>3</v>
      </c>
      <c r="G10" s="48">
        <f t="shared" si="0"/>
        <v>85000</v>
      </c>
      <c r="H10" s="277" t="s">
        <v>181</v>
      </c>
      <c r="I10" s="206"/>
      <c r="J10" s="206"/>
      <c r="K10" s="206"/>
      <c r="L10" s="206"/>
      <c r="M10" s="206"/>
      <c r="N10" s="206"/>
      <c r="O10" s="206"/>
      <c r="P10" s="206"/>
      <c r="Q10" s="206"/>
      <c r="R10" s="120" t="s">
        <v>0</v>
      </c>
      <c r="S10" s="79">
        <f>S8*17000</f>
        <v>68000</v>
      </c>
      <c r="U10" s="120" t="s">
        <v>0</v>
      </c>
      <c r="V10" s="79">
        <f>V8*17000</f>
        <v>85000</v>
      </c>
      <c r="X10" s="120" t="s">
        <v>0</v>
      </c>
      <c r="Y10" s="79">
        <f>Y8*17000</f>
        <v>51000</v>
      </c>
      <c r="AA10" s="120" t="s">
        <v>0</v>
      </c>
      <c r="AB10" s="79">
        <f>AB8*17000</f>
        <v>34000</v>
      </c>
      <c r="AD10" s="30"/>
      <c r="AE10" s="2"/>
      <c r="AG10" s="30"/>
      <c r="AH10" s="2"/>
      <c r="AJ10" s="30"/>
      <c r="AK10" s="2"/>
    </row>
    <row r="11" spans="1:37" ht="22.5" customHeight="1" x14ac:dyDescent="0.35">
      <c r="A11" s="267">
        <f t="shared" si="1"/>
        <v>6</v>
      </c>
      <c r="B11" s="227" t="s">
        <v>350</v>
      </c>
      <c r="C11" s="141" t="s">
        <v>1004</v>
      </c>
      <c r="D11" s="139">
        <v>7</v>
      </c>
      <c r="E11" s="139">
        <v>1</v>
      </c>
      <c r="F11" s="139"/>
      <c r="G11" s="48">
        <f t="shared" si="0"/>
        <v>17000</v>
      </c>
      <c r="H11" s="150" t="s">
        <v>181</v>
      </c>
      <c r="I11" s="206"/>
      <c r="J11" s="206"/>
      <c r="K11" s="206"/>
      <c r="L11" s="206"/>
      <c r="M11" s="206"/>
      <c r="N11" s="206"/>
      <c r="O11" s="206"/>
      <c r="P11" s="206"/>
      <c r="Q11" s="206"/>
      <c r="AD11" s="120" t="s">
        <v>0</v>
      </c>
      <c r="AE11" s="79">
        <f>AE8*17000+AE9*17000</f>
        <v>0</v>
      </c>
      <c r="AG11" s="120" t="s">
        <v>0</v>
      </c>
      <c r="AH11" s="79">
        <f>AH8*17000+AH9*17000</f>
        <v>0</v>
      </c>
      <c r="AJ11" s="120" t="s">
        <v>0</v>
      </c>
      <c r="AK11" s="79">
        <f>AK8*17000+AK9*17000</f>
        <v>0</v>
      </c>
    </row>
    <row r="12" spans="1:37" ht="22.5" customHeight="1" x14ac:dyDescent="0.35">
      <c r="A12" s="267">
        <f t="shared" si="1"/>
        <v>7</v>
      </c>
      <c r="B12" s="227" t="s">
        <v>634</v>
      </c>
      <c r="C12" s="141" t="s">
        <v>484</v>
      </c>
      <c r="D12" s="139">
        <v>6</v>
      </c>
      <c r="E12" s="139">
        <v>10</v>
      </c>
      <c r="F12" s="139"/>
      <c r="G12" s="48">
        <f t="shared" si="0"/>
        <v>170000</v>
      </c>
      <c r="H12" s="134" t="s">
        <v>181</v>
      </c>
      <c r="I12" s="206"/>
      <c r="J12" s="206"/>
      <c r="K12" s="206"/>
      <c r="L12" s="206"/>
      <c r="M12" s="206"/>
      <c r="N12" s="206"/>
      <c r="O12" s="206"/>
      <c r="P12" s="206"/>
      <c r="Q12" s="206"/>
      <c r="R12" s="100" t="s">
        <v>2</v>
      </c>
      <c r="S12" s="6" t="s">
        <v>803</v>
      </c>
      <c r="U12" s="100" t="s">
        <v>2</v>
      </c>
      <c r="V12" s="6" t="s">
        <v>220</v>
      </c>
      <c r="X12" s="100" t="s">
        <v>2</v>
      </c>
      <c r="Y12" s="103" t="s">
        <v>880</v>
      </c>
      <c r="AA12" s="100" t="s">
        <v>2</v>
      </c>
      <c r="AB12" s="103" t="s">
        <v>120</v>
      </c>
    </row>
    <row r="13" spans="1:37" ht="22.5" customHeight="1" x14ac:dyDescent="0.35">
      <c r="A13" s="267">
        <f t="shared" si="1"/>
        <v>8</v>
      </c>
      <c r="B13" s="227" t="s">
        <v>905</v>
      </c>
      <c r="C13" s="141" t="s">
        <v>1011</v>
      </c>
      <c r="D13" s="139">
        <v>7</v>
      </c>
      <c r="E13" s="139">
        <v>2</v>
      </c>
      <c r="F13" s="139"/>
      <c r="G13" s="48">
        <f t="shared" si="0"/>
        <v>34000</v>
      </c>
      <c r="H13" s="45" t="s">
        <v>181</v>
      </c>
      <c r="I13" s="206"/>
      <c r="J13" s="206"/>
      <c r="K13" s="206"/>
      <c r="L13" s="206"/>
      <c r="M13" s="206"/>
      <c r="N13" s="206"/>
      <c r="O13" s="206"/>
      <c r="P13" s="206"/>
      <c r="Q13" s="206"/>
      <c r="R13" s="100" t="s">
        <v>457</v>
      </c>
      <c r="S13" s="6" t="s">
        <v>1007</v>
      </c>
      <c r="U13" s="100" t="s">
        <v>457</v>
      </c>
      <c r="V13" s="6" t="s">
        <v>1008</v>
      </c>
      <c r="X13" s="100" t="s">
        <v>457</v>
      </c>
      <c r="Y13" s="6" t="s">
        <v>107</v>
      </c>
      <c r="AA13" s="100" t="s">
        <v>457</v>
      </c>
      <c r="AB13" s="6" t="s">
        <v>102</v>
      </c>
      <c r="AD13" s="100" t="s">
        <v>2</v>
      </c>
      <c r="AE13" s="6"/>
      <c r="AG13" s="100" t="s">
        <v>2</v>
      </c>
      <c r="AH13" s="6"/>
      <c r="AJ13" s="100" t="s">
        <v>2</v>
      </c>
      <c r="AK13" s="6"/>
    </row>
    <row r="14" spans="1:37" ht="22.5" customHeight="1" x14ac:dyDescent="0.35">
      <c r="A14" s="267">
        <f t="shared" si="1"/>
        <v>9</v>
      </c>
      <c r="B14" s="227" t="s">
        <v>1012</v>
      </c>
      <c r="C14" s="141" t="s">
        <v>1011</v>
      </c>
      <c r="D14" s="139">
        <v>7</v>
      </c>
      <c r="E14" s="139">
        <v>1</v>
      </c>
      <c r="F14" s="139"/>
      <c r="G14" s="48">
        <f t="shared" si="0"/>
        <v>17000</v>
      </c>
      <c r="H14" s="45" t="s">
        <v>181</v>
      </c>
      <c r="I14" s="206"/>
      <c r="J14" s="206"/>
      <c r="K14" s="206"/>
      <c r="L14" s="206"/>
      <c r="M14" s="206"/>
      <c r="N14" s="206"/>
      <c r="O14" s="206"/>
      <c r="P14" s="206"/>
      <c r="Q14" s="206"/>
      <c r="R14" s="100" t="s">
        <v>99</v>
      </c>
      <c r="S14" s="100">
        <v>7</v>
      </c>
      <c r="U14" s="100" t="s">
        <v>99</v>
      </c>
      <c r="V14" s="100">
        <v>7</v>
      </c>
      <c r="X14" s="100" t="s">
        <v>99</v>
      </c>
      <c r="Y14" s="100">
        <v>5</v>
      </c>
      <c r="AA14" s="100" t="s">
        <v>99</v>
      </c>
      <c r="AB14" s="100">
        <v>4</v>
      </c>
      <c r="AD14" s="100" t="s">
        <v>457</v>
      </c>
      <c r="AE14" s="6"/>
      <c r="AG14" s="100" t="s">
        <v>457</v>
      </c>
      <c r="AH14" s="6"/>
      <c r="AJ14" s="100" t="s">
        <v>457</v>
      </c>
      <c r="AK14" s="6"/>
    </row>
    <row r="15" spans="1:37" ht="22.5" customHeight="1" x14ac:dyDescent="0.35">
      <c r="A15" s="267">
        <f t="shared" si="1"/>
        <v>10</v>
      </c>
      <c r="B15" s="227" t="s">
        <v>1013</v>
      </c>
      <c r="C15" s="141" t="s">
        <v>1011</v>
      </c>
      <c r="D15" s="139">
        <v>7</v>
      </c>
      <c r="E15" s="139">
        <v>1</v>
      </c>
      <c r="F15" s="139"/>
      <c r="G15" s="48">
        <f t="shared" si="0"/>
        <v>17000</v>
      </c>
      <c r="H15" s="45" t="s">
        <v>181</v>
      </c>
      <c r="I15" s="206"/>
      <c r="J15" s="206"/>
      <c r="K15" s="206"/>
      <c r="L15" s="206"/>
      <c r="M15" s="206"/>
      <c r="N15" s="206"/>
      <c r="O15" s="206"/>
      <c r="P15" s="206"/>
      <c r="Q15" s="206"/>
      <c r="R15" s="30" t="s">
        <v>70</v>
      </c>
      <c r="S15" s="2">
        <v>1</v>
      </c>
      <c r="U15" s="30" t="s">
        <v>70</v>
      </c>
      <c r="V15" s="2">
        <v>10</v>
      </c>
      <c r="X15" s="30" t="s">
        <v>70</v>
      </c>
      <c r="Y15" s="2">
        <v>2</v>
      </c>
      <c r="AA15" s="30" t="s">
        <v>70</v>
      </c>
      <c r="AB15" s="2">
        <v>1</v>
      </c>
      <c r="AD15" s="100" t="s">
        <v>99</v>
      </c>
      <c r="AE15" s="100"/>
      <c r="AG15" s="100" t="s">
        <v>99</v>
      </c>
      <c r="AH15" s="100"/>
      <c r="AJ15" s="100" t="s">
        <v>99</v>
      </c>
      <c r="AK15" s="100"/>
    </row>
    <row r="16" spans="1:37" ht="22.5" customHeight="1" x14ac:dyDescent="0.35">
      <c r="A16" s="282">
        <f t="shared" si="1"/>
        <v>11</v>
      </c>
      <c r="B16" s="227" t="s">
        <v>1016</v>
      </c>
      <c r="C16" s="141" t="s">
        <v>107</v>
      </c>
      <c r="D16" s="139">
        <v>5</v>
      </c>
      <c r="E16" s="139">
        <v>4</v>
      </c>
      <c r="F16" s="139"/>
      <c r="G16" s="48">
        <f t="shared" si="0"/>
        <v>68000</v>
      </c>
      <c r="H16" s="45" t="s">
        <v>181</v>
      </c>
      <c r="I16" s="206"/>
      <c r="J16" s="206"/>
      <c r="K16" s="206"/>
      <c r="L16" s="206"/>
      <c r="M16" s="206"/>
      <c r="N16" s="206"/>
      <c r="O16" s="206"/>
      <c r="P16" s="206"/>
      <c r="Q16" s="206"/>
      <c r="R16" s="30" t="s">
        <v>71</v>
      </c>
      <c r="S16" s="281"/>
      <c r="U16" s="30" t="s">
        <v>71</v>
      </c>
      <c r="V16" s="2"/>
      <c r="X16" s="30" t="s">
        <v>71</v>
      </c>
      <c r="Y16" s="2">
        <v>0</v>
      </c>
      <c r="AA16" s="30" t="s">
        <v>71</v>
      </c>
      <c r="AB16" s="2">
        <v>0</v>
      </c>
      <c r="AD16" s="30" t="s">
        <v>70</v>
      </c>
      <c r="AE16" s="2"/>
      <c r="AG16" s="30" t="s">
        <v>70</v>
      </c>
      <c r="AH16" s="2"/>
      <c r="AJ16" s="30" t="s">
        <v>70</v>
      </c>
      <c r="AK16" s="2"/>
    </row>
    <row r="17" spans="1:37" ht="22.5" customHeight="1" x14ac:dyDescent="0.35">
      <c r="A17" s="267">
        <f>A16+1</f>
        <v>12</v>
      </c>
      <c r="B17" s="227" t="s">
        <v>1018</v>
      </c>
      <c r="C17" s="141" t="s">
        <v>107</v>
      </c>
      <c r="D17" s="139">
        <v>5</v>
      </c>
      <c r="E17" s="139">
        <v>1</v>
      </c>
      <c r="F17" s="139"/>
      <c r="G17" s="48">
        <f t="shared" si="0"/>
        <v>17000</v>
      </c>
      <c r="H17" s="45" t="s">
        <v>181</v>
      </c>
      <c r="I17" s="206"/>
      <c r="J17" s="206"/>
      <c r="K17" s="206"/>
      <c r="L17" s="206"/>
      <c r="M17" s="206"/>
      <c r="N17" s="206"/>
      <c r="O17" s="206"/>
      <c r="P17" s="206"/>
      <c r="Q17" s="206"/>
      <c r="R17" s="120" t="s">
        <v>0</v>
      </c>
      <c r="S17" s="79">
        <f>S15*17000</f>
        <v>17000</v>
      </c>
      <c r="U17" s="120" t="s">
        <v>0</v>
      </c>
      <c r="V17" s="79">
        <f>V15*17000</f>
        <v>170000</v>
      </c>
      <c r="X17" s="120" t="s">
        <v>0</v>
      </c>
      <c r="Y17" s="79">
        <f>Y15*17000</f>
        <v>34000</v>
      </c>
      <c r="AA17" s="120" t="s">
        <v>0</v>
      </c>
      <c r="AB17" s="79">
        <f>AB15*17000</f>
        <v>17000</v>
      </c>
      <c r="AD17" s="30" t="s">
        <v>71</v>
      </c>
      <c r="AE17" s="2"/>
      <c r="AG17" s="30" t="s">
        <v>71</v>
      </c>
      <c r="AH17" s="2"/>
      <c r="AJ17" s="30" t="s">
        <v>71</v>
      </c>
      <c r="AK17" s="2"/>
    </row>
    <row r="18" spans="1:37" ht="22.5" customHeight="1" x14ac:dyDescent="0.35">
      <c r="A18" s="267">
        <f t="shared" si="1"/>
        <v>13</v>
      </c>
      <c r="B18" s="227" t="s">
        <v>1019</v>
      </c>
      <c r="C18" s="141" t="s">
        <v>107</v>
      </c>
      <c r="D18" s="139">
        <v>5</v>
      </c>
      <c r="E18" s="139">
        <v>2</v>
      </c>
      <c r="F18" s="139"/>
      <c r="G18" s="48">
        <f t="shared" si="0"/>
        <v>34000</v>
      </c>
      <c r="H18" s="45" t="s">
        <v>181</v>
      </c>
      <c r="I18" s="235"/>
      <c r="J18" s="235"/>
      <c r="K18" s="235"/>
      <c r="L18" s="235"/>
      <c r="M18" s="235"/>
      <c r="N18" s="235"/>
      <c r="O18" s="235"/>
      <c r="P18" s="235"/>
      <c r="Q18" s="235"/>
      <c r="AD18" s="30"/>
      <c r="AE18" s="2"/>
      <c r="AG18" s="30"/>
      <c r="AH18" s="2"/>
      <c r="AJ18" s="30"/>
      <c r="AK18" s="2"/>
    </row>
    <row r="19" spans="1:37" ht="22.5" customHeight="1" x14ac:dyDescent="0.35">
      <c r="A19" s="279">
        <f t="shared" si="1"/>
        <v>14</v>
      </c>
      <c r="B19" s="227" t="s">
        <v>1020</v>
      </c>
      <c r="C19" s="141" t="s">
        <v>107</v>
      </c>
      <c r="D19" s="139">
        <v>5</v>
      </c>
      <c r="E19" s="139">
        <v>3</v>
      </c>
      <c r="F19" s="139"/>
      <c r="G19" s="48">
        <f t="shared" si="0"/>
        <v>51000</v>
      </c>
      <c r="H19" s="45" t="s">
        <v>181</v>
      </c>
      <c r="I19" s="235"/>
      <c r="J19" s="235"/>
      <c r="K19" s="235"/>
      <c r="L19" s="235"/>
      <c r="M19" s="235"/>
      <c r="N19" s="235"/>
      <c r="O19" s="235"/>
      <c r="P19" s="235"/>
      <c r="Q19" s="235"/>
      <c r="R19" s="100" t="s">
        <v>2</v>
      </c>
      <c r="S19" s="6" t="s">
        <v>115</v>
      </c>
      <c r="T19" s="265"/>
      <c r="U19" s="100" t="s">
        <v>2</v>
      </c>
      <c r="V19" s="6" t="s">
        <v>918</v>
      </c>
      <c r="X19" s="100" t="s">
        <v>2</v>
      </c>
      <c r="Y19" s="6" t="s">
        <v>283</v>
      </c>
      <c r="AA19" s="100" t="s">
        <v>2</v>
      </c>
      <c r="AB19" s="6" t="s">
        <v>358</v>
      </c>
      <c r="AD19" s="120" t="s">
        <v>0</v>
      </c>
      <c r="AE19" s="79">
        <f>AE16*17000+AE17*17000</f>
        <v>0</v>
      </c>
      <c r="AG19" s="120" t="s">
        <v>0</v>
      </c>
      <c r="AH19" s="79">
        <f>AH16*17000+AH17*17000</f>
        <v>0</v>
      </c>
      <c r="AJ19" s="120" t="s">
        <v>0</v>
      </c>
      <c r="AK19" s="79">
        <f>AK16*17000+AK17*17000</f>
        <v>0</v>
      </c>
    </row>
    <row r="20" spans="1:37" ht="22.5" customHeight="1" x14ac:dyDescent="0.35">
      <c r="A20" s="280">
        <f t="shared" si="1"/>
        <v>15</v>
      </c>
      <c r="B20" s="227" t="s">
        <v>120</v>
      </c>
      <c r="C20" s="141" t="s">
        <v>102</v>
      </c>
      <c r="D20" s="139">
        <v>4</v>
      </c>
      <c r="E20" s="139">
        <v>1</v>
      </c>
      <c r="F20" s="139"/>
      <c r="G20" s="48">
        <f t="shared" si="0"/>
        <v>17000</v>
      </c>
      <c r="H20" s="45" t="s">
        <v>181</v>
      </c>
      <c r="I20" s="206"/>
      <c r="J20" s="206"/>
      <c r="K20" s="206"/>
      <c r="L20" s="206"/>
      <c r="M20" s="206"/>
      <c r="N20" s="206"/>
      <c r="O20" s="206"/>
      <c r="P20" s="206"/>
      <c r="Q20" s="206"/>
      <c r="R20" s="100" t="s">
        <v>457</v>
      </c>
      <c r="S20" s="6" t="s">
        <v>354</v>
      </c>
      <c r="T20" s="265"/>
      <c r="U20" s="100" t="s">
        <v>457</v>
      </c>
      <c r="V20" s="6" t="s">
        <v>107</v>
      </c>
      <c r="X20" s="100" t="s">
        <v>457</v>
      </c>
      <c r="Y20" s="6" t="s">
        <v>284</v>
      </c>
      <c r="AA20" s="100" t="s">
        <v>457</v>
      </c>
      <c r="AB20" s="6" t="s">
        <v>122</v>
      </c>
    </row>
    <row r="21" spans="1:37" ht="22.5" customHeight="1" x14ac:dyDescent="0.35">
      <c r="A21" s="279">
        <f t="shared" si="1"/>
        <v>16</v>
      </c>
      <c r="B21" s="227" t="s">
        <v>1021</v>
      </c>
      <c r="C21" s="141" t="s">
        <v>107</v>
      </c>
      <c r="D21" s="139">
        <v>5</v>
      </c>
      <c r="E21" s="139">
        <v>3</v>
      </c>
      <c r="F21" s="139"/>
      <c r="G21" s="48">
        <f t="shared" si="0"/>
        <v>51000</v>
      </c>
      <c r="H21" s="45" t="s">
        <v>181</v>
      </c>
      <c r="I21" s="236"/>
      <c r="J21" s="236"/>
      <c r="K21" s="236"/>
      <c r="L21" s="236"/>
      <c r="M21" s="236"/>
      <c r="N21" s="236"/>
      <c r="O21" s="236"/>
      <c r="P21" s="236"/>
      <c r="Q21" s="236"/>
      <c r="R21" s="100" t="s">
        <v>99</v>
      </c>
      <c r="S21" s="100">
        <v>4</v>
      </c>
      <c r="T21" s="265"/>
      <c r="U21" s="100" t="s">
        <v>99</v>
      </c>
      <c r="V21" s="6">
        <v>5</v>
      </c>
      <c r="X21" s="100" t="s">
        <v>99</v>
      </c>
      <c r="Y21" s="6">
        <v>3</v>
      </c>
      <c r="AA21" s="100" t="s">
        <v>99</v>
      </c>
      <c r="AB21" s="6">
        <v>4</v>
      </c>
      <c r="AD21" s="100" t="s">
        <v>2</v>
      </c>
      <c r="AE21" s="6"/>
      <c r="AG21" s="100" t="s">
        <v>2</v>
      </c>
      <c r="AH21" s="6"/>
      <c r="AJ21" s="100" t="s">
        <v>2</v>
      </c>
      <c r="AK21" s="6"/>
    </row>
    <row r="22" spans="1:37" ht="22.5" customHeight="1" x14ac:dyDescent="0.35">
      <c r="A22" s="279">
        <f t="shared" si="1"/>
        <v>17</v>
      </c>
      <c r="B22" s="227" t="s">
        <v>1022</v>
      </c>
      <c r="C22" s="141" t="s">
        <v>107</v>
      </c>
      <c r="D22" s="139">
        <v>5</v>
      </c>
      <c r="E22" s="139">
        <v>1</v>
      </c>
      <c r="F22" s="139"/>
      <c r="G22" s="48">
        <f t="shared" si="0"/>
        <v>17000</v>
      </c>
      <c r="H22" s="45" t="s">
        <v>181</v>
      </c>
      <c r="I22" s="245"/>
      <c r="J22" s="245"/>
      <c r="K22" s="245"/>
      <c r="L22" s="245"/>
      <c r="M22" s="245"/>
      <c r="N22" s="245"/>
      <c r="O22" s="245"/>
      <c r="P22" s="245"/>
      <c r="Q22" s="245"/>
      <c r="R22" s="30" t="s">
        <v>70</v>
      </c>
      <c r="S22" s="2">
        <v>1</v>
      </c>
      <c r="T22" s="265"/>
      <c r="U22" s="30" t="s">
        <v>70</v>
      </c>
      <c r="V22" s="2">
        <v>2</v>
      </c>
      <c r="X22" s="30" t="s">
        <v>70</v>
      </c>
      <c r="Y22" s="2">
        <v>1</v>
      </c>
      <c r="AA22" s="30" t="s">
        <v>70</v>
      </c>
      <c r="AB22" s="2">
        <v>6</v>
      </c>
      <c r="AD22" s="100" t="s">
        <v>457</v>
      </c>
      <c r="AE22" s="6"/>
      <c r="AG22" s="100" t="s">
        <v>457</v>
      </c>
      <c r="AH22" s="6"/>
      <c r="AJ22" s="100" t="s">
        <v>457</v>
      </c>
      <c r="AK22" s="6"/>
    </row>
    <row r="23" spans="1:37" ht="22.5" customHeight="1" x14ac:dyDescent="0.35">
      <c r="A23" s="272">
        <f t="shared" si="1"/>
        <v>18</v>
      </c>
      <c r="B23" s="227" t="s">
        <v>366</v>
      </c>
      <c r="C23" s="141" t="s">
        <v>104</v>
      </c>
      <c r="D23" s="139">
        <v>4</v>
      </c>
      <c r="E23" s="139">
        <v>4</v>
      </c>
      <c r="F23" s="139"/>
      <c r="G23" s="48">
        <f t="shared" si="0"/>
        <v>68000</v>
      </c>
      <c r="H23" s="45" t="s">
        <v>181</v>
      </c>
      <c r="I23" s="206"/>
      <c r="J23" s="206"/>
      <c r="K23" s="206"/>
      <c r="L23" s="206"/>
      <c r="M23" s="206"/>
      <c r="N23" s="206"/>
      <c r="O23" s="206"/>
      <c r="P23" s="206"/>
      <c r="Q23" s="206"/>
      <c r="R23" s="30" t="s">
        <v>71</v>
      </c>
      <c r="S23" s="2"/>
      <c r="T23" s="265"/>
      <c r="U23" s="30" t="s">
        <v>71</v>
      </c>
      <c r="V23" s="2">
        <v>3</v>
      </c>
      <c r="X23" s="30" t="s">
        <v>71</v>
      </c>
      <c r="Y23" s="2">
        <v>1</v>
      </c>
      <c r="AA23" s="30" t="s">
        <v>71</v>
      </c>
      <c r="AB23" s="2"/>
      <c r="AD23" s="100" t="s">
        <v>99</v>
      </c>
      <c r="AE23" s="100"/>
      <c r="AG23" s="100" t="s">
        <v>99</v>
      </c>
      <c r="AH23" s="100"/>
      <c r="AJ23" s="100" t="s">
        <v>99</v>
      </c>
      <c r="AK23" s="100"/>
    </row>
    <row r="24" spans="1:37" ht="22.5" customHeight="1" x14ac:dyDescent="0.35">
      <c r="A24" s="267">
        <f t="shared" si="1"/>
        <v>19</v>
      </c>
      <c r="B24" s="278" t="s">
        <v>370</v>
      </c>
      <c r="C24" s="141" t="s">
        <v>122</v>
      </c>
      <c r="D24" s="139">
        <v>4</v>
      </c>
      <c r="E24" s="139"/>
      <c r="F24" s="139">
        <v>1</v>
      </c>
      <c r="G24" s="48">
        <f t="shared" si="0"/>
        <v>17000</v>
      </c>
      <c r="H24" s="45" t="s">
        <v>181</v>
      </c>
      <c r="I24" s="206"/>
      <c r="J24" s="206"/>
      <c r="K24" s="206"/>
      <c r="L24" s="206"/>
      <c r="M24" s="206"/>
      <c r="N24" s="206"/>
      <c r="O24" s="206"/>
      <c r="P24" s="206"/>
      <c r="Q24" s="206"/>
      <c r="R24" s="120" t="s">
        <v>0</v>
      </c>
      <c r="S24" s="79">
        <f>S22*17000+S23*17000</f>
        <v>17000</v>
      </c>
      <c r="U24" s="120" t="s">
        <v>0</v>
      </c>
      <c r="V24" s="79">
        <f>V22*17000</f>
        <v>34000</v>
      </c>
      <c r="X24" s="120" t="s">
        <v>0</v>
      </c>
      <c r="Y24" s="79">
        <f>Y22*17000+Y23*17000</f>
        <v>34000</v>
      </c>
      <c r="AA24" s="120" t="s">
        <v>0</v>
      </c>
      <c r="AB24" s="79">
        <f>AB22*17000+AB23*17000</f>
        <v>102000</v>
      </c>
      <c r="AD24" s="30" t="s">
        <v>70</v>
      </c>
      <c r="AE24" s="2"/>
      <c r="AG24" s="30" t="s">
        <v>70</v>
      </c>
      <c r="AH24" s="2"/>
      <c r="AJ24" s="30" t="s">
        <v>70</v>
      </c>
      <c r="AK24" s="2"/>
    </row>
    <row r="25" spans="1:37" ht="22.5" customHeight="1" x14ac:dyDescent="0.35">
      <c r="A25" s="267">
        <f t="shared" si="1"/>
        <v>20</v>
      </c>
      <c r="B25" s="274" t="s">
        <v>1029</v>
      </c>
      <c r="C25" s="141" t="s">
        <v>783</v>
      </c>
      <c r="D25" s="139">
        <v>7</v>
      </c>
      <c r="E25" s="139">
        <v>1</v>
      </c>
      <c r="F25" s="139"/>
      <c r="G25" s="134">
        <f t="shared" si="0"/>
        <v>17000</v>
      </c>
      <c r="H25" s="45" t="s">
        <v>181</v>
      </c>
      <c r="I25" s="236"/>
      <c r="J25" s="236"/>
      <c r="K25" s="236"/>
      <c r="L25" s="236"/>
      <c r="M25" s="236"/>
      <c r="N25" s="236"/>
      <c r="O25" s="236"/>
      <c r="P25" s="236"/>
      <c r="Q25" s="236"/>
      <c r="R25" s="100" t="s">
        <v>2</v>
      </c>
      <c r="S25" s="6" t="s">
        <v>292</v>
      </c>
      <c r="U25" s="100" t="s">
        <v>2</v>
      </c>
      <c r="V25" s="6" t="s">
        <v>1003</v>
      </c>
      <c r="X25" s="100" t="s">
        <v>2</v>
      </c>
      <c r="Y25" s="6" t="s">
        <v>288</v>
      </c>
      <c r="AA25" s="100" t="s">
        <v>2</v>
      </c>
      <c r="AB25" s="6" t="s">
        <v>1021</v>
      </c>
      <c r="AD25" s="30" t="s">
        <v>71</v>
      </c>
      <c r="AE25" s="2"/>
      <c r="AG25" s="30" t="s">
        <v>71</v>
      </c>
      <c r="AH25" s="2"/>
      <c r="AJ25" s="30" t="s">
        <v>71</v>
      </c>
      <c r="AK25" s="2"/>
    </row>
    <row r="26" spans="1:37" ht="22.5" customHeight="1" x14ac:dyDescent="0.35">
      <c r="A26" s="267">
        <f t="shared" si="1"/>
        <v>21</v>
      </c>
      <c r="B26" s="274" t="s">
        <v>460</v>
      </c>
      <c r="C26" s="141" t="s">
        <v>487</v>
      </c>
      <c r="D26" s="139">
        <v>2</v>
      </c>
      <c r="E26" s="139">
        <v>3</v>
      </c>
      <c r="F26" s="139"/>
      <c r="G26" s="134">
        <f t="shared" si="0"/>
        <v>51000</v>
      </c>
      <c r="H26" s="45" t="s">
        <v>181</v>
      </c>
      <c r="I26" s="206"/>
      <c r="J26" s="206"/>
      <c r="K26" s="206"/>
      <c r="L26" s="206"/>
      <c r="M26" s="206"/>
      <c r="N26" s="206"/>
      <c r="O26" s="206"/>
      <c r="P26" s="206"/>
      <c r="Q26" s="206"/>
      <c r="R26" s="100" t="s">
        <v>457</v>
      </c>
      <c r="S26" s="6" t="s">
        <v>284</v>
      </c>
      <c r="U26" s="100" t="s">
        <v>457</v>
      </c>
      <c r="V26" s="6" t="s">
        <v>284</v>
      </c>
      <c r="X26" s="100" t="s">
        <v>457</v>
      </c>
      <c r="Y26" s="6" t="s">
        <v>284</v>
      </c>
      <c r="AA26" s="100" t="s">
        <v>457</v>
      </c>
      <c r="AB26" s="6" t="s">
        <v>107</v>
      </c>
      <c r="AD26" s="30"/>
      <c r="AE26" s="2"/>
      <c r="AG26" s="30"/>
      <c r="AH26" s="2"/>
      <c r="AJ26" s="30"/>
      <c r="AK26" s="2"/>
    </row>
    <row r="27" spans="1:37" ht="22.5" customHeight="1" x14ac:dyDescent="0.35">
      <c r="A27" s="267">
        <f t="shared" si="1"/>
        <v>22</v>
      </c>
      <c r="B27" s="274" t="s">
        <v>1041</v>
      </c>
      <c r="C27" s="141" t="s">
        <v>475</v>
      </c>
      <c r="D27" s="139">
        <v>4</v>
      </c>
      <c r="E27" s="139">
        <v>1</v>
      </c>
      <c r="F27" s="139"/>
      <c r="G27" s="134">
        <f t="shared" si="0"/>
        <v>17000</v>
      </c>
      <c r="H27" s="67" t="s">
        <v>181</v>
      </c>
      <c r="I27" s="206"/>
      <c r="J27" s="206"/>
      <c r="K27" s="206"/>
      <c r="L27" s="206"/>
      <c r="M27" s="206"/>
      <c r="N27" s="206"/>
      <c r="O27" s="206"/>
      <c r="P27" s="206"/>
      <c r="Q27" s="206"/>
      <c r="R27" s="100" t="s">
        <v>99</v>
      </c>
      <c r="S27" s="100">
        <v>3</v>
      </c>
      <c r="U27" s="100" t="s">
        <v>99</v>
      </c>
      <c r="V27" s="100">
        <v>3</v>
      </c>
      <c r="X27" s="100" t="s">
        <v>99</v>
      </c>
      <c r="Y27" s="100">
        <v>3</v>
      </c>
      <c r="AA27" s="100" t="s">
        <v>99</v>
      </c>
      <c r="AB27" s="100">
        <v>5</v>
      </c>
      <c r="AD27" s="120" t="s">
        <v>0</v>
      </c>
      <c r="AE27" s="79">
        <f>AE24*17000+AE25*17000</f>
        <v>0</v>
      </c>
      <c r="AG27" s="120" t="s">
        <v>0</v>
      </c>
      <c r="AH27" s="79">
        <f>AH24*17000+AH25*17000</f>
        <v>0</v>
      </c>
      <c r="AJ27" s="120" t="s">
        <v>0</v>
      </c>
      <c r="AK27" s="79">
        <f>AK24*17000+AK25*17000</f>
        <v>0</v>
      </c>
    </row>
    <row r="28" spans="1:37" ht="22.5" customHeight="1" x14ac:dyDescent="0.35">
      <c r="A28" s="267">
        <f t="shared" si="1"/>
        <v>23</v>
      </c>
      <c r="B28" s="274" t="s">
        <v>1042</v>
      </c>
      <c r="C28" s="141" t="s">
        <v>101</v>
      </c>
      <c r="D28" s="139">
        <v>3</v>
      </c>
      <c r="E28" s="139">
        <v>2</v>
      </c>
      <c r="F28" s="139"/>
      <c r="G28" s="134">
        <f t="shared" si="0"/>
        <v>34000</v>
      </c>
      <c r="H28" s="45" t="s">
        <v>181</v>
      </c>
      <c r="I28" s="206"/>
      <c r="J28" s="206"/>
      <c r="K28" s="206"/>
      <c r="L28" s="206"/>
      <c r="M28" s="206"/>
      <c r="N28" s="206"/>
      <c r="O28" s="206"/>
      <c r="P28" s="206"/>
      <c r="Q28" s="206"/>
      <c r="R28" s="30" t="s">
        <v>70</v>
      </c>
      <c r="S28" s="2">
        <v>1</v>
      </c>
      <c r="U28" s="30" t="s">
        <v>70</v>
      </c>
      <c r="V28" s="2">
        <v>1</v>
      </c>
      <c r="X28" s="30" t="s">
        <v>70</v>
      </c>
      <c r="Y28" s="2">
        <v>1</v>
      </c>
      <c r="AA28" s="30" t="s">
        <v>70</v>
      </c>
      <c r="AB28" s="2">
        <v>3</v>
      </c>
    </row>
    <row r="29" spans="1:37" ht="22.5" customHeight="1" x14ac:dyDescent="0.35">
      <c r="A29" s="61">
        <f t="shared" si="1"/>
        <v>24</v>
      </c>
      <c r="B29" s="227" t="s">
        <v>1009</v>
      </c>
      <c r="C29" s="141" t="s">
        <v>284</v>
      </c>
      <c r="D29" s="139">
        <v>3</v>
      </c>
      <c r="E29" s="139">
        <v>1</v>
      </c>
      <c r="F29" s="139"/>
      <c r="G29" s="48">
        <f t="shared" si="0"/>
        <v>17000</v>
      </c>
      <c r="H29" s="45" t="s">
        <v>181</v>
      </c>
      <c r="I29" s="206"/>
      <c r="J29" s="206"/>
      <c r="K29" s="206"/>
      <c r="L29" s="206"/>
      <c r="M29" s="206"/>
      <c r="N29" s="206"/>
      <c r="O29" s="206"/>
      <c r="P29" s="206"/>
      <c r="Q29" s="206"/>
      <c r="R29" s="30" t="s">
        <v>71</v>
      </c>
      <c r="S29" s="2">
        <v>2</v>
      </c>
      <c r="U29" s="30" t="s">
        <v>71</v>
      </c>
      <c r="V29" s="2">
        <v>1</v>
      </c>
      <c r="X29" s="30" t="s">
        <v>71</v>
      </c>
      <c r="Y29" s="2"/>
      <c r="AA29" s="30" t="s">
        <v>71</v>
      </c>
      <c r="AB29" s="2"/>
      <c r="AD29" s="100" t="s">
        <v>2</v>
      </c>
      <c r="AE29" s="6"/>
      <c r="AG29" s="100" t="s">
        <v>2</v>
      </c>
      <c r="AH29" s="6"/>
      <c r="AJ29" s="100" t="s">
        <v>2</v>
      </c>
      <c r="AK29" s="6"/>
    </row>
    <row r="30" spans="1:37" ht="22.5" customHeight="1" x14ac:dyDescent="0.35">
      <c r="A30" s="61">
        <f t="shared" si="1"/>
        <v>25</v>
      </c>
      <c r="B30" s="227" t="s">
        <v>14</v>
      </c>
      <c r="C30" s="141" t="s">
        <v>102</v>
      </c>
      <c r="D30" s="139">
        <v>4</v>
      </c>
      <c r="E30" s="139">
        <v>4</v>
      </c>
      <c r="F30" s="139"/>
      <c r="G30" s="48">
        <f t="shared" si="0"/>
        <v>68000</v>
      </c>
      <c r="H30" s="45" t="s">
        <v>181</v>
      </c>
      <c r="I30" s="206"/>
      <c r="J30" s="206"/>
      <c r="K30" s="206"/>
      <c r="L30" s="206"/>
      <c r="M30" s="206"/>
      <c r="N30" s="206"/>
      <c r="O30" s="206"/>
      <c r="P30" s="206"/>
      <c r="Q30" s="206"/>
      <c r="R30" s="120" t="s">
        <v>0</v>
      </c>
      <c r="S30" s="79">
        <f>S28*17000+S29*17000</f>
        <v>51000</v>
      </c>
      <c r="U30" s="120" t="s">
        <v>0</v>
      </c>
      <c r="V30" s="79">
        <f>V28*17000</f>
        <v>17000</v>
      </c>
      <c r="X30" s="120" t="s">
        <v>0</v>
      </c>
      <c r="Y30" s="79">
        <f>Y28*17000+Y29*17000</f>
        <v>17000</v>
      </c>
      <c r="AA30" s="120" t="s">
        <v>0</v>
      </c>
      <c r="AB30" s="79">
        <f>AB28*17000+AB29*17000</f>
        <v>51000</v>
      </c>
      <c r="AD30" s="100" t="s">
        <v>457</v>
      </c>
      <c r="AE30" s="6"/>
      <c r="AG30" s="100" t="s">
        <v>457</v>
      </c>
      <c r="AH30" s="6"/>
      <c r="AJ30" s="100" t="s">
        <v>457</v>
      </c>
      <c r="AK30" s="6"/>
    </row>
    <row r="31" spans="1:37" ht="22.5" customHeight="1" x14ac:dyDescent="0.35">
      <c r="A31" s="61">
        <f t="shared" si="1"/>
        <v>26</v>
      </c>
      <c r="B31" s="227" t="s">
        <v>1010</v>
      </c>
      <c r="C31" s="274" t="s">
        <v>187</v>
      </c>
      <c r="D31" s="226">
        <v>3</v>
      </c>
      <c r="E31" s="226">
        <v>3</v>
      </c>
      <c r="F31" s="226"/>
      <c r="G31" s="275">
        <f t="shared" si="0"/>
        <v>51000</v>
      </c>
      <c r="H31" s="276" t="s">
        <v>181</v>
      </c>
      <c r="I31" s="206"/>
      <c r="J31" s="206"/>
      <c r="K31" s="206"/>
      <c r="L31" s="206"/>
      <c r="M31" s="206"/>
      <c r="N31" s="206"/>
      <c r="O31" s="206"/>
      <c r="P31" s="206"/>
      <c r="Q31" s="206"/>
      <c r="AD31" s="100" t="s">
        <v>99</v>
      </c>
      <c r="AE31" s="100"/>
      <c r="AG31" s="100" t="s">
        <v>99</v>
      </c>
      <c r="AH31" s="100"/>
      <c r="AJ31" s="100" t="s">
        <v>99</v>
      </c>
      <c r="AK31" s="100"/>
    </row>
    <row r="32" spans="1:37" ht="22.5" customHeight="1" x14ac:dyDescent="0.35">
      <c r="A32" s="61">
        <f t="shared" si="1"/>
        <v>27</v>
      </c>
      <c r="B32" s="227" t="s">
        <v>287</v>
      </c>
      <c r="C32" s="141" t="s">
        <v>284</v>
      </c>
      <c r="D32" s="139">
        <v>3</v>
      </c>
      <c r="E32" s="139">
        <v>2</v>
      </c>
      <c r="F32" s="139"/>
      <c r="G32" s="48">
        <f t="shared" si="0"/>
        <v>34000</v>
      </c>
      <c r="H32" s="45" t="s">
        <v>181</v>
      </c>
      <c r="I32" s="206"/>
      <c r="J32" s="206"/>
      <c r="K32" s="206"/>
      <c r="L32" s="206"/>
      <c r="M32" s="206"/>
      <c r="N32" s="206"/>
      <c r="O32" s="206"/>
      <c r="P32" s="206"/>
      <c r="Q32" s="206"/>
      <c r="R32" s="100" t="s">
        <v>2</v>
      </c>
      <c r="S32" s="6" t="s">
        <v>1024</v>
      </c>
      <c r="U32" s="100" t="s">
        <v>2</v>
      </c>
      <c r="V32" s="6" t="s">
        <v>350</v>
      </c>
      <c r="X32" s="100" t="s">
        <v>2</v>
      </c>
      <c r="Y32" s="6" t="s">
        <v>1005</v>
      </c>
      <c r="AA32" s="100" t="s">
        <v>2</v>
      </c>
      <c r="AB32" s="6" t="s">
        <v>1022</v>
      </c>
      <c r="AD32" s="30" t="s">
        <v>70</v>
      </c>
      <c r="AE32" s="2"/>
      <c r="AG32" s="30" t="s">
        <v>70</v>
      </c>
      <c r="AH32" s="2"/>
      <c r="AJ32" s="30" t="s">
        <v>70</v>
      </c>
      <c r="AK32" s="2"/>
    </row>
    <row r="33" spans="1:37" ht="22.5" customHeight="1" x14ac:dyDescent="0.35">
      <c r="A33" s="61">
        <f t="shared" si="1"/>
        <v>28</v>
      </c>
      <c r="B33" s="227" t="s">
        <v>79</v>
      </c>
      <c r="C33" s="141"/>
      <c r="D33" s="139">
        <v>8</v>
      </c>
      <c r="E33" s="139">
        <v>2</v>
      </c>
      <c r="F33" s="139"/>
      <c r="G33" s="48">
        <f t="shared" si="0"/>
        <v>34000</v>
      </c>
      <c r="H33" s="45" t="s">
        <v>181</v>
      </c>
      <c r="I33" s="206"/>
      <c r="J33" s="206"/>
      <c r="K33" s="206"/>
      <c r="L33" s="206"/>
      <c r="M33" s="206"/>
      <c r="N33" s="206"/>
      <c r="O33" s="206"/>
      <c r="P33" s="206"/>
      <c r="Q33" s="206"/>
      <c r="R33" s="100" t="s">
        <v>457</v>
      </c>
      <c r="S33" s="6" t="s">
        <v>189</v>
      </c>
      <c r="U33" s="100" t="s">
        <v>457</v>
      </c>
      <c r="V33" s="6" t="s">
        <v>1025</v>
      </c>
      <c r="X33" s="100" t="s">
        <v>457</v>
      </c>
      <c r="Y33" s="6" t="s">
        <v>104</v>
      </c>
      <c r="AA33" s="100" t="s">
        <v>457</v>
      </c>
      <c r="AB33" s="6" t="s">
        <v>107</v>
      </c>
      <c r="AD33" s="30" t="s">
        <v>71</v>
      </c>
      <c r="AE33" s="2"/>
      <c r="AG33" s="30" t="s">
        <v>71</v>
      </c>
      <c r="AH33" s="2"/>
      <c r="AJ33" s="30" t="s">
        <v>71</v>
      </c>
      <c r="AK33" s="2"/>
    </row>
    <row r="34" spans="1:37" ht="22.5" customHeight="1" x14ac:dyDescent="0.35">
      <c r="A34" s="61">
        <f t="shared" si="1"/>
        <v>29</v>
      </c>
      <c r="B34" s="227" t="s">
        <v>6</v>
      </c>
      <c r="C34" s="141" t="s">
        <v>189</v>
      </c>
      <c r="D34" s="139">
        <v>8</v>
      </c>
      <c r="E34" s="139">
        <v>2</v>
      </c>
      <c r="F34" s="139"/>
      <c r="G34" s="48">
        <f t="shared" si="0"/>
        <v>34000</v>
      </c>
      <c r="H34" s="45" t="s">
        <v>181</v>
      </c>
      <c r="I34" s="206"/>
      <c r="J34" s="206"/>
      <c r="K34" s="206"/>
      <c r="L34" s="206"/>
      <c r="M34" s="206"/>
      <c r="N34" s="206"/>
      <c r="O34" s="206"/>
      <c r="P34" s="206"/>
      <c r="Q34" s="206"/>
      <c r="R34" s="100" t="s">
        <v>99</v>
      </c>
      <c r="S34" s="100">
        <v>8</v>
      </c>
      <c r="U34" s="100" t="s">
        <v>99</v>
      </c>
      <c r="V34" s="100">
        <v>7</v>
      </c>
      <c r="X34" s="100" t="s">
        <v>99</v>
      </c>
      <c r="Y34" s="100">
        <v>4</v>
      </c>
      <c r="AA34" s="100" t="s">
        <v>99</v>
      </c>
      <c r="AB34" s="100">
        <v>5</v>
      </c>
      <c r="AD34" s="30"/>
      <c r="AE34" s="2"/>
      <c r="AG34" s="30"/>
      <c r="AH34" s="2"/>
      <c r="AJ34" s="30"/>
      <c r="AK34" s="2"/>
    </row>
    <row r="35" spans="1:37" ht="22.5" customHeight="1" x14ac:dyDescent="0.35">
      <c r="A35" s="61">
        <f t="shared" si="1"/>
        <v>30</v>
      </c>
      <c r="B35" s="227" t="s">
        <v>1017</v>
      </c>
      <c r="C35" s="141" t="s">
        <v>107</v>
      </c>
      <c r="D35" s="139">
        <v>5</v>
      </c>
      <c r="E35" s="139">
        <v>3</v>
      </c>
      <c r="F35" s="139"/>
      <c r="G35" s="48">
        <f t="shared" si="0"/>
        <v>51000</v>
      </c>
      <c r="H35" s="45" t="s">
        <v>181</v>
      </c>
      <c r="I35" s="206"/>
      <c r="J35" s="206"/>
      <c r="K35" s="206"/>
      <c r="L35" s="206"/>
      <c r="M35" s="206"/>
      <c r="N35" s="206"/>
      <c r="O35" s="206"/>
      <c r="P35" s="206"/>
      <c r="Q35" s="206"/>
      <c r="R35" s="30" t="s">
        <v>70</v>
      </c>
      <c r="S35" s="2">
        <v>4</v>
      </c>
      <c r="U35" s="30" t="s">
        <v>70</v>
      </c>
      <c r="V35" s="2">
        <v>1</v>
      </c>
      <c r="X35" s="30" t="s">
        <v>70</v>
      </c>
      <c r="Y35" s="2">
        <v>4</v>
      </c>
      <c r="AA35" s="30" t="s">
        <v>70</v>
      </c>
      <c r="AB35" s="2">
        <v>1</v>
      </c>
      <c r="AD35" s="120" t="s">
        <v>0</v>
      </c>
      <c r="AE35" s="79">
        <f>AE32*17000+AE33*17000</f>
        <v>0</v>
      </c>
      <c r="AG35" s="120" t="s">
        <v>0</v>
      </c>
      <c r="AH35" s="79">
        <f>AH32*17000+AH33*17000</f>
        <v>0</v>
      </c>
      <c r="AJ35" s="120" t="s">
        <v>0</v>
      </c>
      <c r="AK35" s="79">
        <f>AK32*17000+AK33*17000</f>
        <v>0</v>
      </c>
    </row>
    <row r="36" spans="1:37" ht="22.5" customHeight="1" x14ac:dyDescent="0.35">
      <c r="A36" s="61">
        <f t="shared" si="1"/>
        <v>31</v>
      </c>
      <c r="B36" s="227" t="s">
        <v>1003</v>
      </c>
      <c r="C36" s="141" t="s">
        <v>284</v>
      </c>
      <c r="D36" s="139">
        <v>3</v>
      </c>
      <c r="E36" s="139">
        <v>1</v>
      </c>
      <c r="F36" s="139">
        <v>1</v>
      </c>
      <c r="G36" s="48">
        <f t="shared" si="0"/>
        <v>34000</v>
      </c>
      <c r="H36" s="45" t="s">
        <v>181</v>
      </c>
      <c r="I36" s="236"/>
      <c r="J36" s="236"/>
      <c r="K36" s="236"/>
      <c r="L36" s="236"/>
      <c r="M36" s="236"/>
      <c r="N36" s="236"/>
      <c r="O36" s="236"/>
      <c r="P36" s="236"/>
      <c r="Q36" s="236"/>
      <c r="R36" s="30" t="s">
        <v>71</v>
      </c>
      <c r="S36" s="2">
        <v>1</v>
      </c>
      <c r="U36" s="30" t="s">
        <v>71</v>
      </c>
      <c r="V36" s="2"/>
      <c r="X36" s="30" t="s">
        <v>71</v>
      </c>
      <c r="Y36" s="2"/>
      <c r="AA36" s="30" t="s">
        <v>71</v>
      </c>
      <c r="AB36" s="2"/>
    </row>
    <row r="37" spans="1:37" ht="22.5" customHeight="1" x14ac:dyDescent="0.35">
      <c r="A37" s="61">
        <f t="shared" si="1"/>
        <v>32</v>
      </c>
      <c r="B37" s="227" t="s">
        <v>15</v>
      </c>
      <c r="C37" s="141" t="s">
        <v>104</v>
      </c>
      <c r="D37" s="139">
        <v>4</v>
      </c>
      <c r="E37" s="139">
        <v>1</v>
      </c>
      <c r="F37" s="139"/>
      <c r="G37" s="48">
        <f t="shared" si="0"/>
        <v>17000</v>
      </c>
      <c r="H37" s="45" t="s">
        <v>181</v>
      </c>
      <c r="I37" s="246"/>
      <c r="J37" s="246"/>
      <c r="K37" s="246"/>
      <c r="L37" s="246"/>
      <c r="M37" s="246"/>
      <c r="N37" s="246"/>
      <c r="O37" s="246"/>
      <c r="P37" s="246"/>
      <c r="Q37" s="246"/>
      <c r="R37" s="120" t="s">
        <v>0</v>
      </c>
      <c r="S37" s="79">
        <f>S35*17000+S36*17000</f>
        <v>85000</v>
      </c>
      <c r="U37" s="120" t="s">
        <v>0</v>
      </c>
      <c r="V37" s="79">
        <f>V35*17000+V36*17000</f>
        <v>17000</v>
      </c>
      <c r="X37" s="120" t="s">
        <v>0</v>
      </c>
      <c r="Y37" s="79">
        <f>Y35*17000+Y36*17000</f>
        <v>68000</v>
      </c>
      <c r="AA37" s="120" t="s">
        <v>0</v>
      </c>
      <c r="AB37" s="79">
        <f>AB35*17000+AB36*17000</f>
        <v>17000</v>
      </c>
      <c r="AD37" s="100" t="s">
        <v>2</v>
      </c>
      <c r="AE37" s="6"/>
      <c r="AG37" s="100" t="s">
        <v>2</v>
      </c>
      <c r="AH37" s="6"/>
      <c r="AJ37" s="100" t="s">
        <v>2</v>
      </c>
      <c r="AK37" s="6"/>
    </row>
    <row r="38" spans="1:37" ht="22.5" customHeight="1" x14ac:dyDescent="0.35">
      <c r="A38" s="61">
        <f t="shared" si="1"/>
        <v>33</v>
      </c>
      <c r="B38" s="227" t="s">
        <v>902</v>
      </c>
      <c r="C38" s="141" t="s">
        <v>487</v>
      </c>
      <c r="D38" s="139">
        <v>2</v>
      </c>
      <c r="E38" s="139">
        <v>3</v>
      </c>
      <c r="F38" s="139"/>
      <c r="G38" s="48">
        <f t="shared" ref="G38:G66" si="2">E38*17000+F38*17000</f>
        <v>51000</v>
      </c>
      <c r="H38" s="45" t="s">
        <v>181</v>
      </c>
      <c r="I38" s="206"/>
      <c r="J38" s="206"/>
      <c r="K38" s="206"/>
      <c r="L38" s="206"/>
      <c r="M38" s="206"/>
      <c r="N38" s="206"/>
      <c r="O38" s="206"/>
      <c r="P38" s="206"/>
      <c r="Q38" s="206"/>
      <c r="AD38" s="100" t="s">
        <v>457</v>
      </c>
      <c r="AE38" s="6"/>
      <c r="AG38" s="100" t="s">
        <v>457</v>
      </c>
      <c r="AH38" s="6"/>
      <c r="AJ38" s="100" t="s">
        <v>457</v>
      </c>
      <c r="AK38" s="6"/>
    </row>
    <row r="39" spans="1:37" ht="22.5" customHeight="1" x14ac:dyDescent="0.35">
      <c r="A39" s="61">
        <f t="shared" si="1"/>
        <v>34</v>
      </c>
      <c r="B39" s="227" t="s">
        <v>12</v>
      </c>
      <c r="C39" s="141" t="s">
        <v>102</v>
      </c>
      <c r="D39" s="139">
        <v>4</v>
      </c>
      <c r="E39" s="139">
        <v>2</v>
      </c>
      <c r="F39" s="139"/>
      <c r="G39" s="48">
        <f t="shared" si="2"/>
        <v>34000</v>
      </c>
      <c r="H39" s="45" t="s">
        <v>181</v>
      </c>
      <c r="I39" s="206"/>
      <c r="J39" s="206"/>
      <c r="K39" s="206"/>
      <c r="L39" s="206"/>
      <c r="M39" s="206"/>
      <c r="N39" s="206"/>
      <c r="O39" s="206"/>
      <c r="P39" s="206"/>
      <c r="Q39" s="206"/>
      <c r="R39" s="100" t="s">
        <v>2</v>
      </c>
      <c r="S39" s="6" t="s">
        <v>295</v>
      </c>
      <c r="U39" s="100" t="s">
        <v>2</v>
      </c>
      <c r="V39" s="6" t="s">
        <v>634</v>
      </c>
      <c r="X39" s="100" t="s">
        <v>2</v>
      </c>
      <c r="Y39" s="6" t="s">
        <v>1026</v>
      </c>
      <c r="AA39" s="100" t="s">
        <v>2</v>
      </c>
      <c r="AB39" s="6" t="s">
        <v>366</v>
      </c>
      <c r="AD39" s="100" t="s">
        <v>99</v>
      </c>
      <c r="AE39" s="100"/>
      <c r="AG39" s="100" t="s">
        <v>99</v>
      </c>
      <c r="AH39" s="100"/>
      <c r="AJ39" s="100" t="s">
        <v>99</v>
      </c>
      <c r="AK39" s="100"/>
    </row>
    <row r="40" spans="1:37" ht="22.5" customHeight="1" x14ac:dyDescent="0.35">
      <c r="A40" s="61">
        <f t="shared" si="1"/>
        <v>35</v>
      </c>
      <c r="B40" s="227" t="s">
        <v>288</v>
      </c>
      <c r="C40" s="141" t="s">
        <v>284</v>
      </c>
      <c r="D40" s="139">
        <v>3</v>
      </c>
      <c r="E40" s="139">
        <v>1</v>
      </c>
      <c r="F40" s="139"/>
      <c r="G40" s="48">
        <f>E40*17000+F40*17000</f>
        <v>17000</v>
      </c>
      <c r="H40" s="45" t="s">
        <v>181</v>
      </c>
      <c r="I40" s="206"/>
      <c r="J40" s="206"/>
      <c r="K40" s="206"/>
      <c r="L40" s="206"/>
      <c r="M40" s="206"/>
      <c r="N40" s="206"/>
      <c r="O40" s="206"/>
      <c r="P40" s="206"/>
      <c r="Q40" s="206"/>
      <c r="R40" s="100" t="s">
        <v>457</v>
      </c>
      <c r="S40" s="6" t="s">
        <v>108</v>
      </c>
      <c r="U40" s="100" t="s">
        <v>457</v>
      </c>
      <c r="V40" s="6" t="s">
        <v>484</v>
      </c>
      <c r="X40" s="100" t="s">
        <v>457</v>
      </c>
      <c r="Y40" s="6" t="s">
        <v>284</v>
      </c>
      <c r="AA40" s="100" t="s">
        <v>457</v>
      </c>
      <c r="AB40" s="6" t="s">
        <v>104</v>
      </c>
      <c r="AD40" s="30" t="s">
        <v>70</v>
      </c>
      <c r="AE40" s="2"/>
      <c r="AG40" s="30" t="s">
        <v>70</v>
      </c>
      <c r="AH40" s="2"/>
      <c r="AJ40" s="30" t="s">
        <v>70</v>
      </c>
      <c r="AK40" s="2"/>
    </row>
    <row r="41" spans="1:37" ht="22.5" customHeight="1" x14ac:dyDescent="0.35">
      <c r="A41" s="61">
        <f t="shared" si="1"/>
        <v>36</v>
      </c>
      <c r="B41" s="227" t="s">
        <v>358</v>
      </c>
      <c r="C41" s="141" t="s">
        <v>122</v>
      </c>
      <c r="D41" s="139">
        <v>4</v>
      </c>
      <c r="E41" s="139">
        <v>15</v>
      </c>
      <c r="F41" s="139"/>
      <c r="G41" s="48">
        <f t="shared" si="2"/>
        <v>255000</v>
      </c>
      <c r="H41" s="45" t="s">
        <v>181</v>
      </c>
      <c r="I41" s="206"/>
      <c r="J41" s="206"/>
      <c r="K41" s="206"/>
      <c r="L41" s="206"/>
      <c r="M41" s="206"/>
      <c r="N41" s="206"/>
      <c r="O41" s="206"/>
      <c r="P41" s="206"/>
      <c r="Q41" s="206"/>
      <c r="R41" s="100" t="s">
        <v>99</v>
      </c>
      <c r="S41" s="100">
        <v>6</v>
      </c>
      <c r="U41" s="100" t="s">
        <v>99</v>
      </c>
      <c r="V41" s="100">
        <v>6</v>
      </c>
      <c r="X41" s="100" t="s">
        <v>99</v>
      </c>
      <c r="Y41" s="100">
        <v>3</v>
      </c>
      <c r="AA41" s="100" t="s">
        <v>99</v>
      </c>
      <c r="AB41" s="100">
        <v>4</v>
      </c>
      <c r="AD41" s="30" t="s">
        <v>71</v>
      </c>
      <c r="AE41" s="2"/>
      <c r="AG41" s="30" t="s">
        <v>71</v>
      </c>
      <c r="AH41" s="2"/>
      <c r="AJ41" s="30" t="s">
        <v>71</v>
      </c>
      <c r="AK41" s="2"/>
    </row>
    <row r="42" spans="1:37" ht="22.5" customHeight="1" x14ac:dyDescent="0.35">
      <c r="A42" s="61">
        <f t="shared" si="1"/>
        <v>37</v>
      </c>
      <c r="B42" s="227" t="s">
        <v>220</v>
      </c>
      <c r="C42" s="141" t="s">
        <v>189</v>
      </c>
      <c r="D42" s="139">
        <v>8</v>
      </c>
      <c r="E42" s="139">
        <v>4</v>
      </c>
      <c r="F42" s="139">
        <v>1</v>
      </c>
      <c r="G42" s="48">
        <f>E42*17000+F42*17000</f>
        <v>85000</v>
      </c>
      <c r="H42" s="150" t="s">
        <v>181</v>
      </c>
      <c r="I42" s="206"/>
      <c r="J42" s="206"/>
      <c r="K42" s="206"/>
      <c r="L42" s="206"/>
      <c r="M42" s="206"/>
      <c r="N42" s="206"/>
      <c r="O42" s="206"/>
      <c r="P42" s="206"/>
      <c r="Q42" s="206"/>
      <c r="R42" s="30" t="s">
        <v>70</v>
      </c>
      <c r="S42" s="2">
        <v>2</v>
      </c>
      <c r="U42" s="30" t="s">
        <v>70</v>
      </c>
      <c r="V42" s="2">
        <v>10</v>
      </c>
      <c r="X42" s="30" t="s">
        <v>70</v>
      </c>
      <c r="Y42" s="2">
        <v>1</v>
      </c>
      <c r="AA42" s="30" t="s">
        <v>70</v>
      </c>
      <c r="AB42" s="2">
        <v>4</v>
      </c>
      <c r="AD42" s="30"/>
      <c r="AE42" s="2"/>
      <c r="AG42" s="30"/>
      <c r="AH42" s="2"/>
      <c r="AJ42" s="30"/>
      <c r="AK42" s="2"/>
    </row>
    <row r="43" spans="1:37" ht="22.5" customHeight="1" x14ac:dyDescent="0.35">
      <c r="A43" s="61">
        <f t="shared" si="1"/>
        <v>38</v>
      </c>
      <c r="B43" s="227" t="s">
        <v>283</v>
      </c>
      <c r="C43" s="141" t="s">
        <v>284</v>
      </c>
      <c r="D43" s="139">
        <v>3</v>
      </c>
      <c r="E43" s="139">
        <v>1</v>
      </c>
      <c r="F43" s="139">
        <v>1</v>
      </c>
      <c r="G43" s="48">
        <f>E43*17000+F43*17000</f>
        <v>34000</v>
      </c>
      <c r="H43" s="45" t="s">
        <v>181</v>
      </c>
      <c r="I43" s="206"/>
      <c r="J43" s="206"/>
      <c r="K43" s="206"/>
      <c r="L43" s="206"/>
      <c r="M43" s="206"/>
      <c r="N43" s="206"/>
      <c r="O43" s="206"/>
      <c r="P43" s="206"/>
      <c r="Q43" s="206"/>
      <c r="R43" s="30" t="s">
        <v>71</v>
      </c>
      <c r="S43" s="2"/>
      <c r="U43" s="30" t="s">
        <v>71</v>
      </c>
      <c r="V43" s="2"/>
      <c r="X43" s="30" t="s">
        <v>71</v>
      </c>
      <c r="Y43" s="2"/>
      <c r="AA43" s="30" t="s">
        <v>71</v>
      </c>
      <c r="AB43" s="2"/>
      <c r="AD43" s="120" t="s">
        <v>0</v>
      </c>
      <c r="AE43" s="79">
        <f>AE40*17000+AE41*17000</f>
        <v>0</v>
      </c>
      <c r="AG43" s="120" t="s">
        <v>0</v>
      </c>
      <c r="AH43" s="79">
        <f>AH40*17000+AH41*17000</f>
        <v>0</v>
      </c>
      <c r="AJ43" s="120" t="s">
        <v>0</v>
      </c>
      <c r="AK43" s="79">
        <f>AK40*17000+AK41*17000</f>
        <v>0</v>
      </c>
    </row>
    <row r="44" spans="1:37" s="10" customFormat="1" ht="22.5" customHeight="1" x14ac:dyDescent="0.35">
      <c r="A44" s="61">
        <f t="shared" si="1"/>
        <v>39</v>
      </c>
      <c r="B44" s="227" t="s">
        <v>1005</v>
      </c>
      <c r="C44" s="141" t="s">
        <v>104</v>
      </c>
      <c r="D44" s="139">
        <v>4</v>
      </c>
      <c r="E44" s="139">
        <v>4</v>
      </c>
      <c r="F44" s="139"/>
      <c r="G44" s="48">
        <f>E44*17000+F44*17000</f>
        <v>68000</v>
      </c>
      <c r="H44" s="45" t="s">
        <v>181</v>
      </c>
      <c r="I44" s="206"/>
      <c r="J44" s="206"/>
      <c r="K44" s="206"/>
      <c r="L44" s="206"/>
      <c r="M44" s="206"/>
      <c r="N44" s="206"/>
      <c r="O44" s="206"/>
      <c r="P44" s="206"/>
      <c r="Q44" s="206"/>
      <c r="R44" s="120" t="s">
        <v>0</v>
      </c>
      <c r="S44" s="79">
        <f>S42*17000</f>
        <v>34000</v>
      </c>
      <c r="T44"/>
      <c r="U44" s="120" t="s">
        <v>0</v>
      </c>
      <c r="V44" s="79">
        <f>V42*17000</f>
        <v>170000</v>
      </c>
      <c r="W44"/>
      <c r="X44" s="120" t="s">
        <v>0</v>
      </c>
      <c r="Y44" s="79">
        <f>Y42*17000+Y43*17000</f>
        <v>17000</v>
      </c>
      <c r="AA44" s="120" t="s">
        <v>0</v>
      </c>
      <c r="AB44" s="79">
        <f>AB42*17000+AB43*17000</f>
        <v>68000</v>
      </c>
    </row>
    <row r="45" spans="1:37" ht="22.5" customHeight="1" x14ac:dyDescent="0.35">
      <c r="A45" s="61">
        <f t="shared" si="1"/>
        <v>40</v>
      </c>
      <c r="B45" s="227" t="s">
        <v>1023</v>
      </c>
      <c r="C45" s="141" t="s">
        <v>104</v>
      </c>
      <c r="D45" s="139">
        <v>4</v>
      </c>
      <c r="E45" s="139">
        <v>2</v>
      </c>
      <c r="F45" s="139"/>
      <c r="G45" s="48">
        <f t="shared" si="2"/>
        <v>34000</v>
      </c>
      <c r="H45" s="45" t="s">
        <v>181</v>
      </c>
      <c r="I45" s="236"/>
      <c r="J45" s="236"/>
      <c r="K45" s="236"/>
      <c r="L45" s="236"/>
      <c r="M45" s="236"/>
      <c r="N45" s="236"/>
      <c r="O45" s="236"/>
      <c r="P45" s="236"/>
      <c r="Q45" s="236"/>
      <c r="AD45" s="100" t="s">
        <v>2</v>
      </c>
      <c r="AE45" s="6"/>
      <c r="AG45" s="100" t="s">
        <v>2</v>
      </c>
      <c r="AH45" s="6"/>
      <c r="AJ45" s="100" t="s">
        <v>2</v>
      </c>
      <c r="AK45" s="6"/>
    </row>
    <row r="46" spans="1:37" ht="22.5" customHeight="1" x14ac:dyDescent="0.35">
      <c r="A46" s="61">
        <f t="shared" si="1"/>
        <v>41</v>
      </c>
      <c r="B46" s="227" t="s">
        <v>337</v>
      </c>
      <c r="C46" s="141" t="s">
        <v>189</v>
      </c>
      <c r="D46" s="139">
        <v>8</v>
      </c>
      <c r="E46" s="139">
        <v>1</v>
      </c>
      <c r="F46" s="139"/>
      <c r="G46" s="48">
        <f t="shared" si="2"/>
        <v>17000</v>
      </c>
      <c r="H46" s="45" t="s">
        <v>181</v>
      </c>
      <c r="I46" s="206"/>
      <c r="J46" s="206"/>
      <c r="K46" s="206"/>
      <c r="L46" s="206"/>
      <c r="M46" s="206"/>
      <c r="N46" s="206"/>
      <c r="O46" s="206"/>
      <c r="P46" s="206"/>
      <c r="Q46" s="206"/>
      <c r="R46" s="100" t="s">
        <v>2</v>
      </c>
      <c r="S46" s="6" t="s">
        <v>14</v>
      </c>
      <c r="U46" s="100" t="s">
        <v>2</v>
      </c>
      <c r="V46" s="6" t="s">
        <v>1010</v>
      </c>
      <c r="X46" s="100" t="s">
        <v>2</v>
      </c>
      <c r="Y46" s="6" t="s">
        <v>287</v>
      </c>
      <c r="AA46" s="100" t="s">
        <v>2</v>
      </c>
      <c r="AB46" s="6" t="s">
        <v>1023</v>
      </c>
      <c r="AD46" s="100" t="s">
        <v>457</v>
      </c>
      <c r="AE46" s="6"/>
      <c r="AG46" s="100" t="s">
        <v>457</v>
      </c>
      <c r="AH46" s="6"/>
      <c r="AJ46" s="100" t="s">
        <v>457</v>
      </c>
      <c r="AK46" s="6"/>
    </row>
    <row r="47" spans="1:37" ht="22.5" customHeight="1" x14ac:dyDescent="0.35">
      <c r="A47" s="61">
        <f t="shared" si="1"/>
        <v>42</v>
      </c>
      <c r="B47" s="227" t="s">
        <v>295</v>
      </c>
      <c r="C47" s="141" t="s">
        <v>108</v>
      </c>
      <c r="D47" s="139">
        <v>6</v>
      </c>
      <c r="E47" s="139">
        <v>2</v>
      </c>
      <c r="F47" s="139"/>
      <c r="G47" s="48">
        <f>E47*17000+F47*17000</f>
        <v>34000</v>
      </c>
      <c r="H47" s="134" t="s">
        <v>181</v>
      </c>
      <c r="I47" s="206"/>
      <c r="J47" s="206"/>
      <c r="K47" s="206"/>
      <c r="L47" s="206"/>
      <c r="M47" s="206"/>
      <c r="N47" s="206"/>
      <c r="O47" s="206"/>
      <c r="P47" s="206"/>
      <c r="Q47" s="206"/>
      <c r="R47" s="100" t="s">
        <v>457</v>
      </c>
      <c r="S47" s="6" t="s">
        <v>102</v>
      </c>
      <c r="U47" s="100" t="s">
        <v>457</v>
      </c>
      <c r="V47" s="6" t="s">
        <v>187</v>
      </c>
      <c r="X47" s="100" t="s">
        <v>457</v>
      </c>
      <c r="Y47" s="6" t="s">
        <v>284</v>
      </c>
      <c r="AA47" s="100" t="s">
        <v>457</v>
      </c>
      <c r="AB47" s="6" t="s">
        <v>104</v>
      </c>
      <c r="AD47" s="100" t="s">
        <v>99</v>
      </c>
      <c r="AE47" s="100"/>
      <c r="AG47" s="100" t="s">
        <v>99</v>
      </c>
      <c r="AH47" s="100"/>
      <c r="AJ47" s="100" t="s">
        <v>99</v>
      </c>
      <c r="AK47" s="100"/>
    </row>
    <row r="48" spans="1:37" ht="22.5" customHeight="1" x14ac:dyDescent="0.35">
      <c r="A48" s="61">
        <f t="shared" si="1"/>
        <v>43</v>
      </c>
      <c r="B48" s="227" t="s">
        <v>447</v>
      </c>
      <c r="C48" s="141" t="s">
        <v>100</v>
      </c>
      <c r="D48" s="139">
        <v>1</v>
      </c>
      <c r="E48" s="139">
        <v>4</v>
      </c>
      <c r="F48" s="139"/>
      <c r="G48" s="48">
        <f t="shared" si="2"/>
        <v>68000</v>
      </c>
      <c r="H48" s="45" t="s">
        <v>181</v>
      </c>
      <c r="I48" s="206"/>
      <c r="J48" s="206"/>
      <c r="K48" s="206"/>
      <c r="L48" s="206"/>
      <c r="M48" s="206"/>
      <c r="N48" s="206"/>
      <c r="O48" s="206"/>
      <c r="P48" s="206"/>
      <c r="Q48" s="206"/>
      <c r="R48" s="100" t="s">
        <v>99</v>
      </c>
      <c r="S48" s="100">
        <v>4</v>
      </c>
      <c r="U48" s="100" t="s">
        <v>99</v>
      </c>
      <c r="V48" s="100">
        <v>3</v>
      </c>
      <c r="X48" s="100" t="s">
        <v>99</v>
      </c>
      <c r="Y48" s="100">
        <v>3</v>
      </c>
      <c r="AA48" s="100" t="s">
        <v>99</v>
      </c>
      <c r="AB48" s="100">
        <v>4</v>
      </c>
      <c r="AD48" s="30" t="s">
        <v>70</v>
      </c>
      <c r="AE48" s="2"/>
      <c r="AG48" s="30" t="s">
        <v>70</v>
      </c>
      <c r="AH48" s="2"/>
      <c r="AJ48" s="30" t="s">
        <v>70</v>
      </c>
      <c r="AK48" s="2"/>
    </row>
    <row r="49" spans="1:37" ht="22.5" customHeight="1" x14ac:dyDescent="0.35">
      <c r="A49" s="61">
        <f t="shared" si="1"/>
        <v>44</v>
      </c>
      <c r="B49" s="227" t="s">
        <v>496</v>
      </c>
      <c r="C49" s="141" t="s">
        <v>1028</v>
      </c>
      <c r="D49" s="139">
        <v>4</v>
      </c>
      <c r="E49" s="267">
        <v>6</v>
      </c>
      <c r="F49" s="6"/>
      <c r="G49" s="48">
        <f t="shared" si="2"/>
        <v>102000</v>
      </c>
      <c r="H49" s="45" t="s">
        <v>181</v>
      </c>
      <c r="I49" s="206"/>
      <c r="J49" s="206"/>
      <c r="K49" s="206"/>
      <c r="L49" s="206"/>
      <c r="M49" s="206"/>
      <c r="N49" s="206"/>
      <c r="O49" s="206"/>
      <c r="P49" s="206"/>
      <c r="Q49" s="206"/>
      <c r="R49" s="30" t="s">
        <v>70</v>
      </c>
      <c r="S49" s="2">
        <v>4</v>
      </c>
      <c r="U49" s="30" t="s">
        <v>70</v>
      </c>
      <c r="V49" s="2">
        <v>3</v>
      </c>
      <c r="X49" s="30" t="s">
        <v>70</v>
      </c>
      <c r="Y49" s="2">
        <v>2</v>
      </c>
      <c r="AA49" s="30" t="s">
        <v>70</v>
      </c>
      <c r="AB49" s="2">
        <v>2</v>
      </c>
      <c r="AD49" s="30" t="s">
        <v>71</v>
      </c>
      <c r="AE49" s="2"/>
      <c r="AG49" s="30" t="s">
        <v>71</v>
      </c>
      <c r="AH49" s="2"/>
      <c r="AJ49" s="30" t="s">
        <v>71</v>
      </c>
      <c r="AK49" s="2"/>
    </row>
    <row r="50" spans="1:37" ht="22.5" customHeight="1" x14ac:dyDescent="0.35">
      <c r="A50" s="61">
        <f t="shared" si="1"/>
        <v>45</v>
      </c>
      <c r="B50" s="227" t="s">
        <v>1034</v>
      </c>
      <c r="C50" s="141" t="s">
        <v>1028</v>
      </c>
      <c r="D50" s="139">
        <v>4</v>
      </c>
      <c r="E50" s="267">
        <v>2</v>
      </c>
      <c r="F50" s="6"/>
      <c r="G50" s="48">
        <f t="shared" si="2"/>
        <v>34000</v>
      </c>
      <c r="H50" s="45" t="s">
        <v>181</v>
      </c>
      <c r="I50" s="206"/>
      <c r="J50" s="206"/>
      <c r="K50" s="206"/>
      <c r="L50" s="206"/>
      <c r="M50" s="206"/>
      <c r="N50" s="206"/>
      <c r="O50" s="206"/>
      <c r="P50" s="206"/>
      <c r="Q50" s="206"/>
      <c r="R50" s="30" t="s">
        <v>71</v>
      </c>
      <c r="S50" s="2"/>
      <c r="U50" s="30" t="s">
        <v>71</v>
      </c>
      <c r="V50" s="2"/>
      <c r="X50" s="30" t="s">
        <v>71</v>
      </c>
      <c r="Y50" s="2"/>
      <c r="AA50" s="30" t="s">
        <v>71</v>
      </c>
      <c r="AB50" s="2"/>
      <c r="AD50" s="30"/>
      <c r="AE50" s="2"/>
      <c r="AG50" s="30"/>
      <c r="AH50" s="2"/>
      <c r="AJ50" s="30"/>
      <c r="AK50" s="2"/>
    </row>
    <row r="51" spans="1:37" ht="22.5" customHeight="1" x14ac:dyDescent="0.35">
      <c r="A51" s="61">
        <f t="shared" si="1"/>
        <v>46</v>
      </c>
      <c r="B51" s="227" t="s">
        <v>516</v>
      </c>
      <c r="C51" s="141" t="s">
        <v>1028</v>
      </c>
      <c r="D51" s="139">
        <v>4</v>
      </c>
      <c r="E51" s="267">
        <v>1</v>
      </c>
      <c r="F51" s="6">
        <v>2</v>
      </c>
      <c r="G51" s="48">
        <f t="shared" si="2"/>
        <v>51000</v>
      </c>
      <c r="H51" s="45" t="s">
        <v>181</v>
      </c>
      <c r="I51" s="206"/>
      <c r="J51" s="206"/>
      <c r="K51" s="206"/>
      <c r="L51" s="206"/>
      <c r="M51" s="206"/>
      <c r="N51" s="206"/>
      <c r="O51" s="206"/>
      <c r="P51" s="206"/>
      <c r="Q51" s="206"/>
      <c r="R51" s="120" t="s">
        <v>0</v>
      </c>
      <c r="S51" s="79">
        <f>S49*17000+S50*17000</f>
        <v>68000</v>
      </c>
      <c r="U51" s="120" t="s">
        <v>0</v>
      </c>
      <c r="V51" s="79">
        <f>V49*17000</f>
        <v>51000</v>
      </c>
      <c r="X51" s="120" t="s">
        <v>0</v>
      </c>
      <c r="Y51" s="79">
        <f>Y49*17000+Y50*17000</f>
        <v>34000</v>
      </c>
      <c r="AA51" s="120" t="s">
        <v>0</v>
      </c>
      <c r="AB51" s="79">
        <f>AB49*17000+AB50*17000</f>
        <v>34000</v>
      </c>
      <c r="AD51" s="120" t="s">
        <v>0</v>
      </c>
      <c r="AE51" s="79">
        <f>AE48*17000+AE49*17000</f>
        <v>0</v>
      </c>
      <c r="AG51" s="120" t="s">
        <v>0</v>
      </c>
      <c r="AH51" s="79">
        <f>AH48*17000+AH49*17000</f>
        <v>0</v>
      </c>
      <c r="AJ51" s="120" t="s">
        <v>0</v>
      </c>
      <c r="AK51" s="79">
        <f>AK48*17000+AK49*17000</f>
        <v>0</v>
      </c>
    </row>
    <row r="52" spans="1:37" ht="22.5" customHeight="1" x14ac:dyDescent="0.35">
      <c r="A52" s="61">
        <f t="shared" si="1"/>
        <v>47</v>
      </c>
      <c r="B52" s="227" t="s">
        <v>1035</v>
      </c>
      <c r="C52" s="141" t="s">
        <v>1028</v>
      </c>
      <c r="D52" s="139">
        <v>4</v>
      </c>
      <c r="E52" s="267">
        <v>1</v>
      </c>
      <c r="F52" s="6"/>
      <c r="G52" s="48">
        <f t="shared" si="2"/>
        <v>17000</v>
      </c>
      <c r="H52" s="45" t="s">
        <v>181</v>
      </c>
      <c r="I52" s="206"/>
      <c r="J52" s="206"/>
      <c r="K52" s="206"/>
      <c r="L52" s="206"/>
      <c r="M52" s="206"/>
      <c r="N52" s="206"/>
      <c r="O52" s="206"/>
      <c r="P52" s="206"/>
      <c r="Q52" s="206"/>
    </row>
    <row r="53" spans="1:37" ht="22.5" customHeight="1" x14ac:dyDescent="0.35">
      <c r="A53" s="61">
        <f t="shared" si="1"/>
        <v>48</v>
      </c>
      <c r="B53" s="227" t="s">
        <v>840</v>
      </c>
      <c r="C53" s="141" t="s">
        <v>1028</v>
      </c>
      <c r="D53" s="139">
        <v>4</v>
      </c>
      <c r="E53" s="267">
        <v>3</v>
      </c>
      <c r="F53" s="6"/>
      <c r="G53" s="48">
        <f t="shared" si="2"/>
        <v>51000</v>
      </c>
      <c r="H53" s="45" t="s">
        <v>181</v>
      </c>
      <c r="I53" s="206"/>
      <c r="J53" s="206"/>
      <c r="K53" s="206"/>
      <c r="L53" s="206"/>
      <c r="M53" s="206"/>
      <c r="N53" s="206"/>
      <c r="O53" s="206"/>
      <c r="P53" s="206"/>
      <c r="Q53" s="206"/>
      <c r="R53" s="100" t="s">
        <v>2</v>
      </c>
      <c r="S53" s="6" t="s">
        <v>905</v>
      </c>
      <c r="U53" s="100" t="s">
        <v>2</v>
      </c>
      <c r="V53" s="6" t="s">
        <v>1012</v>
      </c>
      <c r="X53" s="100" t="s">
        <v>2</v>
      </c>
      <c r="Y53" s="6" t="s">
        <v>1013</v>
      </c>
      <c r="AA53" s="100" t="s">
        <v>2</v>
      </c>
      <c r="AB53" s="6" t="s">
        <v>337</v>
      </c>
    </row>
    <row r="54" spans="1:37" ht="22.5" customHeight="1" x14ac:dyDescent="0.35">
      <c r="A54" s="61">
        <f t="shared" si="1"/>
        <v>49</v>
      </c>
      <c r="B54" s="227" t="s">
        <v>522</v>
      </c>
      <c r="C54" s="141" t="s">
        <v>1028</v>
      </c>
      <c r="D54" s="139">
        <v>4</v>
      </c>
      <c r="E54" s="267">
        <v>1</v>
      </c>
      <c r="F54" s="6">
        <v>1</v>
      </c>
      <c r="G54" s="134">
        <f t="shared" si="2"/>
        <v>34000</v>
      </c>
      <c r="H54" s="45" t="s">
        <v>181</v>
      </c>
      <c r="I54" s="236"/>
      <c r="J54" s="236"/>
      <c r="K54" s="236"/>
      <c r="L54" s="236"/>
      <c r="M54" s="236"/>
      <c r="N54" s="236"/>
      <c r="O54" s="236"/>
      <c r="P54" s="236"/>
      <c r="Q54" s="236"/>
      <c r="R54" s="100" t="s">
        <v>457</v>
      </c>
      <c r="S54" s="6" t="s">
        <v>1011</v>
      </c>
      <c r="U54" s="100" t="s">
        <v>457</v>
      </c>
      <c r="V54" s="6" t="s">
        <v>1011</v>
      </c>
      <c r="X54" s="100" t="s">
        <v>457</v>
      </c>
      <c r="Y54" s="6" t="s">
        <v>1011</v>
      </c>
      <c r="AA54" s="100" t="s">
        <v>457</v>
      </c>
      <c r="AB54" s="6" t="s">
        <v>189</v>
      </c>
    </row>
    <row r="55" spans="1:37" ht="22.5" customHeight="1" x14ac:dyDescent="0.35">
      <c r="A55" s="61">
        <f t="shared" si="1"/>
        <v>50</v>
      </c>
      <c r="B55" s="227" t="s">
        <v>488</v>
      </c>
      <c r="C55" s="141" t="s">
        <v>1028</v>
      </c>
      <c r="D55" s="139">
        <v>4</v>
      </c>
      <c r="E55" s="267">
        <v>3</v>
      </c>
      <c r="F55" s="6"/>
      <c r="G55" s="134">
        <f t="shared" si="2"/>
        <v>51000</v>
      </c>
      <c r="H55" s="45" t="s">
        <v>181</v>
      </c>
      <c r="I55" s="236"/>
      <c r="J55" s="236"/>
      <c r="K55" s="236"/>
      <c r="L55" s="236"/>
      <c r="M55" s="236"/>
      <c r="N55" s="236"/>
      <c r="O55" s="236"/>
      <c r="P55" s="236"/>
      <c r="Q55" s="236"/>
      <c r="R55" s="100" t="s">
        <v>99</v>
      </c>
      <c r="S55" s="100">
        <v>7</v>
      </c>
      <c r="U55" s="100" t="s">
        <v>99</v>
      </c>
      <c r="V55" s="100">
        <v>7</v>
      </c>
      <c r="X55" s="100" t="s">
        <v>99</v>
      </c>
      <c r="Y55" s="100">
        <v>7</v>
      </c>
      <c r="AA55" s="100" t="s">
        <v>99</v>
      </c>
      <c r="AB55" s="100">
        <v>8</v>
      </c>
    </row>
    <row r="56" spans="1:37" ht="22.5" customHeight="1" x14ac:dyDescent="0.35">
      <c r="A56" s="61">
        <f t="shared" si="1"/>
        <v>51</v>
      </c>
      <c r="B56" s="227" t="s">
        <v>908</v>
      </c>
      <c r="C56" s="141" t="s">
        <v>1028</v>
      </c>
      <c r="D56" s="139">
        <v>4</v>
      </c>
      <c r="E56" s="267">
        <v>1</v>
      </c>
      <c r="F56" s="6"/>
      <c r="G56" s="134">
        <f t="shared" si="2"/>
        <v>17000</v>
      </c>
      <c r="H56" s="45" t="s">
        <v>181</v>
      </c>
      <c r="I56" s="236"/>
      <c r="J56" s="236"/>
      <c r="K56" s="236"/>
      <c r="L56" s="236"/>
      <c r="M56" s="236"/>
      <c r="N56" s="236"/>
      <c r="O56" s="236"/>
      <c r="P56" s="236"/>
      <c r="Q56" s="236"/>
      <c r="R56" s="30" t="s">
        <v>70</v>
      </c>
      <c r="S56" s="2">
        <v>1</v>
      </c>
      <c r="U56" s="30" t="s">
        <v>70</v>
      </c>
      <c r="V56" s="2">
        <v>1</v>
      </c>
      <c r="X56" s="30" t="s">
        <v>70</v>
      </c>
      <c r="Y56" s="2">
        <v>1</v>
      </c>
      <c r="AA56" s="30" t="s">
        <v>70</v>
      </c>
      <c r="AB56" s="2">
        <v>1</v>
      </c>
    </row>
    <row r="57" spans="1:37" ht="22.5" customHeight="1" x14ac:dyDescent="0.35">
      <c r="A57" s="61">
        <f t="shared" si="1"/>
        <v>52</v>
      </c>
      <c r="B57" s="227" t="s">
        <v>367</v>
      </c>
      <c r="C57" s="141" t="s">
        <v>1028</v>
      </c>
      <c r="D57" s="139">
        <v>4</v>
      </c>
      <c r="E57" s="267">
        <v>2</v>
      </c>
      <c r="F57" s="6"/>
      <c r="G57" s="134">
        <f t="shared" si="2"/>
        <v>34000</v>
      </c>
      <c r="H57" s="45" t="s">
        <v>181</v>
      </c>
      <c r="I57" s="236"/>
      <c r="J57" s="236"/>
      <c r="K57" s="236"/>
      <c r="L57" s="236"/>
      <c r="M57" s="236"/>
      <c r="N57" s="236"/>
      <c r="O57" s="236"/>
      <c r="P57" s="236"/>
      <c r="Q57" s="236"/>
      <c r="R57" s="30" t="s">
        <v>71</v>
      </c>
      <c r="S57" s="2"/>
      <c r="U57" s="30" t="s">
        <v>71</v>
      </c>
      <c r="V57" s="2"/>
      <c r="X57" s="30" t="s">
        <v>71</v>
      </c>
      <c r="Y57" s="2"/>
      <c r="AA57" s="30" t="s">
        <v>71</v>
      </c>
      <c r="AB57" s="2"/>
    </row>
    <row r="58" spans="1:37" ht="22.5" customHeight="1" x14ac:dyDescent="0.35">
      <c r="A58" s="61">
        <f t="shared" si="1"/>
        <v>53</v>
      </c>
      <c r="B58" s="227" t="s">
        <v>493</v>
      </c>
      <c r="C58" s="141" t="s">
        <v>1028</v>
      </c>
      <c r="D58" s="139">
        <v>4</v>
      </c>
      <c r="E58" s="267">
        <v>1</v>
      </c>
      <c r="F58" s="6"/>
      <c r="G58" s="134">
        <f t="shared" si="2"/>
        <v>17000</v>
      </c>
      <c r="H58" s="45" t="s">
        <v>181</v>
      </c>
      <c r="I58" s="236"/>
      <c r="J58" s="236"/>
      <c r="K58" s="236"/>
      <c r="L58" s="236"/>
      <c r="M58" s="236"/>
      <c r="N58" s="236"/>
      <c r="O58" s="236"/>
      <c r="P58" s="236"/>
      <c r="Q58" s="236"/>
      <c r="R58" s="120" t="s">
        <v>0</v>
      </c>
      <c r="S58" s="79">
        <f>S56*17000+S57*17000</f>
        <v>17000</v>
      </c>
      <c r="U58" s="120" t="s">
        <v>0</v>
      </c>
      <c r="V58" s="79">
        <f>V56*17000</f>
        <v>17000</v>
      </c>
      <c r="X58" s="120" t="s">
        <v>0</v>
      </c>
      <c r="Y58" s="79">
        <f>Y56*17000+Y57*17000</f>
        <v>17000</v>
      </c>
      <c r="AA58" s="120" t="s">
        <v>0</v>
      </c>
      <c r="AB58" s="79">
        <f>AB56*17000+AB57*17000</f>
        <v>17000</v>
      </c>
    </row>
    <row r="59" spans="1:37" ht="22.5" customHeight="1" x14ac:dyDescent="0.35">
      <c r="A59" s="61">
        <f t="shared" si="1"/>
        <v>54</v>
      </c>
      <c r="B59" s="227" t="s">
        <v>842</v>
      </c>
      <c r="C59" s="141" t="s">
        <v>1028</v>
      </c>
      <c r="D59" s="139">
        <v>4</v>
      </c>
      <c r="E59" s="267">
        <v>2</v>
      </c>
      <c r="F59" s="6"/>
      <c r="G59" s="134">
        <f t="shared" si="2"/>
        <v>34000</v>
      </c>
      <c r="H59" s="45" t="s">
        <v>181</v>
      </c>
      <c r="I59" s="236"/>
      <c r="J59" s="236"/>
      <c r="K59" s="236"/>
      <c r="L59" s="236"/>
      <c r="M59" s="236"/>
      <c r="N59" s="236"/>
      <c r="O59" s="236"/>
      <c r="P59" s="236"/>
      <c r="Q59" s="236"/>
    </row>
    <row r="60" spans="1:37" ht="22.5" customHeight="1" x14ac:dyDescent="0.35">
      <c r="A60" s="61">
        <f t="shared" si="1"/>
        <v>55</v>
      </c>
      <c r="B60" s="227" t="s">
        <v>513</v>
      </c>
      <c r="C60" s="141" t="s">
        <v>1028</v>
      </c>
      <c r="D60" s="139">
        <v>4</v>
      </c>
      <c r="E60" s="267">
        <v>5</v>
      </c>
      <c r="F60" s="6"/>
      <c r="G60" s="134">
        <f t="shared" si="2"/>
        <v>85000</v>
      </c>
      <c r="H60" s="45" t="s">
        <v>181</v>
      </c>
      <c r="I60" s="236"/>
      <c r="J60" s="236"/>
      <c r="K60" s="236"/>
      <c r="L60" s="236"/>
      <c r="M60" s="236"/>
      <c r="N60" s="236"/>
      <c r="O60" s="236"/>
      <c r="P60" s="236"/>
      <c r="Q60" s="236"/>
      <c r="R60" s="100" t="s">
        <v>2</v>
      </c>
      <c r="S60" s="6" t="s">
        <v>79</v>
      </c>
      <c r="U60" s="100" t="s">
        <v>2</v>
      </c>
      <c r="V60" s="6" t="s">
        <v>6</v>
      </c>
      <c r="X60" s="100" t="s">
        <v>2</v>
      </c>
      <c r="Y60" s="6" t="s">
        <v>1016</v>
      </c>
      <c r="AA60" s="100" t="s">
        <v>2</v>
      </c>
      <c r="AB60" s="6"/>
    </row>
    <row r="61" spans="1:37" ht="22.5" customHeight="1" x14ac:dyDescent="0.35">
      <c r="A61" s="61">
        <f t="shared" si="1"/>
        <v>56</v>
      </c>
      <c r="B61" s="227" t="s">
        <v>504</v>
      </c>
      <c r="C61" s="141" t="s">
        <v>1028</v>
      </c>
      <c r="D61" s="139">
        <v>4</v>
      </c>
      <c r="E61" s="267">
        <v>2</v>
      </c>
      <c r="F61" s="6"/>
      <c r="G61" s="134">
        <f t="shared" si="2"/>
        <v>34000</v>
      </c>
      <c r="H61" s="45" t="s">
        <v>181</v>
      </c>
      <c r="I61" s="236"/>
      <c r="J61" s="236"/>
      <c r="K61" s="236"/>
      <c r="L61" s="236"/>
      <c r="M61" s="236"/>
      <c r="N61" s="236"/>
      <c r="O61" s="236"/>
      <c r="P61" s="236"/>
      <c r="Q61" s="236"/>
      <c r="R61" s="100" t="s">
        <v>457</v>
      </c>
      <c r="S61" s="121" t="s">
        <v>189</v>
      </c>
      <c r="U61" s="100" t="s">
        <v>457</v>
      </c>
      <c r="V61" s="121" t="s">
        <v>189</v>
      </c>
      <c r="X61" s="100" t="s">
        <v>457</v>
      </c>
      <c r="Y61" s="6" t="s">
        <v>107</v>
      </c>
      <c r="AA61" s="100" t="s">
        <v>457</v>
      </c>
      <c r="AB61" s="6"/>
    </row>
    <row r="62" spans="1:37" ht="22.5" customHeight="1" x14ac:dyDescent="0.35">
      <c r="A62" s="61">
        <f t="shared" si="1"/>
        <v>57</v>
      </c>
      <c r="B62" s="227" t="s">
        <v>1036</v>
      </c>
      <c r="C62" s="141" t="s">
        <v>1028</v>
      </c>
      <c r="D62" s="139">
        <v>4</v>
      </c>
      <c r="E62" s="267">
        <v>2</v>
      </c>
      <c r="F62" s="6"/>
      <c r="G62" s="134">
        <f t="shared" si="2"/>
        <v>34000</v>
      </c>
      <c r="H62" s="45" t="s">
        <v>181</v>
      </c>
      <c r="I62" s="236"/>
      <c r="J62" s="236"/>
      <c r="K62" s="236"/>
      <c r="L62" s="236"/>
      <c r="M62" s="236"/>
      <c r="N62" s="236"/>
      <c r="O62" s="236"/>
      <c r="P62" s="236"/>
      <c r="Q62" s="236"/>
      <c r="R62" s="100" t="s">
        <v>99</v>
      </c>
      <c r="S62" s="100">
        <v>8</v>
      </c>
      <c r="U62" s="100" t="s">
        <v>99</v>
      </c>
      <c r="V62" s="100">
        <v>8</v>
      </c>
      <c r="X62" s="100" t="s">
        <v>99</v>
      </c>
      <c r="Y62" s="100">
        <v>5</v>
      </c>
      <c r="AA62" s="100" t="s">
        <v>99</v>
      </c>
      <c r="AB62" s="100"/>
    </row>
    <row r="63" spans="1:37" ht="22.5" customHeight="1" x14ac:dyDescent="0.35">
      <c r="A63" s="61">
        <f t="shared" si="1"/>
        <v>58</v>
      </c>
      <c r="B63" s="227" t="s">
        <v>1037</v>
      </c>
      <c r="C63" s="141" t="s">
        <v>1028</v>
      </c>
      <c r="D63" s="139">
        <v>4</v>
      </c>
      <c r="E63" s="267">
        <v>1</v>
      </c>
      <c r="F63" s="6">
        <v>1</v>
      </c>
      <c r="G63" s="134">
        <f t="shared" si="2"/>
        <v>34000</v>
      </c>
      <c r="H63" s="45" t="s">
        <v>181</v>
      </c>
      <c r="I63" s="236"/>
      <c r="J63" s="236"/>
      <c r="K63" s="236"/>
      <c r="L63" s="236"/>
      <c r="M63" s="236"/>
      <c r="N63" s="236"/>
      <c r="O63" s="236"/>
      <c r="P63" s="236"/>
      <c r="Q63" s="236"/>
      <c r="R63" s="30" t="s">
        <v>70</v>
      </c>
      <c r="S63" s="2">
        <v>2</v>
      </c>
      <c r="U63" s="30" t="s">
        <v>70</v>
      </c>
      <c r="V63" s="2">
        <v>2</v>
      </c>
      <c r="X63" s="30" t="s">
        <v>70</v>
      </c>
      <c r="Y63" s="2">
        <v>4</v>
      </c>
      <c r="AA63" s="30" t="s">
        <v>70</v>
      </c>
      <c r="AB63" s="2"/>
    </row>
    <row r="64" spans="1:37" ht="22.5" customHeight="1" x14ac:dyDescent="0.35">
      <c r="A64" s="61">
        <f t="shared" si="1"/>
        <v>59</v>
      </c>
      <c r="B64" s="227" t="s">
        <v>494</v>
      </c>
      <c r="C64" s="141" t="s">
        <v>1028</v>
      </c>
      <c r="D64" s="139">
        <v>4</v>
      </c>
      <c r="E64" s="267">
        <v>1</v>
      </c>
      <c r="F64" s="6"/>
      <c r="G64" s="134">
        <f t="shared" si="2"/>
        <v>17000</v>
      </c>
      <c r="H64" s="45" t="s">
        <v>181</v>
      </c>
      <c r="I64" s="236"/>
      <c r="J64" s="236"/>
      <c r="K64" s="236"/>
      <c r="L64" s="236"/>
      <c r="M64" s="236"/>
      <c r="N64" s="236"/>
      <c r="O64" s="236"/>
      <c r="P64" s="236"/>
      <c r="Q64" s="236"/>
      <c r="R64" s="30" t="s">
        <v>71</v>
      </c>
      <c r="S64" s="2"/>
      <c r="U64" s="30" t="s">
        <v>71</v>
      </c>
      <c r="V64" s="2"/>
      <c r="X64" s="30" t="s">
        <v>71</v>
      </c>
      <c r="Y64" s="2"/>
      <c r="AA64" s="30" t="s">
        <v>71</v>
      </c>
      <c r="AB64" s="2"/>
    </row>
    <row r="65" spans="1:28" ht="22.5" customHeight="1" x14ac:dyDescent="0.35">
      <c r="A65" s="61">
        <f t="shared" si="1"/>
        <v>60</v>
      </c>
      <c r="B65" s="227" t="s">
        <v>912</v>
      </c>
      <c r="C65" s="141" t="s">
        <v>1028</v>
      </c>
      <c r="D65" s="139">
        <v>4</v>
      </c>
      <c r="E65" s="267">
        <v>1</v>
      </c>
      <c r="F65" s="6"/>
      <c r="G65" s="134">
        <f t="shared" si="2"/>
        <v>17000</v>
      </c>
      <c r="H65" s="45" t="s">
        <v>181</v>
      </c>
      <c r="I65" s="236"/>
      <c r="J65" s="236"/>
      <c r="K65" s="236"/>
      <c r="L65" s="236"/>
      <c r="M65" s="236"/>
      <c r="N65" s="236"/>
      <c r="O65" s="236"/>
      <c r="P65" s="236"/>
      <c r="Q65" s="236"/>
      <c r="R65" s="30"/>
      <c r="S65" s="2"/>
      <c r="U65" s="30"/>
      <c r="V65" s="2"/>
      <c r="X65" s="30"/>
      <c r="Y65" s="2"/>
      <c r="AA65" s="30"/>
      <c r="AB65" s="2"/>
    </row>
    <row r="66" spans="1:28" ht="22.5" customHeight="1" x14ac:dyDescent="0.35">
      <c r="A66" s="61">
        <f t="shared" si="1"/>
        <v>61</v>
      </c>
      <c r="B66" s="227" t="s">
        <v>910</v>
      </c>
      <c r="C66" s="141" t="s">
        <v>1028</v>
      </c>
      <c r="D66" s="139">
        <v>4</v>
      </c>
      <c r="E66" s="267">
        <v>1</v>
      </c>
      <c r="F66" s="6"/>
      <c r="G66" s="134">
        <f t="shared" si="2"/>
        <v>17000</v>
      </c>
      <c r="H66" s="45" t="s">
        <v>181</v>
      </c>
      <c r="I66" s="236"/>
      <c r="J66" s="236"/>
      <c r="K66" s="236"/>
      <c r="L66" s="236"/>
      <c r="M66" s="236"/>
      <c r="N66" s="236"/>
      <c r="O66" s="236"/>
      <c r="P66" s="236"/>
      <c r="Q66" s="236"/>
      <c r="R66" s="120" t="s">
        <v>0</v>
      </c>
      <c r="S66" s="79">
        <f>S63*17000+S64*17000</f>
        <v>34000</v>
      </c>
      <c r="U66" s="120" t="s">
        <v>0</v>
      </c>
      <c r="V66" s="79">
        <f>V63*17000</f>
        <v>34000</v>
      </c>
      <c r="X66" s="120" t="s">
        <v>0</v>
      </c>
      <c r="Y66" s="79">
        <f>Y63*17000+Y64*17000</f>
        <v>68000</v>
      </c>
      <c r="AA66" s="120" t="s">
        <v>0</v>
      </c>
      <c r="AB66" s="79">
        <f>AB63*17000+AB64*17000</f>
        <v>0</v>
      </c>
    </row>
    <row r="67" spans="1:28" x14ac:dyDescent="0.35">
      <c r="A67" s="61">
        <f t="shared" si="1"/>
        <v>62</v>
      </c>
      <c r="B67" s="227" t="s">
        <v>523</v>
      </c>
      <c r="C67" s="141" t="s">
        <v>1028</v>
      </c>
      <c r="D67" s="139">
        <v>4</v>
      </c>
      <c r="E67" s="267">
        <v>3</v>
      </c>
      <c r="F67" s="6"/>
      <c r="G67" s="134">
        <f t="shared" ref="G67" si="3">E67*17000+F67*17000</f>
        <v>51000</v>
      </c>
      <c r="H67" s="45" t="s">
        <v>181</v>
      </c>
      <c r="I67" s="206"/>
      <c r="J67" s="206"/>
      <c r="K67" s="206"/>
      <c r="L67" s="206"/>
      <c r="M67" s="206"/>
      <c r="N67" s="206"/>
      <c r="O67" s="206"/>
      <c r="P67" s="206"/>
      <c r="Q67" s="206"/>
    </row>
    <row r="68" spans="1:28" x14ac:dyDescent="0.35">
      <c r="A68" s="61">
        <f t="shared" si="1"/>
        <v>63</v>
      </c>
      <c r="B68" s="227" t="s">
        <v>1038</v>
      </c>
      <c r="C68" s="141" t="s">
        <v>1028</v>
      </c>
      <c r="D68" s="139">
        <v>4</v>
      </c>
      <c r="E68" s="267">
        <v>1</v>
      </c>
      <c r="F68" s="6"/>
      <c r="G68" s="134">
        <f t="shared" ref="G68:G79" si="4">E68*17000+F68*17000</f>
        <v>17000</v>
      </c>
      <c r="H68" s="45" t="s">
        <v>181</v>
      </c>
      <c r="R68" s="100" t="s">
        <v>2</v>
      </c>
      <c r="S68" s="6" t="s">
        <v>1017</v>
      </c>
      <c r="U68" s="100" t="s">
        <v>2</v>
      </c>
      <c r="V68" s="6" t="s">
        <v>1027</v>
      </c>
      <c r="X68" s="100" t="s">
        <v>2</v>
      </c>
      <c r="Y68" s="103" t="s">
        <v>15</v>
      </c>
      <c r="AA68" s="100" t="s">
        <v>2</v>
      </c>
      <c r="AB68" s="103"/>
    </row>
    <row r="69" spans="1:28" x14ac:dyDescent="0.35">
      <c r="A69" s="61">
        <f t="shared" si="1"/>
        <v>64</v>
      </c>
      <c r="B69" s="227" t="s">
        <v>502</v>
      </c>
      <c r="C69" s="141" t="s">
        <v>1028</v>
      </c>
      <c r="D69" s="139">
        <v>4</v>
      </c>
      <c r="E69" s="267">
        <v>12</v>
      </c>
      <c r="F69" s="6"/>
      <c r="G69" s="134">
        <f t="shared" si="4"/>
        <v>204000</v>
      </c>
      <c r="H69" s="45" t="s">
        <v>181</v>
      </c>
      <c r="R69" s="100" t="s">
        <v>457</v>
      </c>
      <c r="S69" s="6" t="s">
        <v>107</v>
      </c>
      <c r="U69" s="100" t="s">
        <v>457</v>
      </c>
      <c r="V69" s="6" t="s">
        <v>107</v>
      </c>
      <c r="X69" s="100" t="s">
        <v>457</v>
      </c>
      <c r="Y69" s="6" t="s">
        <v>104</v>
      </c>
      <c r="AA69" s="100" t="s">
        <v>457</v>
      </c>
      <c r="AB69" s="6"/>
    </row>
    <row r="70" spans="1:28" x14ac:dyDescent="0.35">
      <c r="A70" s="61">
        <f t="shared" si="1"/>
        <v>65</v>
      </c>
      <c r="B70" s="227" t="s">
        <v>909</v>
      </c>
      <c r="C70" s="141" t="s">
        <v>1028</v>
      </c>
      <c r="D70" s="139">
        <v>4</v>
      </c>
      <c r="E70" s="267">
        <v>2</v>
      </c>
      <c r="F70" s="6"/>
      <c r="G70" s="134">
        <f t="shared" si="4"/>
        <v>34000</v>
      </c>
      <c r="H70" s="45" t="s">
        <v>181</v>
      </c>
      <c r="R70" s="100" t="s">
        <v>99</v>
      </c>
      <c r="S70" s="100">
        <v>5</v>
      </c>
      <c r="U70" s="100" t="s">
        <v>99</v>
      </c>
      <c r="V70" s="100">
        <v>5</v>
      </c>
      <c r="X70" s="100" t="s">
        <v>99</v>
      </c>
      <c r="Y70" s="100">
        <v>4</v>
      </c>
      <c r="AA70" s="100" t="s">
        <v>99</v>
      </c>
      <c r="AB70" s="100"/>
    </row>
    <row r="71" spans="1:28" x14ac:dyDescent="0.35">
      <c r="A71" s="61">
        <f t="shared" si="1"/>
        <v>66</v>
      </c>
      <c r="B71" s="227" t="s">
        <v>495</v>
      </c>
      <c r="C71" s="141" t="s">
        <v>1028</v>
      </c>
      <c r="D71" s="139">
        <v>4</v>
      </c>
      <c r="E71" s="267">
        <v>2</v>
      </c>
      <c r="F71" s="6"/>
      <c r="G71" s="134">
        <f t="shared" si="4"/>
        <v>34000</v>
      </c>
      <c r="H71" s="45" t="s">
        <v>181</v>
      </c>
      <c r="R71" s="30" t="s">
        <v>70</v>
      </c>
      <c r="S71" s="2">
        <v>3</v>
      </c>
      <c r="U71" s="30" t="s">
        <v>70</v>
      </c>
      <c r="V71" s="2">
        <v>1</v>
      </c>
      <c r="X71" s="30" t="s">
        <v>70</v>
      </c>
      <c r="Y71" s="2">
        <v>1</v>
      </c>
      <c r="AA71" s="30" t="s">
        <v>70</v>
      </c>
      <c r="AB71" s="2"/>
    </row>
    <row r="72" spans="1:28" x14ac:dyDescent="0.35">
      <c r="A72" s="61">
        <f t="shared" ref="A72:A89" si="5">A71+1</f>
        <v>67</v>
      </c>
      <c r="B72" s="227" t="s">
        <v>845</v>
      </c>
      <c r="C72" s="141" t="s">
        <v>1028</v>
      </c>
      <c r="D72" s="139">
        <v>4</v>
      </c>
      <c r="E72" s="267">
        <v>1</v>
      </c>
      <c r="F72" s="6"/>
      <c r="G72" s="134">
        <f t="shared" si="4"/>
        <v>17000</v>
      </c>
      <c r="H72" s="45" t="s">
        <v>181</v>
      </c>
      <c r="R72" s="30" t="s">
        <v>71</v>
      </c>
      <c r="S72" s="2"/>
      <c r="U72" s="30" t="s">
        <v>71</v>
      </c>
      <c r="V72" s="2"/>
      <c r="X72" s="30" t="s">
        <v>71</v>
      </c>
      <c r="Y72" s="2"/>
      <c r="AA72" s="30" t="s">
        <v>71</v>
      </c>
      <c r="AB72" s="2"/>
    </row>
    <row r="73" spans="1:28" x14ac:dyDescent="0.35">
      <c r="A73" s="61">
        <f t="shared" si="5"/>
        <v>68</v>
      </c>
      <c r="B73" s="227" t="s">
        <v>515</v>
      </c>
      <c r="C73" s="141" t="s">
        <v>1028</v>
      </c>
      <c r="D73" s="139">
        <v>4</v>
      </c>
      <c r="E73" s="267">
        <v>9</v>
      </c>
      <c r="F73" s="6">
        <v>3</v>
      </c>
      <c r="G73" s="134">
        <f t="shared" si="4"/>
        <v>204000</v>
      </c>
      <c r="H73" s="45" t="s">
        <v>181</v>
      </c>
      <c r="R73" s="120" t="s">
        <v>0</v>
      </c>
      <c r="S73" s="79">
        <f>S71*17000+S72*17000</f>
        <v>51000</v>
      </c>
      <c r="U73" s="120" t="s">
        <v>0</v>
      </c>
      <c r="V73" s="79">
        <f>V71*17000+V72*17000</f>
        <v>17000</v>
      </c>
      <c r="X73" s="120" t="s">
        <v>0</v>
      </c>
      <c r="Y73" s="79">
        <f>Y71*17000+Y72*17000</f>
        <v>17000</v>
      </c>
      <c r="AA73" s="120" t="s">
        <v>0</v>
      </c>
      <c r="AB73" s="79">
        <f>AB71*17000+AB72*17000</f>
        <v>0</v>
      </c>
    </row>
    <row r="74" spans="1:28" x14ac:dyDescent="0.35">
      <c r="A74" s="61">
        <f t="shared" si="5"/>
        <v>69</v>
      </c>
      <c r="B74" s="227" t="s">
        <v>503</v>
      </c>
      <c r="C74" s="141" t="s">
        <v>1028</v>
      </c>
      <c r="D74" s="139">
        <v>4</v>
      </c>
      <c r="E74" s="267">
        <v>2</v>
      </c>
      <c r="F74" s="6"/>
      <c r="G74" s="134">
        <f t="shared" si="4"/>
        <v>34000</v>
      </c>
      <c r="H74" s="45" t="s">
        <v>181</v>
      </c>
    </row>
    <row r="75" spans="1:28" x14ac:dyDescent="0.35">
      <c r="A75" s="61">
        <f t="shared" si="5"/>
        <v>70</v>
      </c>
      <c r="B75" s="227" t="s">
        <v>491</v>
      </c>
      <c r="C75" s="141" t="s">
        <v>1028</v>
      </c>
      <c r="D75" s="139">
        <v>4</v>
      </c>
      <c r="E75" s="267">
        <v>2</v>
      </c>
      <c r="F75" s="6"/>
      <c r="G75" s="134">
        <f t="shared" si="4"/>
        <v>34000</v>
      </c>
      <c r="H75" s="45" t="s">
        <v>181</v>
      </c>
      <c r="R75" s="100" t="s">
        <v>2</v>
      </c>
      <c r="S75" s="6" t="s">
        <v>1019</v>
      </c>
      <c r="U75" s="100" t="s">
        <v>2</v>
      </c>
      <c r="V75" s="103" t="s">
        <v>1020</v>
      </c>
      <c r="X75" s="100" t="s">
        <v>2</v>
      </c>
      <c r="Y75" s="103" t="s">
        <v>902</v>
      </c>
      <c r="AA75" s="100" t="s">
        <v>2</v>
      </c>
      <c r="AB75" s="103"/>
    </row>
    <row r="76" spans="1:28" x14ac:dyDescent="0.35">
      <c r="A76" s="61">
        <f t="shared" si="5"/>
        <v>71</v>
      </c>
      <c r="B76" s="227" t="s">
        <v>1039</v>
      </c>
      <c r="C76" s="141" t="s">
        <v>1028</v>
      </c>
      <c r="D76" s="139">
        <v>4</v>
      </c>
      <c r="E76" s="267">
        <v>2</v>
      </c>
      <c r="F76" s="6"/>
      <c r="G76" s="134">
        <f t="shared" si="4"/>
        <v>34000</v>
      </c>
      <c r="H76" s="45" t="s">
        <v>181</v>
      </c>
      <c r="R76" s="100" t="s">
        <v>457</v>
      </c>
      <c r="S76" s="6" t="s">
        <v>107</v>
      </c>
      <c r="U76" s="100" t="s">
        <v>457</v>
      </c>
      <c r="V76" s="6" t="s">
        <v>107</v>
      </c>
      <c r="X76" s="100" t="s">
        <v>457</v>
      </c>
      <c r="Y76" s="6" t="s">
        <v>487</v>
      </c>
      <c r="AA76" s="100" t="s">
        <v>457</v>
      </c>
      <c r="AB76" s="6"/>
    </row>
    <row r="77" spans="1:28" x14ac:dyDescent="0.35">
      <c r="A77" s="61">
        <f t="shared" si="5"/>
        <v>72</v>
      </c>
      <c r="B77" s="227" t="s">
        <v>508</v>
      </c>
      <c r="C77" s="141" t="s">
        <v>1028</v>
      </c>
      <c r="D77" s="139">
        <v>4</v>
      </c>
      <c r="E77" s="267">
        <v>1</v>
      </c>
      <c r="F77" s="6"/>
      <c r="G77" s="134">
        <f t="shared" si="4"/>
        <v>17000</v>
      </c>
      <c r="H77" s="45" t="s">
        <v>181</v>
      </c>
      <c r="R77" s="100" t="s">
        <v>99</v>
      </c>
      <c r="S77" s="100">
        <v>5</v>
      </c>
      <c r="U77" s="100" t="s">
        <v>99</v>
      </c>
      <c r="V77" s="100">
        <v>5</v>
      </c>
      <c r="X77" s="100" t="s">
        <v>99</v>
      </c>
      <c r="Y77" s="100">
        <v>2</v>
      </c>
      <c r="AA77" s="100" t="s">
        <v>99</v>
      </c>
      <c r="AB77" s="100"/>
    </row>
    <row r="78" spans="1:28" x14ac:dyDescent="0.35">
      <c r="A78" s="61">
        <f t="shared" si="5"/>
        <v>73</v>
      </c>
      <c r="B78" s="227" t="s">
        <v>518</v>
      </c>
      <c r="C78" s="141" t="s">
        <v>1028</v>
      </c>
      <c r="D78" s="139">
        <v>4</v>
      </c>
      <c r="E78" s="267"/>
      <c r="F78" s="6">
        <v>1</v>
      </c>
      <c r="G78" s="134">
        <f t="shared" si="4"/>
        <v>17000</v>
      </c>
      <c r="H78" s="45" t="s">
        <v>181</v>
      </c>
      <c r="R78" s="30" t="s">
        <v>70</v>
      </c>
      <c r="S78" s="2">
        <v>2</v>
      </c>
      <c r="U78" s="30" t="s">
        <v>70</v>
      </c>
      <c r="V78" s="2">
        <v>3</v>
      </c>
      <c r="X78" s="30" t="s">
        <v>70</v>
      </c>
      <c r="Y78" s="2">
        <v>3</v>
      </c>
      <c r="AA78" s="30" t="s">
        <v>70</v>
      </c>
      <c r="AB78" s="2"/>
    </row>
    <row r="79" spans="1:28" x14ac:dyDescent="0.35">
      <c r="A79" s="61">
        <f t="shared" si="5"/>
        <v>74</v>
      </c>
      <c r="B79" s="227" t="s">
        <v>525</v>
      </c>
      <c r="C79" s="141" t="s">
        <v>1028</v>
      </c>
      <c r="D79" s="139">
        <v>4</v>
      </c>
      <c r="E79" s="267"/>
      <c r="F79" s="6">
        <v>2</v>
      </c>
      <c r="G79" s="134">
        <f t="shared" si="4"/>
        <v>34000</v>
      </c>
      <c r="H79" s="45" t="s">
        <v>181</v>
      </c>
      <c r="R79" s="30" t="s">
        <v>71</v>
      </c>
      <c r="S79" s="2"/>
      <c r="U79" s="30" t="s">
        <v>71</v>
      </c>
      <c r="V79" s="2"/>
      <c r="X79" s="30" t="s">
        <v>71</v>
      </c>
      <c r="Y79" s="2"/>
      <c r="AA79" s="30" t="s">
        <v>71</v>
      </c>
      <c r="AB79" s="2"/>
    </row>
    <row r="80" spans="1:28" x14ac:dyDescent="0.35">
      <c r="A80" s="61">
        <f t="shared" si="5"/>
        <v>75</v>
      </c>
      <c r="B80" s="227" t="s">
        <v>121</v>
      </c>
      <c r="C80" s="141" t="s">
        <v>1028</v>
      </c>
      <c r="D80" s="139">
        <v>4</v>
      </c>
      <c r="E80" s="267"/>
      <c r="F80" s="6">
        <v>1</v>
      </c>
      <c r="G80" s="134">
        <f t="shared" ref="G80:G81" si="6">E80*17000+F80*17000</f>
        <v>17000</v>
      </c>
      <c r="H80" s="45" t="s">
        <v>181</v>
      </c>
      <c r="R80" s="120" t="s">
        <v>0</v>
      </c>
      <c r="S80" s="79">
        <f>S78*17000+S79*17000</f>
        <v>34000</v>
      </c>
      <c r="U80" s="120" t="s">
        <v>0</v>
      </c>
      <c r="V80" s="79">
        <f>V78*17000+V79*17000</f>
        <v>51000</v>
      </c>
      <c r="X80" s="120" t="s">
        <v>0</v>
      </c>
      <c r="Y80" s="79">
        <f>Y78*17000+Y79*17000</f>
        <v>51000</v>
      </c>
      <c r="AA80" s="120" t="s">
        <v>0</v>
      </c>
      <c r="AB80" s="79">
        <f>AB78*17000+AB79*17000</f>
        <v>0</v>
      </c>
    </row>
    <row r="81" spans="1:8" x14ac:dyDescent="0.35">
      <c r="A81" s="61">
        <f t="shared" si="5"/>
        <v>76</v>
      </c>
      <c r="B81" s="227" t="s">
        <v>657</v>
      </c>
      <c r="C81" s="141" t="s">
        <v>1028</v>
      </c>
      <c r="D81" s="139">
        <v>4</v>
      </c>
      <c r="E81" s="267"/>
      <c r="F81" s="6">
        <v>1</v>
      </c>
      <c r="G81" s="134">
        <f t="shared" si="6"/>
        <v>17000</v>
      </c>
      <c r="H81" s="45" t="s">
        <v>181</v>
      </c>
    </row>
    <row r="82" spans="1:8" x14ac:dyDescent="0.35">
      <c r="A82" s="61">
        <f t="shared" si="5"/>
        <v>77</v>
      </c>
      <c r="B82" s="227" t="s">
        <v>1040</v>
      </c>
      <c r="C82" s="141" t="s">
        <v>1028</v>
      </c>
      <c r="D82" s="139">
        <v>4</v>
      </c>
      <c r="E82" s="267"/>
      <c r="F82" s="6">
        <v>1</v>
      </c>
      <c r="G82" s="134">
        <f t="shared" ref="G82:G88" si="7">E82*17000+F82*17000</f>
        <v>17000</v>
      </c>
      <c r="H82" s="45" t="s">
        <v>181</v>
      </c>
    </row>
    <row r="83" spans="1:8" x14ac:dyDescent="0.35">
      <c r="A83" s="61">
        <f t="shared" si="5"/>
        <v>78</v>
      </c>
      <c r="B83" s="227" t="s">
        <v>286</v>
      </c>
      <c r="C83" s="141" t="s">
        <v>284</v>
      </c>
      <c r="D83" s="139">
        <v>3</v>
      </c>
      <c r="E83" s="139">
        <v>1</v>
      </c>
      <c r="F83" s="139">
        <v>2</v>
      </c>
      <c r="G83" s="48">
        <f t="shared" si="7"/>
        <v>51000</v>
      </c>
      <c r="H83" s="45" t="s">
        <v>181</v>
      </c>
    </row>
    <row r="84" spans="1:8" x14ac:dyDescent="0.35">
      <c r="A84" s="61">
        <f t="shared" si="5"/>
        <v>79</v>
      </c>
      <c r="B84" s="274" t="s">
        <v>281</v>
      </c>
      <c r="C84" s="274" t="s">
        <v>284</v>
      </c>
      <c r="D84" s="226">
        <v>3</v>
      </c>
      <c r="E84" s="226">
        <v>2</v>
      </c>
      <c r="F84" s="226"/>
      <c r="G84" s="276">
        <f t="shared" si="7"/>
        <v>34000</v>
      </c>
      <c r="H84" s="277" t="s">
        <v>181</v>
      </c>
    </row>
    <row r="85" spans="1:8" x14ac:dyDescent="0.35">
      <c r="A85" s="61">
        <f t="shared" si="5"/>
        <v>80</v>
      </c>
      <c r="B85" s="274" t="s">
        <v>389</v>
      </c>
      <c r="C85" s="141" t="s">
        <v>438</v>
      </c>
      <c r="D85" s="139">
        <v>1</v>
      </c>
      <c r="E85" s="139">
        <v>1</v>
      </c>
      <c r="F85" s="139"/>
      <c r="G85" s="134">
        <f t="shared" si="7"/>
        <v>17000</v>
      </c>
      <c r="H85" s="45" t="s">
        <v>181</v>
      </c>
    </row>
    <row r="86" spans="1:8" x14ac:dyDescent="0.35">
      <c r="A86" s="61">
        <f t="shared" si="5"/>
        <v>81</v>
      </c>
      <c r="B86" s="227" t="s">
        <v>5</v>
      </c>
      <c r="C86" s="141" t="s">
        <v>189</v>
      </c>
      <c r="D86" s="139">
        <v>4</v>
      </c>
      <c r="E86" s="139">
        <v>4</v>
      </c>
      <c r="F86" s="139"/>
      <c r="G86" s="48">
        <f t="shared" si="7"/>
        <v>68000</v>
      </c>
      <c r="H86" s="227" t="s">
        <v>181</v>
      </c>
    </row>
    <row r="87" spans="1:8" x14ac:dyDescent="0.35">
      <c r="A87" s="61">
        <f t="shared" si="5"/>
        <v>82</v>
      </c>
      <c r="B87" s="227" t="s">
        <v>336</v>
      </c>
      <c r="C87" s="141" t="s">
        <v>109</v>
      </c>
      <c r="D87" s="139">
        <v>8</v>
      </c>
      <c r="E87" s="139">
        <v>3</v>
      </c>
      <c r="F87" s="139"/>
      <c r="G87" s="48">
        <f t="shared" si="7"/>
        <v>51000</v>
      </c>
      <c r="H87" s="6" t="s">
        <v>181</v>
      </c>
    </row>
    <row r="88" spans="1:8" x14ac:dyDescent="0.35">
      <c r="A88" s="61">
        <f t="shared" si="5"/>
        <v>83</v>
      </c>
      <c r="B88" s="227" t="s">
        <v>115</v>
      </c>
      <c r="C88" s="141" t="s">
        <v>354</v>
      </c>
      <c r="D88" s="139">
        <v>4</v>
      </c>
      <c r="E88" s="139">
        <v>1</v>
      </c>
      <c r="F88" s="139"/>
      <c r="G88" s="48">
        <f t="shared" si="7"/>
        <v>17000</v>
      </c>
      <c r="H88" s="45" t="s">
        <v>181</v>
      </c>
    </row>
    <row r="89" spans="1:8" x14ac:dyDescent="0.35">
      <c r="A89" s="61">
        <f t="shared" si="5"/>
        <v>84</v>
      </c>
      <c r="B89" s="273" t="s">
        <v>1030</v>
      </c>
      <c r="C89" s="268" t="s">
        <v>107</v>
      </c>
      <c r="D89" s="269">
        <v>5</v>
      </c>
      <c r="E89" s="269">
        <v>28</v>
      </c>
      <c r="F89" s="269"/>
      <c r="G89" s="270">
        <f>E89*17000</f>
        <v>476000</v>
      </c>
      <c r="H89" s="67" t="s">
        <v>181</v>
      </c>
    </row>
    <row r="90" spans="1:8" x14ac:dyDescent="0.35">
      <c r="A90" s="660" t="s">
        <v>0</v>
      </c>
      <c r="B90" s="673"/>
      <c r="C90" s="661"/>
      <c r="D90" s="264"/>
      <c r="E90" s="266">
        <f>SUM(E6:E89)</f>
        <v>234</v>
      </c>
      <c r="F90" s="267">
        <f>SUM(F6:F89)</f>
        <v>22</v>
      </c>
      <c r="G90" s="45">
        <f>SUM(G6:G89)</f>
        <v>4352000</v>
      </c>
      <c r="H90" s="6"/>
    </row>
    <row r="92" spans="1:8" x14ac:dyDescent="0.35">
      <c r="H92" s="35"/>
    </row>
    <row r="93" spans="1:8" x14ac:dyDescent="0.35">
      <c r="B93" t="s">
        <v>1031</v>
      </c>
    </row>
    <row r="94" spans="1:8" x14ac:dyDescent="0.35">
      <c r="B94" t="s">
        <v>1032</v>
      </c>
      <c r="D94" s="4">
        <v>231</v>
      </c>
      <c r="E94" s="69">
        <f>D94*16000</f>
        <v>3696000</v>
      </c>
    </row>
    <row r="95" spans="1:8" x14ac:dyDescent="0.35">
      <c r="B95" t="s">
        <v>1015</v>
      </c>
      <c r="D95" s="4">
        <v>2</v>
      </c>
      <c r="E95" s="69">
        <f t="shared" ref="E95:E97" si="8">D95*16000</f>
        <v>32000</v>
      </c>
    </row>
    <row r="96" spans="1:8" x14ac:dyDescent="0.35">
      <c r="B96" t="s">
        <v>814</v>
      </c>
      <c r="D96" s="4">
        <v>1</v>
      </c>
      <c r="E96" s="69">
        <f t="shared" si="8"/>
        <v>16000</v>
      </c>
    </row>
    <row r="97" spans="2:8" x14ac:dyDescent="0.35">
      <c r="B97" t="s">
        <v>1033</v>
      </c>
      <c r="D97" s="4">
        <v>22</v>
      </c>
      <c r="E97" s="69">
        <f t="shared" si="8"/>
        <v>352000</v>
      </c>
    </row>
    <row r="98" spans="2:8" x14ac:dyDescent="0.35">
      <c r="D98" s="4">
        <f>SUM(D94:D97)</f>
        <v>256</v>
      </c>
      <c r="E98" s="247">
        <f>SUM(E94:E97)</f>
        <v>4096000</v>
      </c>
      <c r="G98" s="3">
        <f>D98*17000</f>
        <v>4352000</v>
      </c>
    </row>
    <row r="99" spans="2:8" x14ac:dyDescent="0.35">
      <c r="E99" s="69"/>
    </row>
    <row r="100" spans="2:8" x14ac:dyDescent="0.35">
      <c r="B100" t="s">
        <v>1032</v>
      </c>
      <c r="D100" s="4">
        <v>223</v>
      </c>
      <c r="E100" s="69"/>
    </row>
    <row r="101" spans="2:8" x14ac:dyDescent="0.35">
      <c r="B101" t="s">
        <v>1015</v>
      </c>
      <c r="D101" s="4">
        <v>2</v>
      </c>
      <c r="E101" s="69"/>
    </row>
    <row r="102" spans="2:8" x14ac:dyDescent="0.35">
      <c r="B102" t="s">
        <v>814</v>
      </c>
      <c r="D102" s="4">
        <v>1</v>
      </c>
      <c r="E102" s="247"/>
    </row>
    <row r="103" spans="2:8" x14ac:dyDescent="0.35">
      <c r="B103" t="s">
        <v>1033</v>
      </c>
      <c r="D103" s="4">
        <v>22</v>
      </c>
    </row>
    <row r="104" spans="2:8" x14ac:dyDescent="0.35">
      <c r="B104" t="s">
        <v>236</v>
      </c>
      <c r="D104" s="4">
        <f>SUM(D100:D103)</f>
        <v>248</v>
      </c>
      <c r="G104" s="3">
        <f>D104*16000</f>
        <v>3968000</v>
      </c>
      <c r="H104" s="35">
        <f>G98-G104</f>
        <v>384000</v>
      </c>
    </row>
    <row r="105" spans="2:8" x14ac:dyDescent="0.35">
      <c r="D105" s="4">
        <v>10</v>
      </c>
      <c r="H105" s="35"/>
    </row>
    <row r="106" spans="2:8" x14ac:dyDescent="0.35">
      <c r="H106" s="35"/>
    </row>
    <row r="107" spans="2:8" x14ac:dyDescent="0.35">
      <c r="B107" t="s">
        <v>236</v>
      </c>
      <c r="D107" s="4">
        <f>D105+D104</f>
        <v>258</v>
      </c>
      <c r="E107" s="4">
        <f>D107-D98</f>
        <v>2</v>
      </c>
      <c r="G107" s="3">
        <f>G90-G104</f>
        <v>384000</v>
      </c>
    </row>
    <row r="108" spans="2:8" x14ac:dyDescent="0.35">
      <c r="G108" s="3">
        <v>595000</v>
      </c>
    </row>
    <row r="109" spans="2:8" x14ac:dyDescent="0.35">
      <c r="G109" s="3">
        <f>G108-G107</f>
        <v>211000</v>
      </c>
    </row>
  </sheetData>
  <mergeCells count="1">
    <mergeCell ref="A90:C90"/>
  </mergeCells>
  <pageMargins left="0.31496062992125984" right="0.31496062992125984" top="0.15748031496062992" bottom="0.15748031496062992" header="0.31496062992125984" footer="0.31496062992125984"/>
  <pageSetup scale="8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1"/>
  <sheetViews>
    <sheetView workbookViewId="0">
      <pane xSplit="4" ySplit="5" topLeftCell="E15" activePane="bottomRight" state="frozen"/>
      <selection pane="topRight" activeCell="E1" sqref="E1"/>
      <selection pane="bottomLeft" activeCell="A6" sqref="A6"/>
      <selection pane="bottomRight" activeCell="M12" sqref="M12"/>
    </sheetView>
  </sheetViews>
  <sheetFormatPr defaultRowHeight="14.5" x14ac:dyDescent="0.35"/>
  <cols>
    <col min="1" max="1" width="5.26953125" style="4" customWidth="1"/>
    <col min="2" max="2" width="13.1796875" customWidth="1"/>
    <col min="3" max="3" width="15.1796875" style="4" bestFit="1" customWidth="1"/>
    <col min="4" max="4" width="10.7265625" style="4" customWidth="1"/>
    <col min="5" max="5" width="12" style="4" bestFit="1" customWidth="1"/>
    <col min="6" max="6" width="15.1796875" style="4" bestFit="1" customWidth="1"/>
    <col min="7" max="7" width="9.54296875" style="4" customWidth="1"/>
    <col min="8" max="8" width="12" style="4" bestFit="1" customWidth="1"/>
    <col min="9" max="9" width="15.1796875" style="4" bestFit="1" customWidth="1"/>
    <col min="10" max="10" width="9.54296875" style="4" customWidth="1"/>
    <col min="11" max="11" width="12" bestFit="1" customWidth="1"/>
    <col min="12" max="12" width="15.1796875" bestFit="1" customWidth="1"/>
    <col min="13" max="13" width="13.1796875" bestFit="1" customWidth="1"/>
    <col min="14" max="14" width="12" bestFit="1" customWidth="1"/>
    <col min="18" max="18" width="13.453125" customWidth="1"/>
    <col min="20" max="20" width="12" bestFit="1" customWidth="1"/>
    <col min="22" max="22" width="12" bestFit="1" customWidth="1"/>
    <col min="24" max="24" width="10.453125" customWidth="1"/>
  </cols>
  <sheetData>
    <row r="1" spans="1:14" ht="18.5" x14ac:dyDescent="0.45">
      <c r="A1" s="679" t="s">
        <v>331</v>
      </c>
      <c r="B1" s="679"/>
      <c r="C1" s="62"/>
      <c r="D1" s="62"/>
    </row>
    <row r="2" spans="1:14" ht="18.5" x14ac:dyDescent="0.45">
      <c r="A2" s="248" t="s">
        <v>93</v>
      </c>
      <c r="B2" s="248"/>
      <c r="C2" s="62"/>
      <c r="D2" s="62"/>
    </row>
    <row r="3" spans="1:14" ht="18.5" x14ac:dyDescent="0.45">
      <c r="A3" s="248" t="s">
        <v>94</v>
      </c>
      <c r="B3" s="248"/>
      <c r="C3" s="62"/>
      <c r="D3" s="62"/>
    </row>
    <row r="5" spans="1:14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897</v>
      </c>
      <c r="J5" s="22" t="s">
        <v>898</v>
      </c>
      <c r="K5" s="22" t="s">
        <v>0</v>
      </c>
      <c r="L5" s="22" t="s">
        <v>38</v>
      </c>
      <c r="M5" s="22" t="s">
        <v>82</v>
      </c>
    </row>
    <row r="6" spans="1:14" ht="16.5" customHeight="1" x14ac:dyDescent="0.35">
      <c r="A6" s="61">
        <v>1</v>
      </c>
      <c r="B6" s="103" t="s">
        <v>941</v>
      </c>
      <c r="C6" s="94" t="s">
        <v>943</v>
      </c>
      <c r="D6" s="94" t="s">
        <v>942</v>
      </c>
      <c r="E6" s="94"/>
      <c r="F6" s="94"/>
      <c r="G6" s="94"/>
      <c r="H6" s="94"/>
      <c r="I6" s="94">
        <v>2</v>
      </c>
      <c r="J6" s="94">
        <v>2</v>
      </c>
      <c r="K6" s="61">
        <f>SUM(E6:J6)</f>
        <v>4</v>
      </c>
      <c r="L6" s="45">
        <f>K6*7500</f>
        <v>30000</v>
      </c>
      <c r="M6" s="60" t="s">
        <v>181</v>
      </c>
      <c r="N6" t="s">
        <v>919</v>
      </c>
    </row>
    <row r="7" spans="1:14" ht="16.5" customHeight="1" x14ac:dyDescent="0.35">
      <c r="A7" s="61">
        <f>A6+1</f>
        <v>2</v>
      </c>
      <c r="B7" s="103" t="s">
        <v>944</v>
      </c>
      <c r="C7" s="94" t="s">
        <v>943</v>
      </c>
      <c r="D7" s="94" t="s">
        <v>942</v>
      </c>
      <c r="E7" s="94"/>
      <c r="F7" s="94"/>
      <c r="G7" s="94"/>
      <c r="H7" s="94">
        <v>1</v>
      </c>
      <c r="I7" s="94">
        <v>1</v>
      </c>
      <c r="J7" s="94"/>
      <c r="K7" s="61">
        <f t="shared" ref="K7:K25" si="0">SUM(E7:J7)</f>
        <v>2</v>
      </c>
      <c r="L7" s="45">
        <f t="shared" ref="L7:L34" si="1">K7*7500</f>
        <v>15000</v>
      </c>
      <c r="M7" s="60" t="s">
        <v>181</v>
      </c>
      <c r="N7" t="s">
        <v>920</v>
      </c>
    </row>
    <row r="8" spans="1:14" ht="16.5" customHeight="1" x14ac:dyDescent="0.35">
      <c r="A8" s="61">
        <f t="shared" ref="A8:A36" si="2">A7+1</f>
        <v>3</v>
      </c>
      <c r="B8" s="103" t="s">
        <v>945</v>
      </c>
      <c r="C8" s="94" t="s">
        <v>946</v>
      </c>
      <c r="D8" s="94" t="s">
        <v>947</v>
      </c>
      <c r="E8" s="94"/>
      <c r="F8" s="94"/>
      <c r="G8" s="94">
        <v>1</v>
      </c>
      <c r="H8" s="94"/>
      <c r="I8" s="94">
        <v>1</v>
      </c>
      <c r="J8" s="94"/>
      <c r="K8" s="61">
        <f t="shared" si="0"/>
        <v>2</v>
      </c>
      <c r="L8" s="67">
        <f t="shared" si="1"/>
        <v>15000</v>
      </c>
      <c r="M8" s="60"/>
      <c r="N8" t="s">
        <v>921</v>
      </c>
    </row>
    <row r="9" spans="1:14" ht="16.5" customHeight="1" x14ac:dyDescent="0.35">
      <c r="A9" s="61">
        <f t="shared" si="2"/>
        <v>4</v>
      </c>
      <c r="B9" s="103" t="s">
        <v>948</v>
      </c>
      <c r="C9" s="94" t="s">
        <v>943</v>
      </c>
      <c r="D9" s="94" t="s">
        <v>942</v>
      </c>
      <c r="E9" s="94"/>
      <c r="F9" s="94"/>
      <c r="G9" s="94">
        <v>1</v>
      </c>
      <c r="H9" s="94"/>
      <c r="I9" s="94">
        <v>1</v>
      </c>
      <c r="J9" s="94">
        <v>1</v>
      </c>
      <c r="K9" s="61">
        <f t="shared" si="0"/>
        <v>3</v>
      </c>
      <c r="L9" s="45">
        <f t="shared" si="1"/>
        <v>22500</v>
      </c>
      <c r="M9" s="60" t="s">
        <v>181</v>
      </c>
      <c r="N9" t="s">
        <v>922</v>
      </c>
    </row>
    <row r="10" spans="1:14" ht="16.5" customHeight="1" x14ac:dyDescent="0.35">
      <c r="A10" s="61">
        <f t="shared" si="2"/>
        <v>5</v>
      </c>
      <c r="B10" s="103" t="s">
        <v>949</v>
      </c>
      <c r="C10" s="94" t="s">
        <v>943</v>
      </c>
      <c r="D10" s="94" t="s">
        <v>942</v>
      </c>
      <c r="E10" s="94"/>
      <c r="F10" s="94"/>
      <c r="G10" s="94"/>
      <c r="H10" s="94"/>
      <c r="I10" s="94"/>
      <c r="J10" s="94">
        <v>1</v>
      </c>
      <c r="K10" s="61">
        <f t="shared" si="0"/>
        <v>1</v>
      </c>
      <c r="L10" s="45">
        <f t="shared" si="1"/>
        <v>7500</v>
      </c>
      <c r="M10" s="60" t="s">
        <v>181</v>
      </c>
      <c r="N10" t="s">
        <v>923</v>
      </c>
    </row>
    <row r="11" spans="1:14" ht="16.5" customHeight="1" x14ac:dyDescent="0.35">
      <c r="A11" s="61">
        <f t="shared" si="2"/>
        <v>6</v>
      </c>
      <c r="B11" s="103" t="s">
        <v>953</v>
      </c>
      <c r="C11" s="94" t="s">
        <v>954</v>
      </c>
      <c r="D11" s="94" t="s">
        <v>955</v>
      </c>
      <c r="E11" s="94"/>
      <c r="F11" s="94">
        <v>2</v>
      </c>
      <c r="G11" s="94">
        <v>2</v>
      </c>
      <c r="H11" s="94"/>
      <c r="I11" s="94"/>
      <c r="J11" s="94"/>
      <c r="K11" s="61">
        <f t="shared" si="0"/>
        <v>4</v>
      </c>
      <c r="L11" s="45">
        <f t="shared" si="1"/>
        <v>30000</v>
      </c>
      <c r="M11" s="60" t="s">
        <v>181</v>
      </c>
      <c r="N11" t="s">
        <v>924</v>
      </c>
    </row>
    <row r="12" spans="1:14" ht="16.5" customHeight="1" x14ac:dyDescent="0.35">
      <c r="A12" s="61">
        <f t="shared" si="2"/>
        <v>7</v>
      </c>
      <c r="B12" s="103" t="s">
        <v>950</v>
      </c>
      <c r="C12" s="94" t="s">
        <v>951</v>
      </c>
      <c r="D12" s="94" t="s">
        <v>952</v>
      </c>
      <c r="E12" s="94"/>
      <c r="F12" s="94"/>
      <c r="G12" s="94">
        <v>2</v>
      </c>
      <c r="H12" s="94">
        <v>3</v>
      </c>
      <c r="I12" s="94"/>
      <c r="J12" s="94"/>
      <c r="K12" s="61">
        <f t="shared" si="0"/>
        <v>5</v>
      </c>
      <c r="L12" s="45">
        <f t="shared" si="1"/>
        <v>37500</v>
      </c>
      <c r="M12" s="60" t="s">
        <v>181</v>
      </c>
      <c r="N12" t="s">
        <v>925</v>
      </c>
    </row>
    <row r="13" spans="1:14" ht="16.5" customHeight="1" x14ac:dyDescent="0.35">
      <c r="A13" s="61">
        <f t="shared" si="2"/>
        <v>8</v>
      </c>
      <c r="B13" s="103" t="s">
        <v>956</v>
      </c>
      <c r="C13" s="94" t="s">
        <v>954</v>
      </c>
      <c r="D13" s="94" t="s">
        <v>955</v>
      </c>
      <c r="E13" s="94">
        <v>1</v>
      </c>
      <c r="F13" s="94"/>
      <c r="G13" s="94"/>
      <c r="H13" s="94"/>
      <c r="I13" s="94"/>
      <c r="J13" s="94"/>
      <c r="K13" s="61">
        <f t="shared" si="0"/>
        <v>1</v>
      </c>
      <c r="L13" s="45">
        <f t="shared" si="1"/>
        <v>7500</v>
      </c>
      <c r="M13" s="60" t="s">
        <v>181</v>
      </c>
      <c r="N13" t="s">
        <v>926</v>
      </c>
    </row>
    <row r="14" spans="1:14" ht="16.5" customHeight="1" x14ac:dyDescent="0.35">
      <c r="A14" s="61">
        <f t="shared" si="2"/>
        <v>9</v>
      </c>
      <c r="B14" s="103" t="s">
        <v>957</v>
      </c>
      <c r="C14" s="94" t="s">
        <v>954</v>
      </c>
      <c r="D14" s="94" t="s">
        <v>955</v>
      </c>
      <c r="E14" s="94"/>
      <c r="F14" s="94">
        <v>1</v>
      </c>
      <c r="G14" s="94"/>
      <c r="H14" s="94"/>
      <c r="I14" s="94">
        <v>2</v>
      </c>
      <c r="J14" s="94"/>
      <c r="K14" s="61">
        <f t="shared" si="0"/>
        <v>3</v>
      </c>
      <c r="L14" s="45">
        <f t="shared" si="1"/>
        <v>22500</v>
      </c>
      <c r="M14" s="60" t="s">
        <v>181</v>
      </c>
      <c r="N14" t="s">
        <v>927</v>
      </c>
    </row>
    <row r="15" spans="1:14" ht="16.5" customHeight="1" x14ac:dyDescent="0.35">
      <c r="A15" s="61">
        <f t="shared" si="2"/>
        <v>10</v>
      </c>
      <c r="B15" s="103" t="s">
        <v>958</v>
      </c>
      <c r="C15" s="94" t="s">
        <v>954</v>
      </c>
      <c r="D15" s="94" t="s">
        <v>955</v>
      </c>
      <c r="E15" s="94"/>
      <c r="F15" s="94"/>
      <c r="G15" s="94"/>
      <c r="H15" s="94"/>
      <c r="I15" s="94">
        <v>5</v>
      </c>
      <c r="J15" s="94"/>
      <c r="K15" s="61">
        <f t="shared" si="0"/>
        <v>5</v>
      </c>
      <c r="L15" s="45">
        <f t="shared" si="1"/>
        <v>37500</v>
      </c>
      <c r="M15" s="60" t="s">
        <v>181</v>
      </c>
      <c r="N15" t="s">
        <v>928</v>
      </c>
    </row>
    <row r="16" spans="1:14" ht="16.5" customHeight="1" x14ac:dyDescent="0.35">
      <c r="A16" s="61">
        <f t="shared" si="2"/>
        <v>11</v>
      </c>
      <c r="B16" s="103" t="s">
        <v>959</v>
      </c>
      <c r="C16" s="94" t="s">
        <v>954</v>
      </c>
      <c r="D16" s="94" t="s">
        <v>955</v>
      </c>
      <c r="E16" s="94"/>
      <c r="F16" s="94">
        <v>1</v>
      </c>
      <c r="G16" s="94">
        <v>1</v>
      </c>
      <c r="H16" s="94"/>
      <c r="I16" s="94"/>
      <c r="J16" s="94"/>
      <c r="K16" s="61">
        <f t="shared" si="0"/>
        <v>2</v>
      </c>
      <c r="L16" s="45">
        <f t="shared" si="1"/>
        <v>15000</v>
      </c>
      <c r="M16" s="60" t="s">
        <v>181</v>
      </c>
      <c r="N16" t="s">
        <v>929</v>
      </c>
    </row>
    <row r="17" spans="1:14" ht="16.5" customHeight="1" x14ac:dyDescent="0.35">
      <c r="A17" s="61">
        <f t="shared" si="2"/>
        <v>12</v>
      </c>
      <c r="B17" s="103" t="s">
        <v>960</v>
      </c>
      <c r="C17" s="94" t="s">
        <v>961</v>
      </c>
      <c r="D17" s="94" t="s">
        <v>224</v>
      </c>
      <c r="E17" s="94"/>
      <c r="F17" s="94">
        <v>3</v>
      </c>
      <c r="G17" s="94">
        <v>1</v>
      </c>
      <c r="H17" s="94"/>
      <c r="I17" s="94"/>
      <c r="J17" s="94"/>
      <c r="K17" s="61">
        <f t="shared" si="0"/>
        <v>4</v>
      </c>
      <c r="L17" s="45">
        <f t="shared" si="1"/>
        <v>30000</v>
      </c>
      <c r="M17" s="60" t="s">
        <v>181</v>
      </c>
      <c r="N17" t="s">
        <v>930</v>
      </c>
    </row>
    <row r="18" spans="1:14" ht="16.5" customHeight="1" x14ac:dyDescent="0.35">
      <c r="A18" s="61">
        <f t="shared" si="2"/>
        <v>13</v>
      </c>
      <c r="B18" s="103" t="s">
        <v>962</v>
      </c>
      <c r="C18" s="94" t="s">
        <v>943</v>
      </c>
      <c r="D18" s="94" t="s">
        <v>942</v>
      </c>
      <c r="E18" s="94"/>
      <c r="F18" s="94"/>
      <c r="G18" s="94">
        <v>2</v>
      </c>
      <c r="H18" s="94">
        <v>2</v>
      </c>
      <c r="I18" s="94"/>
      <c r="J18" s="94"/>
      <c r="K18" s="61">
        <f t="shared" si="0"/>
        <v>4</v>
      </c>
      <c r="L18" s="45">
        <f t="shared" si="1"/>
        <v>30000</v>
      </c>
      <c r="M18" s="60" t="s">
        <v>181</v>
      </c>
      <c r="N18" t="s">
        <v>931</v>
      </c>
    </row>
    <row r="19" spans="1:14" ht="16.5" customHeight="1" x14ac:dyDescent="0.35">
      <c r="A19" s="61">
        <f t="shared" si="2"/>
        <v>14</v>
      </c>
      <c r="B19" s="103" t="s">
        <v>963</v>
      </c>
      <c r="C19" s="94" t="s">
        <v>964</v>
      </c>
      <c r="D19" s="94" t="s">
        <v>965</v>
      </c>
      <c r="E19" s="94"/>
      <c r="F19" s="94"/>
      <c r="G19" s="94"/>
      <c r="H19" s="94"/>
      <c r="I19" s="94">
        <v>2</v>
      </c>
      <c r="J19" s="94"/>
      <c r="K19" s="61">
        <f t="shared" si="0"/>
        <v>2</v>
      </c>
      <c r="L19" s="45">
        <f t="shared" si="1"/>
        <v>15000</v>
      </c>
      <c r="M19" s="60" t="s">
        <v>181</v>
      </c>
      <c r="N19" t="s">
        <v>932</v>
      </c>
    </row>
    <row r="20" spans="1:14" ht="16.5" customHeight="1" x14ac:dyDescent="0.35">
      <c r="A20" s="61">
        <f t="shared" si="2"/>
        <v>15</v>
      </c>
      <c r="B20" s="103" t="s">
        <v>966</v>
      </c>
      <c r="C20" s="94" t="s">
        <v>943</v>
      </c>
      <c r="D20" s="94" t="s">
        <v>942</v>
      </c>
      <c r="E20" s="94"/>
      <c r="F20" s="94"/>
      <c r="G20" s="94"/>
      <c r="H20" s="94"/>
      <c r="I20" s="94"/>
      <c r="J20" s="94">
        <v>7</v>
      </c>
      <c r="K20" s="61">
        <f t="shared" si="0"/>
        <v>7</v>
      </c>
      <c r="L20" s="45">
        <f t="shared" si="1"/>
        <v>52500</v>
      </c>
      <c r="M20" s="60" t="s">
        <v>181</v>
      </c>
      <c r="N20" t="s">
        <v>933</v>
      </c>
    </row>
    <row r="21" spans="1:14" ht="16.5" customHeight="1" x14ac:dyDescent="0.35">
      <c r="A21" s="61">
        <f t="shared" si="2"/>
        <v>16</v>
      </c>
      <c r="B21" s="103" t="s">
        <v>967</v>
      </c>
      <c r="C21" s="94" t="s">
        <v>968</v>
      </c>
      <c r="D21" s="94" t="s">
        <v>969</v>
      </c>
      <c r="E21" s="94"/>
      <c r="F21" s="94"/>
      <c r="G21" s="94"/>
      <c r="H21" s="94"/>
      <c r="I21" s="94">
        <v>1</v>
      </c>
      <c r="J21" s="94">
        <v>1</v>
      </c>
      <c r="K21" s="61">
        <f t="shared" si="0"/>
        <v>2</v>
      </c>
      <c r="L21" s="45">
        <f t="shared" si="1"/>
        <v>15000</v>
      </c>
      <c r="M21" s="60" t="s">
        <v>181</v>
      </c>
      <c r="N21" t="s">
        <v>934</v>
      </c>
    </row>
    <row r="22" spans="1:14" ht="16.5" customHeight="1" x14ac:dyDescent="0.35">
      <c r="A22" s="61">
        <f t="shared" si="2"/>
        <v>17</v>
      </c>
      <c r="B22" s="103" t="s">
        <v>970</v>
      </c>
      <c r="C22" s="94" t="s">
        <v>971</v>
      </c>
      <c r="D22" s="94" t="s">
        <v>972</v>
      </c>
      <c r="E22" s="94"/>
      <c r="F22" s="94">
        <v>5</v>
      </c>
      <c r="G22" s="94"/>
      <c r="H22" s="94"/>
      <c r="I22" s="94"/>
      <c r="J22" s="94"/>
      <c r="K22" s="61">
        <f t="shared" si="0"/>
        <v>5</v>
      </c>
      <c r="L22" s="45">
        <f t="shared" si="1"/>
        <v>37500</v>
      </c>
      <c r="M22" s="60" t="s">
        <v>181</v>
      </c>
      <c r="N22" t="s">
        <v>935</v>
      </c>
    </row>
    <row r="23" spans="1:14" ht="16.5" customHeight="1" x14ac:dyDescent="0.35">
      <c r="A23" s="61">
        <f t="shared" si="2"/>
        <v>18</v>
      </c>
      <c r="B23" s="103" t="s">
        <v>973</v>
      </c>
      <c r="C23" s="94" t="s">
        <v>943</v>
      </c>
      <c r="D23" s="94" t="s">
        <v>942</v>
      </c>
      <c r="E23" s="94"/>
      <c r="F23" s="94"/>
      <c r="G23" s="94">
        <v>4</v>
      </c>
      <c r="H23" s="94"/>
      <c r="I23" s="94">
        <v>3</v>
      </c>
      <c r="J23" s="94">
        <v>3</v>
      </c>
      <c r="K23" s="61">
        <f t="shared" si="0"/>
        <v>10</v>
      </c>
      <c r="L23" s="45">
        <f t="shared" si="1"/>
        <v>75000</v>
      </c>
      <c r="M23" s="60" t="s">
        <v>181</v>
      </c>
      <c r="N23" t="s">
        <v>936</v>
      </c>
    </row>
    <row r="24" spans="1:14" ht="16.5" customHeight="1" x14ac:dyDescent="0.35">
      <c r="A24" s="61">
        <f t="shared" si="2"/>
        <v>19</v>
      </c>
      <c r="B24" s="103" t="s">
        <v>974</v>
      </c>
      <c r="C24" s="94" t="s">
        <v>975</v>
      </c>
      <c r="D24" s="94" t="s">
        <v>797</v>
      </c>
      <c r="E24" s="94"/>
      <c r="F24" s="94"/>
      <c r="G24" s="94"/>
      <c r="H24" s="94"/>
      <c r="I24" s="94">
        <v>2</v>
      </c>
      <c r="J24" s="94"/>
      <c r="K24" s="61">
        <f t="shared" si="0"/>
        <v>2</v>
      </c>
      <c r="L24" s="45">
        <f t="shared" si="1"/>
        <v>15000</v>
      </c>
      <c r="M24" s="60" t="s">
        <v>181</v>
      </c>
      <c r="N24" t="s">
        <v>937</v>
      </c>
    </row>
    <row r="25" spans="1:14" ht="16.5" customHeight="1" x14ac:dyDescent="0.35">
      <c r="A25" s="61">
        <f t="shared" si="2"/>
        <v>20</v>
      </c>
      <c r="B25" s="103" t="s">
        <v>976</v>
      </c>
      <c r="C25" s="94" t="s">
        <v>946</v>
      </c>
      <c r="D25" s="94" t="s">
        <v>947</v>
      </c>
      <c r="E25" s="94"/>
      <c r="F25" s="94"/>
      <c r="G25" s="94">
        <v>2</v>
      </c>
      <c r="H25" s="94"/>
      <c r="I25" s="94"/>
      <c r="J25" s="94">
        <v>4</v>
      </c>
      <c r="K25" s="61">
        <f t="shared" si="0"/>
        <v>6</v>
      </c>
      <c r="L25" s="45">
        <f t="shared" si="1"/>
        <v>45000</v>
      </c>
      <c r="M25" s="60" t="s">
        <v>181</v>
      </c>
      <c r="N25" t="s">
        <v>938</v>
      </c>
    </row>
    <row r="26" spans="1:14" ht="16.5" customHeight="1" x14ac:dyDescent="0.35">
      <c r="A26" s="61">
        <f t="shared" si="2"/>
        <v>21</v>
      </c>
      <c r="B26" s="103" t="s">
        <v>977</v>
      </c>
      <c r="C26" s="94" t="s">
        <v>943</v>
      </c>
      <c r="D26" s="94" t="s">
        <v>942</v>
      </c>
      <c r="E26" s="94"/>
      <c r="F26" s="94">
        <v>1</v>
      </c>
      <c r="G26" s="94">
        <v>1</v>
      </c>
      <c r="H26" s="94"/>
      <c r="I26" s="94">
        <v>1</v>
      </c>
      <c r="J26" s="94">
        <v>3</v>
      </c>
      <c r="K26" s="61">
        <f t="shared" ref="K26:K30" si="3">SUM(E26:J26)</f>
        <v>6</v>
      </c>
      <c r="L26" s="45">
        <f t="shared" si="1"/>
        <v>45000</v>
      </c>
      <c r="M26" s="60" t="s">
        <v>181</v>
      </c>
      <c r="N26" t="s">
        <v>939</v>
      </c>
    </row>
    <row r="27" spans="1:14" ht="16.5" customHeight="1" x14ac:dyDescent="0.35">
      <c r="A27" s="61">
        <f t="shared" si="2"/>
        <v>22</v>
      </c>
      <c r="B27" s="103" t="s">
        <v>978</v>
      </c>
      <c r="C27" s="94" t="s">
        <v>979</v>
      </c>
      <c r="D27" s="94" t="s">
        <v>972</v>
      </c>
      <c r="E27" s="94">
        <v>1</v>
      </c>
      <c r="F27" s="94">
        <v>1</v>
      </c>
      <c r="G27" s="94"/>
      <c r="H27" s="94"/>
      <c r="I27" s="94"/>
      <c r="J27" s="94"/>
      <c r="K27" s="61">
        <f t="shared" si="3"/>
        <v>2</v>
      </c>
      <c r="L27" s="45">
        <f t="shared" si="1"/>
        <v>15000</v>
      </c>
      <c r="M27" s="60" t="s">
        <v>181</v>
      </c>
      <c r="N27" t="s">
        <v>940</v>
      </c>
    </row>
    <row r="28" spans="1:14" ht="16.5" customHeight="1" x14ac:dyDescent="0.35">
      <c r="A28" s="61">
        <f t="shared" si="2"/>
        <v>23</v>
      </c>
      <c r="B28" s="103" t="s">
        <v>984</v>
      </c>
      <c r="C28" s="94" t="s">
        <v>943</v>
      </c>
      <c r="D28" s="94" t="s">
        <v>985</v>
      </c>
      <c r="E28" s="94"/>
      <c r="F28" s="94">
        <v>1</v>
      </c>
      <c r="G28" s="94"/>
      <c r="H28" s="94">
        <v>2</v>
      </c>
      <c r="I28" s="94">
        <v>1</v>
      </c>
      <c r="J28" s="94">
        <v>2</v>
      </c>
      <c r="K28" s="61">
        <f t="shared" si="3"/>
        <v>6</v>
      </c>
      <c r="L28" s="45">
        <f t="shared" si="1"/>
        <v>45000</v>
      </c>
      <c r="M28" s="60" t="s">
        <v>181</v>
      </c>
      <c r="N28" s="10" t="s">
        <v>980</v>
      </c>
    </row>
    <row r="29" spans="1:14" ht="16.5" customHeight="1" x14ac:dyDescent="0.35">
      <c r="A29" s="61">
        <f t="shared" si="2"/>
        <v>24</v>
      </c>
      <c r="B29" s="103" t="s">
        <v>986</v>
      </c>
      <c r="C29" s="94" t="s">
        <v>987</v>
      </c>
      <c r="D29" s="94" t="s">
        <v>797</v>
      </c>
      <c r="E29" s="94">
        <v>1</v>
      </c>
      <c r="F29" s="94"/>
      <c r="G29" s="94">
        <v>1</v>
      </c>
      <c r="H29" s="94"/>
      <c r="I29" s="94"/>
      <c r="J29" s="94"/>
      <c r="K29" s="61">
        <f t="shared" si="3"/>
        <v>2</v>
      </c>
      <c r="L29" s="45">
        <f t="shared" si="1"/>
        <v>15000</v>
      </c>
      <c r="M29" s="60" t="s">
        <v>181</v>
      </c>
      <c r="N29" t="s">
        <v>981</v>
      </c>
    </row>
    <row r="30" spans="1:14" ht="16.5" customHeight="1" x14ac:dyDescent="0.35">
      <c r="A30" s="61">
        <f t="shared" si="2"/>
        <v>25</v>
      </c>
      <c r="B30" s="103" t="s">
        <v>988</v>
      </c>
      <c r="C30" s="94" t="s">
        <v>989</v>
      </c>
      <c r="D30" s="94" t="s">
        <v>965</v>
      </c>
      <c r="E30" s="94">
        <v>1</v>
      </c>
      <c r="F30" s="94">
        <v>1</v>
      </c>
      <c r="G30" s="94">
        <v>1</v>
      </c>
      <c r="H30" s="94"/>
      <c r="I30" s="94">
        <v>1</v>
      </c>
      <c r="J30" s="94">
        <v>2</v>
      </c>
      <c r="K30" s="61">
        <f t="shared" si="3"/>
        <v>6</v>
      </c>
      <c r="L30" s="45">
        <f t="shared" si="1"/>
        <v>45000</v>
      </c>
      <c r="M30" s="60" t="s">
        <v>181</v>
      </c>
      <c r="N30" t="s">
        <v>982</v>
      </c>
    </row>
    <row r="31" spans="1:14" ht="16.5" customHeight="1" x14ac:dyDescent="0.35">
      <c r="A31" s="61">
        <f t="shared" si="2"/>
        <v>26</v>
      </c>
      <c r="B31" s="103" t="s">
        <v>991</v>
      </c>
      <c r="C31" s="94" t="s">
        <v>992</v>
      </c>
      <c r="D31" s="94" t="s">
        <v>797</v>
      </c>
      <c r="E31" s="94"/>
      <c r="F31" s="94"/>
      <c r="G31" s="94"/>
      <c r="H31" s="94">
        <v>2</v>
      </c>
      <c r="I31" s="94"/>
      <c r="J31" s="94">
        <v>1</v>
      </c>
      <c r="K31" s="61">
        <f t="shared" ref="K31:K32" si="4">SUM(E31:J31)</f>
        <v>3</v>
      </c>
      <c r="L31" s="45">
        <f t="shared" si="1"/>
        <v>22500</v>
      </c>
      <c r="M31" s="60" t="s">
        <v>181</v>
      </c>
      <c r="N31" t="s">
        <v>983</v>
      </c>
    </row>
    <row r="32" spans="1:14" ht="16.5" customHeight="1" x14ac:dyDescent="0.35">
      <c r="A32" s="61">
        <f t="shared" si="2"/>
        <v>27</v>
      </c>
      <c r="B32" s="103" t="s">
        <v>120</v>
      </c>
      <c r="C32" s="94" t="s">
        <v>968</v>
      </c>
      <c r="D32" s="94" t="s">
        <v>969</v>
      </c>
      <c r="E32" s="94"/>
      <c r="F32" s="94"/>
      <c r="G32" s="94"/>
      <c r="H32" s="94"/>
      <c r="I32" s="94">
        <v>1</v>
      </c>
      <c r="J32" s="94">
        <v>1</v>
      </c>
      <c r="K32" s="61">
        <f t="shared" si="4"/>
        <v>2</v>
      </c>
      <c r="L32" s="45">
        <f t="shared" si="1"/>
        <v>15000</v>
      </c>
      <c r="M32" s="60" t="s">
        <v>181</v>
      </c>
      <c r="N32" t="s">
        <v>990</v>
      </c>
    </row>
    <row r="33" spans="1:24" ht="16.5" customHeight="1" x14ac:dyDescent="0.35">
      <c r="A33" s="61">
        <f t="shared" si="2"/>
        <v>28</v>
      </c>
      <c r="B33" s="93" t="s">
        <v>728</v>
      </c>
      <c r="C33" s="94" t="s">
        <v>968</v>
      </c>
      <c r="D33" s="94" t="s">
        <v>969</v>
      </c>
      <c r="E33" s="94"/>
      <c r="F33" s="94"/>
      <c r="G33" s="94">
        <v>1</v>
      </c>
      <c r="H33" s="94"/>
      <c r="I33" s="94"/>
      <c r="J33" s="94">
        <v>1</v>
      </c>
      <c r="K33" s="61">
        <f t="shared" ref="K33:K34" si="5">SUM(E33:J33)</f>
        <v>2</v>
      </c>
      <c r="L33" s="45">
        <f t="shared" si="1"/>
        <v>15000</v>
      </c>
      <c r="M33" s="60" t="s">
        <v>181</v>
      </c>
      <c r="N33" t="s">
        <v>993</v>
      </c>
    </row>
    <row r="34" spans="1:24" ht="16.5" customHeight="1" x14ac:dyDescent="0.35">
      <c r="A34" s="61">
        <f t="shared" si="2"/>
        <v>29</v>
      </c>
      <c r="B34" s="103" t="s">
        <v>1001</v>
      </c>
      <c r="C34" s="94" t="s">
        <v>987</v>
      </c>
      <c r="D34" s="94" t="s">
        <v>955</v>
      </c>
      <c r="E34" s="94"/>
      <c r="F34" s="94"/>
      <c r="G34" s="94">
        <v>1</v>
      </c>
      <c r="H34" s="94"/>
      <c r="I34" s="94">
        <v>1</v>
      </c>
      <c r="J34" s="94">
        <v>1</v>
      </c>
      <c r="K34" s="61">
        <f t="shared" si="5"/>
        <v>3</v>
      </c>
      <c r="L34" s="45">
        <f t="shared" si="1"/>
        <v>22500</v>
      </c>
      <c r="M34" s="60" t="s">
        <v>181</v>
      </c>
    </row>
    <row r="35" spans="1:24" ht="16.5" customHeight="1" x14ac:dyDescent="0.35">
      <c r="A35" s="61">
        <f t="shared" si="2"/>
        <v>30</v>
      </c>
      <c r="B35" s="93"/>
      <c r="C35" s="94"/>
      <c r="D35" s="94"/>
      <c r="E35" s="94"/>
      <c r="F35" s="94"/>
      <c r="G35" s="94"/>
      <c r="H35" s="94"/>
      <c r="I35" s="94"/>
      <c r="J35" s="94"/>
      <c r="K35" s="61"/>
      <c r="L35" s="67"/>
      <c r="M35" s="60"/>
    </row>
    <row r="36" spans="1:24" ht="16.5" customHeight="1" x14ac:dyDescent="0.35">
      <c r="A36" s="61">
        <f t="shared" si="2"/>
        <v>31</v>
      </c>
      <c r="B36" s="93"/>
      <c r="C36" s="94"/>
      <c r="D36" s="94"/>
      <c r="E36" s="94"/>
      <c r="F36" s="94"/>
      <c r="G36" s="94"/>
      <c r="H36" s="94"/>
      <c r="I36" s="94"/>
      <c r="J36" s="94"/>
      <c r="K36" s="61"/>
      <c r="L36" s="67"/>
      <c r="M36" s="60"/>
    </row>
    <row r="37" spans="1:24" ht="16.5" customHeight="1" x14ac:dyDescent="0.35">
      <c r="A37" s="61"/>
      <c r="B37" s="93"/>
      <c r="C37" s="94"/>
      <c r="D37" s="94"/>
      <c r="E37" s="94"/>
      <c r="F37" s="94"/>
      <c r="G37" s="94"/>
      <c r="H37" s="94"/>
      <c r="I37" s="94"/>
      <c r="J37" s="94"/>
      <c r="K37" s="61"/>
      <c r="L37" s="67"/>
      <c r="M37" s="60"/>
    </row>
    <row r="38" spans="1:24" ht="16.5" customHeight="1" x14ac:dyDescent="0.35">
      <c r="A38" s="61"/>
      <c r="B38" s="93"/>
      <c r="C38" s="94"/>
      <c r="D38" s="94"/>
      <c r="E38" s="94"/>
      <c r="F38" s="94"/>
      <c r="G38" s="94"/>
      <c r="H38" s="94"/>
      <c r="I38" s="94"/>
      <c r="J38" s="94"/>
      <c r="K38" s="61"/>
      <c r="L38" s="67"/>
      <c r="M38" s="60"/>
    </row>
    <row r="39" spans="1:24" ht="17.25" customHeight="1" x14ac:dyDescent="0.35">
      <c r="A39" s="61"/>
      <c r="B39" s="93"/>
      <c r="C39" s="94"/>
      <c r="D39" s="94"/>
      <c r="E39" s="94"/>
      <c r="F39" s="94"/>
      <c r="G39" s="94"/>
      <c r="H39" s="94"/>
      <c r="I39" s="94"/>
      <c r="J39" s="94"/>
      <c r="K39" s="61"/>
      <c r="L39" s="67">
        <f t="shared" ref="L39" si="6">K39*7500</f>
        <v>0</v>
      </c>
      <c r="M39" s="2"/>
      <c r="N39">
        <f>N40-K40</f>
        <v>8</v>
      </c>
    </row>
    <row r="40" spans="1:24" s="10" customFormat="1" ht="24.75" customHeight="1" x14ac:dyDescent="0.35">
      <c r="A40" s="663" t="s">
        <v>0</v>
      </c>
      <c r="B40" s="664"/>
      <c r="C40" s="249"/>
      <c r="D40" s="249"/>
      <c r="E40" s="22">
        <f t="shared" ref="E40:L40" si="7">SUM(E6:E39)</f>
        <v>4</v>
      </c>
      <c r="F40" s="22">
        <f t="shared" si="7"/>
        <v>16</v>
      </c>
      <c r="G40" s="22">
        <f t="shared" si="7"/>
        <v>21</v>
      </c>
      <c r="H40" s="22">
        <f t="shared" si="7"/>
        <v>10</v>
      </c>
      <c r="I40" s="22">
        <f t="shared" si="7"/>
        <v>25</v>
      </c>
      <c r="J40" s="22">
        <f t="shared" si="7"/>
        <v>30</v>
      </c>
      <c r="K40" s="22">
        <f t="shared" si="7"/>
        <v>106</v>
      </c>
      <c r="L40" s="23">
        <f t="shared" si="7"/>
        <v>795000</v>
      </c>
      <c r="M40" s="115"/>
      <c r="N40" s="10">
        <f>K40+8</f>
        <v>114</v>
      </c>
      <c r="O40" s="10">
        <f>N40*5500</f>
        <v>627000</v>
      </c>
    </row>
    <row r="41" spans="1:24" x14ac:dyDescent="0.35">
      <c r="L41" s="20">
        <f>K40*5500</f>
        <v>583000</v>
      </c>
      <c r="O41" s="35">
        <f>L40-O40</f>
        <v>168000</v>
      </c>
    </row>
    <row r="42" spans="1:24" x14ac:dyDescent="0.35">
      <c r="K42" t="s">
        <v>91</v>
      </c>
      <c r="L42" s="95">
        <f>L40-L41</f>
        <v>212000</v>
      </c>
      <c r="M42" s="262"/>
      <c r="N42" s="35"/>
    </row>
    <row r="43" spans="1:24" x14ac:dyDescent="0.35">
      <c r="K43" t="s">
        <v>132</v>
      </c>
      <c r="L43" s="95"/>
    </row>
    <row r="44" spans="1:24" x14ac:dyDescent="0.35">
      <c r="K44" t="s">
        <v>245</v>
      </c>
      <c r="L44">
        <v>15000</v>
      </c>
    </row>
    <row r="46" spans="1:24" x14ac:dyDescent="0.35">
      <c r="B46" t="s">
        <v>2</v>
      </c>
      <c r="C46" s="93" t="s">
        <v>941</v>
      </c>
      <c r="D46" s="4" t="s">
        <v>985</v>
      </c>
      <c r="F46" t="s">
        <v>2</v>
      </c>
      <c r="G46" s="93" t="s">
        <v>944</v>
      </c>
      <c r="H46" s="4" t="s">
        <v>985</v>
      </c>
      <c r="J46" t="s">
        <v>2</v>
      </c>
      <c r="K46" s="93" t="s">
        <v>945</v>
      </c>
      <c r="L46" s="4" t="s">
        <v>946</v>
      </c>
      <c r="N46" t="s">
        <v>2</v>
      </c>
      <c r="O46" s="93" t="s">
        <v>948</v>
      </c>
      <c r="P46" s="4" t="s">
        <v>985</v>
      </c>
      <c r="R46" t="s">
        <v>2</v>
      </c>
      <c r="S46" s="4" t="s">
        <v>949</v>
      </c>
      <c r="T46" s="4" t="s">
        <v>307</v>
      </c>
      <c r="V46" t="s">
        <v>2</v>
      </c>
      <c r="W46" s="93" t="s">
        <v>953</v>
      </c>
      <c r="X46" s="4" t="s">
        <v>284</v>
      </c>
    </row>
    <row r="47" spans="1:24" x14ac:dyDescent="0.35">
      <c r="B47" s="51" t="s">
        <v>218</v>
      </c>
      <c r="C47" s="50" t="s">
        <v>219</v>
      </c>
      <c r="D47" s="68" t="s">
        <v>0</v>
      </c>
      <c r="E47" s="65"/>
      <c r="F47" s="51" t="s">
        <v>218</v>
      </c>
      <c r="G47" s="50" t="s">
        <v>219</v>
      </c>
      <c r="H47" s="68" t="s">
        <v>0</v>
      </c>
      <c r="I47" s="65"/>
      <c r="J47" s="51" t="s">
        <v>218</v>
      </c>
      <c r="K47" s="50" t="s">
        <v>219</v>
      </c>
      <c r="L47" s="68" t="s">
        <v>0</v>
      </c>
      <c r="N47" s="51" t="s">
        <v>218</v>
      </c>
      <c r="O47" s="50" t="s">
        <v>219</v>
      </c>
      <c r="P47" s="68" t="s">
        <v>0</v>
      </c>
      <c r="R47" s="51" t="s">
        <v>218</v>
      </c>
      <c r="S47" s="50" t="s">
        <v>219</v>
      </c>
      <c r="T47" s="68" t="s">
        <v>0</v>
      </c>
      <c r="V47" s="51" t="s">
        <v>218</v>
      </c>
      <c r="W47" s="50" t="s">
        <v>219</v>
      </c>
      <c r="X47" s="68" t="s">
        <v>0</v>
      </c>
    </row>
    <row r="48" spans="1:24" x14ac:dyDescent="0.35">
      <c r="B48" s="2" t="s">
        <v>18</v>
      </c>
      <c r="C48" s="1"/>
      <c r="D48" s="15"/>
      <c r="E48" s="66"/>
      <c r="F48" s="2" t="s">
        <v>18</v>
      </c>
      <c r="G48" s="1"/>
      <c r="H48" s="15">
        <f>G48*7500</f>
        <v>0</v>
      </c>
      <c r="I48" s="65"/>
      <c r="J48" s="2" t="s">
        <v>18</v>
      </c>
      <c r="K48" s="1"/>
      <c r="L48" s="15">
        <f>K48*7500</f>
        <v>0</v>
      </c>
      <c r="N48" s="2" t="s">
        <v>18</v>
      </c>
      <c r="O48" s="1"/>
      <c r="P48" s="15">
        <f>O48*7500</f>
        <v>0</v>
      </c>
      <c r="R48" s="2" t="s">
        <v>18</v>
      </c>
      <c r="S48" s="1"/>
      <c r="T48" s="15">
        <f>S48*7500</f>
        <v>0</v>
      </c>
      <c r="V48" s="2" t="s">
        <v>18</v>
      </c>
      <c r="W48" s="1"/>
      <c r="X48" s="15">
        <f>W48*7500</f>
        <v>0</v>
      </c>
    </row>
    <row r="49" spans="2:24" x14ac:dyDescent="0.35">
      <c r="B49" s="2" t="s">
        <v>21</v>
      </c>
      <c r="C49" s="1"/>
      <c r="D49" s="67">
        <f>C49*7500</f>
        <v>0</v>
      </c>
      <c r="E49" s="65"/>
      <c r="F49" s="2" t="s">
        <v>21</v>
      </c>
      <c r="G49" s="1"/>
      <c r="H49" s="15">
        <f t="shared" ref="H49:H53" si="8">G49*7500</f>
        <v>0</v>
      </c>
      <c r="I49" s="65"/>
      <c r="J49" s="2" t="s">
        <v>21</v>
      </c>
      <c r="K49" s="1"/>
      <c r="L49" s="15">
        <f t="shared" ref="L49:L53" si="9">K49*7500</f>
        <v>0</v>
      </c>
      <c r="N49" s="2" t="s">
        <v>21</v>
      </c>
      <c r="O49" s="1"/>
      <c r="P49" s="15">
        <f t="shared" ref="P49:P53" si="10">O49*7500</f>
        <v>0</v>
      </c>
      <c r="R49" s="2" t="s">
        <v>21</v>
      </c>
      <c r="S49" s="1"/>
      <c r="T49" s="15">
        <f t="shared" ref="T49:T53" si="11">S49*7500</f>
        <v>0</v>
      </c>
      <c r="V49" s="2" t="s">
        <v>21</v>
      </c>
      <c r="W49" s="1">
        <v>2</v>
      </c>
      <c r="X49" s="15">
        <f t="shared" ref="X49:X53" si="12">W49*7500</f>
        <v>15000</v>
      </c>
    </row>
    <row r="50" spans="2:24" x14ac:dyDescent="0.35">
      <c r="B50" s="2" t="s">
        <v>20</v>
      </c>
      <c r="C50" s="1"/>
      <c r="D50" s="67">
        <f t="shared" ref="D50:D53" si="13">C50*7500</f>
        <v>0</v>
      </c>
      <c r="E50" s="65"/>
      <c r="F50" s="2" t="s">
        <v>20</v>
      </c>
      <c r="G50" s="1"/>
      <c r="H50" s="15">
        <f t="shared" si="8"/>
        <v>0</v>
      </c>
      <c r="I50" s="65"/>
      <c r="J50" s="2" t="s">
        <v>20</v>
      </c>
      <c r="K50" s="1">
        <v>1</v>
      </c>
      <c r="L50" s="15">
        <f t="shared" si="9"/>
        <v>7500</v>
      </c>
      <c r="N50" s="2" t="s">
        <v>20</v>
      </c>
      <c r="O50" s="1">
        <v>1</v>
      </c>
      <c r="P50" s="15">
        <f t="shared" si="10"/>
        <v>7500</v>
      </c>
      <c r="R50" s="2" t="s">
        <v>20</v>
      </c>
      <c r="S50" s="1"/>
      <c r="T50" s="15">
        <f t="shared" si="11"/>
        <v>0</v>
      </c>
      <c r="V50" s="2" t="s">
        <v>20</v>
      </c>
      <c r="W50" s="1">
        <v>2</v>
      </c>
      <c r="X50" s="15">
        <f t="shared" si="12"/>
        <v>15000</v>
      </c>
    </row>
    <row r="51" spans="2:24" x14ac:dyDescent="0.35">
      <c r="B51" s="2" t="s">
        <v>22</v>
      </c>
      <c r="C51" s="1"/>
      <c r="D51" s="67">
        <f t="shared" si="13"/>
        <v>0</v>
      </c>
      <c r="F51" s="2" t="s">
        <v>22</v>
      </c>
      <c r="G51" s="1">
        <v>1</v>
      </c>
      <c r="H51" s="15">
        <f t="shared" si="8"/>
        <v>7500</v>
      </c>
      <c r="J51" s="2" t="s">
        <v>22</v>
      </c>
      <c r="K51" s="1"/>
      <c r="L51" s="15">
        <f t="shared" si="9"/>
        <v>0</v>
      </c>
      <c r="N51" s="2" t="s">
        <v>22</v>
      </c>
      <c r="O51" s="1"/>
      <c r="P51" s="15">
        <f t="shared" si="10"/>
        <v>0</v>
      </c>
      <c r="R51" s="2" t="s">
        <v>22</v>
      </c>
      <c r="S51" s="1"/>
      <c r="T51" s="15">
        <f t="shared" si="11"/>
        <v>0</v>
      </c>
      <c r="V51" s="2" t="s">
        <v>22</v>
      </c>
      <c r="W51" s="1"/>
      <c r="X51" s="15">
        <f t="shared" si="12"/>
        <v>0</v>
      </c>
    </row>
    <row r="52" spans="2:24" x14ac:dyDescent="0.35">
      <c r="B52" s="2" t="s">
        <v>19</v>
      </c>
      <c r="C52" s="1">
        <v>2</v>
      </c>
      <c r="D52" s="67">
        <f t="shared" si="13"/>
        <v>15000</v>
      </c>
      <c r="F52" s="2" t="s">
        <v>19</v>
      </c>
      <c r="G52" s="1">
        <v>1</v>
      </c>
      <c r="H52" s="15">
        <f t="shared" si="8"/>
        <v>7500</v>
      </c>
      <c r="J52" s="2" t="s">
        <v>19</v>
      </c>
      <c r="K52" s="1">
        <v>1</v>
      </c>
      <c r="L52" s="15">
        <f t="shared" si="9"/>
        <v>7500</v>
      </c>
      <c r="N52" s="2" t="s">
        <v>19</v>
      </c>
      <c r="O52" s="1">
        <v>1</v>
      </c>
      <c r="P52" s="15">
        <f t="shared" si="10"/>
        <v>7500</v>
      </c>
      <c r="R52" s="2" t="s">
        <v>19</v>
      </c>
      <c r="S52" s="1"/>
      <c r="T52" s="15">
        <f t="shared" si="11"/>
        <v>0</v>
      </c>
      <c r="V52" s="2" t="s">
        <v>19</v>
      </c>
      <c r="W52" s="1"/>
      <c r="X52" s="15">
        <f t="shared" si="12"/>
        <v>0</v>
      </c>
    </row>
    <row r="53" spans="2:24" x14ac:dyDescent="0.35">
      <c r="B53" s="2" t="s">
        <v>23</v>
      </c>
      <c r="C53" s="1">
        <v>2</v>
      </c>
      <c r="D53" s="67">
        <f t="shared" si="13"/>
        <v>15000</v>
      </c>
      <c r="F53" s="2" t="s">
        <v>23</v>
      </c>
      <c r="G53" s="1"/>
      <c r="H53" s="15">
        <f t="shared" si="8"/>
        <v>0</v>
      </c>
      <c r="J53" s="2" t="s">
        <v>23</v>
      </c>
      <c r="K53" s="1"/>
      <c r="L53" s="15">
        <f t="shared" si="9"/>
        <v>0</v>
      </c>
      <c r="N53" s="2" t="s">
        <v>23</v>
      </c>
      <c r="O53" s="1">
        <v>1</v>
      </c>
      <c r="P53" s="15">
        <f t="shared" si="10"/>
        <v>7500</v>
      </c>
      <c r="R53" s="2" t="s">
        <v>23</v>
      </c>
      <c r="S53" s="1">
        <v>1</v>
      </c>
      <c r="T53" s="15">
        <f t="shared" si="11"/>
        <v>7500</v>
      </c>
      <c r="V53" s="2" t="s">
        <v>23</v>
      </c>
      <c r="W53" s="1"/>
      <c r="X53" s="15">
        <f t="shared" si="12"/>
        <v>0</v>
      </c>
    </row>
    <row r="54" spans="2:24" x14ac:dyDescent="0.35">
      <c r="B54" s="51" t="s">
        <v>221</v>
      </c>
      <c r="C54" s="50">
        <f>SUM(C48:C53)</f>
        <v>4</v>
      </c>
      <c r="D54" s="68">
        <f>SUM(D48:D53)</f>
        <v>30000</v>
      </c>
      <c r="F54" s="51" t="s">
        <v>221</v>
      </c>
      <c r="G54" s="50">
        <f>SUM(G48:G53)</f>
        <v>2</v>
      </c>
      <c r="H54" s="68">
        <f>SUM(H48:H53)</f>
        <v>15000</v>
      </c>
      <c r="J54" s="51" t="s">
        <v>221</v>
      </c>
      <c r="K54" s="50">
        <f>SUM(K48:K53)</f>
        <v>2</v>
      </c>
      <c r="L54" s="68">
        <f>SUM(L48:L53)</f>
        <v>15000</v>
      </c>
      <c r="N54" s="51" t="s">
        <v>221</v>
      </c>
      <c r="O54" s="50">
        <f>SUM(O48:O53)</f>
        <v>3</v>
      </c>
      <c r="P54" s="68">
        <f>SUM(P48:P53)</f>
        <v>22500</v>
      </c>
      <c r="R54" s="51" t="s">
        <v>221</v>
      </c>
      <c r="S54" s="50">
        <f>SUM(S48:S53)</f>
        <v>1</v>
      </c>
      <c r="T54" s="68">
        <f>SUM(T48:T53)</f>
        <v>7500</v>
      </c>
      <c r="V54" s="51" t="s">
        <v>221</v>
      </c>
      <c r="W54" s="50">
        <f>SUM(W48:W53)</f>
        <v>4</v>
      </c>
      <c r="X54" s="68">
        <f>SUM(X48:X53)</f>
        <v>30000</v>
      </c>
    </row>
    <row r="57" spans="2:24" x14ac:dyDescent="0.35">
      <c r="B57" t="s">
        <v>2</v>
      </c>
      <c r="C57" s="93" t="s">
        <v>950</v>
      </c>
      <c r="D57" s="4" t="s">
        <v>994</v>
      </c>
      <c r="F57" t="s">
        <v>2</v>
      </c>
      <c r="G57" s="93" t="s">
        <v>956</v>
      </c>
      <c r="H57" s="4" t="s">
        <v>284</v>
      </c>
      <c r="J57" t="s">
        <v>2</v>
      </c>
      <c r="K57" s="93" t="s">
        <v>957</v>
      </c>
      <c r="L57" s="4"/>
      <c r="N57" t="s">
        <v>2</v>
      </c>
      <c r="O57" s="93" t="s">
        <v>958</v>
      </c>
      <c r="P57" s="4" t="s">
        <v>284</v>
      </c>
      <c r="R57" t="s">
        <v>2</v>
      </c>
      <c r="S57" s="93" t="s">
        <v>959</v>
      </c>
      <c r="T57" s="4" t="s">
        <v>284</v>
      </c>
      <c r="V57" t="s">
        <v>2</v>
      </c>
      <c r="W57" s="4"/>
      <c r="X57" s="4"/>
    </row>
    <row r="58" spans="2:24" x14ac:dyDescent="0.35">
      <c r="B58" s="51" t="s">
        <v>218</v>
      </c>
      <c r="C58" s="50" t="s">
        <v>219</v>
      </c>
      <c r="D58" s="68" t="s">
        <v>0</v>
      </c>
      <c r="E58" s="65"/>
      <c r="F58" s="51" t="s">
        <v>218</v>
      </c>
      <c r="G58" s="50" t="s">
        <v>219</v>
      </c>
      <c r="H58" s="68" t="s">
        <v>0</v>
      </c>
      <c r="I58" s="65"/>
      <c r="J58" s="51" t="s">
        <v>218</v>
      </c>
      <c r="K58" s="50" t="s">
        <v>219</v>
      </c>
      <c r="L58" s="68" t="s">
        <v>0</v>
      </c>
      <c r="N58" s="51" t="s">
        <v>218</v>
      </c>
      <c r="O58" s="50" t="s">
        <v>219</v>
      </c>
      <c r="P58" s="68" t="s">
        <v>0</v>
      </c>
      <c r="R58" s="51" t="s">
        <v>218</v>
      </c>
      <c r="S58" s="50" t="s">
        <v>219</v>
      </c>
      <c r="T58" s="68" t="s">
        <v>0</v>
      </c>
      <c r="V58" s="51" t="s">
        <v>218</v>
      </c>
      <c r="W58" s="50" t="s">
        <v>219</v>
      </c>
      <c r="X58" s="68" t="s">
        <v>0</v>
      </c>
    </row>
    <row r="59" spans="2:24" x14ac:dyDescent="0.35">
      <c r="B59" s="2" t="s">
        <v>18</v>
      </c>
      <c r="C59" s="1"/>
      <c r="D59" s="15"/>
      <c r="E59" s="66"/>
      <c r="F59" s="2" t="s">
        <v>18</v>
      </c>
      <c r="G59" s="1">
        <v>1</v>
      </c>
      <c r="H59" s="15">
        <f>G59*7500</f>
        <v>7500</v>
      </c>
      <c r="I59" s="65"/>
      <c r="J59" s="2" t="s">
        <v>18</v>
      </c>
      <c r="K59" s="1"/>
      <c r="L59" s="15">
        <f>K59*7500</f>
        <v>0</v>
      </c>
      <c r="N59" s="2" t="s">
        <v>18</v>
      </c>
      <c r="O59" s="1"/>
      <c r="P59" s="15">
        <f>O59*7500</f>
        <v>0</v>
      </c>
      <c r="R59" s="2" t="s">
        <v>18</v>
      </c>
      <c r="S59" s="1"/>
      <c r="T59" s="15">
        <f>S59*7500</f>
        <v>0</v>
      </c>
      <c r="V59" s="2" t="s">
        <v>18</v>
      </c>
      <c r="W59" s="1"/>
      <c r="X59" s="15">
        <f>W59*7500</f>
        <v>0</v>
      </c>
    </row>
    <row r="60" spans="2:24" x14ac:dyDescent="0.35">
      <c r="B60" s="2" t="s">
        <v>21</v>
      </c>
      <c r="C60" s="1"/>
      <c r="D60" s="67">
        <f>C60*7500</f>
        <v>0</v>
      </c>
      <c r="E60" s="65"/>
      <c r="F60" s="2" t="s">
        <v>21</v>
      </c>
      <c r="G60" s="1"/>
      <c r="H60" s="15">
        <f t="shared" ref="H60:H64" si="14">G60*7500</f>
        <v>0</v>
      </c>
      <c r="I60" s="65"/>
      <c r="J60" s="2" t="s">
        <v>21</v>
      </c>
      <c r="K60" s="1">
        <v>1</v>
      </c>
      <c r="L60" s="15">
        <f t="shared" ref="L60:L64" si="15">K60*7500</f>
        <v>7500</v>
      </c>
      <c r="N60" s="2" t="s">
        <v>21</v>
      </c>
      <c r="O60" s="1"/>
      <c r="P60" s="15">
        <f t="shared" ref="P60:P64" si="16">O60*7500</f>
        <v>0</v>
      </c>
      <c r="R60" s="2" t="s">
        <v>21</v>
      </c>
      <c r="S60" s="1">
        <v>1</v>
      </c>
      <c r="T60" s="15">
        <f t="shared" ref="T60:T64" si="17">S60*7500</f>
        <v>7500</v>
      </c>
      <c r="V60" s="2" t="s">
        <v>21</v>
      </c>
      <c r="W60" s="1"/>
      <c r="X60" s="15">
        <f t="shared" ref="X60:X64" si="18">W60*7500</f>
        <v>0</v>
      </c>
    </row>
    <row r="61" spans="2:24" x14ac:dyDescent="0.35">
      <c r="B61" s="2" t="s">
        <v>20</v>
      </c>
      <c r="C61" s="1">
        <v>2</v>
      </c>
      <c r="D61" s="67">
        <f t="shared" ref="D61:D64" si="19">C61*7500</f>
        <v>15000</v>
      </c>
      <c r="E61" s="65"/>
      <c r="F61" s="2" t="s">
        <v>20</v>
      </c>
      <c r="G61" s="1"/>
      <c r="H61" s="15">
        <f t="shared" si="14"/>
        <v>0</v>
      </c>
      <c r="I61" s="65"/>
      <c r="J61" s="2" t="s">
        <v>20</v>
      </c>
      <c r="K61" s="1"/>
      <c r="L61" s="15">
        <f t="shared" si="15"/>
        <v>0</v>
      </c>
      <c r="N61" s="2" t="s">
        <v>20</v>
      </c>
      <c r="O61" s="1"/>
      <c r="P61" s="15">
        <f t="shared" si="16"/>
        <v>0</v>
      </c>
      <c r="R61" s="2" t="s">
        <v>20</v>
      </c>
      <c r="S61" s="1">
        <v>1</v>
      </c>
      <c r="T61" s="15">
        <f t="shared" si="17"/>
        <v>7500</v>
      </c>
      <c r="V61" s="2" t="s">
        <v>20</v>
      </c>
      <c r="W61" s="1"/>
      <c r="X61" s="15">
        <f t="shared" si="18"/>
        <v>0</v>
      </c>
    </row>
    <row r="62" spans="2:24" x14ac:dyDescent="0.35">
      <c r="B62" s="2" t="s">
        <v>22</v>
      </c>
      <c r="C62" s="1">
        <v>3</v>
      </c>
      <c r="D62" s="67">
        <f t="shared" si="19"/>
        <v>22500</v>
      </c>
      <c r="F62" s="2" t="s">
        <v>22</v>
      </c>
      <c r="G62" s="1"/>
      <c r="H62" s="15">
        <f t="shared" si="14"/>
        <v>0</v>
      </c>
      <c r="J62" s="2" t="s">
        <v>22</v>
      </c>
      <c r="K62" s="1"/>
      <c r="L62" s="15">
        <f t="shared" si="15"/>
        <v>0</v>
      </c>
      <c r="N62" s="2" t="s">
        <v>22</v>
      </c>
      <c r="O62" s="1"/>
      <c r="P62" s="15">
        <f t="shared" si="16"/>
        <v>0</v>
      </c>
      <c r="R62" s="2" t="s">
        <v>22</v>
      </c>
      <c r="S62" s="1"/>
      <c r="T62" s="15">
        <f t="shared" si="17"/>
        <v>0</v>
      </c>
      <c r="V62" s="2" t="s">
        <v>22</v>
      </c>
      <c r="W62" s="1"/>
      <c r="X62" s="15">
        <f t="shared" si="18"/>
        <v>0</v>
      </c>
    </row>
    <row r="63" spans="2:24" x14ac:dyDescent="0.35">
      <c r="B63" s="2" t="s">
        <v>19</v>
      </c>
      <c r="C63" s="1"/>
      <c r="D63" s="67">
        <f t="shared" si="19"/>
        <v>0</v>
      </c>
      <c r="F63" s="2" t="s">
        <v>19</v>
      </c>
      <c r="G63" s="1"/>
      <c r="H63" s="15">
        <f t="shared" si="14"/>
        <v>0</v>
      </c>
      <c r="J63" s="2" t="s">
        <v>19</v>
      </c>
      <c r="K63" s="1">
        <v>2</v>
      </c>
      <c r="L63" s="15">
        <f t="shared" si="15"/>
        <v>15000</v>
      </c>
      <c r="N63" s="2" t="s">
        <v>19</v>
      </c>
      <c r="O63" s="1">
        <v>5</v>
      </c>
      <c r="P63" s="15">
        <f t="shared" si="16"/>
        <v>37500</v>
      </c>
      <c r="R63" s="2" t="s">
        <v>19</v>
      </c>
      <c r="S63" s="1"/>
      <c r="T63" s="15">
        <f t="shared" si="17"/>
        <v>0</v>
      </c>
      <c r="V63" s="2" t="s">
        <v>19</v>
      </c>
      <c r="W63" s="1"/>
      <c r="X63" s="15">
        <f t="shared" si="18"/>
        <v>0</v>
      </c>
    </row>
    <row r="64" spans="2:24" x14ac:dyDescent="0.35">
      <c r="B64" s="2" t="s">
        <v>23</v>
      </c>
      <c r="C64" s="1"/>
      <c r="D64" s="67">
        <f t="shared" si="19"/>
        <v>0</v>
      </c>
      <c r="F64" s="2" t="s">
        <v>23</v>
      </c>
      <c r="G64" s="1"/>
      <c r="H64" s="15">
        <f t="shared" si="14"/>
        <v>0</v>
      </c>
      <c r="J64" s="2" t="s">
        <v>23</v>
      </c>
      <c r="K64" s="1"/>
      <c r="L64" s="15">
        <f t="shared" si="15"/>
        <v>0</v>
      </c>
      <c r="N64" s="2" t="s">
        <v>23</v>
      </c>
      <c r="O64" s="1"/>
      <c r="P64" s="15">
        <f t="shared" si="16"/>
        <v>0</v>
      </c>
      <c r="R64" s="2" t="s">
        <v>23</v>
      </c>
      <c r="S64" s="1"/>
      <c r="T64" s="15">
        <f t="shared" si="17"/>
        <v>0</v>
      </c>
      <c r="V64" s="2" t="s">
        <v>23</v>
      </c>
      <c r="W64" s="1"/>
      <c r="X64" s="15">
        <f t="shared" si="18"/>
        <v>0</v>
      </c>
    </row>
    <row r="65" spans="2:24" x14ac:dyDescent="0.35">
      <c r="B65" s="51" t="s">
        <v>221</v>
      </c>
      <c r="C65" s="50">
        <f>SUM(C59:C64)</f>
        <v>5</v>
      </c>
      <c r="D65" s="68">
        <f>SUM(D59:D64)</f>
        <v>37500</v>
      </c>
      <c r="F65" s="51" t="s">
        <v>221</v>
      </c>
      <c r="G65" s="50">
        <f>SUM(G59:G64)</f>
        <v>1</v>
      </c>
      <c r="H65" s="68">
        <f>SUM(H59:H64)</f>
        <v>7500</v>
      </c>
      <c r="J65" s="51" t="s">
        <v>221</v>
      </c>
      <c r="K65" s="50">
        <f>SUM(K59:K64)</f>
        <v>3</v>
      </c>
      <c r="L65" s="68">
        <f>SUM(L59:L64)</f>
        <v>22500</v>
      </c>
      <c r="N65" s="51" t="s">
        <v>221</v>
      </c>
      <c r="O65" s="50">
        <f>SUM(O59:O64)</f>
        <v>5</v>
      </c>
      <c r="P65" s="68">
        <f>SUM(P59:P64)</f>
        <v>37500</v>
      </c>
      <c r="R65" s="51" t="s">
        <v>221</v>
      </c>
      <c r="S65" s="50">
        <f>SUM(S59:S64)</f>
        <v>2</v>
      </c>
      <c r="T65" s="68">
        <f>SUM(T59:T64)</f>
        <v>15000</v>
      </c>
      <c r="V65" s="51" t="s">
        <v>221</v>
      </c>
      <c r="W65" s="50">
        <f>SUM(W59:W64)</f>
        <v>0</v>
      </c>
      <c r="X65" s="68">
        <f>SUM(X59:X64)</f>
        <v>0</v>
      </c>
    </row>
    <row r="68" spans="2:24" x14ac:dyDescent="0.35">
      <c r="B68" t="s">
        <v>2</v>
      </c>
      <c r="C68" s="93" t="s">
        <v>960</v>
      </c>
      <c r="D68" s="4" t="s">
        <v>229</v>
      </c>
      <c r="F68" t="s">
        <v>2</v>
      </c>
      <c r="G68" s="93" t="s">
        <v>962</v>
      </c>
      <c r="H68" s="4" t="s">
        <v>942</v>
      </c>
      <c r="J68" t="s">
        <v>2</v>
      </c>
      <c r="K68" s="4" t="s">
        <v>963</v>
      </c>
      <c r="L68" s="4" t="s">
        <v>964</v>
      </c>
      <c r="N68" t="s">
        <v>2</v>
      </c>
      <c r="O68" s="93" t="s">
        <v>966</v>
      </c>
      <c r="P68" s="4" t="s">
        <v>307</v>
      </c>
      <c r="R68" t="s">
        <v>2</v>
      </c>
      <c r="S68" s="4" t="s">
        <v>12</v>
      </c>
      <c r="T68" s="4" t="s">
        <v>102</v>
      </c>
      <c r="V68" t="s">
        <v>2</v>
      </c>
      <c r="W68" s="4" t="s">
        <v>296</v>
      </c>
      <c r="X68" s="4" t="s">
        <v>108</v>
      </c>
    </row>
    <row r="69" spans="2:24" x14ac:dyDescent="0.35">
      <c r="B69" s="51" t="s">
        <v>218</v>
      </c>
      <c r="C69" s="50"/>
      <c r="D69" s="68"/>
      <c r="E69" s="65"/>
      <c r="F69" s="51" t="s">
        <v>218</v>
      </c>
      <c r="G69" s="50" t="s">
        <v>219</v>
      </c>
      <c r="H69" s="68" t="s">
        <v>0</v>
      </c>
      <c r="I69" s="65"/>
      <c r="J69" s="51" t="s">
        <v>218</v>
      </c>
      <c r="K69" s="50" t="s">
        <v>219</v>
      </c>
      <c r="L69" s="68" t="s">
        <v>0</v>
      </c>
      <c r="N69" s="51" t="s">
        <v>218</v>
      </c>
      <c r="O69" s="50" t="s">
        <v>219</v>
      </c>
      <c r="P69" s="68" t="s">
        <v>0</v>
      </c>
      <c r="R69" s="51" t="s">
        <v>218</v>
      </c>
      <c r="S69" s="50" t="s">
        <v>219</v>
      </c>
      <c r="T69" s="68" t="s">
        <v>0</v>
      </c>
      <c r="V69" s="51" t="s">
        <v>218</v>
      </c>
      <c r="W69" s="50" t="s">
        <v>219</v>
      </c>
      <c r="X69" s="68" t="s">
        <v>0</v>
      </c>
    </row>
    <row r="70" spans="2:24" x14ac:dyDescent="0.35">
      <c r="B70" s="2" t="s">
        <v>18</v>
      </c>
      <c r="C70" s="1"/>
      <c r="D70" s="15"/>
      <c r="E70" s="66"/>
      <c r="F70" s="2" t="s">
        <v>18</v>
      </c>
      <c r="G70" s="1"/>
      <c r="H70" s="15">
        <f>G70*7500</f>
        <v>0</v>
      </c>
      <c r="I70" s="65"/>
      <c r="J70" s="2" t="s">
        <v>18</v>
      </c>
      <c r="K70" s="1"/>
      <c r="L70" s="15">
        <f>K70*7500</f>
        <v>0</v>
      </c>
      <c r="N70" s="2" t="s">
        <v>18</v>
      </c>
      <c r="O70" s="1"/>
      <c r="P70" s="15">
        <f>O70*7500</f>
        <v>0</v>
      </c>
      <c r="R70" s="2" t="s">
        <v>18</v>
      </c>
      <c r="S70" s="1"/>
      <c r="T70" s="15">
        <f>S70*7500</f>
        <v>0</v>
      </c>
      <c r="V70" s="2" t="s">
        <v>18</v>
      </c>
      <c r="W70" s="1"/>
      <c r="X70" s="15">
        <f>W70*7500</f>
        <v>0</v>
      </c>
    </row>
    <row r="71" spans="2:24" x14ac:dyDescent="0.35">
      <c r="B71" s="2" t="s">
        <v>21</v>
      </c>
      <c r="C71" s="1">
        <v>3</v>
      </c>
      <c r="D71" s="67">
        <f>C71*7500</f>
        <v>22500</v>
      </c>
      <c r="E71" s="65"/>
      <c r="F71" s="2" t="s">
        <v>21</v>
      </c>
      <c r="G71" s="1"/>
      <c r="H71" s="15">
        <f t="shared" ref="H71:H75" si="20">G71*7500</f>
        <v>0</v>
      </c>
      <c r="I71" s="65"/>
      <c r="J71" s="2" t="s">
        <v>21</v>
      </c>
      <c r="K71" s="1"/>
      <c r="L71" s="15">
        <f t="shared" ref="L71:L75" si="21">K71*7500</f>
        <v>0</v>
      </c>
      <c r="N71" s="2" t="s">
        <v>21</v>
      </c>
      <c r="O71" s="1"/>
      <c r="P71" s="15">
        <f t="shared" ref="P71:P75" si="22">O71*7500</f>
        <v>0</v>
      </c>
      <c r="R71" s="2" t="s">
        <v>21</v>
      </c>
      <c r="S71" s="1"/>
      <c r="T71" s="15">
        <f t="shared" ref="T71:T75" si="23">S71*7500</f>
        <v>0</v>
      </c>
      <c r="V71" s="2" t="s">
        <v>21</v>
      </c>
      <c r="W71" s="1">
        <v>5</v>
      </c>
      <c r="X71" s="15">
        <f t="shared" ref="X71:X75" si="24">W71*7500</f>
        <v>37500</v>
      </c>
    </row>
    <row r="72" spans="2:24" x14ac:dyDescent="0.35">
      <c r="B72" s="2" t="s">
        <v>20</v>
      </c>
      <c r="C72" s="1">
        <v>1</v>
      </c>
      <c r="D72" s="67">
        <f t="shared" ref="D72:D75" si="25">C72*7500</f>
        <v>7500</v>
      </c>
      <c r="E72" s="65"/>
      <c r="F72" s="2" t="s">
        <v>20</v>
      </c>
      <c r="G72" s="1">
        <v>2</v>
      </c>
      <c r="H72" s="15">
        <f t="shared" si="20"/>
        <v>15000</v>
      </c>
      <c r="I72" s="65"/>
      <c r="J72" s="2" t="s">
        <v>20</v>
      </c>
      <c r="K72" s="1"/>
      <c r="L72" s="15">
        <f t="shared" si="21"/>
        <v>0</v>
      </c>
      <c r="N72" s="2" t="s">
        <v>20</v>
      </c>
      <c r="O72" s="1"/>
      <c r="P72" s="15">
        <f t="shared" si="22"/>
        <v>0</v>
      </c>
      <c r="R72" s="2" t="s">
        <v>20</v>
      </c>
      <c r="S72" s="1"/>
      <c r="T72" s="15">
        <f t="shared" si="23"/>
        <v>0</v>
      </c>
      <c r="V72" s="2" t="s">
        <v>20</v>
      </c>
      <c r="W72" s="1"/>
      <c r="X72" s="15">
        <f t="shared" si="24"/>
        <v>0</v>
      </c>
    </row>
    <row r="73" spans="2:24" x14ac:dyDescent="0.35">
      <c r="B73" s="2" t="s">
        <v>22</v>
      </c>
      <c r="C73" s="1"/>
      <c r="D73" s="67">
        <f t="shared" si="25"/>
        <v>0</v>
      </c>
      <c r="F73" s="2" t="s">
        <v>22</v>
      </c>
      <c r="G73" s="1">
        <v>2</v>
      </c>
      <c r="H73" s="15">
        <f t="shared" si="20"/>
        <v>15000</v>
      </c>
      <c r="J73" s="2" t="s">
        <v>22</v>
      </c>
      <c r="K73" s="1"/>
      <c r="L73" s="15">
        <f t="shared" si="21"/>
        <v>0</v>
      </c>
      <c r="N73" s="2" t="s">
        <v>22</v>
      </c>
      <c r="O73" s="1"/>
      <c r="P73" s="15">
        <f t="shared" si="22"/>
        <v>0</v>
      </c>
      <c r="R73" s="2" t="s">
        <v>22</v>
      </c>
      <c r="S73" s="1"/>
      <c r="T73" s="15">
        <f t="shared" si="23"/>
        <v>0</v>
      </c>
      <c r="V73" s="2" t="s">
        <v>22</v>
      </c>
      <c r="W73" s="1"/>
      <c r="X73" s="15">
        <f t="shared" si="24"/>
        <v>0</v>
      </c>
    </row>
    <row r="74" spans="2:24" x14ac:dyDescent="0.35">
      <c r="B74" s="2" t="s">
        <v>19</v>
      </c>
      <c r="C74" s="1"/>
      <c r="D74" s="67">
        <f t="shared" si="25"/>
        <v>0</v>
      </c>
      <c r="F74" s="2" t="s">
        <v>19</v>
      </c>
      <c r="G74" s="1"/>
      <c r="H74" s="15">
        <f t="shared" si="20"/>
        <v>0</v>
      </c>
      <c r="J74" s="2" t="s">
        <v>19</v>
      </c>
      <c r="K74" s="1">
        <v>2</v>
      </c>
      <c r="L74" s="15">
        <f t="shared" si="21"/>
        <v>15000</v>
      </c>
      <c r="N74" s="2" t="s">
        <v>19</v>
      </c>
      <c r="O74" s="1"/>
      <c r="P74" s="15">
        <f t="shared" si="22"/>
        <v>0</v>
      </c>
      <c r="R74" s="2" t="s">
        <v>19</v>
      </c>
      <c r="S74" s="1">
        <v>2</v>
      </c>
      <c r="T74" s="15">
        <f t="shared" si="23"/>
        <v>15000</v>
      </c>
      <c r="V74" s="2" t="s">
        <v>19</v>
      </c>
      <c r="W74" s="1"/>
      <c r="X74" s="15">
        <f t="shared" si="24"/>
        <v>0</v>
      </c>
    </row>
    <row r="75" spans="2:24" x14ac:dyDescent="0.35">
      <c r="B75" s="2" t="s">
        <v>23</v>
      </c>
      <c r="C75" s="1"/>
      <c r="D75" s="67">
        <f t="shared" si="25"/>
        <v>0</v>
      </c>
      <c r="F75" s="2" t="s">
        <v>23</v>
      </c>
      <c r="G75" s="1"/>
      <c r="H75" s="15">
        <f t="shared" si="20"/>
        <v>0</v>
      </c>
      <c r="J75" s="2" t="s">
        <v>23</v>
      </c>
      <c r="K75" s="1"/>
      <c r="L75" s="15">
        <f t="shared" si="21"/>
        <v>0</v>
      </c>
      <c r="N75" s="2" t="s">
        <v>23</v>
      </c>
      <c r="O75" s="1">
        <v>7</v>
      </c>
      <c r="P75" s="15">
        <f t="shared" si="22"/>
        <v>52500</v>
      </c>
      <c r="R75" s="2" t="s">
        <v>23</v>
      </c>
      <c r="S75" s="1"/>
      <c r="T75" s="15">
        <f t="shared" si="23"/>
        <v>0</v>
      </c>
      <c r="V75" s="2" t="s">
        <v>23</v>
      </c>
      <c r="W75" s="1"/>
      <c r="X75" s="15">
        <f t="shared" si="24"/>
        <v>0</v>
      </c>
    </row>
    <row r="76" spans="2:24" x14ac:dyDescent="0.35">
      <c r="B76" s="51" t="s">
        <v>221</v>
      </c>
      <c r="C76" s="50">
        <f>SUM(C70:C75)</f>
        <v>4</v>
      </c>
      <c r="D76" s="68">
        <f>SUM(D70:D75)</f>
        <v>30000</v>
      </c>
      <c r="F76" s="51" t="s">
        <v>221</v>
      </c>
      <c r="G76" s="50">
        <f>SUM(G70:G75)</f>
        <v>4</v>
      </c>
      <c r="H76" s="68">
        <f>SUM(H70:H75)</f>
        <v>30000</v>
      </c>
      <c r="J76" s="51" t="s">
        <v>221</v>
      </c>
      <c r="K76" s="50">
        <f>SUM(K70:K75)</f>
        <v>2</v>
      </c>
      <c r="L76" s="68">
        <f>SUM(L70:L75)</f>
        <v>15000</v>
      </c>
      <c r="N76" s="51" t="s">
        <v>221</v>
      </c>
      <c r="O76" s="50">
        <f>SUM(O70:O75)</f>
        <v>7</v>
      </c>
      <c r="P76" s="68">
        <f>SUM(P70:P75)</f>
        <v>52500</v>
      </c>
      <c r="R76" s="51" t="s">
        <v>221</v>
      </c>
      <c r="S76" s="50">
        <f>SUM(S70:S75)</f>
        <v>2</v>
      </c>
      <c r="T76" s="68">
        <f>SUM(T70:T75)</f>
        <v>15000</v>
      </c>
      <c r="V76" s="51" t="s">
        <v>221</v>
      </c>
      <c r="W76" s="50">
        <f>SUM(W70:W75)</f>
        <v>5</v>
      </c>
      <c r="X76" s="68">
        <f>SUM(X70:X75)</f>
        <v>37500</v>
      </c>
    </row>
    <row r="79" spans="2:24" x14ac:dyDescent="0.35">
      <c r="B79" t="s">
        <v>2</v>
      </c>
      <c r="C79" s="93" t="s">
        <v>973</v>
      </c>
      <c r="D79" s="4" t="s">
        <v>307</v>
      </c>
      <c r="F79" t="s">
        <v>2</v>
      </c>
      <c r="G79" s="60" t="s">
        <v>974</v>
      </c>
      <c r="H79" s="4" t="s">
        <v>995</v>
      </c>
      <c r="J79" t="s">
        <v>2</v>
      </c>
      <c r="K79" s="93" t="s">
        <v>976</v>
      </c>
      <c r="L79" s="4" t="s">
        <v>104</v>
      </c>
      <c r="N79" t="s">
        <v>2</v>
      </c>
      <c r="O79" s="93" t="s">
        <v>978</v>
      </c>
      <c r="P79" s="4" t="s">
        <v>972</v>
      </c>
      <c r="R79" t="s">
        <v>2</v>
      </c>
      <c r="S79" s="4" t="s">
        <v>883</v>
      </c>
      <c r="T79" s="4" t="s">
        <v>307</v>
      </c>
      <c r="V79" t="s">
        <v>2</v>
      </c>
      <c r="W79" s="4" t="s">
        <v>996</v>
      </c>
      <c r="X79" s="4" t="s">
        <v>997</v>
      </c>
    </row>
    <row r="80" spans="2:24" x14ac:dyDescent="0.35">
      <c r="B80" s="51" t="s">
        <v>218</v>
      </c>
      <c r="C80" s="50" t="s">
        <v>219</v>
      </c>
      <c r="D80" s="68" t="s">
        <v>0</v>
      </c>
      <c r="E80" s="65"/>
      <c r="F80" s="51" t="s">
        <v>218</v>
      </c>
      <c r="G80" s="50" t="s">
        <v>219</v>
      </c>
      <c r="H80" s="68" t="s">
        <v>0</v>
      </c>
      <c r="I80" s="65"/>
      <c r="J80" s="51" t="s">
        <v>218</v>
      </c>
      <c r="K80" s="50" t="s">
        <v>219</v>
      </c>
      <c r="L80" s="68" t="s">
        <v>0</v>
      </c>
      <c r="N80" s="51" t="s">
        <v>218</v>
      </c>
      <c r="O80" s="50" t="s">
        <v>219</v>
      </c>
      <c r="P80" s="68" t="s">
        <v>0</v>
      </c>
      <c r="R80" s="51" t="s">
        <v>218</v>
      </c>
      <c r="S80" s="50" t="s">
        <v>219</v>
      </c>
      <c r="T80" s="68" t="s">
        <v>0</v>
      </c>
      <c r="V80" s="51" t="s">
        <v>218</v>
      </c>
      <c r="W80" s="50" t="s">
        <v>219</v>
      </c>
      <c r="X80" s="68" t="s">
        <v>0</v>
      </c>
    </row>
    <row r="81" spans="2:24" x14ac:dyDescent="0.35">
      <c r="B81" s="2" t="s">
        <v>18</v>
      </c>
      <c r="C81" s="1"/>
      <c r="D81" s="15"/>
      <c r="E81" s="66"/>
      <c r="F81" s="2" t="s">
        <v>18</v>
      </c>
      <c r="G81" s="1"/>
      <c r="H81" s="15">
        <f>G81*7500</f>
        <v>0</v>
      </c>
      <c r="I81" s="65"/>
      <c r="J81" s="2" t="s">
        <v>18</v>
      </c>
      <c r="K81" s="1"/>
      <c r="L81" s="15">
        <f>K81*7500</f>
        <v>0</v>
      </c>
      <c r="N81" s="2" t="s">
        <v>18</v>
      </c>
      <c r="O81" s="1">
        <v>1</v>
      </c>
      <c r="P81" s="15">
        <f>O81*7500</f>
        <v>7500</v>
      </c>
      <c r="R81" s="2" t="s">
        <v>18</v>
      </c>
      <c r="S81" s="1"/>
      <c r="T81" s="15">
        <f>S81*7500</f>
        <v>0</v>
      </c>
      <c r="V81" s="2" t="s">
        <v>18</v>
      </c>
      <c r="W81" s="1">
        <v>1</v>
      </c>
      <c r="X81" s="15">
        <f>W81*7500</f>
        <v>7500</v>
      </c>
    </row>
    <row r="82" spans="2:24" x14ac:dyDescent="0.35">
      <c r="B82" s="2" t="s">
        <v>21</v>
      </c>
      <c r="C82" s="1"/>
      <c r="D82" s="67">
        <f>C82*7500</f>
        <v>0</v>
      </c>
      <c r="E82" s="65"/>
      <c r="F82" s="2" t="s">
        <v>21</v>
      </c>
      <c r="G82" s="1"/>
      <c r="H82" s="15">
        <f t="shared" ref="H82:H86" si="26">G82*7500</f>
        <v>0</v>
      </c>
      <c r="I82" s="65"/>
      <c r="J82" s="2" t="s">
        <v>21</v>
      </c>
      <c r="K82" s="1"/>
      <c r="L82" s="15">
        <f t="shared" ref="L82:L86" si="27">K82*7500</f>
        <v>0</v>
      </c>
      <c r="N82" s="2" t="s">
        <v>21</v>
      </c>
      <c r="O82" s="1">
        <v>1</v>
      </c>
      <c r="P82" s="15">
        <f t="shared" ref="P82:P86" si="28">O82*7500</f>
        <v>7500</v>
      </c>
      <c r="R82" s="2" t="s">
        <v>21</v>
      </c>
      <c r="S82" s="1">
        <v>1</v>
      </c>
      <c r="T82" s="15">
        <f t="shared" ref="T82:T86" si="29">S82*7500</f>
        <v>7500</v>
      </c>
      <c r="V82" s="2" t="s">
        <v>21</v>
      </c>
      <c r="W82" s="1"/>
      <c r="X82" s="15">
        <f t="shared" ref="X82:X86" si="30">W82*7500</f>
        <v>0</v>
      </c>
    </row>
    <row r="83" spans="2:24" x14ac:dyDescent="0.35">
      <c r="B83" s="2" t="s">
        <v>20</v>
      </c>
      <c r="C83" s="1">
        <v>4</v>
      </c>
      <c r="D83" s="67">
        <f t="shared" ref="D83:D86" si="31">C83*7500</f>
        <v>30000</v>
      </c>
      <c r="E83" s="65"/>
      <c r="F83" s="2" t="s">
        <v>20</v>
      </c>
      <c r="G83" s="1"/>
      <c r="H83" s="15">
        <f t="shared" si="26"/>
        <v>0</v>
      </c>
      <c r="I83" s="65"/>
      <c r="J83" s="2" t="s">
        <v>20</v>
      </c>
      <c r="K83" s="1">
        <v>2</v>
      </c>
      <c r="L83" s="15">
        <f t="shared" si="27"/>
        <v>15000</v>
      </c>
      <c r="N83" s="2" t="s">
        <v>20</v>
      </c>
      <c r="O83" s="1"/>
      <c r="P83" s="15">
        <f t="shared" si="28"/>
        <v>0</v>
      </c>
      <c r="R83" s="2" t="s">
        <v>20</v>
      </c>
      <c r="S83" s="1"/>
      <c r="T83" s="15">
        <f t="shared" si="29"/>
        <v>0</v>
      </c>
      <c r="V83" s="2" t="s">
        <v>20</v>
      </c>
      <c r="W83" s="1">
        <v>1</v>
      </c>
      <c r="X83" s="15">
        <f t="shared" si="30"/>
        <v>7500</v>
      </c>
    </row>
    <row r="84" spans="2:24" x14ac:dyDescent="0.35">
      <c r="B84" s="2" t="s">
        <v>22</v>
      </c>
      <c r="C84" s="1"/>
      <c r="D84" s="67">
        <f t="shared" si="31"/>
        <v>0</v>
      </c>
      <c r="F84" s="2" t="s">
        <v>22</v>
      </c>
      <c r="G84" s="1"/>
      <c r="H84" s="15">
        <f t="shared" si="26"/>
        <v>0</v>
      </c>
      <c r="J84" s="2" t="s">
        <v>22</v>
      </c>
      <c r="K84" s="1"/>
      <c r="L84" s="15">
        <f t="shared" si="27"/>
        <v>0</v>
      </c>
      <c r="N84" s="2" t="s">
        <v>22</v>
      </c>
      <c r="O84" s="1"/>
      <c r="P84" s="15">
        <f t="shared" si="28"/>
        <v>0</v>
      </c>
      <c r="R84" s="2" t="s">
        <v>22</v>
      </c>
      <c r="S84" s="1">
        <v>2</v>
      </c>
      <c r="T84" s="15">
        <f t="shared" si="29"/>
        <v>15000</v>
      </c>
      <c r="V84" s="2" t="s">
        <v>22</v>
      </c>
      <c r="W84" s="1"/>
      <c r="X84" s="15">
        <f t="shared" si="30"/>
        <v>0</v>
      </c>
    </row>
    <row r="85" spans="2:24" x14ac:dyDescent="0.35">
      <c r="B85" s="2" t="s">
        <v>19</v>
      </c>
      <c r="C85" s="1">
        <v>3</v>
      </c>
      <c r="D85" s="67">
        <f t="shared" si="31"/>
        <v>22500</v>
      </c>
      <c r="F85" s="2" t="s">
        <v>19</v>
      </c>
      <c r="G85" s="1">
        <v>2</v>
      </c>
      <c r="H85" s="15">
        <f t="shared" si="26"/>
        <v>15000</v>
      </c>
      <c r="J85" s="2" t="s">
        <v>19</v>
      </c>
      <c r="K85" s="1"/>
      <c r="L85" s="15">
        <f t="shared" si="27"/>
        <v>0</v>
      </c>
      <c r="N85" s="2" t="s">
        <v>19</v>
      </c>
      <c r="O85" s="1"/>
      <c r="P85" s="15">
        <f t="shared" si="28"/>
        <v>0</v>
      </c>
      <c r="R85" s="2" t="s">
        <v>19</v>
      </c>
      <c r="S85" s="1">
        <v>1</v>
      </c>
      <c r="T85" s="15">
        <f t="shared" si="29"/>
        <v>7500</v>
      </c>
      <c r="V85" s="2" t="s">
        <v>19</v>
      </c>
      <c r="W85" s="1"/>
      <c r="X85" s="15">
        <f t="shared" si="30"/>
        <v>0</v>
      </c>
    </row>
    <row r="86" spans="2:24" x14ac:dyDescent="0.35">
      <c r="B86" s="2" t="s">
        <v>23</v>
      </c>
      <c r="C86" s="1">
        <v>3</v>
      </c>
      <c r="D86" s="67">
        <f t="shared" si="31"/>
        <v>22500</v>
      </c>
      <c r="F86" s="2" t="s">
        <v>23</v>
      </c>
      <c r="G86" s="1"/>
      <c r="H86" s="15">
        <f t="shared" si="26"/>
        <v>0</v>
      </c>
      <c r="J86" s="2" t="s">
        <v>23</v>
      </c>
      <c r="K86" s="1">
        <v>4</v>
      </c>
      <c r="L86" s="15">
        <f t="shared" si="27"/>
        <v>30000</v>
      </c>
      <c r="N86" s="2" t="s">
        <v>23</v>
      </c>
      <c r="O86" s="1"/>
      <c r="P86" s="15">
        <f t="shared" si="28"/>
        <v>0</v>
      </c>
      <c r="R86" s="2" t="s">
        <v>23</v>
      </c>
      <c r="S86" s="1">
        <v>2</v>
      </c>
      <c r="T86" s="15">
        <f t="shared" si="29"/>
        <v>15000</v>
      </c>
      <c r="V86" s="2" t="s">
        <v>23</v>
      </c>
      <c r="W86" s="1"/>
      <c r="X86" s="15">
        <f t="shared" si="30"/>
        <v>0</v>
      </c>
    </row>
    <row r="87" spans="2:24" x14ac:dyDescent="0.35">
      <c r="B87" s="51" t="s">
        <v>221</v>
      </c>
      <c r="C87" s="50">
        <f>SUM(C81:C86)</f>
        <v>10</v>
      </c>
      <c r="D87" s="68">
        <f>SUM(D81:D86)</f>
        <v>75000</v>
      </c>
      <c r="F87" s="51" t="s">
        <v>221</v>
      </c>
      <c r="G87" s="50">
        <f>SUM(G81:G86)</f>
        <v>2</v>
      </c>
      <c r="H87" s="68">
        <f>SUM(H81:H86)</f>
        <v>15000</v>
      </c>
      <c r="J87" s="51" t="s">
        <v>221</v>
      </c>
      <c r="K87" s="50">
        <f>SUM(K81:K86)</f>
        <v>6</v>
      </c>
      <c r="L87" s="68">
        <f>SUM(L81:L86)</f>
        <v>45000</v>
      </c>
      <c r="N87" s="51" t="s">
        <v>221</v>
      </c>
      <c r="O87" s="50">
        <f>SUM(O81:O86)</f>
        <v>2</v>
      </c>
      <c r="P87" s="68">
        <f>SUM(P81:P86)</f>
        <v>15000</v>
      </c>
      <c r="R87" s="51" t="s">
        <v>221</v>
      </c>
      <c r="S87" s="50">
        <f>SUM(S81:S86)</f>
        <v>6</v>
      </c>
      <c r="T87" s="68">
        <f>SUM(T81:T86)</f>
        <v>45000</v>
      </c>
      <c r="V87" s="51" t="s">
        <v>221</v>
      </c>
      <c r="W87" s="50">
        <f>SUM(W81:W86)</f>
        <v>2</v>
      </c>
      <c r="X87" s="68">
        <f>SUM(X81:X86)</f>
        <v>15000</v>
      </c>
    </row>
    <row r="90" spans="2:24" x14ac:dyDescent="0.35">
      <c r="B90" t="s">
        <v>2</v>
      </c>
      <c r="C90" s="93" t="s">
        <v>998</v>
      </c>
      <c r="D90" s="4" t="s">
        <v>487</v>
      </c>
      <c r="F90"/>
      <c r="G90" s="93" t="s">
        <v>999</v>
      </c>
      <c r="H90" s="4" t="s">
        <v>1000</v>
      </c>
      <c r="J90" t="s">
        <v>2</v>
      </c>
      <c r="K90" s="93" t="s">
        <v>120</v>
      </c>
      <c r="L90" s="4"/>
      <c r="N90" t="s">
        <v>896</v>
      </c>
      <c r="O90" s="93"/>
      <c r="P90" s="4"/>
      <c r="R90" t="s">
        <v>2</v>
      </c>
      <c r="S90" s="93"/>
      <c r="T90" s="4"/>
    </row>
    <row r="91" spans="2:24" x14ac:dyDescent="0.35">
      <c r="B91" s="51" t="s">
        <v>218</v>
      </c>
      <c r="C91" s="50" t="s">
        <v>219</v>
      </c>
      <c r="D91" s="68" t="s">
        <v>0</v>
      </c>
      <c r="F91" s="51" t="s">
        <v>218</v>
      </c>
      <c r="G91" s="50" t="s">
        <v>219</v>
      </c>
      <c r="H91" s="68" t="s">
        <v>0</v>
      </c>
      <c r="J91" s="51" t="s">
        <v>218</v>
      </c>
      <c r="K91" s="50" t="s">
        <v>219</v>
      </c>
      <c r="L91" s="68" t="s">
        <v>0</v>
      </c>
      <c r="N91" s="51" t="s">
        <v>218</v>
      </c>
      <c r="O91" s="50" t="s">
        <v>219</v>
      </c>
      <c r="P91" s="68" t="s">
        <v>0</v>
      </c>
      <c r="R91" s="51" t="s">
        <v>218</v>
      </c>
      <c r="S91" s="50" t="s">
        <v>219</v>
      </c>
      <c r="T91" s="68" t="s">
        <v>0</v>
      </c>
    </row>
    <row r="92" spans="2:24" x14ac:dyDescent="0.35">
      <c r="B92" s="2" t="s">
        <v>18</v>
      </c>
      <c r="C92" s="1">
        <v>1</v>
      </c>
      <c r="D92" s="15">
        <f>C92*7500</f>
        <v>7500</v>
      </c>
      <c r="F92" s="2" t="s">
        <v>18</v>
      </c>
      <c r="G92" s="1"/>
      <c r="H92" s="15">
        <f>G92*7500</f>
        <v>0</v>
      </c>
      <c r="J92" s="2" t="s">
        <v>18</v>
      </c>
      <c r="K92" s="1"/>
      <c r="L92" s="15">
        <f>K92*7500</f>
        <v>0</v>
      </c>
      <c r="N92" s="2" t="s">
        <v>18</v>
      </c>
      <c r="O92" s="1"/>
      <c r="P92" s="15">
        <f>O92*7500</f>
        <v>0</v>
      </c>
      <c r="R92" s="2" t="s">
        <v>18</v>
      </c>
      <c r="S92" s="1"/>
      <c r="T92" s="15">
        <f>S92*7500</f>
        <v>0</v>
      </c>
    </row>
    <row r="93" spans="2:24" x14ac:dyDescent="0.35">
      <c r="B93" s="2" t="s">
        <v>21</v>
      </c>
      <c r="C93" s="1">
        <v>1</v>
      </c>
      <c r="D93" s="15">
        <f t="shared" ref="D93:D97" si="32">C93*7500</f>
        <v>7500</v>
      </c>
      <c r="F93" s="2" t="s">
        <v>21</v>
      </c>
      <c r="G93" s="1"/>
      <c r="H93" s="15">
        <f t="shared" ref="H93:H97" si="33">G93*7500</f>
        <v>0</v>
      </c>
      <c r="J93" s="2" t="s">
        <v>21</v>
      </c>
      <c r="K93" s="1"/>
      <c r="L93" s="15">
        <f t="shared" ref="L93:L97" si="34">K93*7500</f>
        <v>0</v>
      </c>
      <c r="N93" s="2" t="s">
        <v>21</v>
      </c>
      <c r="O93" s="1"/>
      <c r="P93" s="15">
        <f t="shared" ref="P93:P97" si="35">O93*7500</f>
        <v>0</v>
      </c>
      <c r="R93" s="2" t="s">
        <v>21</v>
      </c>
      <c r="S93" s="1"/>
      <c r="T93" s="15">
        <f t="shared" ref="T93:T97" si="36">S93*7500</f>
        <v>0</v>
      </c>
    </row>
    <row r="94" spans="2:24" x14ac:dyDescent="0.35">
      <c r="B94" s="2" t="s">
        <v>20</v>
      </c>
      <c r="C94" s="1">
        <v>1</v>
      </c>
      <c r="D94" s="15">
        <f t="shared" si="32"/>
        <v>7500</v>
      </c>
      <c r="F94" s="2" t="s">
        <v>20</v>
      </c>
      <c r="G94" s="1"/>
      <c r="H94" s="15">
        <f t="shared" si="33"/>
        <v>0</v>
      </c>
      <c r="J94" s="2" t="s">
        <v>20</v>
      </c>
      <c r="K94" s="1"/>
      <c r="L94" s="15">
        <f t="shared" si="34"/>
        <v>0</v>
      </c>
      <c r="N94" s="2" t="s">
        <v>20</v>
      </c>
      <c r="O94" s="1"/>
      <c r="P94" s="15">
        <f t="shared" si="35"/>
        <v>0</v>
      </c>
      <c r="R94" s="2" t="s">
        <v>20</v>
      </c>
      <c r="S94" s="1"/>
      <c r="T94" s="15">
        <f t="shared" si="36"/>
        <v>0</v>
      </c>
    </row>
    <row r="95" spans="2:24" x14ac:dyDescent="0.35">
      <c r="B95" s="2" t="s">
        <v>22</v>
      </c>
      <c r="C95" s="1"/>
      <c r="D95" s="15">
        <f t="shared" si="32"/>
        <v>0</v>
      </c>
      <c r="F95" s="2" t="s">
        <v>22</v>
      </c>
      <c r="G95" s="1">
        <v>2</v>
      </c>
      <c r="H95" s="15">
        <f t="shared" si="33"/>
        <v>15000</v>
      </c>
      <c r="J95" s="2" t="s">
        <v>22</v>
      </c>
      <c r="K95" s="1"/>
      <c r="L95" s="15">
        <f t="shared" si="34"/>
        <v>0</v>
      </c>
      <c r="N95" s="2" t="s">
        <v>22</v>
      </c>
      <c r="O95" s="1"/>
      <c r="P95" s="15">
        <f t="shared" si="35"/>
        <v>0</v>
      </c>
      <c r="R95" s="2" t="s">
        <v>22</v>
      </c>
      <c r="S95" s="1"/>
      <c r="T95" s="15">
        <f t="shared" si="36"/>
        <v>0</v>
      </c>
    </row>
    <row r="96" spans="2:24" x14ac:dyDescent="0.35">
      <c r="B96" s="2" t="s">
        <v>19</v>
      </c>
      <c r="C96" s="1">
        <v>1</v>
      </c>
      <c r="D96" s="15">
        <f t="shared" si="32"/>
        <v>7500</v>
      </c>
      <c r="F96" s="2" t="s">
        <v>19</v>
      </c>
      <c r="G96" s="1"/>
      <c r="H96" s="15">
        <f t="shared" si="33"/>
        <v>0</v>
      </c>
      <c r="J96" s="2" t="s">
        <v>19</v>
      </c>
      <c r="K96" s="1">
        <v>1</v>
      </c>
      <c r="L96" s="15">
        <f t="shared" si="34"/>
        <v>7500</v>
      </c>
      <c r="N96" s="2" t="s">
        <v>19</v>
      </c>
      <c r="O96" s="1"/>
      <c r="P96" s="15">
        <f t="shared" si="35"/>
        <v>0</v>
      </c>
      <c r="R96" s="2" t="s">
        <v>19</v>
      </c>
      <c r="S96" s="1"/>
      <c r="T96" s="15">
        <f t="shared" si="36"/>
        <v>0</v>
      </c>
    </row>
    <row r="97" spans="2:20" x14ac:dyDescent="0.35">
      <c r="B97" s="2" t="s">
        <v>23</v>
      </c>
      <c r="C97" s="1">
        <v>2</v>
      </c>
      <c r="D97" s="15">
        <f t="shared" si="32"/>
        <v>15000</v>
      </c>
      <c r="F97" s="2" t="s">
        <v>23</v>
      </c>
      <c r="G97" s="1">
        <v>1</v>
      </c>
      <c r="H97" s="15">
        <f t="shared" si="33"/>
        <v>7500</v>
      </c>
      <c r="J97" s="2" t="s">
        <v>23</v>
      </c>
      <c r="K97" s="1">
        <v>1</v>
      </c>
      <c r="L97" s="15">
        <f t="shared" si="34"/>
        <v>7500</v>
      </c>
      <c r="N97" s="2" t="s">
        <v>23</v>
      </c>
      <c r="O97" s="1"/>
      <c r="P97" s="15">
        <f t="shared" si="35"/>
        <v>0</v>
      </c>
      <c r="R97" s="2" t="s">
        <v>23</v>
      </c>
      <c r="S97" s="1"/>
      <c r="T97" s="15">
        <f t="shared" si="36"/>
        <v>0</v>
      </c>
    </row>
    <row r="98" spans="2:20" x14ac:dyDescent="0.35">
      <c r="B98" s="51" t="s">
        <v>221</v>
      </c>
      <c r="C98" s="50">
        <f>SUM(C92:C97)</f>
        <v>6</v>
      </c>
      <c r="D98" s="68">
        <f>SUM(D92:D97)</f>
        <v>45000</v>
      </c>
      <c r="F98" s="51" t="s">
        <v>221</v>
      </c>
      <c r="G98" s="50">
        <f>SUM(G92:G97)</f>
        <v>3</v>
      </c>
      <c r="H98" s="68">
        <f>SUM(H92:H97)</f>
        <v>22500</v>
      </c>
      <c r="J98" s="51" t="s">
        <v>221</v>
      </c>
      <c r="K98" s="50">
        <f>SUM(K92:K97)</f>
        <v>2</v>
      </c>
      <c r="L98" s="68">
        <f>SUM(L92:L97)</f>
        <v>15000</v>
      </c>
      <c r="N98" s="51" t="s">
        <v>221</v>
      </c>
      <c r="O98" s="50">
        <f>SUM(O92:O97)</f>
        <v>0</v>
      </c>
      <c r="P98" s="68">
        <f>SUM(P92:P97)</f>
        <v>0</v>
      </c>
      <c r="R98" s="51" t="s">
        <v>221</v>
      </c>
      <c r="S98" s="50">
        <f>SUM(S92:S97)</f>
        <v>0</v>
      </c>
      <c r="T98" s="68">
        <f>SUM(T92:T97)</f>
        <v>0</v>
      </c>
    </row>
    <row r="102" spans="2:20" x14ac:dyDescent="0.35">
      <c r="B102" s="51" t="s">
        <v>218</v>
      </c>
      <c r="C102" s="50" t="s">
        <v>243</v>
      </c>
      <c r="E102" s="51" t="s">
        <v>218</v>
      </c>
      <c r="F102" s="50" t="s">
        <v>243</v>
      </c>
      <c r="H102" s="51" t="s">
        <v>218</v>
      </c>
      <c r="I102" s="50" t="s">
        <v>243</v>
      </c>
      <c r="K102" s="51" t="s">
        <v>218</v>
      </c>
      <c r="L102" s="50" t="s">
        <v>243</v>
      </c>
      <c r="N102" s="132"/>
      <c r="O102" s="204"/>
      <c r="P102" s="65"/>
      <c r="Q102" s="75"/>
    </row>
    <row r="103" spans="2:20" x14ac:dyDescent="0.35">
      <c r="B103" s="2" t="s">
        <v>18</v>
      </c>
      <c r="C103" s="1" t="s">
        <v>238</v>
      </c>
      <c r="E103" s="2" t="s">
        <v>18</v>
      </c>
      <c r="F103" s="1" t="s">
        <v>238</v>
      </c>
      <c r="H103" s="2" t="s">
        <v>18</v>
      </c>
      <c r="I103" s="1" t="s">
        <v>238</v>
      </c>
      <c r="K103" s="2" t="s">
        <v>18</v>
      </c>
      <c r="L103" s="1" t="s">
        <v>238</v>
      </c>
      <c r="N103" s="132"/>
      <c r="O103" s="65"/>
      <c r="P103" s="206"/>
      <c r="Q103" s="75"/>
    </row>
    <row r="104" spans="2:20" s="4" customFormat="1" x14ac:dyDescent="0.35">
      <c r="B104" s="2" t="s">
        <v>19</v>
      </c>
      <c r="C104" s="1" t="s">
        <v>237</v>
      </c>
      <c r="E104" s="2" t="s">
        <v>19</v>
      </c>
      <c r="F104" s="1" t="s">
        <v>237</v>
      </c>
      <c r="H104" s="2" t="s">
        <v>19</v>
      </c>
      <c r="I104" s="1" t="s">
        <v>237</v>
      </c>
      <c r="K104" s="2" t="s">
        <v>19</v>
      </c>
      <c r="L104" s="1" t="s">
        <v>237</v>
      </c>
      <c r="M104"/>
      <c r="N104" s="132"/>
      <c r="O104" s="65"/>
      <c r="P104" s="205"/>
      <c r="Q104" s="85"/>
    </row>
    <row r="105" spans="2:20" s="4" customFormat="1" x14ac:dyDescent="0.35">
      <c r="B105" s="2" t="s">
        <v>20</v>
      </c>
      <c r="C105" s="1" t="s">
        <v>239</v>
      </c>
      <c r="E105" s="2" t="s">
        <v>20</v>
      </c>
      <c r="F105" s="1" t="s">
        <v>239</v>
      </c>
      <c r="H105" s="2" t="s">
        <v>20</v>
      </c>
      <c r="I105" s="1" t="s">
        <v>239</v>
      </c>
      <c r="K105" s="2" t="s">
        <v>20</v>
      </c>
      <c r="L105" s="1" t="s">
        <v>239</v>
      </c>
      <c r="M105"/>
      <c r="N105" s="132"/>
      <c r="O105" s="65"/>
      <c r="P105" s="205"/>
      <c r="Q105" s="85"/>
    </row>
    <row r="106" spans="2:20" s="4" customFormat="1" x14ac:dyDescent="0.35">
      <c r="B106" s="2" t="s">
        <v>21</v>
      </c>
      <c r="C106" s="1" t="s">
        <v>240</v>
      </c>
      <c r="E106" s="2" t="s">
        <v>21</v>
      </c>
      <c r="F106" s="1" t="s">
        <v>240</v>
      </c>
      <c r="H106" s="2" t="s">
        <v>21</v>
      </c>
      <c r="I106" s="1" t="s">
        <v>240</v>
      </c>
      <c r="K106" s="2" t="s">
        <v>21</v>
      </c>
      <c r="L106" s="1" t="s">
        <v>240</v>
      </c>
      <c r="M106"/>
      <c r="N106" s="132"/>
      <c r="O106" s="65"/>
      <c r="P106" s="205"/>
      <c r="Q106" s="85"/>
    </row>
    <row r="107" spans="2:20" s="4" customFormat="1" x14ac:dyDescent="0.35">
      <c r="B107" s="2" t="s">
        <v>22</v>
      </c>
      <c r="C107" s="1" t="s">
        <v>241</v>
      </c>
      <c r="E107" s="2" t="s">
        <v>22</v>
      </c>
      <c r="F107" s="1" t="s">
        <v>241</v>
      </c>
      <c r="H107" s="2" t="s">
        <v>22</v>
      </c>
      <c r="I107" s="1" t="s">
        <v>241</v>
      </c>
      <c r="K107" s="2" t="s">
        <v>22</v>
      </c>
      <c r="L107" s="1" t="s">
        <v>241</v>
      </c>
      <c r="M107"/>
      <c r="N107" s="132"/>
      <c r="O107" s="65"/>
      <c r="P107" s="205"/>
      <c r="Q107" s="85"/>
    </row>
    <row r="108" spans="2:20" s="4" customFormat="1" x14ac:dyDescent="0.35">
      <c r="B108" s="2" t="s">
        <v>23</v>
      </c>
      <c r="C108" s="1" t="s">
        <v>242</v>
      </c>
      <c r="E108" s="2" t="s">
        <v>23</v>
      </c>
      <c r="F108" s="1" t="s">
        <v>242</v>
      </c>
      <c r="H108" s="2" t="s">
        <v>23</v>
      </c>
      <c r="I108" s="1" t="s">
        <v>242</v>
      </c>
      <c r="K108" s="2" t="s">
        <v>23</v>
      </c>
      <c r="L108" s="1" t="s">
        <v>242</v>
      </c>
      <c r="M108"/>
      <c r="N108" s="132"/>
      <c r="O108" s="65"/>
      <c r="P108" s="205"/>
      <c r="Q108" s="85"/>
    </row>
    <row r="109" spans="2:20" x14ac:dyDescent="0.35">
      <c r="K109" s="4"/>
      <c r="L109" s="4"/>
      <c r="N109" s="132"/>
      <c r="O109" s="65"/>
      <c r="P109" s="205"/>
      <c r="Q109" s="75"/>
    </row>
    <row r="110" spans="2:20" s="4" customFormat="1" x14ac:dyDescent="0.35">
      <c r="B110" s="51" t="s">
        <v>218</v>
      </c>
      <c r="C110" s="50" t="s">
        <v>243</v>
      </c>
      <c r="E110" s="51" t="s">
        <v>218</v>
      </c>
      <c r="F110" s="50" t="s">
        <v>243</v>
      </c>
      <c r="H110" s="51" t="s">
        <v>218</v>
      </c>
      <c r="I110" s="50" t="s">
        <v>243</v>
      </c>
      <c r="K110" s="51" t="s">
        <v>218</v>
      </c>
      <c r="L110" s="50" t="s">
        <v>243</v>
      </c>
      <c r="M110"/>
      <c r="N110" s="132"/>
      <c r="O110" s="65"/>
      <c r="P110" s="206"/>
      <c r="Q110" s="85"/>
    </row>
    <row r="111" spans="2:20" s="4" customFormat="1" x14ac:dyDescent="0.35">
      <c r="B111" s="2" t="s">
        <v>18</v>
      </c>
      <c r="C111" s="1" t="s">
        <v>238</v>
      </c>
      <c r="E111" s="2" t="s">
        <v>18</v>
      </c>
      <c r="F111" s="1" t="s">
        <v>238</v>
      </c>
      <c r="H111" s="2" t="s">
        <v>18</v>
      </c>
      <c r="I111" s="1" t="s">
        <v>238</v>
      </c>
      <c r="K111" s="2" t="s">
        <v>18</v>
      </c>
      <c r="L111" s="1" t="s">
        <v>238</v>
      </c>
      <c r="M111"/>
      <c r="N111" s="65"/>
      <c r="O111" s="65"/>
      <c r="P111" s="65"/>
      <c r="Q111" s="85"/>
    </row>
    <row r="112" spans="2:20" s="4" customFormat="1" x14ac:dyDescent="0.35">
      <c r="B112" s="2" t="s">
        <v>19</v>
      </c>
      <c r="C112" s="1" t="s">
        <v>237</v>
      </c>
      <c r="E112" s="2" t="s">
        <v>19</v>
      </c>
      <c r="F112" s="1" t="s">
        <v>237</v>
      </c>
      <c r="H112" s="2" t="s">
        <v>19</v>
      </c>
      <c r="I112" s="1" t="s">
        <v>237</v>
      </c>
      <c r="K112" s="2" t="s">
        <v>19</v>
      </c>
      <c r="L112" s="1" t="s">
        <v>237</v>
      </c>
      <c r="M112"/>
    </row>
    <row r="113" spans="2:13" s="4" customFormat="1" x14ac:dyDescent="0.35">
      <c r="B113" s="2" t="s">
        <v>20</v>
      </c>
      <c r="C113" s="1" t="s">
        <v>239</v>
      </c>
      <c r="E113" s="2" t="s">
        <v>20</v>
      </c>
      <c r="F113" s="1" t="s">
        <v>239</v>
      </c>
      <c r="H113" s="2" t="s">
        <v>20</v>
      </c>
      <c r="I113" s="1" t="s">
        <v>239</v>
      </c>
      <c r="K113" s="2" t="s">
        <v>20</v>
      </c>
      <c r="L113" s="1" t="s">
        <v>239</v>
      </c>
      <c r="M113"/>
    </row>
    <row r="114" spans="2:13" s="4" customFormat="1" x14ac:dyDescent="0.35">
      <c r="B114" s="2" t="s">
        <v>21</v>
      </c>
      <c r="C114" s="1" t="s">
        <v>240</v>
      </c>
      <c r="E114" s="2" t="s">
        <v>21</v>
      </c>
      <c r="F114" s="1" t="s">
        <v>240</v>
      </c>
      <c r="H114" s="2" t="s">
        <v>21</v>
      </c>
      <c r="I114" s="1" t="s">
        <v>240</v>
      </c>
      <c r="K114" s="2" t="s">
        <v>21</v>
      </c>
      <c r="L114" s="1" t="s">
        <v>240</v>
      </c>
      <c r="M114"/>
    </row>
    <row r="115" spans="2:13" s="4" customFormat="1" x14ac:dyDescent="0.35">
      <c r="B115" s="2" t="s">
        <v>22</v>
      </c>
      <c r="C115" s="1" t="s">
        <v>241</v>
      </c>
      <c r="E115" s="2" t="s">
        <v>22</v>
      </c>
      <c r="F115" s="1" t="s">
        <v>241</v>
      </c>
      <c r="H115" s="2" t="s">
        <v>22</v>
      </c>
      <c r="I115" s="1" t="s">
        <v>241</v>
      </c>
      <c r="K115" s="2" t="s">
        <v>22</v>
      </c>
      <c r="L115" s="1" t="s">
        <v>241</v>
      </c>
      <c r="M115"/>
    </row>
    <row r="116" spans="2:13" s="4" customFormat="1" x14ac:dyDescent="0.35">
      <c r="B116" s="2" t="s">
        <v>23</v>
      </c>
      <c r="C116" s="1" t="s">
        <v>242</v>
      </c>
      <c r="E116" s="2" t="s">
        <v>23</v>
      </c>
      <c r="F116" s="1" t="s">
        <v>242</v>
      </c>
      <c r="H116" s="2" t="s">
        <v>23</v>
      </c>
      <c r="I116" s="1" t="s">
        <v>242</v>
      </c>
      <c r="K116" s="2" t="s">
        <v>23</v>
      </c>
      <c r="L116" s="1" t="s">
        <v>242</v>
      </c>
      <c r="M116"/>
    </row>
    <row r="117" spans="2:13" x14ac:dyDescent="0.35">
      <c r="K117" s="4"/>
      <c r="L117" s="4"/>
    </row>
    <row r="118" spans="2:13" s="4" customFormat="1" x14ac:dyDescent="0.35">
      <c r="B118" s="51" t="s">
        <v>218</v>
      </c>
      <c r="C118" s="50" t="s">
        <v>243</v>
      </c>
      <c r="E118" s="51" t="s">
        <v>218</v>
      </c>
      <c r="F118" s="50" t="s">
        <v>243</v>
      </c>
      <c r="H118" s="51" t="s">
        <v>218</v>
      </c>
      <c r="I118" s="50" t="s">
        <v>243</v>
      </c>
      <c r="K118" s="51" t="s">
        <v>218</v>
      </c>
      <c r="L118" s="50" t="s">
        <v>243</v>
      </c>
      <c r="M118"/>
    </row>
    <row r="119" spans="2:13" s="4" customFormat="1" x14ac:dyDescent="0.35">
      <c r="B119" s="2" t="s">
        <v>18</v>
      </c>
      <c r="C119" s="1" t="s">
        <v>238</v>
      </c>
      <c r="E119" s="2" t="s">
        <v>18</v>
      </c>
      <c r="F119" s="1" t="s">
        <v>238</v>
      </c>
      <c r="H119" s="2" t="s">
        <v>18</v>
      </c>
      <c r="I119" s="1" t="s">
        <v>238</v>
      </c>
      <c r="K119" s="2" t="s">
        <v>18</v>
      </c>
      <c r="L119" s="1" t="s">
        <v>238</v>
      </c>
      <c r="M119"/>
    </row>
    <row r="120" spans="2:13" s="4" customFormat="1" x14ac:dyDescent="0.35">
      <c r="B120" s="2" t="s">
        <v>19</v>
      </c>
      <c r="C120" s="1" t="s">
        <v>237</v>
      </c>
      <c r="E120" s="2" t="s">
        <v>19</v>
      </c>
      <c r="F120" s="1" t="s">
        <v>237</v>
      </c>
      <c r="H120" s="2" t="s">
        <v>19</v>
      </c>
      <c r="I120" s="1" t="s">
        <v>237</v>
      </c>
      <c r="K120" s="2" t="s">
        <v>19</v>
      </c>
      <c r="L120" s="1" t="s">
        <v>237</v>
      </c>
      <c r="M120"/>
    </row>
    <row r="121" spans="2:13" s="4" customFormat="1" x14ac:dyDescent="0.35">
      <c r="B121" s="2" t="s">
        <v>20</v>
      </c>
      <c r="C121" s="1" t="s">
        <v>239</v>
      </c>
      <c r="E121" s="2" t="s">
        <v>20</v>
      </c>
      <c r="F121" s="1" t="s">
        <v>239</v>
      </c>
      <c r="H121" s="2" t="s">
        <v>20</v>
      </c>
      <c r="I121" s="1" t="s">
        <v>239</v>
      </c>
      <c r="K121" s="2" t="s">
        <v>20</v>
      </c>
      <c r="L121" s="1" t="s">
        <v>239</v>
      </c>
      <c r="M121"/>
    </row>
    <row r="122" spans="2:13" s="4" customFormat="1" x14ac:dyDescent="0.35">
      <c r="B122" s="2" t="s">
        <v>21</v>
      </c>
      <c r="C122" s="1" t="s">
        <v>240</v>
      </c>
      <c r="E122" s="2" t="s">
        <v>21</v>
      </c>
      <c r="F122" s="1" t="s">
        <v>240</v>
      </c>
      <c r="H122" s="2" t="s">
        <v>21</v>
      </c>
      <c r="I122" s="1" t="s">
        <v>240</v>
      </c>
      <c r="K122" s="2" t="s">
        <v>21</v>
      </c>
      <c r="L122" s="1" t="s">
        <v>240</v>
      </c>
      <c r="M122"/>
    </row>
    <row r="123" spans="2:13" s="4" customFormat="1" x14ac:dyDescent="0.35">
      <c r="B123" s="2" t="s">
        <v>22</v>
      </c>
      <c r="C123" s="1" t="s">
        <v>241</v>
      </c>
      <c r="E123" s="2" t="s">
        <v>22</v>
      </c>
      <c r="F123" s="1" t="s">
        <v>241</v>
      </c>
      <c r="H123" s="2" t="s">
        <v>22</v>
      </c>
      <c r="I123" s="1" t="s">
        <v>241</v>
      </c>
      <c r="K123" s="2" t="s">
        <v>22</v>
      </c>
      <c r="L123" s="1" t="s">
        <v>241</v>
      </c>
      <c r="M123"/>
    </row>
    <row r="124" spans="2:13" s="4" customFormat="1" x14ac:dyDescent="0.35">
      <c r="B124" s="2" t="s">
        <v>23</v>
      </c>
      <c r="C124" s="1" t="s">
        <v>242</v>
      </c>
      <c r="E124" s="2" t="s">
        <v>23</v>
      </c>
      <c r="F124" s="1" t="s">
        <v>242</v>
      </c>
      <c r="H124" s="2" t="s">
        <v>23</v>
      </c>
      <c r="I124" s="1" t="s">
        <v>242</v>
      </c>
      <c r="K124" s="2" t="s">
        <v>23</v>
      </c>
      <c r="L124" s="1" t="s">
        <v>242</v>
      </c>
      <c r="M124"/>
    </row>
    <row r="125" spans="2:13" x14ac:dyDescent="0.35">
      <c r="K125" s="4"/>
      <c r="L125" s="4"/>
    </row>
    <row r="126" spans="2:13" x14ac:dyDescent="0.35">
      <c r="K126" s="4"/>
      <c r="L126" s="4"/>
    </row>
    <row r="127" spans="2:13" x14ac:dyDescent="0.35">
      <c r="K127" s="4"/>
      <c r="L127" s="4"/>
    </row>
    <row r="128" spans="2:13" x14ac:dyDescent="0.35">
      <c r="K128" s="4"/>
      <c r="L128" s="4"/>
    </row>
    <row r="129" spans="2:13" s="4" customFormat="1" x14ac:dyDescent="0.35">
      <c r="B129" s="51" t="s">
        <v>218</v>
      </c>
      <c r="C129" s="50" t="s">
        <v>243</v>
      </c>
      <c r="E129" s="51" t="s">
        <v>218</v>
      </c>
      <c r="F129" s="50" t="s">
        <v>243</v>
      </c>
      <c r="H129" s="51" t="s">
        <v>218</v>
      </c>
      <c r="I129" s="50" t="s">
        <v>243</v>
      </c>
      <c r="K129" s="51" t="s">
        <v>218</v>
      </c>
      <c r="L129" s="50" t="s">
        <v>243</v>
      </c>
      <c r="M129"/>
    </row>
    <row r="130" spans="2:13" s="4" customFormat="1" x14ac:dyDescent="0.35">
      <c r="B130" s="2" t="s">
        <v>18</v>
      </c>
      <c r="C130" s="1" t="s">
        <v>238</v>
      </c>
      <c r="E130" s="2" t="s">
        <v>18</v>
      </c>
      <c r="F130" s="1" t="s">
        <v>238</v>
      </c>
      <c r="H130" s="2" t="s">
        <v>18</v>
      </c>
      <c r="I130" s="1" t="s">
        <v>238</v>
      </c>
      <c r="K130" s="2" t="s">
        <v>18</v>
      </c>
      <c r="L130" s="1" t="s">
        <v>238</v>
      </c>
      <c r="M130"/>
    </row>
    <row r="131" spans="2:13" s="4" customFormat="1" x14ac:dyDescent="0.35">
      <c r="B131" s="2" t="s">
        <v>19</v>
      </c>
      <c r="C131" s="1" t="s">
        <v>237</v>
      </c>
      <c r="E131" s="2" t="s">
        <v>19</v>
      </c>
      <c r="F131" s="1" t="s">
        <v>237</v>
      </c>
      <c r="H131" s="2" t="s">
        <v>19</v>
      </c>
      <c r="I131" s="1" t="s">
        <v>237</v>
      </c>
      <c r="K131" s="2" t="s">
        <v>19</v>
      </c>
      <c r="L131" s="1" t="s">
        <v>237</v>
      </c>
      <c r="M131"/>
    </row>
    <row r="132" spans="2:13" s="4" customFormat="1" x14ac:dyDescent="0.35">
      <c r="B132" s="2" t="s">
        <v>20</v>
      </c>
      <c r="C132" s="1" t="s">
        <v>239</v>
      </c>
      <c r="E132" s="2" t="s">
        <v>20</v>
      </c>
      <c r="F132" s="1" t="s">
        <v>239</v>
      </c>
      <c r="H132" s="2" t="s">
        <v>20</v>
      </c>
      <c r="I132" s="1" t="s">
        <v>239</v>
      </c>
      <c r="K132" s="2" t="s">
        <v>20</v>
      </c>
      <c r="L132" s="1" t="s">
        <v>239</v>
      </c>
      <c r="M132"/>
    </row>
    <row r="133" spans="2:13" s="4" customFormat="1" x14ac:dyDescent="0.35">
      <c r="B133" s="2" t="s">
        <v>21</v>
      </c>
      <c r="C133" s="1" t="s">
        <v>240</v>
      </c>
      <c r="E133" s="2" t="s">
        <v>21</v>
      </c>
      <c r="F133" s="1" t="s">
        <v>240</v>
      </c>
      <c r="H133" s="2" t="s">
        <v>21</v>
      </c>
      <c r="I133" s="1" t="s">
        <v>240</v>
      </c>
      <c r="K133" s="2" t="s">
        <v>21</v>
      </c>
      <c r="L133" s="1" t="s">
        <v>240</v>
      </c>
      <c r="M133"/>
    </row>
    <row r="134" spans="2:13" s="4" customFormat="1" x14ac:dyDescent="0.35">
      <c r="B134" s="2" t="s">
        <v>22</v>
      </c>
      <c r="C134" s="1" t="s">
        <v>241</v>
      </c>
      <c r="E134" s="2" t="s">
        <v>22</v>
      </c>
      <c r="F134" s="1" t="s">
        <v>241</v>
      </c>
      <c r="H134" s="2" t="s">
        <v>22</v>
      </c>
      <c r="I134" s="1" t="s">
        <v>241</v>
      </c>
      <c r="K134" s="2" t="s">
        <v>22</v>
      </c>
      <c r="L134" s="1" t="s">
        <v>241</v>
      </c>
      <c r="M134"/>
    </row>
    <row r="135" spans="2:13" s="4" customFormat="1" x14ac:dyDescent="0.35">
      <c r="B135" s="2" t="s">
        <v>23</v>
      </c>
      <c r="C135" s="1" t="s">
        <v>242</v>
      </c>
      <c r="E135" s="2" t="s">
        <v>23</v>
      </c>
      <c r="F135" s="1" t="s">
        <v>242</v>
      </c>
      <c r="H135" s="2" t="s">
        <v>23</v>
      </c>
      <c r="I135" s="1" t="s">
        <v>242</v>
      </c>
      <c r="K135" s="2" t="s">
        <v>23</v>
      </c>
      <c r="L135" s="1" t="s">
        <v>242</v>
      </c>
      <c r="M135"/>
    </row>
    <row r="136" spans="2:13" x14ac:dyDescent="0.35">
      <c r="K136" s="4"/>
      <c r="L136" s="4"/>
    </row>
    <row r="137" spans="2:13" x14ac:dyDescent="0.35">
      <c r="B137" s="51" t="s">
        <v>218</v>
      </c>
      <c r="C137" s="50" t="s">
        <v>243</v>
      </c>
      <c r="E137" s="51" t="s">
        <v>218</v>
      </c>
      <c r="F137" s="50" t="s">
        <v>243</v>
      </c>
      <c r="H137" s="51" t="s">
        <v>218</v>
      </c>
      <c r="I137" s="50" t="s">
        <v>243</v>
      </c>
      <c r="K137" s="51" t="s">
        <v>218</v>
      </c>
      <c r="L137" s="50" t="s">
        <v>243</v>
      </c>
    </row>
    <row r="138" spans="2:13" x14ac:dyDescent="0.35">
      <c r="B138" s="2" t="s">
        <v>18</v>
      </c>
      <c r="C138" s="1" t="s">
        <v>238</v>
      </c>
      <c r="E138" s="2" t="s">
        <v>18</v>
      </c>
      <c r="F138" s="1" t="s">
        <v>238</v>
      </c>
      <c r="H138" s="2" t="s">
        <v>18</v>
      </c>
      <c r="I138" s="1" t="s">
        <v>238</v>
      </c>
      <c r="K138" s="2" t="s">
        <v>18</v>
      </c>
      <c r="L138" s="1" t="s">
        <v>238</v>
      </c>
    </row>
    <row r="139" spans="2:13" x14ac:dyDescent="0.35">
      <c r="B139" s="2" t="s">
        <v>19</v>
      </c>
      <c r="C139" s="1" t="s">
        <v>237</v>
      </c>
      <c r="E139" s="2" t="s">
        <v>19</v>
      </c>
      <c r="F139" s="1" t="s">
        <v>237</v>
      </c>
      <c r="H139" s="2" t="s">
        <v>19</v>
      </c>
      <c r="I139" s="1" t="s">
        <v>237</v>
      </c>
      <c r="K139" s="2" t="s">
        <v>19</v>
      </c>
      <c r="L139" s="1" t="s">
        <v>237</v>
      </c>
    </row>
    <row r="140" spans="2:13" x14ac:dyDescent="0.35">
      <c r="B140" s="2" t="s">
        <v>20</v>
      </c>
      <c r="C140" s="1" t="s">
        <v>239</v>
      </c>
      <c r="E140" s="2" t="s">
        <v>20</v>
      </c>
      <c r="F140" s="1" t="s">
        <v>239</v>
      </c>
      <c r="H140" s="2" t="s">
        <v>20</v>
      </c>
      <c r="I140" s="1" t="s">
        <v>239</v>
      </c>
      <c r="K140" s="2" t="s">
        <v>20</v>
      </c>
      <c r="L140" s="1" t="s">
        <v>239</v>
      </c>
    </row>
    <row r="141" spans="2:13" x14ac:dyDescent="0.35">
      <c r="B141" s="2" t="s">
        <v>21</v>
      </c>
      <c r="C141" s="1" t="s">
        <v>240</v>
      </c>
      <c r="E141" s="2" t="s">
        <v>21</v>
      </c>
      <c r="F141" s="1" t="s">
        <v>240</v>
      </c>
      <c r="H141" s="2" t="s">
        <v>21</v>
      </c>
      <c r="I141" s="1" t="s">
        <v>240</v>
      </c>
      <c r="K141" s="2" t="s">
        <v>21</v>
      </c>
      <c r="L141" s="1" t="s">
        <v>240</v>
      </c>
    </row>
    <row r="142" spans="2:13" x14ac:dyDescent="0.35">
      <c r="B142" s="2" t="s">
        <v>22</v>
      </c>
      <c r="C142" s="1" t="s">
        <v>241</v>
      </c>
      <c r="E142" s="2" t="s">
        <v>22</v>
      </c>
      <c r="F142" s="1" t="s">
        <v>241</v>
      </c>
      <c r="H142" s="2" t="s">
        <v>22</v>
      </c>
      <c r="I142" s="1" t="s">
        <v>241</v>
      </c>
      <c r="K142" s="2" t="s">
        <v>22</v>
      </c>
      <c r="L142" s="1" t="s">
        <v>241</v>
      </c>
    </row>
    <row r="143" spans="2:13" x14ac:dyDescent="0.35">
      <c r="B143" s="2" t="s">
        <v>23</v>
      </c>
      <c r="C143" s="1" t="s">
        <v>242</v>
      </c>
      <c r="E143" s="2" t="s">
        <v>23</v>
      </c>
      <c r="F143" s="1" t="s">
        <v>242</v>
      </c>
      <c r="H143" s="2" t="s">
        <v>23</v>
      </c>
      <c r="I143" s="1" t="s">
        <v>242</v>
      </c>
      <c r="K143" s="2" t="s">
        <v>23</v>
      </c>
      <c r="L143" s="1" t="s">
        <v>242</v>
      </c>
    </row>
    <row r="144" spans="2:13" x14ac:dyDescent="0.35">
      <c r="K144" s="4"/>
      <c r="L144" s="4"/>
    </row>
    <row r="145" spans="2:12" x14ac:dyDescent="0.35">
      <c r="B145" s="51" t="s">
        <v>218</v>
      </c>
      <c r="C145" s="50" t="s">
        <v>243</v>
      </c>
      <c r="E145" s="51" t="s">
        <v>218</v>
      </c>
      <c r="F145" s="50" t="s">
        <v>243</v>
      </c>
      <c r="H145" s="51" t="s">
        <v>218</v>
      </c>
      <c r="I145" s="50" t="s">
        <v>243</v>
      </c>
      <c r="K145" s="51" t="s">
        <v>218</v>
      </c>
      <c r="L145" s="50" t="s">
        <v>243</v>
      </c>
    </row>
    <row r="146" spans="2:12" x14ac:dyDescent="0.35">
      <c r="B146" s="2" t="s">
        <v>18</v>
      </c>
      <c r="C146" s="1" t="s">
        <v>238</v>
      </c>
      <c r="E146" s="2" t="s">
        <v>18</v>
      </c>
      <c r="F146" s="1" t="s">
        <v>238</v>
      </c>
      <c r="H146" s="2" t="s">
        <v>18</v>
      </c>
      <c r="I146" s="1" t="s">
        <v>238</v>
      </c>
      <c r="K146" s="2" t="s">
        <v>18</v>
      </c>
      <c r="L146" s="1" t="s">
        <v>238</v>
      </c>
    </row>
    <row r="147" spans="2:12" x14ac:dyDescent="0.35">
      <c r="B147" s="2" t="s">
        <v>19</v>
      </c>
      <c r="C147" s="1" t="s">
        <v>237</v>
      </c>
      <c r="E147" s="2" t="s">
        <v>19</v>
      </c>
      <c r="F147" s="1" t="s">
        <v>237</v>
      </c>
      <c r="H147" s="2" t="s">
        <v>19</v>
      </c>
      <c r="I147" s="1" t="s">
        <v>237</v>
      </c>
      <c r="K147" s="2" t="s">
        <v>19</v>
      </c>
      <c r="L147" s="1" t="s">
        <v>237</v>
      </c>
    </row>
    <row r="148" spans="2:12" x14ac:dyDescent="0.35">
      <c r="B148" s="2" t="s">
        <v>20</v>
      </c>
      <c r="C148" s="1" t="s">
        <v>239</v>
      </c>
      <c r="E148" s="2" t="s">
        <v>20</v>
      </c>
      <c r="F148" s="1" t="s">
        <v>239</v>
      </c>
      <c r="H148" s="2" t="s">
        <v>20</v>
      </c>
      <c r="I148" s="1" t="s">
        <v>239</v>
      </c>
      <c r="K148" s="2" t="s">
        <v>20</v>
      </c>
      <c r="L148" s="1" t="s">
        <v>239</v>
      </c>
    </row>
    <row r="149" spans="2:12" x14ac:dyDescent="0.35">
      <c r="B149" s="2" t="s">
        <v>21</v>
      </c>
      <c r="C149" s="1" t="s">
        <v>240</v>
      </c>
      <c r="E149" s="2" t="s">
        <v>21</v>
      </c>
      <c r="F149" s="1" t="s">
        <v>240</v>
      </c>
      <c r="H149" s="2" t="s">
        <v>21</v>
      </c>
      <c r="I149" s="1" t="s">
        <v>240</v>
      </c>
      <c r="K149" s="2" t="s">
        <v>21</v>
      </c>
      <c r="L149" s="1" t="s">
        <v>240</v>
      </c>
    </row>
    <row r="150" spans="2:12" x14ac:dyDescent="0.35">
      <c r="B150" s="2" t="s">
        <v>22</v>
      </c>
      <c r="C150" s="1" t="s">
        <v>241</v>
      </c>
      <c r="E150" s="2" t="s">
        <v>22</v>
      </c>
      <c r="F150" s="1" t="s">
        <v>241</v>
      </c>
      <c r="H150" s="2" t="s">
        <v>22</v>
      </c>
      <c r="I150" s="1" t="s">
        <v>241</v>
      </c>
      <c r="K150" s="2" t="s">
        <v>22</v>
      </c>
      <c r="L150" s="1" t="s">
        <v>241</v>
      </c>
    </row>
    <row r="151" spans="2:12" x14ac:dyDescent="0.35">
      <c r="B151" s="2" t="s">
        <v>23</v>
      </c>
      <c r="C151" s="1" t="s">
        <v>242</v>
      </c>
      <c r="E151" s="2" t="s">
        <v>23</v>
      </c>
      <c r="F151" s="1" t="s">
        <v>242</v>
      </c>
      <c r="H151" s="2" t="s">
        <v>23</v>
      </c>
      <c r="I151" s="1" t="s">
        <v>242</v>
      </c>
      <c r="K151" s="2" t="s">
        <v>23</v>
      </c>
      <c r="L151" s="1" t="s">
        <v>242</v>
      </c>
    </row>
  </sheetData>
  <mergeCells count="2">
    <mergeCell ref="A1:B1"/>
    <mergeCell ref="A40:B40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2"/>
  <sheetViews>
    <sheetView topLeftCell="A34" workbookViewId="0">
      <selection activeCell="J18" sqref="J18"/>
    </sheetView>
  </sheetViews>
  <sheetFormatPr defaultRowHeight="14.5" x14ac:dyDescent="0.35"/>
  <cols>
    <col min="1" max="1" width="5.26953125" style="629" customWidth="1"/>
    <col min="2" max="2" width="31.7265625" customWidth="1"/>
    <col min="3" max="3" width="13.81640625" style="29" customWidth="1"/>
    <col min="4" max="5" width="12.54296875" style="629" customWidth="1"/>
    <col min="6" max="6" width="12.54296875" style="629" hidden="1" customWidth="1"/>
    <col min="7" max="7" width="10.7265625" style="629" customWidth="1"/>
    <col min="8" max="8" width="12.54296875" style="3" customWidth="1"/>
    <col min="9" max="9" width="16.54296875" style="29" customWidth="1"/>
    <col min="10" max="10" width="57.7265625" style="132" customWidth="1"/>
    <col min="11" max="17" width="3.26953125" style="132" hidden="1" customWidth="1"/>
    <col min="18" max="18" width="43.453125" style="132" hidden="1" customWidth="1"/>
    <col min="19" max="21" width="3.26953125" style="132" hidden="1" customWidth="1"/>
    <col min="22" max="22" width="15" style="132" customWidth="1"/>
    <col min="23" max="23" width="11.26953125" customWidth="1"/>
    <col min="24" max="24" width="10.54296875" customWidth="1"/>
    <col min="25" max="25" width="1.54296875" customWidth="1"/>
    <col min="26" max="26" width="10" customWidth="1"/>
    <col min="27" max="27" width="10.81640625" customWidth="1"/>
    <col min="28" max="28" width="2" customWidth="1"/>
    <col min="29" max="29" width="10.453125" customWidth="1"/>
    <col min="30" max="30" width="13.81640625" customWidth="1"/>
    <col min="31" max="31" width="1.7265625" customWidth="1"/>
    <col min="32" max="32" width="12.26953125" customWidth="1"/>
    <col min="33" max="33" width="11.453125" customWidth="1"/>
    <col min="34" max="34" width="2" customWidth="1"/>
    <col min="35" max="35" width="12.54296875" customWidth="1"/>
    <col min="36" max="36" width="10.7265625" customWidth="1"/>
    <col min="37" max="37" width="3.1796875" customWidth="1"/>
    <col min="38" max="38" width="10.54296875" customWidth="1"/>
    <col min="39" max="39" width="12.453125" customWidth="1"/>
    <col min="40" max="40" width="2.453125" customWidth="1"/>
    <col min="41" max="41" width="13.453125" customWidth="1"/>
    <col min="42" max="42" width="11.54296875" customWidth="1"/>
  </cols>
  <sheetData>
    <row r="1" spans="1:44" ht="18.5" x14ac:dyDescent="0.45">
      <c r="A1" s="28" t="s">
        <v>2560</v>
      </c>
      <c r="B1" s="630"/>
      <c r="C1" s="630"/>
      <c r="D1" s="62"/>
    </row>
    <row r="2" spans="1:44" ht="21" x14ac:dyDescent="0.5">
      <c r="A2" s="11" t="s">
        <v>1640</v>
      </c>
      <c r="B2" s="630"/>
      <c r="C2" s="630"/>
      <c r="D2" s="62"/>
    </row>
    <row r="3" spans="1:44" ht="21" x14ac:dyDescent="0.5">
      <c r="A3" s="11" t="s">
        <v>2441</v>
      </c>
    </row>
    <row r="4" spans="1:44" ht="21" x14ac:dyDescent="0.5">
      <c r="A4" s="76"/>
    </row>
    <row r="5" spans="1:44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/>
      <c r="G5" s="26" t="s">
        <v>71</v>
      </c>
      <c r="H5" s="27" t="s">
        <v>0</v>
      </c>
      <c r="I5" s="292" t="s">
        <v>82</v>
      </c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100" t="s">
        <v>2</v>
      </c>
      <c r="X5" s="6" t="s">
        <v>501</v>
      </c>
      <c r="Z5" s="100" t="s">
        <v>2</v>
      </c>
      <c r="AA5" s="6" t="s">
        <v>386</v>
      </c>
      <c r="AC5" s="100" t="s">
        <v>2</v>
      </c>
      <c r="AD5" s="6" t="s">
        <v>2665</v>
      </c>
      <c r="AF5" s="100" t="s">
        <v>2</v>
      </c>
      <c r="AG5" s="6" t="s">
        <v>2724</v>
      </c>
      <c r="AI5" s="100" t="s">
        <v>2</v>
      </c>
      <c r="AJ5" s="6" t="s">
        <v>1260</v>
      </c>
      <c r="AL5" s="100" t="s">
        <v>2</v>
      </c>
      <c r="AM5" s="6" t="s">
        <v>1448</v>
      </c>
      <c r="AO5" s="100" t="s">
        <v>2</v>
      </c>
      <c r="AP5" s="6"/>
    </row>
    <row r="6" spans="1:44" ht="22.5" customHeight="1" x14ac:dyDescent="0.35">
      <c r="A6" s="104">
        <v>1</v>
      </c>
      <c r="B6" s="103" t="s">
        <v>501</v>
      </c>
      <c r="C6" s="121" t="s">
        <v>187</v>
      </c>
      <c r="D6" s="104">
        <v>1</v>
      </c>
      <c r="E6" s="104">
        <v>6</v>
      </c>
      <c r="F6" s="104"/>
      <c r="G6" s="104"/>
      <c r="H6" s="142">
        <f>(E6+G6)*20000</f>
        <v>120000</v>
      </c>
      <c r="I6" s="121" t="s">
        <v>181</v>
      </c>
      <c r="J6" s="436" t="s">
        <v>2646</v>
      </c>
      <c r="W6" s="100" t="s">
        <v>457</v>
      </c>
      <c r="X6" s="6" t="s">
        <v>187</v>
      </c>
      <c r="Z6" s="100" t="s">
        <v>457</v>
      </c>
      <c r="AA6" s="6" t="s">
        <v>2664</v>
      </c>
      <c r="AC6" s="100" t="s">
        <v>457</v>
      </c>
      <c r="AD6" s="6" t="s">
        <v>485</v>
      </c>
      <c r="AF6" s="100" t="s">
        <v>457</v>
      </c>
      <c r="AG6" s="6" t="s">
        <v>484</v>
      </c>
      <c r="AI6" s="100" t="s">
        <v>457</v>
      </c>
      <c r="AJ6" s="6" t="s">
        <v>1801</v>
      </c>
      <c r="AL6" s="100" t="s">
        <v>457</v>
      </c>
      <c r="AM6" s="6" t="s">
        <v>413</v>
      </c>
      <c r="AO6" s="100" t="s">
        <v>457</v>
      </c>
      <c r="AP6" s="6"/>
    </row>
    <row r="7" spans="1:44" ht="22.5" customHeight="1" x14ac:dyDescent="0.35">
      <c r="A7" s="104">
        <f>A6+1</f>
        <v>2</v>
      </c>
      <c r="B7" s="103" t="s">
        <v>386</v>
      </c>
      <c r="C7" s="121" t="s">
        <v>2664</v>
      </c>
      <c r="D7" s="104"/>
      <c r="E7" s="104">
        <v>3</v>
      </c>
      <c r="F7" s="104"/>
      <c r="G7" s="104"/>
      <c r="H7" s="142">
        <f t="shared" ref="H7:H59" si="0">(E7+G7)*20000</f>
        <v>60000</v>
      </c>
      <c r="I7" s="121" t="s">
        <v>181</v>
      </c>
      <c r="J7" s="436" t="s">
        <v>2647</v>
      </c>
      <c r="W7" s="100" t="s">
        <v>99</v>
      </c>
      <c r="X7" s="100">
        <v>1</v>
      </c>
      <c r="Z7" s="100" t="s">
        <v>99</v>
      </c>
      <c r="AA7" s="100"/>
      <c r="AC7" s="100" t="s">
        <v>99</v>
      </c>
      <c r="AD7" s="100">
        <v>7</v>
      </c>
      <c r="AF7" s="100" t="s">
        <v>99</v>
      </c>
      <c r="AG7" s="100">
        <v>6</v>
      </c>
      <c r="AI7" s="100" t="s">
        <v>99</v>
      </c>
      <c r="AJ7" s="100">
        <v>7</v>
      </c>
      <c r="AL7" s="100" t="s">
        <v>99</v>
      </c>
      <c r="AM7" s="100">
        <v>3</v>
      </c>
      <c r="AO7" s="100" t="s">
        <v>99</v>
      </c>
      <c r="AP7" s="100"/>
    </row>
    <row r="8" spans="1:44" ht="22.5" customHeight="1" x14ac:dyDescent="0.35">
      <c r="A8" s="104">
        <f t="shared" ref="A8:A52" si="1">A7+1</f>
        <v>3</v>
      </c>
      <c r="B8" s="454" t="s">
        <v>2665</v>
      </c>
      <c r="C8" s="141" t="s">
        <v>387</v>
      </c>
      <c r="D8" s="139">
        <v>7</v>
      </c>
      <c r="E8" s="455">
        <v>3</v>
      </c>
      <c r="F8" s="455"/>
      <c r="G8" s="139"/>
      <c r="H8" s="142">
        <f t="shared" si="0"/>
        <v>60000</v>
      </c>
      <c r="I8" s="141" t="s">
        <v>181</v>
      </c>
      <c r="J8" s="236" t="s">
        <v>2648</v>
      </c>
      <c r="W8" s="30" t="s">
        <v>70</v>
      </c>
      <c r="X8" s="2">
        <v>6</v>
      </c>
      <c r="Z8" s="30" t="s">
        <v>70</v>
      </c>
      <c r="AA8" s="2">
        <v>3</v>
      </c>
      <c r="AC8" s="30" t="s">
        <v>70</v>
      </c>
      <c r="AD8" s="2">
        <v>3</v>
      </c>
      <c r="AF8" s="30" t="s">
        <v>70</v>
      </c>
      <c r="AG8" s="2">
        <v>3</v>
      </c>
      <c r="AI8" s="30" t="s">
        <v>70</v>
      </c>
      <c r="AJ8" s="2">
        <v>1</v>
      </c>
      <c r="AL8" s="30" t="s">
        <v>70</v>
      </c>
      <c r="AM8" s="2">
        <v>1</v>
      </c>
      <c r="AO8" s="30" t="s">
        <v>70</v>
      </c>
      <c r="AP8" s="2"/>
    </row>
    <row r="9" spans="1:44" ht="22.5" customHeight="1" x14ac:dyDescent="0.35">
      <c r="A9" s="104">
        <f t="shared" si="1"/>
        <v>4</v>
      </c>
      <c r="B9" s="140" t="s">
        <v>1462</v>
      </c>
      <c r="C9" s="141" t="s">
        <v>484</v>
      </c>
      <c r="D9" s="139">
        <v>6</v>
      </c>
      <c r="E9" s="139">
        <v>3</v>
      </c>
      <c r="F9" s="139"/>
      <c r="G9" s="139"/>
      <c r="H9" s="142">
        <f t="shared" si="0"/>
        <v>60000</v>
      </c>
      <c r="I9" s="134" t="s">
        <v>181</v>
      </c>
      <c r="J9" s="236" t="s">
        <v>2649</v>
      </c>
      <c r="W9" s="30" t="s">
        <v>71</v>
      </c>
      <c r="X9" s="2"/>
      <c r="Z9" s="30" t="s">
        <v>71</v>
      </c>
      <c r="AA9" s="2"/>
      <c r="AB9" s="30"/>
      <c r="AC9" s="30" t="s">
        <v>71</v>
      </c>
      <c r="AD9" s="2"/>
      <c r="AF9" s="30" t="s">
        <v>71</v>
      </c>
      <c r="AG9" s="2"/>
      <c r="AI9" s="30" t="s">
        <v>71</v>
      </c>
      <c r="AJ9" s="2"/>
      <c r="AL9" s="30" t="s">
        <v>2725</v>
      </c>
      <c r="AM9" s="2"/>
      <c r="AO9" s="30" t="s">
        <v>2486</v>
      </c>
      <c r="AP9" s="2"/>
    </row>
    <row r="10" spans="1:44" ht="22.5" customHeight="1" x14ac:dyDescent="0.35">
      <c r="A10" s="104">
        <f t="shared" si="1"/>
        <v>5</v>
      </c>
      <c r="B10" s="140" t="s">
        <v>1260</v>
      </c>
      <c r="C10" s="141" t="s">
        <v>1801</v>
      </c>
      <c r="D10" s="139">
        <v>7</v>
      </c>
      <c r="E10" s="139">
        <v>1</v>
      </c>
      <c r="F10" s="139"/>
      <c r="G10" s="139"/>
      <c r="H10" s="142">
        <f t="shared" si="0"/>
        <v>20000</v>
      </c>
      <c r="I10" s="134" t="s">
        <v>181</v>
      </c>
      <c r="J10" s="236" t="s">
        <v>2650</v>
      </c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120" t="s">
        <v>0</v>
      </c>
      <c r="X10" s="79">
        <f>(X8+X9)*20000</f>
        <v>120000</v>
      </c>
      <c r="Z10" s="120" t="s">
        <v>0</v>
      </c>
      <c r="AA10" s="79">
        <f>(AA8+AA9)*20000</f>
        <v>60000</v>
      </c>
      <c r="AC10" s="120" t="s">
        <v>0</v>
      </c>
      <c r="AD10" s="79">
        <f>(AD8+AD9)*20000</f>
        <v>60000</v>
      </c>
      <c r="AF10" s="120" t="s">
        <v>0</v>
      </c>
      <c r="AG10" s="79">
        <f>(AG8+AG9)*20000</f>
        <v>60000</v>
      </c>
      <c r="AI10" s="120" t="s">
        <v>0</v>
      </c>
      <c r="AJ10" s="79">
        <f>(AJ8+AJ9)*20000</f>
        <v>20000</v>
      </c>
      <c r="AL10" s="120" t="s">
        <v>0</v>
      </c>
      <c r="AM10" s="79">
        <f>(AM8+AM9)*20000</f>
        <v>20000</v>
      </c>
      <c r="AO10" s="120" t="s">
        <v>0</v>
      </c>
      <c r="AP10" s="79">
        <f>(AP8+AP9)*20000</f>
        <v>0</v>
      </c>
    </row>
    <row r="11" spans="1:44" ht="22.5" customHeight="1" x14ac:dyDescent="0.35">
      <c r="A11" s="104">
        <f t="shared" si="1"/>
        <v>6</v>
      </c>
      <c r="B11" s="140" t="s">
        <v>1448</v>
      </c>
      <c r="C11" s="141" t="s">
        <v>413</v>
      </c>
      <c r="D11" s="139">
        <v>3</v>
      </c>
      <c r="E11" s="139">
        <v>1</v>
      </c>
      <c r="F11" s="139"/>
      <c r="G11" s="139"/>
      <c r="H11" s="142">
        <f t="shared" si="0"/>
        <v>20000</v>
      </c>
      <c r="I11" s="134" t="s">
        <v>181</v>
      </c>
      <c r="J11" s="236" t="s">
        <v>2651</v>
      </c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AI11" s="360"/>
      <c r="AJ11" s="361"/>
      <c r="AK11" s="265"/>
      <c r="AL11" s="360"/>
      <c r="AM11" s="361"/>
      <c r="AN11" s="265"/>
      <c r="AO11" s="360"/>
      <c r="AP11" s="361"/>
      <c r="AQ11" s="265"/>
      <c r="AR11" s="265"/>
    </row>
    <row r="12" spans="1:44" ht="22.5" customHeight="1" x14ac:dyDescent="0.35">
      <c r="A12" s="104">
        <f t="shared" si="1"/>
        <v>7</v>
      </c>
      <c r="B12" s="140" t="s">
        <v>1996</v>
      </c>
      <c r="C12" s="141" t="s">
        <v>422</v>
      </c>
      <c r="D12" s="139">
        <v>4</v>
      </c>
      <c r="E12" s="139">
        <v>2</v>
      </c>
      <c r="F12" s="139"/>
      <c r="G12" s="139">
        <v>1</v>
      </c>
      <c r="H12" s="142">
        <f t="shared" si="0"/>
        <v>60000</v>
      </c>
      <c r="I12" s="134" t="s">
        <v>181</v>
      </c>
      <c r="J12" s="236" t="s">
        <v>2652</v>
      </c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100" t="s">
        <v>2</v>
      </c>
      <c r="X12" s="6"/>
      <c r="Z12" s="100" t="s">
        <v>2</v>
      </c>
      <c r="AA12" s="6"/>
      <c r="AC12" s="100" t="s">
        <v>2</v>
      </c>
      <c r="AD12" s="103"/>
      <c r="AF12" s="100" t="s">
        <v>2</v>
      </c>
      <c r="AG12" s="103"/>
      <c r="AI12" s="100" t="s">
        <v>2</v>
      </c>
      <c r="AJ12" s="6"/>
      <c r="AK12" s="265"/>
      <c r="AL12" s="100" t="s">
        <v>2</v>
      </c>
      <c r="AM12" s="6"/>
      <c r="AN12" s="265"/>
      <c r="AO12" s="100" t="s">
        <v>2</v>
      </c>
      <c r="AP12" s="6"/>
      <c r="AQ12" s="265"/>
      <c r="AR12" s="265"/>
    </row>
    <row r="13" spans="1:44" ht="22.5" customHeight="1" x14ac:dyDescent="0.35">
      <c r="A13" s="104">
        <f t="shared" si="1"/>
        <v>8</v>
      </c>
      <c r="B13" s="140" t="s">
        <v>1276</v>
      </c>
      <c r="C13" s="141" t="s">
        <v>1633</v>
      </c>
      <c r="D13" s="139">
        <v>8</v>
      </c>
      <c r="E13" s="139">
        <v>4</v>
      </c>
      <c r="F13" s="139"/>
      <c r="G13" s="139">
        <v>1</v>
      </c>
      <c r="H13" s="142">
        <f t="shared" si="0"/>
        <v>100000</v>
      </c>
      <c r="I13" s="134" t="s">
        <v>181</v>
      </c>
      <c r="J13" s="236" t="s">
        <v>2653</v>
      </c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100" t="s">
        <v>457</v>
      </c>
      <c r="X13" s="6"/>
      <c r="Z13" s="100" t="s">
        <v>457</v>
      </c>
      <c r="AA13" s="6"/>
      <c r="AC13" s="100" t="s">
        <v>457</v>
      </c>
      <c r="AD13" s="6"/>
      <c r="AF13" s="100" t="s">
        <v>457</v>
      </c>
      <c r="AG13" s="6"/>
      <c r="AI13" s="100" t="s">
        <v>457</v>
      </c>
      <c r="AJ13" s="6"/>
      <c r="AL13" s="100" t="s">
        <v>457</v>
      </c>
      <c r="AM13" s="6"/>
      <c r="AO13" s="100" t="s">
        <v>457</v>
      </c>
      <c r="AP13" s="6"/>
    </row>
    <row r="14" spans="1:44" ht="22.5" customHeight="1" x14ac:dyDescent="0.35">
      <c r="A14" s="104">
        <f t="shared" si="1"/>
        <v>9</v>
      </c>
      <c r="B14" s="140" t="s">
        <v>2411</v>
      </c>
      <c r="C14" s="141" t="s">
        <v>484</v>
      </c>
      <c r="D14" s="139">
        <v>6</v>
      </c>
      <c r="E14" s="139">
        <v>1</v>
      </c>
      <c r="F14" s="139"/>
      <c r="G14" s="139">
        <v>1</v>
      </c>
      <c r="H14" s="142">
        <f t="shared" si="0"/>
        <v>40000</v>
      </c>
      <c r="I14" s="134" t="s">
        <v>181</v>
      </c>
      <c r="J14" s="236" t="s">
        <v>2654</v>
      </c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100" t="s">
        <v>99</v>
      </c>
      <c r="X14" s="100"/>
      <c r="Z14" s="100" t="s">
        <v>99</v>
      </c>
      <c r="AA14" s="100"/>
      <c r="AC14" s="100" t="s">
        <v>99</v>
      </c>
      <c r="AD14" s="100"/>
      <c r="AF14" s="100" t="s">
        <v>99</v>
      </c>
      <c r="AG14" s="100"/>
      <c r="AI14" s="100" t="s">
        <v>99</v>
      </c>
      <c r="AJ14" s="100"/>
      <c r="AL14" s="100" t="s">
        <v>99</v>
      </c>
      <c r="AM14" s="100"/>
      <c r="AO14" s="100" t="s">
        <v>99</v>
      </c>
      <c r="AP14" s="100"/>
    </row>
    <row r="15" spans="1:44" ht="22.5" customHeight="1" x14ac:dyDescent="0.35">
      <c r="A15" s="104">
        <f t="shared" si="1"/>
        <v>10</v>
      </c>
      <c r="B15" s="140" t="s">
        <v>2666</v>
      </c>
      <c r="C15" s="141" t="s">
        <v>108</v>
      </c>
      <c r="D15" s="139">
        <v>6</v>
      </c>
      <c r="E15" s="139">
        <v>2</v>
      </c>
      <c r="F15" s="139"/>
      <c r="G15" s="139">
        <v>1</v>
      </c>
      <c r="H15" s="142">
        <f t="shared" si="0"/>
        <v>60000</v>
      </c>
      <c r="I15" s="141" t="s">
        <v>181</v>
      </c>
      <c r="J15" s="236" t="s">
        <v>2655</v>
      </c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30" t="s">
        <v>70</v>
      </c>
      <c r="X15" s="2"/>
      <c r="Z15" s="30" t="s">
        <v>70</v>
      </c>
      <c r="AA15" s="2"/>
      <c r="AC15" s="30" t="s">
        <v>70</v>
      </c>
      <c r="AD15" s="2"/>
      <c r="AF15" s="30" t="s">
        <v>70</v>
      </c>
      <c r="AG15" s="2"/>
      <c r="AI15" s="30" t="s">
        <v>70</v>
      </c>
      <c r="AJ15" s="2"/>
      <c r="AL15" s="30" t="s">
        <v>70</v>
      </c>
      <c r="AM15" s="2"/>
      <c r="AO15" s="30" t="s">
        <v>70</v>
      </c>
      <c r="AP15" s="2"/>
    </row>
    <row r="16" spans="1:44" ht="22.5" customHeight="1" x14ac:dyDescent="0.35">
      <c r="A16" s="104">
        <f t="shared" si="1"/>
        <v>11</v>
      </c>
      <c r="B16" s="140" t="s">
        <v>1245</v>
      </c>
      <c r="C16" s="141" t="s">
        <v>104</v>
      </c>
      <c r="D16" s="139">
        <v>4</v>
      </c>
      <c r="E16" s="139">
        <v>1</v>
      </c>
      <c r="F16" s="139"/>
      <c r="G16" s="139"/>
      <c r="H16" s="142">
        <f t="shared" si="0"/>
        <v>20000</v>
      </c>
      <c r="I16" s="134" t="s">
        <v>181</v>
      </c>
      <c r="J16" s="236" t="s">
        <v>2656</v>
      </c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30" t="s">
        <v>71</v>
      </c>
      <c r="X16" s="281"/>
      <c r="Z16" s="30" t="s">
        <v>71</v>
      </c>
      <c r="AA16" s="2"/>
      <c r="AC16" s="30" t="s">
        <v>71</v>
      </c>
      <c r="AD16" s="2"/>
      <c r="AF16" s="30" t="s">
        <v>71</v>
      </c>
      <c r="AG16" s="2"/>
      <c r="AI16" s="30" t="s">
        <v>71</v>
      </c>
      <c r="AJ16" s="2"/>
      <c r="AL16" s="30" t="s">
        <v>71</v>
      </c>
      <c r="AM16" s="2"/>
      <c r="AO16" s="30" t="s">
        <v>71</v>
      </c>
      <c r="AP16" s="2"/>
    </row>
    <row r="17" spans="1:43" ht="22.5" customHeight="1" x14ac:dyDescent="0.35">
      <c r="A17" s="104">
        <f t="shared" si="1"/>
        <v>12</v>
      </c>
      <c r="B17" s="140" t="s">
        <v>1258</v>
      </c>
      <c r="C17" s="141" t="s">
        <v>649</v>
      </c>
      <c r="D17" s="139">
        <v>5</v>
      </c>
      <c r="E17" s="139">
        <v>1</v>
      </c>
      <c r="F17" s="139"/>
      <c r="G17" s="139">
        <v>1</v>
      </c>
      <c r="H17" s="142">
        <f t="shared" si="0"/>
        <v>40000</v>
      </c>
      <c r="I17" s="134" t="s">
        <v>181</v>
      </c>
      <c r="J17" s="245" t="s">
        <v>2657</v>
      </c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120" t="s">
        <v>0</v>
      </c>
      <c r="X17" s="79">
        <f>(X15+X16)*20000</f>
        <v>0</v>
      </c>
      <c r="Z17" s="120" t="s">
        <v>0</v>
      </c>
      <c r="AA17" s="79">
        <f>(AA15+AA16)*20000</f>
        <v>0</v>
      </c>
      <c r="AC17" s="120" t="s">
        <v>0</v>
      </c>
      <c r="AD17" s="79">
        <f>(AD15+AD16)*20000</f>
        <v>0</v>
      </c>
      <c r="AF17" s="120" t="s">
        <v>0</v>
      </c>
      <c r="AG17" s="79">
        <f>(AG15+AG16)*20000</f>
        <v>0</v>
      </c>
      <c r="AI17" s="120" t="s">
        <v>0</v>
      </c>
      <c r="AJ17" s="79">
        <f>(AJ15+AJ16)*20000</f>
        <v>0</v>
      </c>
      <c r="AL17" s="120" t="s">
        <v>0</v>
      </c>
      <c r="AM17" s="79">
        <f>(AM15+AM16)*20000</f>
        <v>0</v>
      </c>
      <c r="AO17" s="120" t="s">
        <v>0</v>
      </c>
      <c r="AP17" s="79">
        <f>(AP15+AP16)*20000</f>
        <v>0</v>
      </c>
    </row>
    <row r="18" spans="1:43" ht="22.5" customHeight="1" x14ac:dyDescent="0.35">
      <c r="A18" s="104">
        <f t="shared" si="1"/>
        <v>13</v>
      </c>
      <c r="B18" s="552" t="s">
        <v>991</v>
      </c>
      <c r="C18" s="121" t="s">
        <v>2667</v>
      </c>
      <c r="D18" s="104">
        <v>7</v>
      </c>
      <c r="E18" s="639">
        <v>1</v>
      </c>
      <c r="F18" s="639"/>
      <c r="G18" s="104"/>
      <c r="H18" s="142">
        <f t="shared" si="0"/>
        <v>20000</v>
      </c>
      <c r="I18" s="141" t="s">
        <v>181</v>
      </c>
      <c r="J18" s="245" t="s">
        <v>2658</v>
      </c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AI18" s="362"/>
      <c r="AJ18" s="265"/>
      <c r="AK18" s="265"/>
      <c r="AL18" s="362"/>
      <c r="AM18" s="265"/>
      <c r="AN18" s="265"/>
      <c r="AO18" s="362"/>
      <c r="AP18" s="265"/>
    </row>
    <row r="19" spans="1:43" ht="22.5" customHeight="1" x14ac:dyDescent="0.35">
      <c r="A19" s="104">
        <f t="shared" si="1"/>
        <v>14</v>
      </c>
      <c r="B19" s="140" t="s">
        <v>2668</v>
      </c>
      <c r="C19" s="141" t="s">
        <v>748</v>
      </c>
      <c r="D19" s="139">
        <v>6</v>
      </c>
      <c r="E19" s="139">
        <v>3</v>
      </c>
      <c r="F19" s="139"/>
      <c r="G19" s="139"/>
      <c r="H19" s="142">
        <f t="shared" si="0"/>
        <v>60000</v>
      </c>
      <c r="I19" s="134" t="s">
        <v>181</v>
      </c>
      <c r="J19" s="236" t="s">
        <v>2659</v>
      </c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100" t="s">
        <v>2</v>
      </c>
      <c r="X19" s="6"/>
      <c r="Z19" s="100" t="s">
        <v>2</v>
      </c>
      <c r="AA19" s="6"/>
      <c r="AC19" s="100" t="s">
        <v>2</v>
      </c>
      <c r="AD19" s="103"/>
      <c r="AF19" s="100" t="s">
        <v>2</v>
      </c>
      <c r="AG19" s="103"/>
      <c r="AI19" s="100" t="s">
        <v>2</v>
      </c>
      <c r="AJ19" s="6"/>
      <c r="AK19" s="265"/>
      <c r="AL19" s="100" t="s">
        <v>2</v>
      </c>
      <c r="AM19" s="6"/>
      <c r="AN19" s="265"/>
      <c r="AO19" s="100" t="s">
        <v>2</v>
      </c>
      <c r="AP19" s="6"/>
    </row>
    <row r="20" spans="1:43" ht="22.5" customHeight="1" x14ac:dyDescent="0.35">
      <c r="A20" s="104">
        <f t="shared" si="1"/>
        <v>15</v>
      </c>
      <c r="B20" s="140" t="s">
        <v>393</v>
      </c>
      <c r="C20" s="141" t="s">
        <v>849</v>
      </c>
      <c r="D20" s="139">
        <v>8</v>
      </c>
      <c r="E20" s="139">
        <v>1</v>
      </c>
      <c r="F20" s="139"/>
      <c r="G20" s="139"/>
      <c r="H20" s="142">
        <f t="shared" si="0"/>
        <v>20000</v>
      </c>
      <c r="I20" s="134" t="s">
        <v>181</v>
      </c>
      <c r="J20" s="236" t="s">
        <v>2660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100" t="s">
        <v>457</v>
      </c>
      <c r="X20" s="6"/>
      <c r="Z20" s="100" t="s">
        <v>457</v>
      </c>
      <c r="AA20" s="6"/>
      <c r="AC20" s="100" t="s">
        <v>457</v>
      </c>
      <c r="AD20" s="6"/>
      <c r="AF20" s="100" t="s">
        <v>457</v>
      </c>
      <c r="AG20" s="6"/>
      <c r="AI20" s="100" t="s">
        <v>457</v>
      </c>
      <c r="AJ20" s="6"/>
      <c r="AL20" s="100" t="s">
        <v>457</v>
      </c>
      <c r="AM20" s="6"/>
      <c r="AO20" s="100" t="s">
        <v>457</v>
      </c>
      <c r="AP20" s="6"/>
    </row>
    <row r="21" spans="1:43" ht="22.5" customHeight="1" x14ac:dyDescent="0.35">
      <c r="A21" s="104">
        <f t="shared" si="1"/>
        <v>16</v>
      </c>
      <c r="B21" s="140" t="s">
        <v>1138</v>
      </c>
      <c r="C21" s="141" t="s">
        <v>649</v>
      </c>
      <c r="D21" s="139">
        <v>5</v>
      </c>
      <c r="E21" s="139">
        <v>1</v>
      </c>
      <c r="F21" s="139"/>
      <c r="G21" s="139"/>
      <c r="H21" s="142">
        <f t="shared" si="0"/>
        <v>20000</v>
      </c>
      <c r="I21" s="134" t="s">
        <v>181</v>
      </c>
      <c r="J21" s="436" t="s">
        <v>2661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100" t="s">
        <v>99</v>
      </c>
      <c r="X21" s="100"/>
      <c r="Z21" s="100" t="s">
        <v>99</v>
      </c>
      <c r="AA21" s="100"/>
      <c r="AC21" s="100" t="s">
        <v>99</v>
      </c>
      <c r="AD21" s="100"/>
      <c r="AF21" s="100" t="s">
        <v>99</v>
      </c>
      <c r="AG21" s="100"/>
      <c r="AI21" s="100" t="s">
        <v>99</v>
      </c>
      <c r="AJ21" s="100"/>
      <c r="AL21" s="100" t="s">
        <v>99</v>
      </c>
      <c r="AM21" s="100"/>
      <c r="AO21" s="100" t="s">
        <v>99</v>
      </c>
      <c r="AP21" s="100"/>
    </row>
    <row r="22" spans="1:43" ht="22.5" customHeight="1" x14ac:dyDescent="0.35">
      <c r="A22" s="104">
        <f t="shared" si="1"/>
        <v>17</v>
      </c>
      <c r="B22" s="140" t="s">
        <v>650</v>
      </c>
      <c r="C22" s="141" t="s">
        <v>189</v>
      </c>
      <c r="D22" s="139">
        <v>8</v>
      </c>
      <c r="E22" s="139">
        <v>1</v>
      </c>
      <c r="F22" s="139"/>
      <c r="G22" s="139"/>
      <c r="H22" s="142">
        <f t="shared" si="0"/>
        <v>20000</v>
      </c>
      <c r="I22" s="134" t="s">
        <v>181</v>
      </c>
      <c r="J22" s="245" t="s">
        <v>2662</v>
      </c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30" t="s">
        <v>70</v>
      </c>
      <c r="X22" s="2"/>
      <c r="Z22" s="30" t="s">
        <v>70</v>
      </c>
      <c r="AA22" s="2"/>
      <c r="AC22" s="30" t="s">
        <v>70</v>
      </c>
      <c r="AD22" s="2"/>
      <c r="AF22" s="30" t="s">
        <v>70</v>
      </c>
      <c r="AG22" s="2"/>
      <c r="AI22" s="30" t="s">
        <v>70</v>
      </c>
      <c r="AJ22" s="2"/>
      <c r="AL22" s="30" t="s">
        <v>70</v>
      </c>
      <c r="AM22" s="2"/>
      <c r="AO22" s="30" t="s">
        <v>70</v>
      </c>
      <c r="AP22" s="2"/>
    </row>
    <row r="23" spans="1:43" ht="22.5" customHeight="1" x14ac:dyDescent="0.35">
      <c r="A23" s="104">
        <f t="shared" si="1"/>
        <v>18</v>
      </c>
      <c r="B23" s="140" t="s">
        <v>815</v>
      </c>
      <c r="C23" s="141" t="s">
        <v>816</v>
      </c>
      <c r="D23" s="139">
        <v>3</v>
      </c>
      <c r="E23" s="139">
        <v>2</v>
      </c>
      <c r="F23" s="139"/>
      <c r="G23" s="139"/>
      <c r="H23" s="142">
        <f t="shared" si="0"/>
        <v>40000</v>
      </c>
      <c r="I23" s="134" t="s">
        <v>181</v>
      </c>
      <c r="J23" s="236" t="s">
        <v>2663</v>
      </c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30" t="s">
        <v>71</v>
      </c>
      <c r="X23" s="281"/>
      <c r="Z23" s="30" t="s">
        <v>71</v>
      </c>
      <c r="AA23" s="2"/>
      <c r="AC23" s="30" t="s">
        <v>71</v>
      </c>
      <c r="AD23" s="2"/>
      <c r="AF23" s="30" t="s">
        <v>71</v>
      </c>
      <c r="AG23" s="2"/>
      <c r="AI23" s="30" t="s">
        <v>71</v>
      </c>
      <c r="AJ23" s="2"/>
      <c r="AL23" s="30" t="s">
        <v>71</v>
      </c>
      <c r="AM23" s="2"/>
      <c r="AO23" s="30" t="s">
        <v>71</v>
      </c>
      <c r="AP23" s="2"/>
    </row>
    <row r="24" spans="1:43" ht="22.5" customHeight="1" x14ac:dyDescent="0.35">
      <c r="A24" s="104">
        <f t="shared" si="1"/>
        <v>19</v>
      </c>
      <c r="B24" s="140" t="s">
        <v>2518</v>
      </c>
      <c r="C24" s="141" t="s">
        <v>649</v>
      </c>
      <c r="D24" s="139">
        <v>5</v>
      </c>
      <c r="E24" s="139">
        <v>1</v>
      </c>
      <c r="F24" s="139"/>
      <c r="G24" s="139">
        <v>1</v>
      </c>
      <c r="H24" s="142">
        <f t="shared" si="0"/>
        <v>40000</v>
      </c>
      <c r="I24" s="134"/>
      <c r="J24" s="236" t="s">
        <v>2670</v>
      </c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120" t="s">
        <v>0</v>
      </c>
      <c r="X24" s="79">
        <f>(X22+X23)*20000</f>
        <v>0</v>
      </c>
      <c r="Z24" s="120" t="s">
        <v>0</v>
      </c>
      <c r="AA24" s="79">
        <f>(AA22+AA23)*20000</f>
        <v>0</v>
      </c>
      <c r="AC24" s="120" t="s">
        <v>0</v>
      </c>
      <c r="AD24" s="79">
        <f>(AD22+AD23)*20000</f>
        <v>0</v>
      </c>
      <c r="AF24" s="120" t="s">
        <v>0</v>
      </c>
      <c r="AG24" s="79">
        <f>(AG22+AG23)*20000</f>
        <v>0</v>
      </c>
      <c r="AI24" s="120" t="s">
        <v>0</v>
      </c>
      <c r="AJ24" s="79">
        <f>(AJ22+AJ23)*20000</f>
        <v>0</v>
      </c>
      <c r="AL24" s="120" t="s">
        <v>0</v>
      </c>
      <c r="AM24" s="79">
        <f>(AM22+AM23)*20000</f>
        <v>0</v>
      </c>
      <c r="AN24" s="79">
        <f>(AN22+AN23)*20000</f>
        <v>0</v>
      </c>
      <c r="AO24" s="120" t="s">
        <v>0</v>
      </c>
      <c r="AP24" s="79">
        <f>(AP22+AP23)*20000</f>
        <v>0</v>
      </c>
    </row>
    <row r="25" spans="1:43" ht="22.5" customHeight="1" x14ac:dyDescent="0.35">
      <c r="A25" s="104">
        <f t="shared" si="1"/>
        <v>20</v>
      </c>
      <c r="B25" s="141" t="s">
        <v>1517</v>
      </c>
      <c r="C25" s="141" t="s">
        <v>649</v>
      </c>
      <c r="D25" s="139">
        <v>5</v>
      </c>
      <c r="E25" s="139"/>
      <c r="F25" s="139"/>
      <c r="G25" s="139">
        <v>3</v>
      </c>
      <c r="H25" s="142">
        <f t="shared" si="0"/>
        <v>60000</v>
      </c>
      <c r="I25" s="134"/>
      <c r="J25" s="236" t="s">
        <v>2671</v>
      </c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100" t="s">
        <v>2</v>
      </c>
      <c r="X25" s="6"/>
      <c r="Z25" s="100" t="s">
        <v>2</v>
      </c>
      <c r="AA25" s="6"/>
      <c r="AC25" s="100" t="s">
        <v>2</v>
      </c>
      <c r="AD25" s="103"/>
      <c r="AF25" s="100" t="s">
        <v>2</v>
      </c>
      <c r="AG25" s="103"/>
      <c r="AI25" s="100" t="s">
        <v>2</v>
      </c>
      <c r="AJ25" s="6"/>
      <c r="AK25" s="265"/>
      <c r="AL25" s="100" t="s">
        <v>2</v>
      </c>
      <c r="AM25" s="6"/>
      <c r="AN25" s="265"/>
      <c r="AO25" s="100" t="s">
        <v>2</v>
      </c>
      <c r="AP25" s="6"/>
    </row>
    <row r="26" spans="1:43" ht="22.5" customHeight="1" x14ac:dyDescent="0.35">
      <c r="A26" s="104">
        <f t="shared" si="1"/>
        <v>21</v>
      </c>
      <c r="B26" s="141" t="s">
        <v>1448</v>
      </c>
      <c r="C26" s="141" t="s">
        <v>1589</v>
      </c>
      <c r="D26" s="139">
        <v>7</v>
      </c>
      <c r="E26" s="139"/>
      <c r="F26" s="139"/>
      <c r="G26" s="139">
        <v>1</v>
      </c>
      <c r="H26" s="142">
        <f t="shared" si="0"/>
        <v>20000</v>
      </c>
      <c r="I26" s="134" t="s">
        <v>181</v>
      </c>
      <c r="J26" s="236" t="s">
        <v>2672</v>
      </c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100" t="s">
        <v>457</v>
      </c>
      <c r="X26" s="6"/>
      <c r="Z26" s="100" t="s">
        <v>457</v>
      </c>
      <c r="AA26" s="6"/>
      <c r="AC26" s="100" t="s">
        <v>457</v>
      </c>
      <c r="AD26" s="6"/>
      <c r="AF26" s="100" t="s">
        <v>457</v>
      </c>
      <c r="AG26" s="6"/>
      <c r="AI26" s="100" t="s">
        <v>457</v>
      </c>
      <c r="AJ26" s="6"/>
      <c r="AL26" s="100" t="s">
        <v>457</v>
      </c>
      <c r="AM26" s="6"/>
      <c r="AO26" s="100" t="s">
        <v>457</v>
      </c>
      <c r="AP26" s="6"/>
      <c r="AQ26" s="265"/>
    </row>
    <row r="27" spans="1:43" ht="22.5" customHeight="1" x14ac:dyDescent="0.35">
      <c r="A27" s="104">
        <f t="shared" si="1"/>
        <v>22</v>
      </c>
      <c r="B27" s="141" t="s">
        <v>420</v>
      </c>
      <c r="C27" s="141"/>
      <c r="D27" s="139">
        <v>7</v>
      </c>
      <c r="E27" s="139"/>
      <c r="F27" s="139"/>
      <c r="G27" s="139">
        <v>2</v>
      </c>
      <c r="H27" s="142">
        <f t="shared" si="0"/>
        <v>40000</v>
      </c>
      <c r="I27" s="134" t="s">
        <v>181</v>
      </c>
      <c r="J27" s="236" t="s">
        <v>2673</v>
      </c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100" t="s">
        <v>99</v>
      </c>
      <c r="X27" s="100"/>
      <c r="Z27" s="100" t="s">
        <v>99</v>
      </c>
      <c r="AA27" s="100"/>
      <c r="AC27" s="100" t="s">
        <v>99</v>
      </c>
      <c r="AD27" s="100"/>
      <c r="AF27" s="100" t="s">
        <v>99</v>
      </c>
      <c r="AG27" s="100"/>
      <c r="AI27" s="100" t="s">
        <v>99</v>
      </c>
      <c r="AJ27" s="100"/>
      <c r="AL27" s="100" t="s">
        <v>99</v>
      </c>
      <c r="AM27" s="100"/>
      <c r="AO27" s="100" t="s">
        <v>99</v>
      </c>
      <c r="AP27" s="100"/>
      <c r="AQ27" s="265"/>
    </row>
    <row r="28" spans="1:43" ht="22.5" customHeight="1" x14ac:dyDescent="0.35">
      <c r="A28" s="104">
        <f t="shared" si="1"/>
        <v>23</v>
      </c>
      <c r="B28" s="141" t="s">
        <v>2692</v>
      </c>
      <c r="C28" s="141" t="s">
        <v>649</v>
      </c>
      <c r="D28" s="139">
        <v>5</v>
      </c>
      <c r="E28" s="139">
        <v>2</v>
      </c>
      <c r="F28" s="139"/>
      <c r="G28" s="139"/>
      <c r="H28" s="142">
        <f t="shared" si="0"/>
        <v>40000</v>
      </c>
      <c r="I28" s="134"/>
      <c r="J28" s="236" t="s">
        <v>2674</v>
      </c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30" t="s">
        <v>70</v>
      </c>
      <c r="X28" s="2"/>
      <c r="Z28" s="30" t="s">
        <v>70</v>
      </c>
      <c r="AA28" s="2"/>
      <c r="AC28" s="30" t="s">
        <v>70</v>
      </c>
      <c r="AD28" s="2"/>
      <c r="AF28" s="30" t="s">
        <v>70</v>
      </c>
      <c r="AG28" s="2"/>
      <c r="AI28" s="30" t="s">
        <v>70</v>
      </c>
      <c r="AJ28" s="2"/>
      <c r="AL28" s="30" t="s">
        <v>70</v>
      </c>
      <c r="AM28" s="2"/>
      <c r="AO28" s="30" t="s">
        <v>70</v>
      </c>
      <c r="AP28" s="2"/>
    </row>
    <row r="29" spans="1:43" ht="22.5" customHeight="1" x14ac:dyDescent="0.35">
      <c r="A29" s="104">
        <f t="shared" si="1"/>
        <v>24</v>
      </c>
      <c r="B29" s="140" t="s">
        <v>1521</v>
      </c>
      <c r="C29" s="141" t="s">
        <v>649</v>
      </c>
      <c r="D29" s="139">
        <v>5</v>
      </c>
      <c r="E29" s="139">
        <v>2</v>
      </c>
      <c r="F29" s="139"/>
      <c r="G29" s="139"/>
      <c r="H29" s="142">
        <f t="shared" si="0"/>
        <v>40000</v>
      </c>
      <c r="I29" s="134"/>
      <c r="J29" s="236" t="s">
        <v>2675</v>
      </c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30" t="s">
        <v>71</v>
      </c>
      <c r="X29" s="281"/>
      <c r="Z29" s="30" t="s">
        <v>71</v>
      </c>
      <c r="AA29" s="2"/>
      <c r="AC29" s="30" t="s">
        <v>71</v>
      </c>
      <c r="AD29" s="2"/>
      <c r="AF29" s="30" t="s">
        <v>71</v>
      </c>
      <c r="AG29" s="2"/>
      <c r="AI29" s="30" t="s">
        <v>71</v>
      </c>
      <c r="AJ29" s="2"/>
      <c r="AL29" s="30" t="s">
        <v>71</v>
      </c>
      <c r="AM29" s="2"/>
      <c r="AO29" s="30" t="s">
        <v>71</v>
      </c>
      <c r="AP29" s="2"/>
    </row>
    <row r="30" spans="1:43" ht="22.5" customHeight="1" x14ac:dyDescent="0.35">
      <c r="A30" s="104">
        <f t="shared" si="1"/>
        <v>25</v>
      </c>
      <c r="B30" s="140" t="s">
        <v>658</v>
      </c>
      <c r="C30" s="141" t="s">
        <v>649</v>
      </c>
      <c r="D30" s="139">
        <v>5</v>
      </c>
      <c r="E30" s="139"/>
      <c r="F30" s="139"/>
      <c r="G30" s="139">
        <v>2</v>
      </c>
      <c r="H30" s="142">
        <f t="shared" si="0"/>
        <v>40000</v>
      </c>
      <c r="I30" s="134"/>
      <c r="J30" s="236" t="s">
        <v>2676</v>
      </c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120" t="s">
        <v>0</v>
      </c>
      <c r="X30" s="79">
        <f>(X28+X29)*20000</f>
        <v>0</v>
      </c>
      <c r="Z30" s="120" t="s">
        <v>0</v>
      </c>
      <c r="AA30" s="79">
        <f>(AA28+AA29)*20000</f>
        <v>0</v>
      </c>
      <c r="AC30" s="120" t="s">
        <v>0</v>
      </c>
      <c r="AD30" s="79">
        <f>(AD28+AD29)*20000</f>
        <v>0</v>
      </c>
      <c r="AF30" s="120" t="s">
        <v>0</v>
      </c>
      <c r="AG30" s="79">
        <f>(AG28+AG29)*20000</f>
        <v>0</v>
      </c>
      <c r="AI30" s="120" t="s">
        <v>0</v>
      </c>
      <c r="AJ30" s="79">
        <f>(AJ28+AJ29)*20000</f>
        <v>0</v>
      </c>
      <c r="AL30" s="120" t="s">
        <v>0</v>
      </c>
      <c r="AM30" s="79">
        <f>(AM28+AM29)*20000</f>
        <v>0</v>
      </c>
      <c r="AO30" s="120" t="s">
        <v>0</v>
      </c>
      <c r="AP30" s="79">
        <f>(AP28+AP29)*20000</f>
        <v>0</v>
      </c>
    </row>
    <row r="31" spans="1:43" ht="22.5" customHeight="1" x14ac:dyDescent="0.35">
      <c r="A31" s="104">
        <f t="shared" si="1"/>
        <v>26</v>
      </c>
      <c r="B31" s="140" t="s">
        <v>2693</v>
      </c>
      <c r="C31" s="141" t="s">
        <v>364</v>
      </c>
      <c r="D31" s="139">
        <v>7</v>
      </c>
      <c r="E31" s="139">
        <v>1</v>
      </c>
      <c r="F31" s="139"/>
      <c r="G31" s="139"/>
      <c r="H31" s="142">
        <f t="shared" si="0"/>
        <v>20000</v>
      </c>
      <c r="I31" s="134" t="s">
        <v>181</v>
      </c>
      <c r="J31" s="236" t="s">
        <v>2677</v>
      </c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</row>
    <row r="32" spans="1:43" ht="22.5" customHeight="1" x14ac:dyDescent="0.35">
      <c r="A32" s="104">
        <f t="shared" si="1"/>
        <v>27</v>
      </c>
      <c r="B32" s="140" t="s">
        <v>1052</v>
      </c>
      <c r="C32" s="141" t="s">
        <v>649</v>
      </c>
      <c r="D32" s="139">
        <v>5</v>
      </c>
      <c r="E32" s="139">
        <v>2</v>
      </c>
      <c r="F32" s="139"/>
      <c r="G32" s="139"/>
      <c r="H32" s="142">
        <f t="shared" si="0"/>
        <v>40000</v>
      </c>
      <c r="I32" s="134" t="s">
        <v>181</v>
      </c>
      <c r="J32" s="236" t="s">
        <v>2678</v>
      </c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100" t="s">
        <v>2</v>
      </c>
      <c r="X32" s="6"/>
      <c r="Z32" s="100" t="s">
        <v>2</v>
      </c>
      <c r="AA32" s="6"/>
      <c r="AC32" s="100" t="s">
        <v>2</v>
      </c>
      <c r="AD32" s="103"/>
      <c r="AF32" s="100" t="s">
        <v>2</v>
      </c>
      <c r="AG32" s="103"/>
      <c r="AI32" s="100" t="s">
        <v>2</v>
      </c>
      <c r="AJ32" s="6"/>
      <c r="AK32" s="265"/>
      <c r="AL32" s="100" t="s">
        <v>2</v>
      </c>
      <c r="AM32" s="6"/>
      <c r="AN32" s="265"/>
      <c r="AO32" s="100" t="s">
        <v>2</v>
      </c>
      <c r="AP32" s="6"/>
    </row>
    <row r="33" spans="1:42" ht="22.5" customHeight="1" x14ac:dyDescent="0.35">
      <c r="A33" s="104">
        <f t="shared" si="1"/>
        <v>28</v>
      </c>
      <c r="B33" s="140" t="s">
        <v>412</v>
      </c>
      <c r="C33" s="141" t="s">
        <v>104</v>
      </c>
      <c r="D33" s="139">
        <v>4</v>
      </c>
      <c r="E33" s="139">
        <v>1</v>
      </c>
      <c r="F33" s="139"/>
      <c r="G33" s="139"/>
      <c r="H33" s="142">
        <f t="shared" si="0"/>
        <v>20000</v>
      </c>
      <c r="I33" s="134" t="s">
        <v>181</v>
      </c>
      <c r="J33" s="236" t="s">
        <v>2679</v>
      </c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100" t="s">
        <v>457</v>
      </c>
      <c r="X33" s="6"/>
      <c r="Z33" s="100" t="s">
        <v>457</v>
      </c>
      <c r="AA33" s="6"/>
      <c r="AC33" s="100" t="s">
        <v>457</v>
      </c>
      <c r="AD33" s="6"/>
      <c r="AF33" s="100" t="s">
        <v>457</v>
      </c>
      <c r="AG33" s="6"/>
      <c r="AI33" s="100" t="s">
        <v>457</v>
      </c>
      <c r="AJ33" s="6"/>
      <c r="AL33" s="100" t="s">
        <v>457</v>
      </c>
      <c r="AM33" s="6"/>
      <c r="AO33" s="100" t="s">
        <v>457</v>
      </c>
      <c r="AP33" s="6"/>
    </row>
    <row r="34" spans="1:42" ht="22.5" customHeight="1" x14ac:dyDescent="0.35">
      <c r="A34" s="104">
        <f t="shared" si="1"/>
        <v>29</v>
      </c>
      <c r="B34" s="140" t="s">
        <v>1905</v>
      </c>
      <c r="C34" s="141" t="s">
        <v>104</v>
      </c>
      <c r="D34" s="139">
        <v>4</v>
      </c>
      <c r="E34" s="139">
        <v>2</v>
      </c>
      <c r="F34" s="139"/>
      <c r="G34" s="139"/>
      <c r="H34" s="142">
        <f t="shared" si="0"/>
        <v>40000</v>
      </c>
      <c r="I34" s="134" t="s">
        <v>181</v>
      </c>
      <c r="J34" s="236" t="s">
        <v>2680</v>
      </c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100" t="s">
        <v>99</v>
      </c>
      <c r="X34" s="100"/>
      <c r="Z34" s="100" t="s">
        <v>99</v>
      </c>
      <c r="AA34" s="100"/>
      <c r="AC34" s="100" t="s">
        <v>99</v>
      </c>
      <c r="AD34" s="100"/>
      <c r="AF34" s="100" t="s">
        <v>99</v>
      </c>
      <c r="AG34" s="100"/>
      <c r="AI34" s="100" t="s">
        <v>99</v>
      </c>
      <c r="AJ34" s="100"/>
      <c r="AL34" s="100" t="s">
        <v>99</v>
      </c>
      <c r="AM34" s="100"/>
      <c r="AO34" s="100" t="s">
        <v>99</v>
      </c>
      <c r="AP34" s="100"/>
    </row>
    <row r="35" spans="1:42" ht="22.5" customHeight="1" x14ac:dyDescent="0.35">
      <c r="A35" s="104">
        <f t="shared" si="1"/>
        <v>30</v>
      </c>
      <c r="B35" s="140" t="s">
        <v>1242</v>
      </c>
      <c r="C35" s="141" t="s">
        <v>104</v>
      </c>
      <c r="D35" s="139">
        <v>4</v>
      </c>
      <c r="E35" s="139">
        <v>2</v>
      </c>
      <c r="F35" s="139"/>
      <c r="G35" s="139"/>
      <c r="H35" s="142">
        <f t="shared" si="0"/>
        <v>40000</v>
      </c>
      <c r="I35" s="134"/>
      <c r="J35" s="236" t="s">
        <v>2681</v>
      </c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30" t="s">
        <v>70</v>
      </c>
      <c r="X35" s="2"/>
      <c r="Z35" s="30" t="s">
        <v>70</v>
      </c>
      <c r="AA35" s="2"/>
      <c r="AC35" s="30" t="s">
        <v>70</v>
      </c>
      <c r="AD35" s="2"/>
      <c r="AF35" s="30" t="s">
        <v>70</v>
      </c>
      <c r="AG35" s="2"/>
      <c r="AI35" s="30" t="s">
        <v>70</v>
      </c>
      <c r="AJ35" s="2"/>
      <c r="AL35" s="30" t="s">
        <v>70</v>
      </c>
      <c r="AM35" s="2"/>
      <c r="AO35" s="30" t="s">
        <v>70</v>
      </c>
      <c r="AP35" s="2"/>
    </row>
    <row r="36" spans="1:42" ht="22.5" customHeight="1" x14ac:dyDescent="0.35">
      <c r="A36" s="104">
        <f t="shared" si="1"/>
        <v>31</v>
      </c>
      <c r="B36" s="140" t="s">
        <v>1285</v>
      </c>
      <c r="C36" s="141" t="s">
        <v>422</v>
      </c>
      <c r="D36" s="139">
        <v>4</v>
      </c>
      <c r="E36" s="139">
        <v>1</v>
      </c>
      <c r="F36" s="139"/>
      <c r="G36" s="139">
        <v>1</v>
      </c>
      <c r="H36" s="142">
        <f t="shared" si="0"/>
        <v>40000</v>
      </c>
      <c r="I36" s="134" t="s">
        <v>181</v>
      </c>
      <c r="J36" s="236" t="s">
        <v>2682</v>
      </c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30" t="s">
        <v>71</v>
      </c>
      <c r="X36" s="281"/>
      <c r="Z36" s="30" t="s">
        <v>71</v>
      </c>
      <c r="AA36" s="2"/>
      <c r="AC36" s="30" t="s">
        <v>71</v>
      </c>
      <c r="AD36" s="2"/>
      <c r="AF36" s="30" t="s">
        <v>71</v>
      </c>
      <c r="AG36" s="2"/>
      <c r="AI36" s="30" t="s">
        <v>71</v>
      </c>
      <c r="AJ36" s="2"/>
      <c r="AL36" s="30" t="s">
        <v>71</v>
      </c>
      <c r="AM36" s="2"/>
      <c r="AO36" s="30" t="s">
        <v>380</v>
      </c>
      <c r="AP36" s="2"/>
    </row>
    <row r="37" spans="1:42" ht="22.5" customHeight="1" x14ac:dyDescent="0.35">
      <c r="A37" s="104">
        <f t="shared" si="1"/>
        <v>32</v>
      </c>
      <c r="B37" s="140" t="s">
        <v>2694</v>
      </c>
      <c r="C37" s="141" t="s">
        <v>2695</v>
      </c>
      <c r="D37" s="139">
        <v>5</v>
      </c>
      <c r="E37" s="139">
        <v>1</v>
      </c>
      <c r="F37" s="139"/>
      <c r="G37" s="139"/>
      <c r="H37" s="142">
        <f t="shared" si="0"/>
        <v>20000</v>
      </c>
      <c r="I37" s="134"/>
      <c r="J37" s="245" t="s">
        <v>2683</v>
      </c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120" t="s">
        <v>0</v>
      </c>
      <c r="X37" s="79">
        <f>(X35+X36)*20000</f>
        <v>0</v>
      </c>
      <c r="Z37" s="120" t="s">
        <v>0</v>
      </c>
      <c r="AA37" s="79">
        <f>(AA35+AA36)*20000</f>
        <v>0</v>
      </c>
      <c r="AC37" s="120" t="s">
        <v>0</v>
      </c>
      <c r="AD37" s="79">
        <f>(AD35+AD36)*20000</f>
        <v>0</v>
      </c>
      <c r="AF37" s="120" t="s">
        <v>0</v>
      </c>
      <c r="AG37" s="79">
        <f>(AG35+AG36)*20000</f>
        <v>0</v>
      </c>
      <c r="AI37" s="120" t="s">
        <v>0</v>
      </c>
      <c r="AJ37" s="79">
        <f>(AJ35+AJ36)*20000</f>
        <v>0</v>
      </c>
      <c r="AL37" s="120" t="s">
        <v>0</v>
      </c>
      <c r="AM37" s="79">
        <f>(AM35+AM36)*20000</f>
        <v>0</v>
      </c>
      <c r="AO37" s="120" t="s">
        <v>0</v>
      </c>
      <c r="AP37" s="79">
        <f>(AP35+AP36)*20000</f>
        <v>0</v>
      </c>
    </row>
    <row r="38" spans="1:42" ht="22.5" customHeight="1" x14ac:dyDescent="0.35">
      <c r="A38" s="104">
        <f t="shared" si="1"/>
        <v>33</v>
      </c>
      <c r="B38" s="140" t="s">
        <v>1067</v>
      </c>
      <c r="C38" s="141" t="s">
        <v>649</v>
      </c>
      <c r="D38" s="139">
        <v>5</v>
      </c>
      <c r="E38" s="139">
        <v>2</v>
      </c>
      <c r="F38" s="139"/>
      <c r="G38" s="139">
        <v>1</v>
      </c>
      <c r="H38" s="142">
        <f t="shared" si="0"/>
        <v>60000</v>
      </c>
      <c r="I38" s="134"/>
      <c r="J38" s="236" t="s">
        <v>2684</v>
      </c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</row>
    <row r="39" spans="1:42" ht="22.5" customHeight="1" x14ac:dyDescent="0.35">
      <c r="A39" s="104">
        <f t="shared" si="1"/>
        <v>34</v>
      </c>
      <c r="B39" s="140" t="s">
        <v>2010</v>
      </c>
      <c r="C39" s="141" t="s">
        <v>484</v>
      </c>
      <c r="D39" s="139">
        <v>6</v>
      </c>
      <c r="E39" s="139">
        <v>1</v>
      </c>
      <c r="F39" s="139"/>
      <c r="G39" s="139">
        <v>1</v>
      </c>
      <c r="H39" s="142">
        <f t="shared" si="0"/>
        <v>40000</v>
      </c>
      <c r="I39" s="134" t="s">
        <v>2696</v>
      </c>
      <c r="J39" s="236" t="s">
        <v>2685</v>
      </c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100" t="s">
        <v>2</v>
      </c>
      <c r="X39" s="6"/>
      <c r="Z39" s="100" t="s">
        <v>2</v>
      </c>
      <c r="AA39" s="6"/>
      <c r="AC39" s="100" t="s">
        <v>2</v>
      </c>
      <c r="AD39" s="103"/>
      <c r="AF39" s="100" t="s">
        <v>2</v>
      </c>
      <c r="AG39" s="103"/>
      <c r="AI39" s="100" t="s">
        <v>2</v>
      </c>
      <c r="AJ39" s="6"/>
      <c r="AK39" s="265"/>
      <c r="AL39" s="100" t="s">
        <v>2</v>
      </c>
      <c r="AM39" s="6"/>
      <c r="AN39" s="265"/>
      <c r="AO39" s="100" t="s">
        <v>2</v>
      </c>
      <c r="AP39" s="6"/>
    </row>
    <row r="40" spans="1:42" ht="22.5" customHeight="1" x14ac:dyDescent="0.35">
      <c r="A40" s="104">
        <f t="shared" si="1"/>
        <v>35</v>
      </c>
      <c r="B40" s="140" t="s">
        <v>691</v>
      </c>
      <c r="C40" s="141" t="s">
        <v>2697</v>
      </c>
      <c r="D40" s="139">
        <v>4</v>
      </c>
      <c r="E40" s="139">
        <v>3</v>
      </c>
      <c r="F40" s="139"/>
      <c r="G40" s="139"/>
      <c r="H40" s="142">
        <f t="shared" si="0"/>
        <v>60000</v>
      </c>
      <c r="I40" s="134" t="s">
        <v>181</v>
      </c>
      <c r="J40" s="236" t="s">
        <v>2686</v>
      </c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100" t="s">
        <v>457</v>
      </c>
      <c r="X40" s="6"/>
      <c r="Z40" s="100" t="s">
        <v>457</v>
      </c>
      <c r="AA40" s="6"/>
      <c r="AC40" s="100" t="s">
        <v>457</v>
      </c>
      <c r="AD40" s="6"/>
      <c r="AF40" s="100" t="s">
        <v>457</v>
      </c>
      <c r="AG40" s="6"/>
      <c r="AI40" s="100" t="s">
        <v>457</v>
      </c>
      <c r="AJ40" s="6"/>
      <c r="AL40" s="100" t="s">
        <v>457</v>
      </c>
      <c r="AM40" s="6"/>
      <c r="AO40" s="100" t="s">
        <v>457</v>
      </c>
      <c r="AP40" s="6"/>
    </row>
    <row r="41" spans="1:42" ht="22.5" customHeight="1" x14ac:dyDescent="0.35">
      <c r="A41" s="104">
        <f t="shared" si="1"/>
        <v>36</v>
      </c>
      <c r="B41" s="140" t="s">
        <v>1050</v>
      </c>
      <c r="C41" s="141" t="s">
        <v>487</v>
      </c>
      <c r="D41" s="139">
        <v>2</v>
      </c>
      <c r="E41" s="139">
        <v>1</v>
      </c>
      <c r="F41" s="139"/>
      <c r="G41" s="139"/>
      <c r="H41" s="142">
        <f t="shared" si="0"/>
        <v>20000</v>
      </c>
      <c r="I41" s="134" t="s">
        <v>181</v>
      </c>
      <c r="J41" s="236" t="s">
        <v>2687</v>
      </c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100" t="s">
        <v>99</v>
      </c>
      <c r="X41" s="100"/>
      <c r="Z41" s="100" t="s">
        <v>99</v>
      </c>
      <c r="AA41" s="100"/>
      <c r="AC41" s="100" t="s">
        <v>99</v>
      </c>
      <c r="AD41" s="100"/>
      <c r="AF41" s="100" t="s">
        <v>99</v>
      </c>
      <c r="AG41" s="100"/>
      <c r="AI41" s="100" t="s">
        <v>99</v>
      </c>
      <c r="AJ41" s="100"/>
      <c r="AL41" s="100" t="s">
        <v>99</v>
      </c>
      <c r="AM41" s="100"/>
      <c r="AO41" s="100" t="s">
        <v>99</v>
      </c>
      <c r="AP41" s="100"/>
    </row>
    <row r="42" spans="1:42" ht="22.5" customHeight="1" x14ac:dyDescent="0.35">
      <c r="A42" s="104">
        <f t="shared" si="1"/>
        <v>37</v>
      </c>
      <c r="B42" s="140" t="s">
        <v>824</v>
      </c>
      <c r="C42" s="141" t="s">
        <v>825</v>
      </c>
      <c r="D42" s="139">
        <v>7</v>
      </c>
      <c r="E42" s="139">
        <v>2</v>
      </c>
      <c r="F42" s="139"/>
      <c r="G42" s="139"/>
      <c r="H42" s="142">
        <f t="shared" si="0"/>
        <v>40000</v>
      </c>
      <c r="I42" s="134" t="s">
        <v>181</v>
      </c>
      <c r="J42" s="236" t="s">
        <v>2688</v>
      </c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30" t="s">
        <v>70</v>
      </c>
      <c r="X42" s="2"/>
      <c r="Z42" s="30" t="s">
        <v>70</v>
      </c>
      <c r="AA42" s="2"/>
      <c r="AC42" s="30" t="s">
        <v>70</v>
      </c>
      <c r="AD42" s="2"/>
      <c r="AF42" s="30" t="s">
        <v>70</v>
      </c>
      <c r="AG42" s="2"/>
      <c r="AI42" s="30" t="s">
        <v>70</v>
      </c>
      <c r="AJ42" s="2"/>
      <c r="AL42" s="30" t="s">
        <v>70</v>
      </c>
      <c r="AM42" s="2"/>
      <c r="AO42" s="30" t="s">
        <v>70</v>
      </c>
      <c r="AP42" s="2"/>
    </row>
    <row r="43" spans="1:42" ht="22.5" customHeight="1" x14ac:dyDescent="0.35">
      <c r="A43" s="104">
        <f t="shared" si="1"/>
        <v>38</v>
      </c>
      <c r="B43" s="140" t="s">
        <v>1073</v>
      </c>
      <c r="C43" s="185" t="s">
        <v>387</v>
      </c>
      <c r="D43" s="642">
        <v>7</v>
      </c>
      <c r="E43" s="139">
        <v>1</v>
      </c>
      <c r="F43" s="139"/>
      <c r="G43" s="139"/>
      <c r="H43" s="142">
        <f t="shared" si="0"/>
        <v>20000</v>
      </c>
      <c r="I43" s="134" t="s">
        <v>181</v>
      </c>
      <c r="J43" s="236" t="s">
        <v>2689</v>
      </c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30" t="s">
        <v>71</v>
      </c>
      <c r="X43" s="281"/>
      <c r="Z43" s="30" t="s">
        <v>71</v>
      </c>
      <c r="AA43" s="2"/>
      <c r="AC43" s="30" t="s">
        <v>71</v>
      </c>
      <c r="AD43" s="2"/>
      <c r="AF43" s="30" t="s">
        <v>71</v>
      </c>
      <c r="AG43" s="2"/>
      <c r="AI43" s="30" t="s">
        <v>71</v>
      </c>
      <c r="AJ43" s="2"/>
      <c r="AL43" s="30" t="s">
        <v>71</v>
      </c>
      <c r="AM43" s="2"/>
      <c r="AO43" s="30" t="s">
        <v>71</v>
      </c>
      <c r="AP43" s="2"/>
    </row>
    <row r="44" spans="1:42" s="10" customFormat="1" ht="22.5" customHeight="1" x14ac:dyDescent="0.35">
      <c r="A44" s="104">
        <f t="shared" si="1"/>
        <v>39</v>
      </c>
      <c r="B44" s="140" t="s">
        <v>1055</v>
      </c>
      <c r="C44" s="141" t="s">
        <v>413</v>
      </c>
      <c r="D44" s="139">
        <v>3</v>
      </c>
      <c r="E44" s="139">
        <v>1</v>
      </c>
      <c r="F44" s="139"/>
      <c r="G44" s="139"/>
      <c r="H44" s="142">
        <f t="shared" si="0"/>
        <v>20000</v>
      </c>
      <c r="I44" s="134" t="s">
        <v>181</v>
      </c>
      <c r="J44" s="236" t="s">
        <v>2690</v>
      </c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120" t="s">
        <v>0</v>
      </c>
      <c r="X44" s="79">
        <f>(X42+X43)*20000</f>
        <v>0</v>
      </c>
      <c r="Y44"/>
      <c r="Z44" s="120" t="s">
        <v>0</v>
      </c>
      <c r="AA44" s="79">
        <f>(AA42+AA43)*20000</f>
        <v>0</v>
      </c>
      <c r="AB44"/>
      <c r="AC44" s="120" t="s">
        <v>0</v>
      </c>
      <c r="AD44" s="79">
        <f>(AD42+AD43)*20000</f>
        <v>0</v>
      </c>
      <c r="AE44"/>
      <c r="AF44" s="120" t="s">
        <v>0</v>
      </c>
      <c r="AG44" s="79">
        <f>(AG42+AG43)*20000</f>
        <v>0</v>
      </c>
      <c r="AH44"/>
      <c r="AI44" s="120" t="s">
        <v>0</v>
      </c>
      <c r="AJ44" s="79">
        <f>(AJ42+AJ43)*20000</f>
        <v>0</v>
      </c>
      <c r="AK44"/>
      <c r="AL44" s="120" t="s">
        <v>0</v>
      </c>
      <c r="AM44" s="79">
        <f>(AM42+AM43)*20000</f>
        <v>0</v>
      </c>
      <c r="AN44"/>
      <c r="AO44" s="120" t="s">
        <v>0</v>
      </c>
      <c r="AP44" s="79">
        <f>(AP42+AP43)*20000</f>
        <v>0</v>
      </c>
    </row>
    <row r="45" spans="1:42" ht="22.5" customHeight="1" x14ac:dyDescent="0.35">
      <c r="A45" s="104">
        <f t="shared" si="1"/>
        <v>40</v>
      </c>
      <c r="B45" s="140" t="s">
        <v>826</v>
      </c>
      <c r="C45" s="141" t="s">
        <v>2270</v>
      </c>
      <c r="D45" s="139">
        <v>7</v>
      </c>
      <c r="E45" s="642">
        <v>2</v>
      </c>
      <c r="F45" s="642"/>
      <c r="G45" s="642"/>
      <c r="H45" s="142">
        <f t="shared" si="0"/>
        <v>40000</v>
      </c>
      <c r="I45" s="100" t="s">
        <v>181</v>
      </c>
      <c r="J45" s="236" t="s">
        <v>2691</v>
      </c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Z45" s="612"/>
    </row>
    <row r="46" spans="1:42" ht="22.5" customHeight="1" x14ac:dyDescent="0.35">
      <c r="A46" s="104">
        <f t="shared" si="1"/>
        <v>41</v>
      </c>
      <c r="B46" s="140" t="s">
        <v>686</v>
      </c>
      <c r="C46" s="141" t="s">
        <v>422</v>
      </c>
      <c r="D46" s="139">
        <v>4</v>
      </c>
      <c r="E46" s="637">
        <v>2</v>
      </c>
      <c r="F46" s="637"/>
      <c r="G46" s="637"/>
      <c r="H46" s="142">
        <f t="shared" si="0"/>
        <v>40000</v>
      </c>
      <c r="I46" s="134" t="s">
        <v>181</v>
      </c>
      <c r="J46" s="236" t="s">
        <v>2698</v>
      </c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100" t="s">
        <v>2</v>
      </c>
      <c r="X46" s="6"/>
      <c r="Z46" s="100" t="s">
        <v>2</v>
      </c>
      <c r="AA46" s="6"/>
      <c r="AC46" s="100" t="s">
        <v>2</v>
      </c>
      <c r="AD46" s="103"/>
      <c r="AF46" s="100" t="s">
        <v>2</v>
      </c>
      <c r="AG46" s="103"/>
      <c r="AI46" s="100" t="s">
        <v>2</v>
      </c>
      <c r="AJ46" s="6"/>
      <c r="AK46" s="265"/>
      <c r="AL46" s="100" t="s">
        <v>2</v>
      </c>
      <c r="AM46" s="6"/>
      <c r="AN46" s="265"/>
      <c r="AO46" s="100" t="s">
        <v>2</v>
      </c>
      <c r="AP46" s="6"/>
    </row>
    <row r="47" spans="1:42" ht="22.5" customHeight="1" x14ac:dyDescent="0.35">
      <c r="A47" s="104">
        <f t="shared" si="1"/>
        <v>42</v>
      </c>
      <c r="B47" s="140" t="s">
        <v>488</v>
      </c>
      <c r="C47" s="141" t="s">
        <v>148</v>
      </c>
      <c r="D47" s="139">
        <v>4</v>
      </c>
      <c r="E47" s="637">
        <v>2</v>
      </c>
      <c r="F47" s="637"/>
      <c r="G47" s="637"/>
      <c r="H47" s="142">
        <f t="shared" si="0"/>
        <v>40000</v>
      </c>
      <c r="I47" s="100" t="s">
        <v>181</v>
      </c>
      <c r="J47" s="236" t="s">
        <v>2699</v>
      </c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100" t="s">
        <v>457</v>
      </c>
      <c r="X47" s="6"/>
      <c r="Z47" s="100" t="s">
        <v>457</v>
      </c>
      <c r="AA47" s="6"/>
      <c r="AC47" s="100" t="s">
        <v>457</v>
      </c>
      <c r="AD47" s="6"/>
      <c r="AF47" s="100" t="s">
        <v>457</v>
      </c>
      <c r="AG47" s="6"/>
      <c r="AI47" s="100" t="s">
        <v>457</v>
      </c>
      <c r="AJ47" s="6"/>
      <c r="AL47" s="100" t="s">
        <v>457</v>
      </c>
      <c r="AM47" s="6"/>
      <c r="AO47" s="100" t="s">
        <v>457</v>
      </c>
      <c r="AP47" s="6"/>
    </row>
    <row r="48" spans="1:42" ht="22.5" customHeight="1" x14ac:dyDescent="0.35">
      <c r="A48" s="104">
        <f t="shared" si="1"/>
        <v>43</v>
      </c>
      <c r="B48" s="140" t="s">
        <v>1484</v>
      </c>
      <c r="C48" s="141" t="s">
        <v>148</v>
      </c>
      <c r="D48" s="139">
        <v>4</v>
      </c>
      <c r="E48" s="139">
        <v>2</v>
      </c>
      <c r="F48" s="139"/>
      <c r="G48" s="139"/>
      <c r="H48" s="142">
        <f t="shared" si="0"/>
        <v>40000</v>
      </c>
      <c r="I48" s="134" t="s">
        <v>181</v>
      </c>
      <c r="J48" s="236" t="s">
        <v>2700</v>
      </c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100" t="s">
        <v>99</v>
      </c>
      <c r="X48" s="100"/>
      <c r="Z48" s="100" t="s">
        <v>99</v>
      </c>
      <c r="AA48" s="100"/>
      <c r="AC48" s="100" t="s">
        <v>99</v>
      </c>
      <c r="AD48" s="100"/>
      <c r="AF48" s="100" t="s">
        <v>99</v>
      </c>
      <c r="AG48" s="100"/>
      <c r="AI48" s="100" t="s">
        <v>99</v>
      </c>
      <c r="AJ48" s="100"/>
      <c r="AL48" s="100" t="s">
        <v>99</v>
      </c>
      <c r="AM48" s="100"/>
      <c r="AO48" s="100" t="s">
        <v>99</v>
      </c>
      <c r="AP48" s="100"/>
    </row>
    <row r="49" spans="1:45" ht="22.5" customHeight="1" x14ac:dyDescent="0.35">
      <c r="A49" s="104">
        <f t="shared" si="1"/>
        <v>44</v>
      </c>
      <c r="B49" s="140" t="s">
        <v>2643</v>
      </c>
      <c r="C49" s="141" t="s">
        <v>148</v>
      </c>
      <c r="D49" s="139">
        <v>4</v>
      </c>
      <c r="E49" s="139">
        <v>3</v>
      </c>
      <c r="F49" s="139"/>
      <c r="G49" s="139"/>
      <c r="H49" s="142">
        <f t="shared" si="0"/>
        <v>60000</v>
      </c>
      <c r="I49" s="134" t="s">
        <v>181</v>
      </c>
      <c r="J49" s="236" t="s">
        <v>2701</v>
      </c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30" t="s">
        <v>70</v>
      </c>
      <c r="X49" s="2"/>
      <c r="Z49" s="30" t="s">
        <v>70</v>
      </c>
      <c r="AA49" s="2"/>
      <c r="AC49" s="30" t="s">
        <v>70</v>
      </c>
      <c r="AD49" s="2"/>
      <c r="AF49" s="30" t="s">
        <v>70</v>
      </c>
      <c r="AG49" s="2"/>
      <c r="AI49" s="30" t="s">
        <v>70</v>
      </c>
      <c r="AJ49" s="2"/>
      <c r="AL49" s="30" t="s">
        <v>70</v>
      </c>
      <c r="AM49" s="2"/>
      <c r="AO49" s="30" t="s">
        <v>70</v>
      </c>
      <c r="AP49" s="2"/>
    </row>
    <row r="50" spans="1:45" ht="22.5" customHeight="1" x14ac:dyDescent="0.35">
      <c r="A50" s="104">
        <f t="shared" si="1"/>
        <v>45</v>
      </c>
      <c r="B50" s="140" t="s">
        <v>2712</v>
      </c>
      <c r="C50" s="141" t="s">
        <v>148</v>
      </c>
      <c r="D50" s="139">
        <v>4</v>
      </c>
      <c r="E50" s="139">
        <v>1</v>
      </c>
      <c r="F50" s="139"/>
      <c r="G50" s="139"/>
      <c r="H50" s="142">
        <f t="shared" si="0"/>
        <v>20000</v>
      </c>
      <c r="I50" s="134" t="s">
        <v>181</v>
      </c>
      <c r="J50" s="236" t="s">
        <v>2702</v>
      </c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30" t="s">
        <v>71</v>
      </c>
      <c r="X50" s="281"/>
      <c r="Z50" s="30" t="s">
        <v>71</v>
      </c>
      <c r="AA50" s="2"/>
      <c r="AC50" s="30" t="s">
        <v>71</v>
      </c>
      <c r="AD50" s="2"/>
      <c r="AF50" s="30" t="s">
        <v>71</v>
      </c>
      <c r="AG50" s="2"/>
      <c r="AI50" s="30" t="s">
        <v>80</v>
      </c>
      <c r="AJ50" s="2"/>
      <c r="AL50" s="30" t="s">
        <v>71</v>
      </c>
      <c r="AM50" s="2"/>
      <c r="AO50" s="30" t="s">
        <v>71</v>
      </c>
      <c r="AP50" s="2"/>
    </row>
    <row r="51" spans="1:45" ht="22.5" customHeight="1" x14ac:dyDescent="0.35">
      <c r="A51" s="104">
        <f t="shared" si="1"/>
        <v>46</v>
      </c>
      <c r="B51" s="140" t="s">
        <v>491</v>
      </c>
      <c r="C51" s="141" t="s">
        <v>148</v>
      </c>
      <c r="D51" s="139">
        <v>4</v>
      </c>
      <c r="E51" s="139">
        <v>2</v>
      </c>
      <c r="F51" s="139"/>
      <c r="G51" s="139"/>
      <c r="H51" s="142">
        <f t="shared" si="0"/>
        <v>40000</v>
      </c>
      <c r="I51" s="134" t="s">
        <v>181</v>
      </c>
      <c r="J51" s="236" t="s">
        <v>2703</v>
      </c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120" t="s">
        <v>0</v>
      </c>
      <c r="X51" s="79">
        <f>(X49+X50)*20000</f>
        <v>0</v>
      </c>
      <c r="Z51" s="120" t="s">
        <v>0</v>
      </c>
      <c r="AA51" s="79">
        <f>(AA49+AA50)*20000</f>
        <v>0</v>
      </c>
      <c r="AC51" s="120" t="s">
        <v>0</v>
      </c>
      <c r="AD51" s="79">
        <f>(AD49+AD50)*20000</f>
        <v>0</v>
      </c>
      <c r="AF51" s="120" t="s">
        <v>0</v>
      </c>
      <c r="AG51" s="79">
        <f>(AG49+AG50)*20000</f>
        <v>0</v>
      </c>
      <c r="AI51" s="120" t="s">
        <v>0</v>
      </c>
      <c r="AJ51" s="79">
        <f>(AJ49+AJ50)*20000</f>
        <v>0</v>
      </c>
      <c r="AL51" s="120" t="s">
        <v>0</v>
      </c>
      <c r="AM51" s="79">
        <f>(AM49+AM50)*20000</f>
        <v>0</v>
      </c>
      <c r="AO51" s="120" t="s">
        <v>0</v>
      </c>
      <c r="AP51" s="79">
        <f>(AP49+AP50)*20000</f>
        <v>0</v>
      </c>
    </row>
    <row r="52" spans="1:45" ht="22.5" customHeight="1" x14ac:dyDescent="0.35">
      <c r="A52" s="104">
        <f t="shared" si="1"/>
        <v>47</v>
      </c>
      <c r="B52" s="140" t="s">
        <v>523</v>
      </c>
      <c r="C52" s="141" t="s">
        <v>148</v>
      </c>
      <c r="D52" s="139">
        <v>4</v>
      </c>
      <c r="E52" s="139">
        <v>2</v>
      </c>
      <c r="F52" s="139"/>
      <c r="G52" s="139"/>
      <c r="H52" s="142">
        <f t="shared" si="0"/>
        <v>40000</v>
      </c>
      <c r="I52" s="136" t="s">
        <v>181</v>
      </c>
      <c r="J52" s="236" t="s">
        <v>2704</v>
      </c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436"/>
      <c r="X52" s="341"/>
      <c r="Y52" s="132"/>
      <c r="Z52" s="436"/>
      <c r="AA52" s="132"/>
      <c r="AB52" s="132"/>
      <c r="AC52" s="436"/>
      <c r="AD52" s="132"/>
      <c r="AE52" s="132"/>
      <c r="AF52" s="436"/>
      <c r="AG52" s="132"/>
      <c r="AH52" s="132"/>
      <c r="AI52" s="436"/>
      <c r="AJ52" s="132"/>
      <c r="AK52" s="132"/>
      <c r="AL52" s="436"/>
      <c r="AM52" s="132"/>
      <c r="AN52" s="132"/>
    </row>
    <row r="53" spans="1:45" ht="22.5" customHeight="1" x14ac:dyDescent="0.35">
      <c r="A53" s="139">
        <v>48</v>
      </c>
      <c r="B53" s="103" t="s">
        <v>656</v>
      </c>
      <c r="C53" s="141" t="s">
        <v>148</v>
      </c>
      <c r="D53" s="139">
        <v>4</v>
      </c>
      <c r="E53" s="104">
        <v>2</v>
      </c>
      <c r="F53" s="104"/>
      <c r="G53" s="104"/>
      <c r="H53" s="142">
        <f t="shared" si="0"/>
        <v>40000</v>
      </c>
      <c r="I53" s="136" t="s">
        <v>181</v>
      </c>
      <c r="J53" s="436" t="s">
        <v>2705</v>
      </c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100" t="s">
        <v>2</v>
      </c>
      <c r="X53" s="6"/>
      <c r="Y53" s="132"/>
      <c r="Z53" s="100" t="s">
        <v>2</v>
      </c>
      <c r="AA53" s="6"/>
      <c r="AB53" s="132"/>
      <c r="AC53" s="100" t="s">
        <v>2</v>
      </c>
      <c r="AD53" s="6"/>
      <c r="AE53" s="132"/>
      <c r="AF53" s="100" t="s">
        <v>2</v>
      </c>
      <c r="AG53" s="6"/>
      <c r="AH53" s="132"/>
      <c r="AI53" s="100" t="s">
        <v>2</v>
      </c>
      <c r="AJ53" s="6"/>
      <c r="AK53" s="132"/>
      <c r="AL53" s="100" t="s">
        <v>2</v>
      </c>
      <c r="AM53" s="6"/>
      <c r="AN53" s="132"/>
      <c r="AO53" s="100" t="s">
        <v>2</v>
      </c>
      <c r="AP53" s="6"/>
    </row>
    <row r="54" spans="1:45" ht="22.5" customHeight="1" x14ac:dyDescent="0.35">
      <c r="A54" s="139">
        <v>49</v>
      </c>
      <c r="B54" s="103" t="s">
        <v>840</v>
      </c>
      <c r="C54" s="141" t="s">
        <v>148</v>
      </c>
      <c r="D54" s="139">
        <v>4</v>
      </c>
      <c r="E54" s="104">
        <v>4</v>
      </c>
      <c r="F54" s="104"/>
      <c r="G54" s="104"/>
      <c r="H54" s="142">
        <f t="shared" si="0"/>
        <v>80000</v>
      </c>
      <c r="I54" s="136" t="s">
        <v>181</v>
      </c>
      <c r="J54" s="641" t="s">
        <v>2706</v>
      </c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100" t="s">
        <v>457</v>
      </c>
      <c r="X54" s="6"/>
      <c r="Y54" s="132"/>
      <c r="Z54" s="100" t="s">
        <v>457</v>
      </c>
      <c r="AA54" s="6"/>
      <c r="AB54" s="132"/>
      <c r="AC54" s="100" t="s">
        <v>457</v>
      </c>
      <c r="AD54" s="6"/>
      <c r="AE54" s="132"/>
      <c r="AF54" s="100" t="s">
        <v>457</v>
      </c>
      <c r="AG54" s="6"/>
      <c r="AH54" s="132"/>
      <c r="AI54" s="100" t="s">
        <v>457</v>
      </c>
      <c r="AJ54" s="6"/>
      <c r="AK54" s="132"/>
      <c r="AL54" s="100" t="s">
        <v>457</v>
      </c>
      <c r="AM54" s="6"/>
      <c r="AN54" s="132"/>
      <c r="AO54" s="100" t="s">
        <v>457</v>
      </c>
      <c r="AP54" s="6"/>
    </row>
    <row r="55" spans="1:45" ht="22.5" customHeight="1" x14ac:dyDescent="0.35">
      <c r="A55" s="139">
        <v>50</v>
      </c>
      <c r="B55" s="103" t="s">
        <v>524</v>
      </c>
      <c r="C55" s="141" t="s">
        <v>148</v>
      </c>
      <c r="D55" s="139">
        <v>4</v>
      </c>
      <c r="E55" s="104">
        <v>1</v>
      </c>
      <c r="F55" s="104"/>
      <c r="G55" s="104"/>
      <c r="H55" s="142">
        <f t="shared" si="0"/>
        <v>20000</v>
      </c>
      <c r="I55" s="136" t="s">
        <v>181</v>
      </c>
      <c r="J55" s="641" t="s">
        <v>2707</v>
      </c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100" t="s">
        <v>99</v>
      </c>
      <c r="X55" s="100"/>
      <c r="Y55" s="132"/>
      <c r="Z55" s="100" t="s">
        <v>99</v>
      </c>
      <c r="AA55" s="100"/>
      <c r="AB55" s="132"/>
      <c r="AC55" s="100" t="s">
        <v>99</v>
      </c>
      <c r="AD55" s="100"/>
      <c r="AE55" s="132"/>
      <c r="AF55" s="100" t="s">
        <v>99</v>
      </c>
      <c r="AG55" s="100"/>
      <c r="AH55" s="132"/>
      <c r="AI55" s="100" t="s">
        <v>99</v>
      </c>
      <c r="AJ55" s="100"/>
      <c r="AK55" s="132"/>
      <c r="AL55" s="100" t="s">
        <v>99</v>
      </c>
      <c r="AM55" s="100"/>
      <c r="AN55" s="132"/>
      <c r="AO55" s="100" t="s">
        <v>99</v>
      </c>
      <c r="AP55" s="100"/>
    </row>
    <row r="56" spans="1:45" ht="22.5" customHeight="1" x14ac:dyDescent="0.35">
      <c r="A56" s="139">
        <v>51</v>
      </c>
      <c r="B56" s="103" t="s">
        <v>489</v>
      </c>
      <c r="C56" s="141" t="s">
        <v>148</v>
      </c>
      <c r="D56" s="139">
        <v>4</v>
      </c>
      <c r="E56" s="104">
        <v>1</v>
      </c>
      <c r="F56" s="104"/>
      <c r="G56" s="104"/>
      <c r="H56" s="142">
        <f t="shared" si="0"/>
        <v>20000</v>
      </c>
      <c r="I56" s="136" t="s">
        <v>181</v>
      </c>
      <c r="J56" s="236" t="s">
        <v>2708</v>
      </c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30" t="s">
        <v>70</v>
      </c>
      <c r="X56" s="2"/>
      <c r="Y56" s="132"/>
      <c r="Z56" s="30" t="s">
        <v>70</v>
      </c>
      <c r="AA56" s="2"/>
      <c r="AB56" s="132"/>
      <c r="AC56" s="30" t="s">
        <v>70</v>
      </c>
      <c r="AD56" s="2"/>
      <c r="AE56" s="132"/>
      <c r="AF56" s="30" t="s">
        <v>70</v>
      </c>
      <c r="AG56" s="2"/>
      <c r="AH56" s="132"/>
      <c r="AI56" s="30" t="s">
        <v>70</v>
      </c>
      <c r="AJ56" s="2"/>
      <c r="AK56" s="132"/>
      <c r="AL56" s="30" t="s">
        <v>70</v>
      </c>
      <c r="AM56" s="2"/>
      <c r="AN56" s="132"/>
      <c r="AO56" s="30" t="s">
        <v>70</v>
      </c>
      <c r="AP56" s="2"/>
    </row>
    <row r="57" spans="1:45" ht="22.5" customHeight="1" x14ac:dyDescent="0.35">
      <c r="A57" s="139">
        <v>52</v>
      </c>
      <c r="B57" s="103" t="s">
        <v>512</v>
      </c>
      <c r="C57" s="141" t="s">
        <v>148</v>
      </c>
      <c r="D57" s="139">
        <v>4</v>
      </c>
      <c r="E57" s="104">
        <v>1</v>
      </c>
      <c r="F57" s="104"/>
      <c r="G57" s="104"/>
      <c r="H57" s="142">
        <f t="shared" si="0"/>
        <v>20000</v>
      </c>
      <c r="I57" s="136" t="s">
        <v>181</v>
      </c>
      <c r="J57" s="236" t="s">
        <v>2709</v>
      </c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30" t="s">
        <v>71</v>
      </c>
      <c r="X57" s="281"/>
      <c r="Y57" s="132"/>
      <c r="Z57" s="30" t="s">
        <v>71</v>
      </c>
      <c r="AA57" s="281"/>
      <c r="AB57" s="132"/>
      <c r="AC57" s="30" t="s">
        <v>71</v>
      </c>
      <c r="AD57" s="281"/>
      <c r="AE57" s="132"/>
      <c r="AF57" s="30" t="s">
        <v>71</v>
      </c>
      <c r="AG57" s="281"/>
      <c r="AH57" s="132"/>
      <c r="AI57" s="30" t="s">
        <v>71</v>
      </c>
      <c r="AJ57" s="281"/>
      <c r="AK57" s="132"/>
      <c r="AL57" s="30" t="s">
        <v>71</v>
      </c>
      <c r="AM57" s="281"/>
      <c r="AN57" s="132"/>
      <c r="AO57" s="30" t="s">
        <v>71</v>
      </c>
      <c r="AP57" s="281"/>
    </row>
    <row r="58" spans="1:45" ht="22.5" customHeight="1" x14ac:dyDescent="0.35">
      <c r="A58" s="139">
        <v>53</v>
      </c>
      <c r="B58" s="103" t="s">
        <v>1249</v>
      </c>
      <c r="C58" s="141" t="s">
        <v>148</v>
      </c>
      <c r="D58" s="139">
        <v>4</v>
      </c>
      <c r="E58" s="104">
        <v>1</v>
      </c>
      <c r="F58" s="104"/>
      <c r="G58" s="104"/>
      <c r="H58" s="142">
        <f t="shared" si="0"/>
        <v>20000</v>
      </c>
      <c r="I58" s="136" t="s">
        <v>181</v>
      </c>
      <c r="J58" s="236" t="s">
        <v>2710</v>
      </c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120" t="s">
        <v>0</v>
      </c>
      <c r="X58" s="79">
        <f>(X56+X57)*20000</f>
        <v>0</v>
      </c>
      <c r="Y58" s="132"/>
      <c r="Z58" s="120" t="s">
        <v>0</v>
      </c>
      <c r="AA58" s="79">
        <f>(AA56+AA57)*20000</f>
        <v>0</v>
      </c>
      <c r="AB58" s="132"/>
      <c r="AC58" s="120" t="s">
        <v>0</v>
      </c>
      <c r="AD58" s="79">
        <f>(AD56+AD57)*20000</f>
        <v>0</v>
      </c>
      <c r="AE58" s="132"/>
      <c r="AF58" s="120" t="s">
        <v>0</v>
      </c>
      <c r="AG58" s="79">
        <f>(AG56+AG57)*20000</f>
        <v>0</v>
      </c>
      <c r="AH58" s="132"/>
      <c r="AI58" s="120" t="s">
        <v>0</v>
      </c>
      <c r="AJ58" s="79">
        <f>(AJ56+AJ57)*20000</f>
        <v>0</v>
      </c>
      <c r="AK58" s="132"/>
      <c r="AL58" s="120" t="s">
        <v>0</v>
      </c>
      <c r="AM58" s="79">
        <f>(AM56+AM57)*20000</f>
        <v>0</v>
      </c>
      <c r="AN58" s="132"/>
      <c r="AO58" s="120" t="s">
        <v>0</v>
      </c>
      <c r="AP58" s="79">
        <f>(AP56+AP57)*20000</f>
        <v>0</v>
      </c>
    </row>
    <row r="59" spans="1:45" x14ac:dyDescent="0.35">
      <c r="A59" s="139">
        <v>54</v>
      </c>
      <c r="B59" s="103" t="s">
        <v>851</v>
      </c>
      <c r="C59" s="141" t="s">
        <v>148</v>
      </c>
      <c r="D59" s="139">
        <v>4</v>
      </c>
      <c r="E59" s="104">
        <v>1</v>
      </c>
      <c r="F59" s="104"/>
      <c r="G59" s="104"/>
      <c r="H59" s="142">
        <f t="shared" si="0"/>
        <v>20000</v>
      </c>
      <c r="I59" s="100" t="s">
        <v>181</v>
      </c>
      <c r="J59" s="436" t="s">
        <v>2711</v>
      </c>
      <c r="W59" s="436"/>
      <c r="X59" s="132"/>
      <c r="Y59" s="132"/>
      <c r="Z59" s="436"/>
      <c r="AA59" s="132"/>
      <c r="AB59" s="132"/>
      <c r="AC59" s="436"/>
      <c r="AD59" s="132"/>
      <c r="AE59" s="132"/>
      <c r="AF59" s="436"/>
      <c r="AG59" s="132"/>
      <c r="AH59" s="132"/>
      <c r="AI59" s="436"/>
      <c r="AJ59" s="132"/>
      <c r="AK59" s="132"/>
      <c r="AL59" s="436"/>
      <c r="AM59" s="132"/>
      <c r="AN59" s="132"/>
      <c r="AO59" s="436"/>
      <c r="AP59" s="132"/>
      <c r="AQ59" s="75"/>
      <c r="AR59" s="75"/>
      <c r="AS59" s="75"/>
    </row>
    <row r="60" spans="1:45" x14ac:dyDescent="0.35">
      <c r="A60" s="139">
        <f>A59+1</f>
        <v>55</v>
      </c>
      <c r="B60" s="103" t="s">
        <v>2714</v>
      </c>
      <c r="C60" s="121" t="s">
        <v>1266</v>
      </c>
      <c r="D60" s="104">
        <v>2</v>
      </c>
      <c r="E60" s="104">
        <v>1</v>
      </c>
      <c r="F60" s="104"/>
      <c r="G60" s="104"/>
      <c r="H60" s="142">
        <f t="shared" ref="H60:H81" si="2">(E60+G60)*20000</f>
        <v>20000</v>
      </c>
      <c r="I60" s="100" t="s">
        <v>2306</v>
      </c>
      <c r="J60" s="436" t="s">
        <v>2713</v>
      </c>
      <c r="W60" s="436"/>
      <c r="X60" s="132"/>
      <c r="Y60" s="132"/>
      <c r="Z60" s="436"/>
      <c r="AA60" s="132"/>
      <c r="AB60" s="132"/>
      <c r="AC60" s="436"/>
      <c r="AD60" s="132"/>
      <c r="AE60" s="132"/>
      <c r="AF60" s="436"/>
      <c r="AG60" s="132"/>
      <c r="AH60" s="132"/>
      <c r="AI60" s="436"/>
      <c r="AJ60" s="132"/>
      <c r="AK60" s="132"/>
      <c r="AL60" s="436"/>
      <c r="AM60" s="132"/>
      <c r="AN60" s="132"/>
      <c r="AO60" s="436"/>
      <c r="AP60" s="132"/>
      <c r="AQ60" s="75"/>
      <c r="AR60" s="75"/>
      <c r="AS60" s="75"/>
    </row>
    <row r="61" spans="1:45" x14ac:dyDescent="0.35">
      <c r="A61" s="139">
        <f t="shared" ref="A61:A67" si="3">A60+1</f>
        <v>56</v>
      </c>
      <c r="B61" s="103" t="s">
        <v>2716</v>
      </c>
      <c r="C61" s="121" t="s">
        <v>189</v>
      </c>
      <c r="D61" s="104">
        <v>8</v>
      </c>
      <c r="E61" s="639">
        <v>3</v>
      </c>
      <c r="F61" s="639"/>
      <c r="G61" s="104"/>
      <c r="H61" s="142">
        <f t="shared" si="2"/>
        <v>60000</v>
      </c>
      <c r="I61" s="100" t="s">
        <v>181</v>
      </c>
      <c r="J61" s="436" t="s">
        <v>2715</v>
      </c>
      <c r="W61" s="436"/>
      <c r="X61" s="132"/>
      <c r="Y61" s="132"/>
      <c r="Z61" s="436"/>
      <c r="AA61" s="132"/>
      <c r="AB61" s="132"/>
      <c r="AC61" s="436"/>
      <c r="AD61" s="132"/>
      <c r="AE61" s="132"/>
      <c r="AF61" s="436"/>
      <c r="AG61" s="132"/>
      <c r="AH61" s="132"/>
      <c r="AI61" s="436"/>
      <c r="AJ61" s="132"/>
      <c r="AK61" s="132"/>
      <c r="AL61" s="436"/>
      <c r="AM61" s="132"/>
      <c r="AN61" s="132"/>
      <c r="AO61" s="436"/>
      <c r="AP61" s="132"/>
      <c r="AQ61" s="75"/>
      <c r="AR61" s="75"/>
      <c r="AS61" s="75"/>
    </row>
    <row r="62" spans="1:45" x14ac:dyDescent="0.35">
      <c r="A62" s="139">
        <f t="shared" si="3"/>
        <v>57</v>
      </c>
      <c r="B62" s="103" t="s">
        <v>483</v>
      </c>
      <c r="C62" s="121" t="s">
        <v>484</v>
      </c>
      <c r="D62" s="104">
        <v>6</v>
      </c>
      <c r="E62" s="639">
        <v>2</v>
      </c>
      <c r="F62" s="639"/>
      <c r="G62" s="639"/>
      <c r="H62" s="142">
        <f t="shared" si="2"/>
        <v>40000</v>
      </c>
      <c r="I62" s="121" t="s">
        <v>181</v>
      </c>
      <c r="J62" s="436" t="s">
        <v>2717</v>
      </c>
      <c r="W62" s="436"/>
      <c r="X62" s="132"/>
      <c r="Y62" s="132"/>
      <c r="Z62" s="436"/>
      <c r="AA62" s="132"/>
      <c r="AB62" s="132"/>
      <c r="AC62" s="436"/>
      <c r="AD62" s="132"/>
      <c r="AE62" s="132"/>
      <c r="AF62" s="436"/>
      <c r="AG62" s="132"/>
      <c r="AH62" s="132"/>
      <c r="AI62" s="436"/>
      <c r="AJ62" s="132"/>
      <c r="AK62" s="132"/>
      <c r="AL62" s="436"/>
      <c r="AM62" s="132"/>
      <c r="AN62" s="132"/>
      <c r="AO62" s="436"/>
      <c r="AP62" s="132"/>
      <c r="AQ62" s="75"/>
      <c r="AR62" s="75"/>
      <c r="AS62" s="75"/>
    </row>
    <row r="63" spans="1:45" x14ac:dyDescent="0.35">
      <c r="A63" s="139">
        <f t="shared" si="3"/>
        <v>58</v>
      </c>
      <c r="B63" s="103" t="s">
        <v>1078</v>
      </c>
      <c r="C63" s="121" t="s">
        <v>649</v>
      </c>
      <c r="D63" s="104">
        <v>5</v>
      </c>
      <c r="E63" s="639">
        <v>3</v>
      </c>
      <c r="F63" s="639"/>
      <c r="G63" s="639"/>
      <c r="H63" s="142">
        <f t="shared" si="2"/>
        <v>60000</v>
      </c>
      <c r="I63" s="121"/>
      <c r="J63" s="436" t="s">
        <v>2718</v>
      </c>
      <c r="W63" s="436"/>
      <c r="X63" s="132"/>
      <c r="Y63" s="132"/>
      <c r="Z63" s="436"/>
      <c r="AA63" s="132"/>
      <c r="AB63" s="132"/>
      <c r="AC63" s="436"/>
      <c r="AD63" s="132"/>
      <c r="AE63" s="132"/>
      <c r="AF63" s="436"/>
      <c r="AG63" s="132"/>
      <c r="AH63" s="132"/>
      <c r="AI63" s="436"/>
      <c r="AJ63" s="132"/>
      <c r="AK63" s="132"/>
      <c r="AL63" s="436"/>
      <c r="AM63" s="132"/>
      <c r="AN63" s="132"/>
      <c r="AO63" s="436"/>
      <c r="AP63" s="132"/>
      <c r="AQ63" s="75"/>
      <c r="AR63" s="75"/>
      <c r="AS63" s="75"/>
    </row>
    <row r="64" spans="1:45" x14ac:dyDescent="0.35">
      <c r="A64" s="139">
        <f t="shared" si="3"/>
        <v>59</v>
      </c>
      <c r="B64" s="103" t="s">
        <v>2489</v>
      </c>
      <c r="C64" s="121" t="s">
        <v>649</v>
      </c>
      <c r="D64" s="104">
        <v>5</v>
      </c>
      <c r="E64" s="639">
        <v>1</v>
      </c>
      <c r="F64" s="639"/>
      <c r="G64" s="639"/>
      <c r="H64" s="142">
        <f t="shared" si="2"/>
        <v>20000</v>
      </c>
      <c r="I64" s="121" t="s">
        <v>181</v>
      </c>
      <c r="J64" s="436" t="s">
        <v>2719</v>
      </c>
      <c r="W64" s="436"/>
      <c r="X64" s="132"/>
      <c r="Y64" s="132"/>
      <c r="Z64" s="436"/>
      <c r="AA64" s="132"/>
      <c r="AB64" s="132"/>
      <c r="AC64" s="436"/>
      <c r="AD64" s="132"/>
      <c r="AE64" s="132"/>
      <c r="AF64" s="436"/>
      <c r="AG64" s="132"/>
      <c r="AH64" s="132"/>
      <c r="AI64" s="436"/>
      <c r="AJ64" s="132"/>
      <c r="AK64" s="132"/>
      <c r="AL64" s="436"/>
      <c r="AM64" s="132"/>
      <c r="AN64" s="132"/>
      <c r="AO64" s="436"/>
      <c r="AP64" s="132"/>
      <c r="AQ64" s="75"/>
      <c r="AR64" s="75"/>
      <c r="AS64" s="75"/>
    </row>
    <row r="65" spans="1:45" x14ac:dyDescent="0.35">
      <c r="A65" s="139" t="e">
        <f>#REF!+1</f>
        <v>#REF!</v>
      </c>
      <c r="B65" s="103" t="s">
        <v>126</v>
      </c>
      <c r="C65" s="121" t="s">
        <v>475</v>
      </c>
      <c r="D65" s="104">
        <v>4</v>
      </c>
      <c r="E65" s="639">
        <v>5</v>
      </c>
      <c r="F65" s="639"/>
      <c r="G65" s="639"/>
      <c r="H65" s="142">
        <f t="shared" si="2"/>
        <v>100000</v>
      </c>
      <c r="I65" s="121" t="s">
        <v>181</v>
      </c>
      <c r="J65" s="436" t="s">
        <v>2721</v>
      </c>
      <c r="W65" s="436"/>
      <c r="X65" s="132"/>
      <c r="Y65" s="132"/>
      <c r="Z65" s="436"/>
      <c r="AA65" s="132"/>
      <c r="AB65" s="132"/>
      <c r="AC65" s="436"/>
      <c r="AD65" s="132"/>
      <c r="AE65" s="132"/>
      <c r="AF65" s="436"/>
      <c r="AG65" s="132"/>
      <c r="AH65" s="132"/>
      <c r="AI65" s="436"/>
      <c r="AJ65" s="132"/>
      <c r="AK65" s="132"/>
      <c r="AL65" s="436"/>
      <c r="AM65" s="132"/>
      <c r="AN65" s="132"/>
      <c r="AO65" s="436"/>
      <c r="AP65" s="132"/>
      <c r="AQ65" s="75"/>
      <c r="AR65" s="75"/>
      <c r="AS65" s="75"/>
    </row>
    <row r="66" spans="1:45" x14ac:dyDescent="0.35">
      <c r="A66" s="139" t="e">
        <f t="shared" si="3"/>
        <v>#REF!</v>
      </c>
      <c r="B66" s="103" t="s">
        <v>1561</v>
      </c>
      <c r="C66" s="121" t="s">
        <v>1563</v>
      </c>
      <c r="D66" s="104">
        <v>6</v>
      </c>
      <c r="E66" s="639">
        <v>2</v>
      </c>
      <c r="F66" s="639"/>
      <c r="G66" s="639"/>
      <c r="H66" s="142">
        <f t="shared" si="2"/>
        <v>40000</v>
      </c>
      <c r="I66" s="121" t="s">
        <v>181</v>
      </c>
      <c r="J66" s="436" t="s">
        <v>2722</v>
      </c>
      <c r="W66" s="436"/>
      <c r="X66" s="132"/>
      <c r="Y66" s="132"/>
      <c r="Z66" s="436"/>
      <c r="AA66" s="132"/>
      <c r="AB66" s="132"/>
      <c r="AC66" s="436"/>
      <c r="AD66" s="132"/>
      <c r="AE66" s="132"/>
      <c r="AF66" s="436"/>
      <c r="AG66" s="132"/>
      <c r="AH66" s="132"/>
      <c r="AI66" s="436"/>
      <c r="AJ66" s="132"/>
      <c r="AK66" s="132"/>
      <c r="AL66" s="436"/>
      <c r="AM66" s="132"/>
      <c r="AN66" s="132"/>
      <c r="AO66" s="436"/>
      <c r="AP66" s="132"/>
      <c r="AQ66" s="75"/>
      <c r="AR66" s="75"/>
      <c r="AS66" s="75"/>
    </row>
    <row r="67" spans="1:45" x14ac:dyDescent="0.35">
      <c r="A67" s="139" t="e">
        <f t="shared" si="3"/>
        <v>#REF!</v>
      </c>
      <c r="B67" s="103" t="s">
        <v>1609</v>
      </c>
      <c r="C67" s="121" t="s">
        <v>487</v>
      </c>
      <c r="D67" s="104">
        <v>2</v>
      </c>
      <c r="E67" s="639">
        <v>2</v>
      </c>
      <c r="F67" s="639"/>
      <c r="G67" s="639"/>
      <c r="H67" s="142">
        <f t="shared" si="2"/>
        <v>40000</v>
      </c>
      <c r="I67" s="121" t="s">
        <v>181</v>
      </c>
      <c r="J67" s="436" t="s">
        <v>2731</v>
      </c>
      <c r="W67" s="436"/>
      <c r="X67" s="132"/>
      <c r="Y67" s="132"/>
      <c r="Z67" s="436"/>
      <c r="AA67" s="132"/>
      <c r="AB67" s="132"/>
      <c r="AC67" s="436"/>
      <c r="AD67" s="132"/>
      <c r="AE67" s="132"/>
      <c r="AF67" s="436"/>
      <c r="AG67" s="132"/>
      <c r="AH67" s="132"/>
      <c r="AI67" s="436"/>
      <c r="AJ67" s="132"/>
      <c r="AK67" s="132"/>
      <c r="AL67" s="436"/>
      <c r="AM67" s="132"/>
      <c r="AN67" s="132"/>
      <c r="AO67" s="436"/>
      <c r="AP67" s="132"/>
      <c r="AQ67" s="75"/>
      <c r="AR67" s="75"/>
      <c r="AS67" s="75"/>
    </row>
    <row r="68" spans="1:45" x14ac:dyDescent="0.35">
      <c r="A68" s="139">
        <f>A63+1</f>
        <v>59</v>
      </c>
      <c r="B68" s="103" t="s">
        <v>470</v>
      </c>
      <c r="C68" s="121" t="s">
        <v>104</v>
      </c>
      <c r="D68" s="104">
        <v>4</v>
      </c>
      <c r="E68" s="639">
        <v>2</v>
      </c>
      <c r="F68" s="639"/>
      <c r="G68" s="639"/>
      <c r="H68" s="142">
        <f t="shared" si="2"/>
        <v>40000</v>
      </c>
      <c r="I68" s="121" t="s">
        <v>181</v>
      </c>
      <c r="J68" s="436" t="s">
        <v>2732</v>
      </c>
      <c r="W68" s="436"/>
      <c r="X68" s="132"/>
      <c r="Y68" s="132"/>
      <c r="Z68" s="436"/>
      <c r="AA68" s="132"/>
      <c r="AB68" s="132"/>
      <c r="AC68" s="436"/>
      <c r="AD68" s="132"/>
      <c r="AE68" s="132"/>
      <c r="AF68" s="436"/>
      <c r="AG68" s="132"/>
      <c r="AH68" s="132"/>
      <c r="AI68" s="436"/>
      <c r="AJ68" s="132"/>
      <c r="AK68" s="132"/>
      <c r="AL68" s="436"/>
      <c r="AM68" s="132"/>
      <c r="AN68" s="132"/>
      <c r="AO68" s="436"/>
      <c r="AP68" s="132"/>
      <c r="AQ68" s="75"/>
      <c r="AR68" s="75"/>
      <c r="AS68" s="75"/>
    </row>
    <row r="69" spans="1:45" x14ac:dyDescent="0.35">
      <c r="A69" s="230">
        <f>A64+1</f>
        <v>60</v>
      </c>
      <c r="B69" s="103" t="s">
        <v>503</v>
      </c>
      <c r="C69" s="121" t="s">
        <v>148</v>
      </c>
      <c r="D69" s="104">
        <v>4</v>
      </c>
      <c r="E69" s="639">
        <v>2</v>
      </c>
      <c r="F69" s="639"/>
      <c r="G69" s="639"/>
      <c r="H69" s="640">
        <f t="shared" si="2"/>
        <v>40000</v>
      </c>
      <c r="I69" s="121" t="s">
        <v>181</v>
      </c>
      <c r="J69" s="436" t="s">
        <v>2726</v>
      </c>
      <c r="W69" s="436"/>
      <c r="X69" s="132"/>
      <c r="Y69" s="132"/>
      <c r="Z69" s="436"/>
      <c r="AA69" s="132"/>
      <c r="AB69" s="132"/>
      <c r="AC69" s="436"/>
      <c r="AD69" s="132"/>
      <c r="AE69" s="132"/>
      <c r="AF69" s="436"/>
      <c r="AG69" s="132"/>
      <c r="AH69" s="132"/>
      <c r="AI69" s="436"/>
      <c r="AJ69" s="132"/>
      <c r="AK69" s="132"/>
      <c r="AL69" s="436"/>
      <c r="AM69" s="132"/>
      <c r="AN69" s="132"/>
      <c r="AO69" s="436"/>
      <c r="AP69" s="132"/>
      <c r="AQ69" s="75"/>
      <c r="AR69" s="75"/>
      <c r="AS69" s="75"/>
    </row>
    <row r="70" spans="1:45" x14ac:dyDescent="0.35">
      <c r="A70" s="139" t="e">
        <f>#REF!+1</f>
        <v>#REF!</v>
      </c>
      <c r="B70" s="103" t="s">
        <v>909</v>
      </c>
      <c r="C70" s="121" t="s">
        <v>148</v>
      </c>
      <c r="D70" s="104">
        <v>4</v>
      </c>
      <c r="E70" s="639">
        <v>2</v>
      </c>
      <c r="F70" s="639"/>
      <c r="G70" s="639"/>
      <c r="H70" s="640">
        <f t="shared" si="2"/>
        <v>40000</v>
      </c>
      <c r="I70" s="121" t="s">
        <v>181</v>
      </c>
      <c r="J70" s="436" t="s">
        <v>2727</v>
      </c>
      <c r="W70" s="436"/>
      <c r="X70" s="132"/>
      <c r="Y70" s="132"/>
      <c r="Z70" s="436"/>
      <c r="AA70" s="132"/>
      <c r="AB70" s="132"/>
      <c r="AC70" s="436"/>
      <c r="AD70" s="132"/>
      <c r="AE70" s="132"/>
      <c r="AF70" s="436"/>
      <c r="AG70" s="132"/>
      <c r="AH70" s="132"/>
      <c r="AI70" s="436"/>
      <c r="AJ70" s="132"/>
      <c r="AK70" s="132"/>
      <c r="AL70" s="436"/>
      <c r="AM70" s="132"/>
      <c r="AN70" s="132"/>
      <c r="AO70" s="436"/>
      <c r="AP70" s="132"/>
      <c r="AQ70" s="75"/>
      <c r="AR70" s="75"/>
      <c r="AS70" s="75"/>
    </row>
    <row r="71" spans="1:45" x14ac:dyDescent="0.35">
      <c r="A71" s="230" t="e">
        <f t="shared" ref="A71" si="4">A65+1</f>
        <v>#REF!</v>
      </c>
      <c r="B71" s="103" t="s">
        <v>2172</v>
      </c>
      <c r="C71" s="121" t="s">
        <v>148</v>
      </c>
      <c r="D71" s="104">
        <v>4</v>
      </c>
      <c r="E71" s="639">
        <v>2</v>
      </c>
      <c r="F71" s="639"/>
      <c r="G71" s="639"/>
      <c r="H71" s="640">
        <f t="shared" si="2"/>
        <v>40000</v>
      </c>
      <c r="I71" s="121" t="s">
        <v>181</v>
      </c>
      <c r="J71" s="436" t="s">
        <v>2728</v>
      </c>
      <c r="W71" s="436"/>
      <c r="X71" s="132"/>
      <c r="Y71" s="132"/>
      <c r="Z71" s="436"/>
      <c r="AA71" s="132"/>
      <c r="AB71" s="132"/>
      <c r="AC71" s="436"/>
      <c r="AD71" s="132"/>
      <c r="AE71" s="132"/>
      <c r="AF71" s="436"/>
      <c r="AG71" s="132"/>
      <c r="AH71" s="132"/>
      <c r="AI71" s="436"/>
      <c r="AJ71" s="132"/>
      <c r="AK71" s="132"/>
      <c r="AL71" s="436"/>
      <c r="AM71" s="132"/>
      <c r="AN71" s="132"/>
      <c r="AO71" s="436"/>
      <c r="AP71" s="132"/>
      <c r="AQ71" s="75"/>
      <c r="AR71" s="75"/>
      <c r="AS71" s="75"/>
    </row>
    <row r="72" spans="1:45" x14ac:dyDescent="0.35">
      <c r="A72" s="139">
        <v>63</v>
      </c>
      <c r="B72" s="103" t="s">
        <v>2729</v>
      </c>
      <c r="C72" s="121" t="s">
        <v>849</v>
      </c>
      <c r="D72" s="104">
        <v>8</v>
      </c>
      <c r="E72" s="639">
        <v>1</v>
      </c>
      <c r="F72" s="639"/>
      <c r="G72" s="639"/>
      <c r="H72" s="640">
        <f t="shared" si="2"/>
        <v>20000</v>
      </c>
      <c r="I72" s="121" t="s">
        <v>181</v>
      </c>
      <c r="J72" s="436" t="s">
        <v>2730</v>
      </c>
      <c r="W72" s="436"/>
      <c r="X72" s="132"/>
      <c r="Y72" s="132"/>
      <c r="Z72" s="436"/>
      <c r="AA72" s="132"/>
      <c r="AB72" s="132"/>
      <c r="AC72" s="436"/>
      <c r="AD72" s="132"/>
      <c r="AE72" s="132"/>
      <c r="AF72" s="436"/>
      <c r="AG72" s="132"/>
      <c r="AH72" s="132"/>
      <c r="AI72" s="436"/>
      <c r="AJ72" s="132"/>
      <c r="AK72" s="132"/>
      <c r="AL72" s="436"/>
      <c r="AM72" s="132"/>
      <c r="AN72" s="132"/>
      <c r="AO72" s="436"/>
      <c r="AP72" s="132"/>
      <c r="AQ72" s="75"/>
      <c r="AR72" s="75"/>
      <c r="AS72" s="75"/>
    </row>
    <row r="73" spans="1:45" x14ac:dyDescent="0.35">
      <c r="A73" s="139">
        <v>64</v>
      </c>
      <c r="B73" s="103" t="s">
        <v>1229</v>
      </c>
      <c r="C73" s="121" t="s">
        <v>104</v>
      </c>
      <c r="D73" s="104">
        <v>4</v>
      </c>
      <c r="E73" s="639">
        <v>2</v>
      </c>
      <c r="F73" s="639"/>
      <c r="G73" s="639"/>
      <c r="H73" s="640">
        <f t="shared" si="2"/>
        <v>40000</v>
      </c>
      <c r="I73" s="121" t="s">
        <v>181</v>
      </c>
      <c r="J73" s="436" t="s">
        <v>2733</v>
      </c>
      <c r="W73" s="436"/>
      <c r="X73" s="132"/>
      <c r="Y73" s="132"/>
      <c r="Z73" s="436"/>
      <c r="AA73" s="132"/>
      <c r="AB73" s="132"/>
      <c r="AC73" s="436"/>
      <c r="AD73" s="132"/>
      <c r="AE73" s="132"/>
      <c r="AF73" s="436"/>
      <c r="AG73" s="132"/>
      <c r="AH73" s="132"/>
      <c r="AI73" s="436"/>
      <c r="AJ73" s="132"/>
      <c r="AK73" s="132"/>
      <c r="AL73" s="436"/>
      <c r="AM73" s="132"/>
      <c r="AN73" s="132"/>
      <c r="AO73" s="436"/>
      <c r="AP73" s="132"/>
      <c r="AQ73" s="75"/>
      <c r="AR73" s="75"/>
      <c r="AS73" s="75"/>
    </row>
    <row r="74" spans="1:45" x14ac:dyDescent="0.35">
      <c r="A74" s="139">
        <v>65</v>
      </c>
      <c r="B74" s="103" t="s">
        <v>2736</v>
      </c>
      <c r="C74" s="121" t="s">
        <v>1409</v>
      </c>
      <c r="D74" s="104">
        <v>3</v>
      </c>
      <c r="E74" s="639">
        <v>1</v>
      </c>
      <c r="F74" s="639"/>
      <c r="G74" s="639"/>
      <c r="H74" s="640">
        <f t="shared" si="2"/>
        <v>20000</v>
      </c>
      <c r="I74" s="121" t="s">
        <v>181</v>
      </c>
      <c r="J74" s="436" t="s">
        <v>2734</v>
      </c>
      <c r="W74" s="436"/>
      <c r="X74" s="132"/>
      <c r="Y74" s="132"/>
      <c r="Z74" s="436"/>
      <c r="AA74" s="132"/>
      <c r="AB74" s="132"/>
      <c r="AC74" s="436"/>
      <c r="AD74" s="132"/>
      <c r="AE74" s="132"/>
      <c r="AF74" s="436"/>
      <c r="AG74" s="132"/>
      <c r="AH74" s="132"/>
      <c r="AI74" s="436"/>
      <c r="AJ74" s="132"/>
      <c r="AK74" s="132"/>
      <c r="AL74" s="436"/>
      <c r="AM74" s="132"/>
      <c r="AN74" s="132"/>
      <c r="AO74" s="436"/>
      <c r="AP74" s="132"/>
      <c r="AQ74" s="75"/>
      <c r="AR74" s="75"/>
      <c r="AS74" s="75"/>
    </row>
    <row r="75" spans="1:45" x14ac:dyDescent="0.35">
      <c r="A75" s="139">
        <v>66</v>
      </c>
      <c r="B75" s="103" t="s">
        <v>437</v>
      </c>
      <c r="C75" s="121" t="s">
        <v>104</v>
      </c>
      <c r="D75" s="104">
        <v>4</v>
      </c>
      <c r="E75" s="639">
        <v>1</v>
      </c>
      <c r="F75" s="639"/>
      <c r="G75" s="639"/>
      <c r="H75" s="640">
        <f t="shared" si="2"/>
        <v>20000</v>
      </c>
      <c r="I75" s="121" t="s">
        <v>181</v>
      </c>
      <c r="J75" s="436" t="s">
        <v>2735</v>
      </c>
      <c r="W75" s="436"/>
      <c r="X75" s="132"/>
      <c r="Y75" s="132"/>
      <c r="Z75" s="436"/>
      <c r="AA75" s="132"/>
      <c r="AB75" s="132"/>
      <c r="AC75" s="436"/>
      <c r="AD75" s="132"/>
      <c r="AE75" s="132"/>
      <c r="AF75" s="436"/>
      <c r="AG75" s="132"/>
      <c r="AH75" s="132"/>
      <c r="AI75" s="436"/>
      <c r="AJ75" s="132"/>
      <c r="AK75" s="132"/>
      <c r="AL75" s="436"/>
      <c r="AM75" s="132"/>
      <c r="AN75" s="132"/>
      <c r="AO75" s="436"/>
      <c r="AP75" s="132"/>
      <c r="AQ75" s="75"/>
      <c r="AR75" s="75"/>
      <c r="AS75" s="75"/>
    </row>
    <row r="76" spans="1:45" x14ac:dyDescent="0.35">
      <c r="A76" s="139">
        <v>67</v>
      </c>
      <c r="B76" s="103" t="s">
        <v>1746</v>
      </c>
      <c r="C76" s="121" t="s">
        <v>825</v>
      </c>
      <c r="D76" s="104">
        <v>7</v>
      </c>
      <c r="E76" s="639">
        <v>1</v>
      </c>
      <c r="F76" s="639"/>
      <c r="G76" s="639"/>
      <c r="H76" s="640">
        <f t="shared" si="2"/>
        <v>20000</v>
      </c>
      <c r="I76" s="121" t="s">
        <v>181</v>
      </c>
      <c r="J76" s="436" t="s">
        <v>2737</v>
      </c>
      <c r="W76" s="436"/>
      <c r="X76" s="132"/>
      <c r="Y76" s="132"/>
      <c r="Z76" s="436"/>
      <c r="AA76" s="132"/>
      <c r="AB76" s="132"/>
      <c r="AC76" s="436"/>
      <c r="AD76" s="132"/>
      <c r="AE76" s="132"/>
      <c r="AF76" s="436"/>
      <c r="AG76" s="132"/>
      <c r="AH76" s="132"/>
      <c r="AI76" s="436"/>
      <c r="AJ76" s="132"/>
      <c r="AK76" s="132"/>
      <c r="AL76" s="436"/>
      <c r="AM76" s="132"/>
      <c r="AN76" s="132"/>
      <c r="AO76" s="436"/>
      <c r="AP76" s="132"/>
      <c r="AQ76" s="75"/>
      <c r="AR76" s="75"/>
      <c r="AS76" s="75"/>
    </row>
    <row r="77" spans="1:45" x14ac:dyDescent="0.35">
      <c r="A77" s="139">
        <v>68</v>
      </c>
      <c r="B77" s="103" t="s">
        <v>2636</v>
      </c>
      <c r="C77" s="121" t="s">
        <v>484</v>
      </c>
      <c r="D77" s="104">
        <v>6</v>
      </c>
      <c r="E77" s="639">
        <v>1</v>
      </c>
      <c r="F77" s="639"/>
      <c r="G77" s="639"/>
      <c r="H77" s="640">
        <f t="shared" si="2"/>
        <v>20000</v>
      </c>
      <c r="I77" s="121" t="s">
        <v>181</v>
      </c>
      <c r="J77" s="436" t="s">
        <v>2738</v>
      </c>
      <c r="W77" s="436"/>
      <c r="X77" s="132"/>
      <c r="Y77" s="132"/>
      <c r="Z77" s="436"/>
      <c r="AA77" s="132"/>
      <c r="AB77" s="132"/>
      <c r="AC77" s="436"/>
      <c r="AD77" s="132"/>
      <c r="AE77" s="132"/>
      <c r="AF77" s="436"/>
      <c r="AG77" s="132"/>
      <c r="AH77" s="132"/>
      <c r="AI77" s="436"/>
      <c r="AJ77" s="132"/>
      <c r="AK77" s="132"/>
      <c r="AL77" s="436"/>
      <c r="AM77" s="132"/>
      <c r="AN77" s="132"/>
      <c r="AO77" s="436"/>
      <c r="AP77" s="132"/>
      <c r="AQ77" s="75"/>
      <c r="AR77" s="75"/>
      <c r="AS77" s="75"/>
    </row>
    <row r="78" spans="1:45" x14ac:dyDescent="0.35">
      <c r="A78" s="139">
        <v>69</v>
      </c>
      <c r="B78" s="103" t="s">
        <v>1973</v>
      </c>
      <c r="C78" s="121" t="s">
        <v>484</v>
      </c>
      <c r="D78" s="104">
        <v>6</v>
      </c>
      <c r="E78" s="639">
        <v>1</v>
      </c>
      <c r="F78" s="639"/>
      <c r="G78" s="639"/>
      <c r="H78" s="640">
        <f t="shared" si="2"/>
        <v>20000</v>
      </c>
      <c r="I78" s="121" t="s">
        <v>181</v>
      </c>
      <c r="J78" s="436"/>
      <c r="W78" s="436"/>
      <c r="X78" s="132"/>
      <c r="Y78" s="132"/>
      <c r="Z78" s="436"/>
      <c r="AA78" s="132"/>
      <c r="AB78" s="132"/>
      <c r="AC78" s="436"/>
      <c r="AD78" s="132"/>
      <c r="AE78" s="132"/>
      <c r="AF78" s="436"/>
      <c r="AG78" s="132"/>
      <c r="AH78" s="132"/>
      <c r="AI78" s="436"/>
      <c r="AJ78" s="132"/>
      <c r="AK78" s="132"/>
      <c r="AL78" s="436"/>
      <c r="AM78" s="132"/>
      <c r="AN78" s="132"/>
      <c r="AO78" s="436"/>
      <c r="AP78" s="132"/>
      <c r="AQ78" s="75"/>
      <c r="AR78" s="75"/>
      <c r="AS78" s="75"/>
    </row>
    <row r="79" spans="1:45" x14ac:dyDescent="0.35">
      <c r="A79" s="493">
        <v>70</v>
      </c>
      <c r="B79" s="552" t="s">
        <v>2740</v>
      </c>
      <c r="C79" s="121" t="s">
        <v>1589</v>
      </c>
      <c r="D79" s="104">
        <v>7</v>
      </c>
      <c r="E79" s="639">
        <v>3</v>
      </c>
      <c r="F79" s="639"/>
      <c r="G79" s="639"/>
      <c r="H79" s="640">
        <f t="shared" si="2"/>
        <v>60000</v>
      </c>
      <c r="I79" s="121" t="s">
        <v>181</v>
      </c>
      <c r="J79" s="436"/>
      <c r="W79" s="436"/>
      <c r="X79" s="132"/>
      <c r="Y79" s="132"/>
      <c r="Z79" s="436"/>
      <c r="AA79" s="132"/>
      <c r="AB79" s="132"/>
      <c r="AC79" s="436"/>
      <c r="AD79" s="132"/>
      <c r="AE79" s="132"/>
      <c r="AF79" s="436"/>
      <c r="AG79" s="132"/>
      <c r="AH79" s="132"/>
      <c r="AI79" s="436"/>
      <c r="AJ79" s="132"/>
      <c r="AK79" s="132"/>
      <c r="AL79" s="436"/>
      <c r="AM79" s="132"/>
      <c r="AN79" s="132"/>
      <c r="AO79" s="436"/>
      <c r="AP79" s="132"/>
      <c r="AQ79" s="75"/>
      <c r="AR79" s="75"/>
      <c r="AS79" s="75"/>
    </row>
    <row r="80" spans="1:45" x14ac:dyDescent="0.35">
      <c r="A80" s="493">
        <v>71</v>
      </c>
      <c r="B80" s="552" t="s">
        <v>727</v>
      </c>
      <c r="C80" s="121" t="s">
        <v>422</v>
      </c>
      <c r="D80" s="104">
        <v>4</v>
      </c>
      <c r="E80" s="639">
        <v>3</v>
      </c>
      <c r="F80" s="639"/>
      <c r="G80" s="639"/>
      <c r="H80" s="640">
        <f t="shared" si="2"/>
        <v>60000</v>
      </c>
      <c r="I80" s="121"/>
      <c r="J80" s="436"/>
      <c r="W80" s="436"/>
      <c r="X80" s="132"/>
      <c r="Y80" s="132"/>
      <c r="Z80" s="436"/>
      <c r="AA80" s="132"/>
      <c r="AB80" s="132"/>
      <c r="AC80" s="436"/>
      <c r="AD80" s="132"/>
      <c r="AE80" s="132"/>
      <c r="AF80" s="436"/>
      <c r="AG80" s="132"/>
      <c r="AH80" s="132"/>
      <c r="AI80" s="436"/>
      <c r="AJ80" s="132"/>
      <c r="AK80" s="132"/>
      <c r="AL80" s="436"/>
      <c r="AM80" s="132"/>
      <c r="AN80" s="132"/>
      <c r="AO80" s="436"/>
      <c r="AP80" s="132"/>
      <c r="AQ80" s="75"/>
      <c r="AR80" s="75"/>
      <c r="AS80" s="75"/>
    </row>
    <row r="81" spans="1:45" x14ac:dyDescent="0.35">
      <c r="A81" s="493">
        <v>72</v>
      </c>
      <c r="B81" s="552" t="s">
        <v>513</v>
      </c>
      <c r="C81" s="121" t="s">
        <v>189</v>
      </c>
      <c r="D81" s="104">
        <v>8</v>
      </c>
      <c r="E81" s="639">
        <v>1</v>
      </c>
      <c r="F81" s="639"/>
      <c r="G81" s="639"/>
      <c r="H81" s="640">
        <f t="shared" si="2"/>
        <v>20000</v>
      </c>
      <c r="I81" s="121" t="s">
        <v>181</v>
      </c>
      <c r="J81" s="436"/>
      <c r="W81" s="436"/>
      <c r="X81" s="132"/>
      <c r="Y81" s="132"/>
      <c r="Z81" s="436"/>
      <c r="AA81" s="132"/>
      <c r="AB81" s="132"/>
      <c r="AC81" s="436"/>
      <c r="AD81" s="132"/>
      <c r="AE81" s="132"/>
      <c r="AF81" s="436"/>
      <c r="AG81" s="132"/>
      <c r="AH81" s="132"/>
      <c r="AI81" s="436"/>
      <c r="AJ81" s="132"/>
      <c r="AK81" s="132"/>
      <c r="AL81" s="436"/>
      <c r="AM81" s="132"/>
      <c r="AN81" s="132"/>
      <c r="AO81" s="436"/>
      <c r="AP81" s="132"/>
      <c r="AQ81" s="75"/>
      <c r="AR81" s="75"/>
      <c r="AS81" s="75"/>
    </row>
    <row r="82" spans="1:45" x14ac:dyDescent="0.35">
      <c r="A82" s="660" t="s">
        <v>140</v>
      </c>
      <c r="B82" s="661"/>
      <c r="C82" s="438"/>
      <c r="D82" s="631"/>
      <c r="E82" s="628">
        <f>SUM(E6:E81)</f>
        <v>132</v>
      </c>
      <c r="F82" s="628"/>
      <c r="G82" s="628">
        <f>SUM(G6:G68)</f>
        <v>17</v>
      </c>
      <c r="H82" s="243">
        <f>SUM(H6:H81)</f>
        <v>2980000</v>
      </c>
      <c r="I82" s="100"/>
      <c r="J82" s="436"/>
      <c r="W82" s="436"/>
      <c r="X82" s="132"/>
      <c r="Y82" s="132"/>
      <c r="Z82" s="436"/>
      <c r="AA82" s="132"/>
      <c r="AB82" s="132"/>
      <c r="AC82" s="436"/>
      <c r="AD82" s="132"/>
      <c r="AE82" s="132"/>
      <c r="AF82" s="436"/>
      <c r="AG82" s="132"/>
      <c r="AH82" s="132"/>
      <c r="AI82" s="436"/>
      <c r="AJ82" s="132"/>
      <c r="AK82" s="132"/>
      <c r="AL82" s="436"/>
      <c r="AM82" s="132"/>
      <c r="AN82" s="132"/>
      <c r="AO82" s="436"/>
      <c r="AP82" s="132"/>
      <c r="AQ82" s="75"/>
      <c r="AR82" s="75"/>
      <c r="AS82" s="75"/>
    </row>
    <row r="83" spans="1:45" x14ac:dyDescent="0.35">
      <c r="J83" s="436"/>
      <c r="W83" s="436"/>
      <c r="X83" s="436"/>
      <c r="Y83" s="132"/>
      <c r="Z83" s="436"/>
      <c r="AA83" s="436"/>
      <c r="AB83" s="132"/>
      <c r="AC83" s="436"/>
      <c r="AD83" s="436"/>
      <c r="AE83" s="132"/>
      <c r="AF83" s="436"/>
      <c r="AG83" s="436"/>
      <c r="AH83" s="132"/>
      <c r="AI83" s="436"/>
      <c r="AJ83" s="436"/>
      <c r="AK83" s="132"/>
      <c r="AL83" s="436"/>
      <c r="AM83" s="436"/>
      <c r="AN83" s="132"/>
      <c r="AO83" s="436"/>
      <c r="AP83" s="436"/>
      <c r="AQ83" s="75"/>
      <c r="AR83" s="75"/>
      <c r="AS83" s="75"/>
    </row>
    <row r="84" spans="1:45" x14ac:dyDescent="0.35">
      <c r="B84" s="375" t="s">
        <v>1443</v>
      </c>
      <c r="C84" s="572">
        <f>E82-C85-C86-C87-C88-C89-C90-C91-C92-C93</f>
        <v>121</v>
      </c>
      <c r="D84" s="572"/>
      <c r="E84" s="573"/>
      <c r="F84" s="573"/>
      <c r="G84" s="574"/>
      <c r="H84" s="336"/>
      <c r="I84" s="439"/>
      <c r="J84" s="436"/>
      <c r="W84" s="436"/>
      <c r="X84" s="523"/>
      <c r="Y84" s="132"/>
      <c r="Z84" s="436"/>
      <c r="AA84" s="523"/>
      <c r="AB84" s="132"/>
      <c r="AC84" s="436"/>
      <c r="AD84" s="523"/>
      <c r="AE84" s="132"/>
      <c r="AF84" s="436"/>
      <c r="AG84" s="523"/>
      <c r="AH84" s="132"/>
      <c r="AI84" s="436"/>
      <c r="AJ84" s="523"/>
      <c r="AK84" s="132"/>
      <c r="AL84" s="436"/>
      <c r="AM84" s="523"/>
      <c r="AN84" s="132"/>
      <c r="AO84" s="436"/>
      <c r="AP84" s="523"/>
      <c r="AQ84" s="75"/>
      <c r="AR84" s="75"/>
      <c r="AS84" s="75"/>
    </row>
    <row r="85" spans="1:45" x14ac:dyDescent="0.35">
      <c r="B85" s="375" t="s">
        <v>2669</v>
      </c>
      <c r="C85" s="574">
        <v>1</v>
      </c>
      <c r="D85" s="574"/>
      <c r="E85" s="575"/>
      <c r="F85" s="575"/>
      <c r="G85" s="574"/>
      <c r="I85" s="294"/>
      <c r="W85" s="436"/>
      <c r="X85" s="436"/>
      <c r="Y85" s="132"/>
      <c r="Z85" s="436"/>
      <c r="AA85" s="436"/>
      <c r="AB85" s="132"/>
      <c r="AC85" s="436"/>
      <c r="AD85" s="436"/>
      <c r="AE85" s="132"/>
      <c r="AF85" s="436"/>
      <c r="AG85" s="436"/>
      <c r="AH85" s="132"/>
      <c r="AI85" s="436"/>
      <c r="AJ85" s="436"/>
      <c r="AK85" s="132"/>
      <c r="AL85" s="436"/>
      <c r="AM85" s="436"/>
      <c r="AN85" s="132"/>
      <c r="AO85" s="436"/>
      <c r="AP85" s="436"/>
      <c r="AQ85" s="75"/>
      <c r="AR85" s="75"/>
      <c r="AS85" s="75"/>
    </row>
    <row r="86" spans="1:45" x14ac:dyDescent="0.35">
      <c r="B86" s="375" t="s">
        <v>2486</v>
      </c>
      <c r="C86" s="574">
        <v>1</v>
      </c>
      <c r="D86" s="574"/>
      <c r="E86" s="575"/>
      <c r="F86" s="575"/>
      <c r="G86" s="574"/>
      <c r="I86" s="169"/>
      <c r="W86" s="436"/>
      <c r="X86" s="132"/>
      <c r="Y86" s="132"/>
      <c r="Z86" s="436"/>
      <c r="AA86" s="132"/>
      <c r="AB86" s="132"/>
      <c r="AC86" s="436"/>
      <c r="AD86" s="132"/>
      <c r="AE86" s="132"/>
      <c r="AF86" s="436"/>
      <c r="AG86" s="132"/>
      <c r="AH86" s="132"/>
      <c r="AI86" s="436"/>
      <c r="AJ86" s="132"/>
      <c r="AK86" s="132"/>
      <c r="AL86" s="436"/>
      <c r="AM86" s="132"/>
      <c r="AN86" s="132"/>
      <c r="AO86" s="436"/>
      <c r="AP86" s="132"/>
      <c r="AQ86" s="75"/>
      <c r="AR86" s="75"/>
      <c r="AS86" s="75"/>
    </row>
    <row r="87" spans="1:45" x14ac:dyDescent="0.35">
      <c r="B87" s="375" t="s">
        <v>339</v>
      </c>
      <c r="C87" s="574">
        <v>2</v>
      </c>
      <c r="D87" s="574"/>
      <c r="E87" s="575"/>
      <c r="F87" s="575"/>
      <c r="G87" s="574"/>
      <c r="I87" s="294"/>
      <c r="W87" s="362"/>
      <c r="X87" s="132"/>
      <c r="Y87" s="132"/>
      <c r="Z87" s="436"/>
      <c r="AA87" s="132"/>
      <c r="AB87" s="132"/>
      <c r="AC87" s="436"/>
      <c r="AD87" s="132"/>
      <c r="AE87" s="132"/>
      <c r="AF87" s="436"/>
      <c r="AG87" s="132"/>
      <c r="AH87" s="132"/>
      <c r="AI87" s="436"/>
      <c r="AJ87" s="132"/>
      <c r="AK87" s="132"/>
      <c r="AL87" s="436"/>
      <c r="AM87" s="132"/>
      <c r="AN87" s="132"/>
      <c r="AO87" s="436"/>
      <c r="AP87" s="132"/>
      <c r="AQ87" s="75"/>
      <c r="AR87" s="75"/>
      <c r="AS87" s="75"/>
    </row>
    <row r="88" spans="1:45" x14ac:dyDescent="0.35">
      <c r="B88" s="375" t="s">
        <v>2720</v>
      </c>
      <c r="C88" s="574">
        <v>2</v>
      </c>
      <c r="D88" s="574"/>
      <c r="E88" s="575"/>
      <c r="F88" s="575"/>
      <c r="G88" s="574"/>
      <c r="W88" s="362"/>
      <c r="X88" s="132"/>
      <c r="Y88" s="132"/>
      <c r="Z88" s="436"/>
      <c r="AA88" s="132"/>
      <c r="AB88" s="132"/>
      <c r="AC88" s="436"/>
      <c r="AD88" s="132"/>
      <c r="AE88" s="132"/>
      <c r="AF88" s="436"/>
      <c r="AG88" s="132"/>
      <c r="AH88" s="132"/>
      <c r="AI88" s="436"/>
      <c r="AJ88" s="132"/>
      <c r="AK88" s="132"/>
      <c r="AL88" s="436"/>
      <c r="AM88" s="132"/>
      <c r="AN88" s="132"/>
      <c r="AO88" s="436"/>
      <c r="AP88" s="132"/>
      <c r="AQ88" s="75"/>
      <c r="AR88" s="75"/>
      <c r="AS88" s="75"/>
    </row>
    <row r="89" spans="1:45" x14ac:dyDescent="0.35">
      <c r="B89" s="375" t="s">
        <v>474</v>
      </c>
      <c r="C89" s="574">
        <v>1</v>
      </c>
      <c r="D89" s="574"/>
      <c r="E89" s="575"/>
      <c r="F89" s="575"/>
      <c r="G89" s="574"/>
      <c r="W89" s="362"/>
      <c r="X89" s="132"/>
      <c r="Y89" s="132"/>
      <c r="Z89" s="436"/>
      <c r="AA89" s="132"/>
      <c r="AB89" s="132"/>
      <c r="AC89" s="436"/>
      <c r="AD89" s="132"/>
      <c r="AE89" s="132"/>
      <c r="AF89" s="436"/>
      <c r="AG89" s="132"/>
      <c r="AH89" s="132"/>
      <c r="AI89" s="436"/>
      <c r="AJ89" s="132"/>
      <c r="AK89" s="132"/>
      <c r="AL89" s="436"/>
      <c r="AM89" s="132"/>
      <c r="AN89" s="132"/>
      <c r="AO89" s="436"/>
      <c r="AP89" s="132"/>
      <c r="AQ89" s="75"/>
      <c r="AR89" s="75"/>
      <c r="AS89" s="75"/>
    </row>
    <row r="90" spans="1:45" x14ac:dyDescent="0.35">
      <c r="A90" s="636"/>
      <c r="B90" s="375" t="s">
        <v>1424</v>
      </c>
      <c r="C90" s="574">
        <v>1</v>
      </c>
      <c r="D90" s="574"/>
      <c r="E90" s="575"/>
      <c r="F90" s="575"/>
      <c r="G90" s="574"/>
      <c r="W90" s="362"/>
      <c r="X90" s="132"/>
      <c r="Y90" s="132"/>
      <c r="Z90" s="436"/>
      <c r="AA90" s="132"/>
      <c r="AB90" s="132"/>
      <c r="AC90" s="436"/>
      <c r="AD90" s="132"/>
      <c r="AE90" s="132"/>
      <c r="AF90" s="436"/>
      <c r="AG90" s="132"/>
      <c r="AH90" s="132"/>
      <c r="AI90" s="436"/>
      <c r="AJ90" s="132"/>
      <c r="AK90" s="132"/>
      <c r="AL90" s="436"/>
      <c r="AM90" s="132"/>
      <c r="AN90" s="132"/>
      <c r="AO90" s="436"/>
      <c r="AP90" s="132"/>
      <c r="AQ90" s="75"/>
      <c r="AR90" s="75"/>
      <c r="AS90" s="75"/>
    </row>
    <row r="91" spans="1:45" x14ac:dyDescent="0.35">
      <c r="A91" s="636"/>
      <c r="B91" s="375" t="s">
        <v>2723</v>
      </c>
      <c r="C91" s="574">
        <v>1</v>
      </c>
      <c r="D91" s="574"/>
      <c r="E91" s="575"/>
      <c r="F91" s="575"/>
      <c r="G91" s="574"/>
      <c r="W91" s="362"/>
      <c r="X91" s="132"/>
      <c r="Y91" s="132"/>
      <c r="Z91" s="436"/>
      <c r="AA91" s="132"/>
      <c r="AB91" s="132"/>
      <c r="AC91" s="436"/>
      <c r="AD91" s="132"/>
      <c r="AE91" s="132"/>
      <c r="AF91" s="436"/>
      <c r="AG91" s="132"/>
      <c r="AH91" s="132"/>
      <c r="AI91" s="436"/>
      <c r="AJ91" s="132"/>
      <c r="AK91" s="132"/>
      <c r="AL91" s="436"/>
      <c r="AM91" s="132"/>
      <c r="AN91" s="132"/>
      <c r="AO91" s="436"/>
      <c r="AP91" s="132"/>
      <c r="AQ91" s="75"/>
      <c r="AR91" s="75"/>
      <c r="AS91" s="75"/>
    </row>
    <row r="92" spans="1:45" x14ac:dyDescent="0.35">
      <c r="A92" s="636"/>
      <c r="B92" s="375" t="s">
        <v>80</v>
      </c>
      <c r="C92" s="574">
        <v>1</v>
      </c>
      <c r="D92" s="574"/>
      <c r="E92" s="575"/>
      <c r="F92" s="575"/>
      <c r="G92" s="574"/>
      <c r="W92" s="362"/>
      <c r="X92" s="132"/>
      <c r="Y92" s="132"/>
      <c r="Z92" s="436"/>
      <c r="AA92" s="132"/>
      <c r="AB92" s="132"/>
      <c r="AC92" s="436"/>
      <c r="AD92" s="132"/>
      <c r="AE92" s="132"/>
      <c r="AF92" s="436"/>
      <c r="AG92" s="132"/>
      <c r="AH92" s="132"/>
      <c r="AI92" s="436"/>
      <c r="AJ92" s="132"/>
      <c r="AK92" s="132"/>
      <c r="AL92" s="436"/>
      <c r="AM92" s="132"/>
      <c r="AN92" s="132"/>
      <c r="AO92" s="436"/>
      <c r="AP92" s="132"/>
      <c r="AQ92" s="75"/>
      <c r="AR92" s="75"/>
      <c r="AS92" s="75"/>
    </row>
    <row r="93" spans="1:45" x14ac:dyDescent="0.35">
      <c r="A93" s="636"/>
      <c r="B93" s="375" t="s">
        <v>2739</v>
      </c>
      <c r="C93" s="574">
        <v>1</v>
      </c>
      <c r="D93" s="574"/>
      <c r="E93" s="575"/>
      <c r="F93" s="575"/>
      <c r="G93" s="574"/>
      <c r="W93" s="362"/>
      <c r="X93" s="132"/>
      <c r="Y93" s="132"/>
      <c r="Z93" s="436"/>
      <c r="AA93" s="132"/>
      <c r="AB93" s="132"/>
      <c r="AC93" s="436"/>
      <c r="AD93" s="132"/>
      <c r="AE93" s="132"/>
      <c r="AF93" s="436"/>
      <c r="AG93" s="132"/>
      <c r="AH93" s="132"/>
      <c r="AI93" s="436"/>
      <c r="AJ93" s="132"/>
      <c r="AK93" s="132"/>
      <c r="AL93" s="436"/>
      <c r="AM93" s="132"/>
      <c r="AN93" s="132"/>
      <c r="AO93" s="436"/>
      <c r="AP93" s="132"/>
      <c r="AQ93" s="75"/>
      <c r="AR93" s="75"/>
      <c r="AS93" s="75"/>
    </row>
    <row r="94" spans="1:45" x14ac:dyDescent="0.35">
      <c r="B94" s="375" t="s">
        <v>71</v>
      </c>
      <c r="C94" s="574">
        <f>G82</f>
        <v>17</v>
      </c>
      <c r="D94" s="635" t="s">
        <v>2516</v>
      </c>
      <c r="E94" s="577" t="s">
        <v>2517</v>
      </c>
      <c r="F94" s="577"/>
      <c r="G94" s="662" t="s">
        <v>1082</v>
      </c>
      <c r="H94" s="662"/>
      <c r="I94" s="662"/>
      <c r="J94" s="65" t="s">
        <v>1182</v>
      </c>
      <c r="W94" s="265"/>
      <c r="X94" s="265"/>
      <c r="Y94" s="265"/>
      <c r="Z94" s="265"/>
      <c r="AA94" s="265"/>
      <c r="AB94" s="265"/>
      <c r="AC94" s="265"/>
      <c r="AD94" s="265"/>
      <c r="AE94" s="265"/>
      <c r="AF94" s="265"/>
      <c r="AG94" s="265"/>
      <c r="AH94" s="265"/>
      <c r="AI94" s="265"/>
      <c r="AJ94" s="265"/>
      <c r="AK94" s="265"/>
      <c r="AL94" s="265"/>
      <c r="AM94" s="265"/>
      <c r="AN94" s="265"/>
      <c r="AO94" s="265"/>
      <c r="AP94" s="265"/>
    </row>
    <row r="95" spans="1:45" x14ac:dyDescent="0.35">
      <c r="B95" s="578" t="s">
        <v>140</v>
      </c>
      <c r="C95" s="579">
        <f>SUM(C84:C94)</f>
        <v>149</v>
      </c>
      <c r="D95" s="635">
        <f>C95*20000</f>
        <v>2980000</v>
      </c>
      <c r="E95" s="635">
        <f>C95*17000</f>
        <v>2533000</v>
      </c>
      <c r="F95" s="635"/>
      <c r="G95" s="577">
        <f>D95-E95</f>
        <v>447000</v>
      </c>
      <c r="H95" s="87">
        <f>17000*4</f>
        <v>68000</v>
      </c>
      <c r="I95" s="595">
        <f>G95+H95</f>
        <v>515000</v>
      </c>
      <c r="J95" s="523">
        <v>30000</v>
      </c>
      <c r="K95" s="523"/>
      <c r="L95" s="523"/>
      <c r="M95" s="523"/>
      <c r="N95" s="523"/>
      <c r="O95" s="523"/>
      <c r="P95" s="523"/>
      <c r="Q95" s="523"/>
      <c r="R95" s="523"/>
      <c r="S95" s="523"/>
      <c r="T95" s="523"/>
      <c r="U95" s="523"/>
      <c r="V95" s="523"/>
      <c r="W95" s="361">
        <f>I95-J95</f>
        <v>485000</v>
      </c>
      <c r="X95" s="265"/>
      <c r="Y95" s="265"/>
      <c r="Z95" s="265"/>
      <c r="AA95" s="265"/>
      <c r="AB95" s="265"/>
      <c r="AC95" s="265"/>
      <c r="AD95" s="265"/>
      <c r="AE95" s="265"/>
      <c r="AF95" s="265"/>
      <c r="AG95" s="265"/>
      <c r="AH95" s="265"/>
      <c r="AI95" s="265"/>
      <c r="AJ95" s="265"/>
      <c r="AK95" s="265"/>
      <c r="AL95" s="265"/>
      <c r="AM95" s="265"/>
      <c r="AN95" s="265"/>
      <c r="AO95" s="265"/>
      <c r="AP95" s="265"/>
    </row>
    <row r="96" spans="1:45" x14ac:dyDescent="0.35">
      <c r="B96" s="75"/>
      <c r="C96" s="173"/>
      <c r="D96" s="86"/>
      <c r="E96" s="86"/>
      <c r="F96" s="86"/>
      <c r="G96" s="86"/>
      <c r="H96" s="87"/>
      <c r="I96" s="439"/>
      <c r="W96" s="265"/>
      <c r="X96" s="265"/>
      <c r="Y96" s="265"/>
      <c r="Z96" s="265"/>
      <c r="AA96" s="265"/>
      <c r="AB96" s="265"/>
      <c r="AC96" s="265"/>
      <c r="AD96" s="265"/>
      <c r="AE96" s="265"/>
      <c r="AF96" s="265"/>
      <c r="AG96" s="265"/>
      <c r="AH96" s="265"/>
      <c r="AI96" s="265"/>
      <c r="AJ96" s="265"/>
      <c r="AK96" s="265"/>
      <c r="AL96" s="265"/>
      <c r="AM96" s="265"/>
      <c r="AN96" s="265"/>
      <c r="AO96" s="265"/>
      <c r="AP96" s="265"/>
    </row>
    <row r="98" spans="2:10" x14ac:dyDescent="0.35">
      <c r="B98" s="231"/>
      <c r="C98" s="232"/>
      <c r="D98" s="230"/>
      <c r="E98" s="230"/>
      <c r="F98" s="230"/>
      <c r="G98" s="230"/>
      <c r="H98" s="233"/>
      <c r="J98" s="293"/>
    </row>
    <row r="99" spans="2:10" x14ac:dyDescent="0.35">
      <c r="B99" s="231"/>
      <c r="C99" s="232"/>
      <c r="D99" s="230"/>
      <c r="E99" s="230"/>
      <c r="F99" s="230"/>
      <c r="G99" s="230"/>
      <c r="H99" s="233"/>
      <c r="I99" s="293"/>
    </row>
    <row r="100" spans="2:10" x14ac:dyDescent="0.35">
      <c r="B100" s="231"/>
      <c r="C100" s="232"/>
      <c r="D100" s="230"/>
      <c r="E100" s="230"/>
      <c r="F100" s="230"/>
      <c r="G100" s="230"/>
      <c r="H100" s="233"/>
    </row>
    <row r="101" spans="2:10" x14ac:dyDescent="0.35">
      <c r="B101" s="529"/>
      <c r="C101" s="118"/>
      <c r="D101" s="94"/>
      <c r="E101" s="435"/>
      <c r="F101" s="435"/>
      <c r="G101" s="435"/>
      <c r="H101" s="638"/>
    </row>
    <row r="102" spans="2:10" x14ac:dyDescent="0.35">
      <c r="H102" s="3">
        <f>SUM(H98:H101)</f>
        <v>0</v>
      </c>
    </row>
  </sheetData>
  <mergeCells count="2">
    <mergeCell ref="A82:B82"/>
    <mergeCell ref="G94:I94"/>
  </mergeCells>
  <pageMargins left="0.31496062992125984" right="0.31496062992125984" top="0.19685039370078741" bottom="0.15748031496062992" header="0.31496062992125984" footer="0.31496062992125984"/>
  <pageSetup scale="5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H16" sqref="H16"/>
    </sheetView>
  </sheetViews>
  <sheetFormatPr defaultRowHeight="14.5" x14ac:dyDescent="0.35"/>
  <cols>
    <col min="1" max="1" width="5.26953125" style="4" customWidth="1"/>
    <col min="2" max="2" width="13" customWidth="1"/>
    <col min="3" max="3" width="18.7265625" style="29" bestFit="1" customWidth="1"/>
    <col min="4" max="4" width="10.7265625" style="4" customWidth="1"/>
    <col min="5" max="5" width="12.26953125" style="4" customWidth="1"/>
    <col min="6" max="6" width="15.81640625" style="4" customWidth="1"/>
    <col min="7" max="7" width="12" style="3" customWidth="1"/>
    <col min="8" max="8" width="15.1796875" customWidth="1"/>
    <col min="9" max="9" width="3.26953125" style="132" customWidth="1"/>
    <col min="10" max="10" width="17.7265625" customWidth="1"/>
    <col min="11" max="11" width="17" bestFit="1" customWidth="1"/>
    <col min="12" max="12" width="2.453125" customWidth="1"/>
    <col min="13" max="14" width="16.26953125" customWidth="1"/>
    <col min="15" max="15" width="3" customWidth="1"/>
    <col min="16" max="16" width="12.7265625" customWidth="1"/>
    <col min="17" max="17" width="16.453125" customWidth="1"/>
  </cols>
  <sheetData>
    <row r="1" spans="1:17" ht="18.5" x14ac:dyDescent="0.45">
      <c r="A1" s="28" t="s">
        <v>95</v>
      </c>
      <c r="B1" s="228"/>
      <c r="C1" s="228"/>
      <c r="D1" s="62"/>
    </row>
    <row r="2" spans="1:17" ht="21" x14ac:dyDescent="0.5">
      <c r="A2" s="11" t="s">
        <v>96</v>
      </c>
      <c r="B2" s="228"/>
      <c r="C2" s="228"/>
      <c r="D2" s="62"/>
    </row>
    <row r="3" spans="1:17" ht="21" x14ac:dyDescent="0.5">
      <c r="A3" s="11" t="s">
        <v>97</v>
      </c>
    </row>
    <row r="4" spans="1:17" ht="21" x14ac:dyDescent="0.5">
      <c r="A4" s="11"/>
    </row>
    <row r="5" spans="1:17" ht="20.25" customHeight="1" x14ac:dyDescent="0.35">
      <c r="A5" s="26" t="s">
        <v>1</v>
      </c>
      <c r="B5" s="26" t="s">
        <v>2</v>
      </c>
      <c r="C5" s="119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37" t="s">
        <v>82</v>
      </c>
      <c r="I5" s="244"/>
      <c r="J5" s="100" t="s">
        <v>2</v>
      </c>
      <c r="K5" s="6" t="s">
        <v>894</v>
      </c>
      <c r="M5" s="100" t="s">
        <v>2</v>
      </c>
      <c r="N5" s="6" t="s">
        <v>5</v>
      </c>
      <c r="P5" s="100" t="s">
        <v>2</v>
      </c>
      <c r="Q5" s="6" t="s">
        <v>352</v>
      </c>
    </row>
    <row r="6" spans="1:17" ht="22.5" customHeight="1" x14ac:dyDescent="0.35">
      <c r="A6" s="250">
        <v>1</v>
      </c>
      <c r="B6" s="257" t="s">
        <v>894</v>
      </c>
      <c r="C6" s="252" t="s">
        <v>284</v>
      </c>
      <c r="D6" s="250" t="s">
        <v>225</v>
      </c>
      <c r="E6" s="250">
        <v>1</v>
      </c>
      <c r="F6" s="250"/>
      <c r="G6" s="254">
        <f>E6*17000+F6*17000</f>
        <v>17000</v>
      </c>
      <c r="H6" s="258" t="s">
        <v>181</v>
      </c>
      <c r="J6" s="100" t="s">
        <v>457</v>
      </c>
      <c r="K6" s="6" t="s">
        <v>915</v>
      </c>
      <c r="M6" s="100" t="s">
        <v>457</v>
      </c>
      <c r="N6" s="6" t="s">
        <v>189</v>
      </c>
      <c r="P6" s="100" t="s">
        <v>457</v>
      </c>
      <c r="Q6" s="6" t="s">
        <v>101</v>
      </c>
    </row>
    <row r="7" spans="1:17" ht="22.5" customHeight="1" x14ac:dyDescent="0.35">
      <c r="A7" s="61">
        <f>A6+1</f>
        <v>2</v>
      </c>
      <c r="B7" s="60" t="s">
        <v>5</v>
      </c>
      <c r="C7" s="96" t="s">
        <v>189</v>
      </c>
      <c r="D7" s="61" t="s">
        <v>222</v>
      </c>
      <c r="E7" s="61">
        <v>5</v>
      </c>
      <c r="F7" s="61"/>
      <c r="G7" s="97">
        <f>E7*17000+F7*17000</f>
        <v>85000</v>
      </c>
      <c r="H7" s="238"/>
      <c r="J7" s="100" t="s">
        <v>99</v>
      </c>
      <c r="K7" s="100" t="s">
        <v>225</v>
      </c>
      <c r="M7" s="100" t="s">
        <v>99</v>
      </c>
      <c r="N7" s="100" t="s">
        <v>222</v>
      </c>
      <c r="P7" s="100" t="s">
        <v>99</v>
      </c>
      <c r="Q7" s="100" t="s">
        <v>225</v>
      </c>
    </row>
    <row r="8" spans="1:17" ht="22.5" customHeight="1" x14ac:dyDescent="0.35">
      <c r="A8" s="61">
        <f t="shared" ref="A8:A9" si="0">A7+1</f>
        <v>3</v>
      </c>
      <c r="B8" s="60" t="s">
        <v>352</v>
      </c>
      <c r="C8" s="96" t="s">
        <v>101</v>
      </c>
      <c r="D8" s="61" t="s">
        <v>225</v>
      </c>
      <c r="E8" s="61">
        <v>4</v>
      </c>
      <c r="F8" s="61"/>
      <c r="G8" s="97">
        <f>E8*17000+F8*17000</f>
        <v>68000</v>
      </c>
      <c r="H8" s="238" t="s">
        <v>181</v>
      </c>
      <c r="J8" s="30" t="s">
        <v>70</v>
      </c>
      <c r="K8" s="2">
        <v>1</v>
      </c>
      <c r="M8" s="30" t="s">
        <v>70</v>
      </c>
      <c r="N8" s="2">
        <v>5</v>
      </c>
      <c r="P8" s="30" t="s">
        <v>70</v>
      </c>
      <c r="Q8" s="2">
        <v>4</v>
      </c>
    </row>
    <row r="9" spans="1:17" ht="22.5" customHeight="1" x14ac:dyDescent="0.35">
      <c r="A9" s="250">
        <f t="shared" si="0"/>
        <v>4</v>
      </c>
      <c r="B9" s="257" t="s">
        <v>115</v>
      </c>
      <c r="C9" s="252" t="s">
        <v>354</v>
      </c>
      <c r="D9" s="250" t="s">
        <v>230</v>
      </c>
      <c r="E9" s="250">
        <v>1</v>
      </c>
      <c r="F9" s="250"/>
      <c r="G9" s="254">
        <f t="shared" ref="G9:G66" si="1">E9*17000+F9*17000</f>
        <v>17000</v>
      </c>
      <c r="H9" s="258" t="s">
        <v>339</v>
      </c>
      <c r="J9" s="30" t="s">
        <v>71</v>
      </c>
      <c r="K9" s="2">
        <v>0</v>
      </c>
      <c r="M9" s="30" t="s">
        <v>71</v>
      </c>
      <c r="N9" s="2">
        <v>0</v>
      </c>
      <c r="P9" s="30" t="s">
        <v>71</v>
      </c>
      <c r="Q9" s="2">
        <v>0</v>
      </c>
    </row>
    <row r="10" spans="1:17" ht="22.5" customHeight="1" x14ac:dyDescent="0.35">
      <c r="A10" s="61">
        <f>A9+1</f>
        <v>5</v>
      </c>
      <c r="B10" s="93" t="s">
        <v>899</v>
      </c>
      <c r="C10" s="118" t="s">
        <v>104</v>
      </c>
      <c r="D10" s="61" t="s">
        <v>230</v>
      </c>
      <c r="E10" s="94">
        <v>1</v>
      </c>
      <c r="F10" s="94"/>
      <c r="G10" s="97">
        <f t="shared" si="1"/>
        <v>17000</v>
      </c>
      <c r="H10" s="239"/>
      <c r="I10" s="206"/>
      <c r="J10" s="120" t="s">
        <v>0</v>
      </c>
      <c r="K10" s="79">
        <f>K8*17000</f>
        <v>17000</v>
      </c>
      <c r="M10" s="120" t="s">
        <v>0</v>
      </c>
      <c r="N10" s="79">
        <f>N8*17000</f>
        <v>85000</v>
      </c>
      <c r="P10" s="120" t="s">
        <v>0</v>
      </c>
      <c r="Q10" s="79">
        <f>Q8*17000</f>
        <v>68000</v>
      </c>
    </row>
    <row r="11" spans="1:17" ht="22.5" customHeight="1" x14ac:dyDescent="0.35">
      <c r="A11" s="61">
        <f t="shared" ref="A11:A42" si="2">A10+1</f>
        <v>6</v>
      </c>
      <c r="B11" s="93" t="s">
        <v>641</v>
      </c>
      <c r="C11" s="118" t="s">
        <v>110</v>
      </c>
      <c r="D11" s="94" t="s">
        <v>229</v>
      </c>
      <c r="E11" s="94">
        <v>6</v>
      </c>
      <c r="F11" s="94"/>
      <c r="G11" s="97">
        <f t="shared" si="1"/>
        <v>102000</v>
      </c>
      <c r="H11" s="239" t="s">
        <v>181</v>
      </c>
      <c r="I11" s="206"/>
    </row>
    <row r="12" spans="1:17" ht="22.5" customHeight="1" x14ac:dyDescent="0.35">
      <c r="A12" s="61">
        <f t="shared" si="2"/>
        <v>7</v>
      </c>
      <c r="B12" s="93" t="s">
        <v>183</v>
      </c>
      <c r="C12" s="118" t="s">
        <v>642</v>
      </c>
      <c r="D12" s="94" t="s">
        <v>229</v>
      </c>
      <c r="E12" s="94">
        <v>7</v>
      </c>
      <c r="F12" s="94"/>
      <c r="G12" s="97">
        <f t="shared" si="1"/>
        <v>119000</v>
      </c>
      <c r="H12" s="239" t="s">
        <v>181</v>
      </c>
      <c r="I12" s="206"/>
      <c r="J12" s="100" t="s">
        <v>2</v>
      </c>
      <c r="K12" s="6" t="s">
        <v>115</v>
      </c>
      <c r="M12" s="100" t="s">
        <v>2</v>
      </c>
      <c r="N12" s="6" t="s">
        <v>200</v>
      </c>
      <c r="P12" s="100" t="s">
        <v>2</v>
      </c>
      <c r="Q12" s="103" t="s">
        <v>641</v>
      </c>
    </row>
    <row r="13" spans="1:17" ht="22.5" customHeight="1" x14ac:dyDescent="0.35">
      <c r="A13" s="250">
        <f t="shared" si="2"/>
        <v>8</v>
      </c>
      <c r="B13" s="257" t="s">
        <v>900</v>
      </c>
      <c r="C13" s="252" t="s">
        <v>104</v>
      </c>
      <c r="D13" s="250" t="s">
        <v>230</v>
      </c>
      <c r="E13" s="250">
        <v>1</v>
      </c>
      <c r="F13" s="250">
        <v>1</v>
      </c>
      <c r="G13" s="254">
        <f t="shared" si="1"/>
        <v>34000</v>
      </c>
      <c r="H13" s="255" t="s">
        <v>181</v>
      </c>
      <c r="I13" s="206"/>
      <c r="J13" s="100" t="s">
        <v>457</v>
      </c>
      <c r="K13" s="6" t="s">
        <v>354</v>
      </c>
      <c r="M13" s="100" t="s">
        <v>457</v>
      </c>
      <c r="N13" s="6" t="s">
        <v>104</v>
      </c>
      <c r="P13" s="100" t="s">
        <v>457</v>
      </c>
      <c r="Q13" s="6" t="s">
        <v>110</v>
      </c>
    </row>
    <row r="14" spans="1:17" ht="22.5" customHeight="1" x14ac:dyDescent="0.35">
      <c r="A14" s="61">
        <f t="shared" si="2"/>
        <v>9</v>
      </c>
      <c r="B14" s="93" t="s">
        <v>14</v>
      </c>
      <c r="C14" s="118" t="s">
        <v>102</v>
      </c>
      <c r="D14" s="61" t="s">
        <v>230</v>
      </c>
      <c r="E14" s="94">
        <v>4</v>
      </c>
      <c r="F14" s="229"/>
      <c r="G14" s="97">
        <f t="shared" si="1"/>
        <v>68000</v>
      </c>
      <c r="H14" s="239"/>
      <c r="I14" s="206"/>
      <c r="J14" s="100" t="s">
        <v>99</v>
      </c>
      <c r="K14" s="100" t="s">
        <v>230</v>
      </c>
      <c r="M14" s="100" t="s">
        <v>99</v>
      </c>
      <c r="N14" s="100" t="s">
        <v>230</v>
      </c>
      <c r="P14" s="100" t="s">
        <v>99</v>
      </c>
      <c r="Q14" s="100" t="s">
        <v>229</v>
      </c>
    </row>
    <row r="15" spans="1:17" ht="22.5" customHeight="1" x14ac:dyDescent="0.35">
      <c r="A15" s="61">
        <f t="shared" si="2"/>
        <v>10</v>
      </c>
      <c r="B15" s="93" t="s">
        <v>634</v>
      </c>
      <c r="C15" s="118" t="s">
        <v>484</v>
      </c>
      <c r="D15" s="94" t="s">
        <v>301</v>
      </c>
      <c r="E15" s="94">
        <v>10</v>
      </c>
      <c r="F15" s="94"/>
      <c r="G15" s="97">
        <f t="shared" si="1"/>
        <v>170000</v>
      </c>
      <c r="H15" s="239" t="s">
        <v>181</v>
      </c>
      <c r="I15" s="206"/>
      <c r="J15" s="30" t="s">
        <v>70</v>
      </c>
      <c r="K15" s="2">
        <v>1</v>
      </c>
      <c r="M15" s="30" t="s">
        <v>70</v>
      </c>
      <c r="N15" s="2">
        <v>1</v>
      </c>
      <c r="P15" s="30" t="s">
        <v>70</v>
      </c>
      <c r="Q15" s="2">
        <v>6</v>
      </c>
    </row>
    <row r="16" spans="1:17" ht="22.5" customHeight="1" x14ac:dyDescent="0.35">
      <c r="A16" s="61">
        <f t="shared" si="2"/>
        <v>11</v>
      </c>
      <c r="B16" s="93" t="s">
        <v>901</v>
      </c>
      <c r="C16" s="118" t="s">
        <v>104</v>
      </c>
      <c r="D16" s="61" t="s">
        <v>230</v>
      </c>
      <c r="E16" s="94">
        <v>7</v>
      </c>
      <c r="F16" s="94"/>
      <c r="G16" s="97">
        <f t="shared" si="1"/>
        <v>119000</v>
      </c>
      <c r="H16" s="239"/>
      <c r="I16" s="206"/>
      <c r="J16" s="30" t="s">
        <v>71</v>
      </c>
      <c r="K16" s="2">
        <v>0</v>
      </c>
      <c r="M16" s="30" t="s">
        <v>71</v>
      </c>
      <c r="N16" s="2">
        <v>0</v>
      </c>
      <c r="P16" s="30" t="s">
        <v>71</v>
      </c>
      <c r="Q16" s="2">
        <v>0</v>
      </c>
    </row>
    <row r="17" spans="1:17" ht="22.5" customHeight="1" x14ac:dyDescent="0.35">
      <c r="A17" s="230">
        <f t="shared" si="2"/>
        <v>12</v>
      </c>
      <c r="B17" s="231" t="s">
        <v>902</v>
      </c>
      <c r="C17" s="232" t="s">
        <v>487</v>
      </c>
      <c r="D17" s="230" t="s">
        <v>802</v>
      </c>
      <c r="E17" s="230">
        <v>2</v>
      </c>
      <c r="F17" s="230"/>
      <c r="G17" s="97">
        <f t="shared" si="1"/>
        <v>34000</v>
      </c>
      <c r="H17" s="239" t="s">
        <v>181</v>
      </c>
      <c r="I17" s="206"/>
      <c r="J17" s="120" t="s">
        <v>0</v>
      </c>
      <c r="K17" s="79">
        <f>K15*17000</f>
        <v>17000</v>
      </c>
      <c r="M17" s="120" t="s">
        <v>0</v>
      </c>
      <c r="N17" s="79">
        <f>N15*17000</f>
        <v>17000</v>
      </c>
      <c r="P17" s="120" t="s">
        <v>0</v>
      </c>
      <c r="Q17" s="79">
        <f>Q15*17000</f>
        <v>102000</v>
      </c>
    </row>
    <row r="18" spans="1:17" ht="22.5" customHeight="1" x14ac:dyDescent="0.35">
      <c r="A18" s="230">
        <f t="shared" si="2"/>
        <v>13</v>
      </c>
      <c r="B18" s="231" t="s">
        <v>275</v>
      </c>
      <c r="C18" s="232" t="s">
        <v>216</v>
      </c>
      <c r="D18" s="230" t="s">
        <v>225</v>
      </c>
      <c r="E18" s="230">
        <v>1</v>
      </c>
      <c r="F18" s="230"/>
      <c r="G18" s="97">
        <f t="shared" si="1"/>
        <v>17000</v>
      </c>
      <c r="H18" s="240"/>
      <c r="I18" s="235"/>
    </row>
    <row r="19" spans="1:17" ht="22.5" customHeight="1" x14ac:dyDescent="0.35">
      <c r="A19" s="230">
        <f t="shared" si="2"/>
        <v>14</v>
      </c>
      <c r="B19" s="231" t="s">
        <v>903</v>
      </c>
      <c r="C19" s="232" t="s">
        <v>110</v>
      </c>
      <c r="D19" s="230" t="s">
        <v>229</v>
      </c>
      <c r="E19" s="230">
        <v>1</v>
      </c>
      <c r="F19" s="230"/>
      <c r="G19" s="97">
        <f t="shared" si="1"/>
        <v>17000</v>
      </c>
      <c r="H19" s="240" t="s">
        <v>181</v>
      </c>
      <c r="I19" s="235"/>
      <c r="J19" s="100" t="s">
        <v>2</v>
      </c>
      <c r="K19" s="6" t="s">
        <v>900</v>
      </c>
      <c r="M19" s="100" t="s">
        <v>2</v>
      </c>
      <c r="N19" s="6" t="s">
        <v>14</v>
      </c>
      <c r="P19" s="100" t="s">
        <v>2</v>
      </c>
      <c r="Q19" s="6" t="s">
        <v>634</v>
      </c>
    </row>
    <row r="20" spans="1:17" ht="22.5" customHeight="1" x14ac:dyDescent="0.35">
      <c r="A20" s="250">
        <f t="shared" si="2"/>
        <v>15</v>
      </c>
      <c r="B20" s="257" t="s">
        <v>904</v>
      </c>
      <c r="C20" s="252" t="s">
        <v>284</v>
      </c>
      <c r="D20" s="250" t="s">
        <v>225</v>
      </c>
      <c r="E20" s="250">
        <v>2</v>
      </c>
      <c r="F20" s="250">
        <v>1</v>
      </c>
      <c r="G20" s="254">
        <f t="shared" si="1"/>
        <v>51000</v>
      </c>
      <c r="H20" s="255" t="s">
        <v>181</v>
      </c>
      <c r="I20" s="206"/>
      <c r="J20" s="100" t="s">
        <v>457</v>
      </c>
      <c r="K20" s="6" t="s">
        <v>104</v>
      </c>
      <c r="M20" s="100" t="s">
        <v>457</v>
      </c>
      <c r="N20" s="6" t="s">
        <v>102</v>
      </c>
      <c r="P20" s="100" t="s">
        <v>457</v>
      </c>
      <c r="Q20" s="6" t="s">
        <v>484</v>
      </c>
    </row>
    <row r="21" spans="1:17" ht="22.5" customHeight="1" x14ac:dyDescent="0.35">
      <c r="A21" s="61">
        <f t="shared" si="2"/>
        <v>16</v>
      </c>
      <c r="B21" s="93" t="s">
        <v>346</v>
      </c>
      <c r="C21" s="118" t="s">
        <v>104</v>
      </c>
      <c r="D21" s="94" t="s">
        <v>230</v>
      </c>
      <c r="E21" s="94">
        <v>4</v>
      </c>
      <c r="F21" s="94"/>
      <c r="G21" s="97">
        <f t="shared" si="1"/>
        <v>68000</v>
      </c>
      <c r="H21" s="241"/>
      <c r="I21" s="236"/>
      <c r="J21" s="100" t="s">
        <v>99</v>
      </c>
      <c r="K21" s="100" t="s">
        <v>230</v>
      </c>
      <c r="M21" s="100" t="s">
        <v>99</v>
      </c>
      <c r="N21" s="100" t="s">
        <v>230</v>
      </c>
      <c r="P21" s="100" t="s">
        <v>99</v>
      </c>
      <c r="Q21" s="100" t="s">
        <v>301</v>
      </c>
    </row>
    <row r="22" spans="1:17" ht="22.5" customHeight="1" x14ac:dyDescent="0.35">
      <c r="A22" s="94">
        <f t="shared" si="2"/>
        <v>17</v>
      </c>
      <c r="B22" s="93" t="s">
        <v>471</v>
      </c>
      <c r="C22" s="118" t="s">
        <v>884</v>
      </c>
      <c r="D22" s="230" t="s">
        <v>229</v>
      </c>
      <c r="E22" s="94">
        <v>1</v>
      </c>
      <c r="F22" s="94"/>
      <c r="G22" s="233">
        <f t="shared" si="1"/>
        <v>17000</v>
      </c>
      <c r="H22" s="242" t="s">
        <v>181</v>
      </c>
      <c r="I22" s="245"/>
      <c r="J22" s="30" t="s">
        <v>70</v>
      </c>
      <c r="K22" s="2">
        <v>1</v>
      </c>
      <c r="M22" s="30" t="s">
        <v>70</v>
      </c>
      <c r="N22" s="2">
        <v>4</v>
      </c>
      <c r="P22" s="30" t="s">
        <v>70</v>
      </c>
      <c r="Q22" s="2">
        <v>10</v>
      </c>
    </row>
    <row r="23" spans="1:17" ht="22.5" customHeight="1" x14ac:dyDescent="0.35">
      <c r="A23" s="230">
        <v>18</v>
      </c>
      <c r="B23" s="231" t="s">
        <v>281</v>
      </c>
      <c r="C23" s="118" t="s">
        <v>284</v>
      </c>
      <c r="D23" s="230" t="s">
        <v>225</v>
      </c>
      <c r="E23" s="230">
        <v>2</v>
      </c>
      <c r="F23" s="230"/>
      <c r="G23" s="97">
        <f t="shared" si="1"/>
        <v>34000</v>
      </c>
      <c r="H23" s="239"/>
      <c r="I23" s="206"/>
      <c r="J23" s="120" t="s">
        <v>0</v>
      </c>
      <c r="K23" s="79">
        <f>K22*17000</f>
        <v>17000</v>
      </c>
      <c r="M23" s="120" t="s">
        <v>0</v>
      </c>
      <c r="N23" s="79">
        <f>N22*17000</f>
        <v>68000</v>
      </c>
      <c r="P23" s="120" t="s">
        <v>0</v>
      </c>
      <c r="Q23" s="79">
        <f>Q22*17000</f>
        <v>170000</v>
      </c>
    </row>
    <row r="24" spans="1:17" ht="22.5" customHeight="1" x14ac:dyDescent="0.35">
      <c r="A24" s="230">
        <f t="shared" si="2"/>
        <v>19</v>
      </c>
      <c r="B24" s="231" t="s">
        <v>12</v>
      </c>
      <c r="C24" s="232" t="s">
        <v>102</v>
      </c>
      <c r="D24" s="230" t="s">
        <v>230</v>
      </c>
      <c r="E24" s="230">
        <v>3</v>
      </c>
      <c r="F24" s="230"/>
      <c r="G24" s="97">
        <f t="shared" si="1"/>
        <v>51000</v>
      </c>
      <c r="H24" s="239" t="s">
        <v>181</v>
      </c>
      <c r="I24" s="206"/>
    </row>
    <row r="25" spans="1:17" ht="22.5" customHeight="1" x14ac:dyDescent="0.35">
      <c r="A25" s="230">
        <f t="shared" si="2"/>
        <v>20</v>
      </c>
      <c r="B25" s="231" t="s">
        <v>905</v>
      </c>
      <c r="C25" s="232" t="s">
        <v>343</v>
      </c>
      <c r="D25" s="230" t="s">
        <v>229</v>
      </c>
      <c r="E25" s="230">
        <v>1</v>
      </c>
      <c r="F25" s="230"/>
      <c r="G25" s="97">
        <f t="shared" si="1"/>
        <v>17000</v>
      </c>
      <c r="H25" s="241"/>
      <c r="I25" s="236"/>
      <c r="J25" s="100" t="s">
        <v>2</v>
      </c>
      <c r="K25" s="6" t="s">
        <v>366</v>
      </c>
      <c r="M25" s="100" t="s">
        <v>2</v>
      </c>
      <c r="N25" s="6" t="s">
        <v>902</v>
      </c>
      <c r="P25" s="100" t="s">
        <v>2</v>
      </c>
      <c r="Q25" s="6" t="s">
        <v>275</v>
      </c>
    </row>
    <row r="26" spans="1:17" ht="22.5" customHeight="1" x14ac:dyDescent="0.35">
      <c r="A26" s="230">
        <f t="shared" si="2"/>
        <v>21</v>
      </c>
      <c r="B26" s="231" t="s">
        <v>358</v>
      </c>
      <c r="C26" s="232" t="s">
        <v>475</v>
      </c>
      <c r="D26" s="230" t="s">
        <v>230</v>
      </c>
      <c r="E26" s="230">
        <v>12</v>
      </c>
      <c r="F26" s="230"/>
      <c r="G26" s="97">
        <f t="shared" si="1"/>
        <v>204000</v>
      </c>
      <c r="H26" s="239" t="s">
        <v>181</v>
      </c>
      <c r="I26" s="206"/>
      <c r="J26" s="100" t="s">
        <v>457</v>
      </c>
      <c r="K26" s="6" t="s">
        <v>104</v>
      </c>
      <c r="M26" s="100" t="s">
        <v>457</v>
      </c>
      <c r="N26" s="6" t="s">
        <v>487</v>
      </c>
      <c r="P26" s="100" t="s">
        <v>457</v>
      </c>
      <c r="Q26" s="6" t="s">
        <v>216</v>
      </c>
    </row>
    <row r="27" spans="1:17" ht="22.5" customHeight="1" x14ac:dyDescent="0.35">
      <c r="A27" s="230">
        <f t="shared" si="2"/>
        <v>22</v>
      </c>
      <c r="B27" s="231" t="s">
        <v>906</v>
      </c>
      <c r="C27" s="232" t="s">
        <v>343</v>
      </c>
      <c r="D27" s="230" t="s">
        <v>229</v>
      </c>
      <c r="E27" s="230">
        <v>1</v>
      </c>
      <c r="F27" s="230"/>
      <c r="G27" s="97">
        <f t="shared" si="1"/>
        <v>17000</v>
      </c>
      <c r="H27" s="239"/>
      <c r="I27" s="206"/>
      <c r="J27" s="100" t="s">
        <v>99</v>
      </c>
      <c r="K27" s="100" t="s">
        <v>230</v>
      </c>
      <c r="M27" s="100" t="s">
        <v>99</v>
      </c>
      <c r="N27" s="6" t="s">
        <v>802</v>
      </c>
      <c r="P27" s="100" t="s">
        <v>99</v>
      </c>
      <c r="Q27" s="6" t="s">
        <v>225</v>
      </c>
    </row>
    <row r="28" spans="1:17" ht="22.5" customHeight="1" x14ac:dyDescent="0.35">
      <c r="A28" s="230">
        <f t="shared" si="2"/>
        <v>23</v>
      </c>
      <c r="B28" s="231" t="s">
        <v>880</v>
      </c>
      <c r="C28" s="232" t="s">
        <v>107</v>
      </c>
      <c r="D28" s="230" t="s">
        <v>307</v>
      </c>
      <c r="E28" s="230">
        <v>2</v>
      </c>
      <c r="F28" s="230"/>
      <c r="G28" s="97">
        <f t="shared" si="1"/>
        <v>34000</v>
      </c>
      <c r="H28" s="239"/>
      <c r="I28" s="206"/>
      <c r="J28" s="30" t="s">
        <v>70</v>
      </c>
      <c r="K28" s="2">
        <v>7</v>
      </c>
      <c r="M28" s="30" t="s">
        <v>70</v>
      </c>
      <c r="N28" s="2">
        <v>2</v>
      </c>
      <c r="P28" s="30" t="s">
        <v>70</v>
      </c>
      <c r="Q28" s="2">
        <v>1</v>
      </c>
    </row>
    <row r="29" spans="1:17" ht="22.5" customHeight="1" x14ac:dyDescent="0.35">
      <c r="A29" s="230">
        <f t="shared" si="2"/>
        <v>24</v>
      </c>
      <c r="B29" s="231" t="s">
        <v>907</v>
      </c>
      <c r="C29" s="232" t="s">
        <v>104</v>
      </c>
      <c r="D29" s="230" t="s">
        <v>230</v>
      </c>
      <c r="E29" s="230">
        <v>4</v>
      </c>
      <c r="F29" s="230"/>
      <c r="G29" s="97">
        <f t="shared" si="1"/>
        <v>68000</v>
      </c>
      <c r="H29" s="239" t="s">
        <v>181</v>
      </c>
      <c r="I29" s="206"/>
      <c r="J29" s="30" t="s">
        <v>71</v>
      </c>
      <c r="K29" s="2">
        <v>0</v>
      </c>
      <c r="M29" s="30" t="s">
        <v>71</v>
      </c>
      <c r="N29" s="2">
        <v>0</v>
      </c>
      <c r="P29" s="30" t="s">
        <v>71</v>
      </c>
      <c r="Q29" s="2">
        <v>0</v>
      </c>
    </row>
    <row r="30" spans="1:17" ht="22.5" customHeight="1" x14ac:dyDescent="0.35">
      <c r="A30" s="250">
        <f t="shared" si="2"/>
        <v>25</v>
      </c>
      <c r="B30" s="251" t="s">
        <v>503</v>
      </c>
      <c r="C30" s="252" t="s">
        <v>148</v>
      </c>
      <c r="D30" s="250" t="s">
        <v>230</v>
      </c>
      <c r="E30" s="253">
        <v>4</v>
      </c>
      <c r="F30" s="253"/>
      <c r="G30" s="254">
        <f t="shared" si="1"/>
        <v>68000</v>
      </c>
      <c r="H30" s="255" t="s">
        <v>181</v>
      </c>
      <c r="I30" s="206"/>
      <c r="J30" s="120" t="s">
        <v>0</v>
      </c>
      <c r="K30" s="79">
        <f>K28*17000+K29*17000</f>
        <v>119000</v>
      </c>
      <c r="M30" s="120" t="s">
        <v>0</v>
      </c>
      <c r="N30" s="79">
        <f>N28*17000</f>
        <v>34000</v>
      </c>
      <c r="P30" s="120" t="s">
        <v>0</v>
      </c>
      <c r="Q30" s="79">
        <f>Q28*17000+Q29*17000</f>
        <v>17000</v>
      </c>
    </row>
    <row r="31" spans="1:17" ht="22.5" customHeight="1" x14ac:dyDescent="0.35">
      <c r="A31" s="250">
        <f t="shared" si="2"/>
        <v>26</v>
      </c>
      <c r="B31" s="251" t="s">
        <v>516</v>
      </c>
      <c r="C31" s="252" t="s">
        <v>148</v>
      </c>
      <c r="D31" s="250" t="s">
        <v>230</v>
      </c>
      <c r="E31" s="253">
        <v>1</v>
      </c>
      <c r="F31" s="253">
        <v>2</v>
      </c>
      <c r="G31" s="254">
        <f t="shared" si="1"/>
        <v>51000</v>
      </c>
      <c r="H31" s="255" t="s">
        <v>181</v>
      </c>
      <c r="I31" s="206"/>
    </row>
    <row r="32" spans="1:17" ht="22.5" customHeight="1" x14ac:dyDescent="0.35">
      <c r="A32" s="250">
        <f t="shared" si="2"/>
        <v>27</v>
      </c>
      <c r="B32" s="251" t="s">
        <v>489</v>
      </c>
      <c r="C32" s="252" t="s">
        <v>148</v>
      </c>
      <c r="D32" s="250" t="s">
        <v>230</v>
      </c>
      <c r="E32" s="253">
        <v>2</v>
      </c>
      <c r="F32" s="253"/>
      <c r="G32" s="254">
        <f t="shared" si="1"/>
        <v>34000</v>
      </c>
      <c r="H32" s="255" t="s">
        <v>181</v>
      </c>
      <c r="I32" s="206"/>
      <c r="J32" s="100" t="s">
        <v>2</v>
      </c>
      <c r="K32" s="6" t="s">
        <v>644</v>
      </c>
      <c r="M32" s="100" t="s">
        <v>2</v>
      </c>
      <c r="N32" s="6" t="s">
        <v>283</v>
      </c>
      <c r="P32" s="100" t="s">
        <v>2</v>
      </c>
      <c r="Q32" s="6" t="s">
        <v>346</v>
      </c>
    </row>
    <row r="33" spans="1:17" ht="22.5" customHeight="1" x14ac:dyDescent="0.35">
      <c r="A33" s="250">
        <f t="shared" si="2"/>
        <v>28</v>
      </c>
      <c r="B33" s="251" t="s">
        <v>493</v>
      </c>
      <c r="C33" s="252" t="s">
        <v>148</v>
      </c>
      <c r="D33" s="250" t="s">
        <v>230</v>
      </c>
      <c r="E33" s="253">
        <v>1</v>
      </c>
      <c r="F33" s="253"/>
      <c r="G33" s="254">
        <f t="shared" si="1"/>
        <v>17000</v>
      </c>
      <c r="H33" s="255" t="s">
        <v>181</v>
      </c>
      <c r="I33" s="206"/>
      <c r="J33" s="100" t="s">
        <v>457</v>
      </c>
      <c r="K33" s="6" t="s">
        <v>110</v>
      </c>
      <c r="M33" s="100" t="s">
        <v>457</v>
      </c>
      <c r="N33" s="6" t="s">
        <v>284</v>
      </c>
      <c r="P33" s="100" t="s">
        <v>457</v>
      </c>
      <c r="Q33" s="6" t="s">
        <v>104</v>
      </c>
    </row>
    <row r="34" spans="1:17" ht="22.5" customHeight="1" x14ac:dyDescent="0.35">
      <c r="A34" s="250">
        <f t="shared" si="2"/>
        <v>29</v>
      </c>
      <c r="B34" s="251" t="s">
        <v>367</v>
      </c>
      <c r="C34" s="252" t="s">
        <v>148</v>
      </c>
      <c r="D34" s="250" t="s">
        <v>230</v>
      </c>
      <c r="E34" s="253">
        <v>2</v>
      </c>
      <c r="F34" s="253"/>
      <c r="G34" s="254">
        <f t="shared" si="1"/>
        <v>34000</v>
      </c>
      <c r="H34" s="255" t="s">
        <v>181</v>
      </c>
      <c r="I34" s="206"/>
      <c r="J34" s="100" t="s">
        <v>99</v>
      </c>
      <c r="K34" s="100" t="s">
        <v>229</v>
      </c>
      <c r="M34" s="100" t="s">
        <v>99</v>
      </c>
      <c r="N34" s="100" t="s">
        <v>225</v>
      </c>
      <c r="P34" s="100" t="s">
        <v>99</v>
      </c>
      <c r="Q34" s="100" t="s">
        <v>230</v>
      </c>
    </row>
    <row r="35" spans="1:17" ht="22.5" customHeight="1" x14ac:dyDescent="0.35">
      <c r="A35" s="250">
        <f t="shared" si="2"/>
        <v>30</v>
      </c>
      <c r="B35" s="251" t="s">
        <v>488</v>
      </c>
      <c r="C35" s="252" t="s">
        <v>148</v>
      </c>
      <c r="D35" s="250" t="s">
        <v>230</v>
      </c>
      <c r="E35" s="253">
        <v>4</v>
      </c>
      <c r="F35" s="253"/>
      <c r="G35" s="254">
        <f t="shared" si="1"/>
        <v>68000</v>
      </c>
      <c r="H35" s="255" t="s">
        <v>181</v>
      </c>
      <c r="I35" s="206"/>
      <c r="J35" s="30" t="s">
        <v>70</v>
      </c>
      <c r="K35" s="2">
        <v>1</v>
      </c>
      <c r="M35" s="30" t="s">
        <v>70</v>
      </c>
      <c r="N35" s="2">
        <v>1</v>
      </c>
      <c r="P35" s="30" t="s">
        <v>70</v>
      </c>
      <c r="Q35" s="2">
        <v>4</v>
      </c>
    </row>
    <row r="36" spans="1:17" ht="22.5" customHeight="1" x14ac:dyDescent="0.35">
      <c r="A36" s="250">
        <f t="shared" si="2"/>
        <v>31</v>
      </c>
      <c r="B36" s="251" t="s">
        <v>908</v>
      </c>
      <c r="C36" s="252" t="s">
        <v>148</v>
      </c>
      <c r="D36" s="250" t="s">
        <v>230</v>
      </c>
      <c r="E36" s="253">
        <v>2</v>
      </c>
      <c r="F36" s="253"/>
      <c r="G36" s="254">
        <f t="shared" si="1"/>
        <v>34000</v>
      </c>
      <c r="H36" s="255" t="s">
        <v>181</v>
      </c>
      <c r="I36" s="236"/>
      <c r="J36" s="30" t="s">
        <v>71</v>
      </c>
      <c r="K36" s="2">
        <v>0</v>
      </c>
      <c r="M36" s="30" t="s">
        <v>71</v>
      </c>
      <c r="N36" s="2">
        <v>1</v>
      </c>
      <c r="P36" s="30" t="s">
        <v>71</v>
      </c>
      <c r="Q36" s="2">
        <v>0</v>
      </c>
    </row>
    <row r="37" spans="1:17" ht="22.5" customHeight="1" x14ac:dyDescent="0.35">
      <c r="A37" s="250">
        <f t="shared" si="2"/>
        <v>32</v>
      </c>
      <c r="B37" s="251" t="s">
        <v>840</v>
      </c>
      <c r="C37" s="252" t="s">
        <v>148</v>
      </c>
      <c r="D37" s="250" t="s">
        <v>230</v>
      </c>
      <c r="E37" s="253">
        <v>3</v>
      </c>
      <c r="F37" s="253"/>
      <c r="G37" s="254">
        <f t="shared" si="1"/>
        <v>51000</v>
      </c>
      <c r="H37" s="255" t="s">
        <v>181</v>
      </c>
      <c r="I37" s="246"/>
      <c r="J37" s="120" t="s">
        <v>0</v>
      </c>
      <c r="K37" s="79">
        <f>K35*17000+K36*17000</f>
        <v>17000</v>
      </c>
      <c r="M37" s="120" t="s">
        <v>0</v>
      </c>
      <c r="N37" s="79">
        <f>N35*17000+N36*17000</f>
        <v>34000</v>
      </c>
      <c r="P37" s="120" t="s">
        <v>0</v>
      </c>
      <c r="Q37" s="79">
        <f>Q35*17000+Q36*17000</f>
        <v>68000</v>
      </c>
    </row>
    <row r="38" spans="1:17" ht="22.5" customHeight="1" x14ac:dyDescent="0.35">
      <c r="A38" s="250">
        <f t="shared" si="2"/>
        <v>33</v>
      </c>
      <c r="B38" s="251" t="s">
        <v>909</v>
      </c>
      <c r="C38" s="252" t="s">
        <v>148</v>
      </c>
      <c r="D38" s="250" t="s">
        <v>230</v>
      </c>
      <c r="E38" s="253">
        <v>5</v>
      </c>
      <c r="F38" s="253"/>
      <c r="G38" s="254">
        <f t="shared" si="1"/>
        <v>85000</v>
      </c>
      <c r="H38" s="255" t="s">
        <v>181</v>
      </c>
      <c r="I38" s="206"/>
    </row>
    <row r="39" spans="1:17" ht="22.5" customHeight="1" x14ac:dyDescent="0.35">
      <c r="A39" s="250">
        <f t="shared" si="2"/>
        <v>34</v>
      </c>
      <c r="B39" s="251" t="s">
        <v>839</v>
      </c>
      <c r="C39" s="252" t="s">
        <v>148</v>
      </c>
      <c r="D39" s="250" t="s">
        <v>230</v>
      </c>
      <c r="E39" s="253">
        <v>1</v>
      </c>
      <c r="F39" s="253"/>
      <c r="G39" s="254">
        <f t="shared" si="1"/>
        <v>17000</v>
      </c>
      <c r="H39" s="255" t="s">
        <v>181</v>
      </c>
      <c r="I39" s="206"/>
      <c r="J39" s="100" t="s">
        <v>2</v>
      </c>
      <c r="K39" s="6" t="s">
        <v>471</v>
      </c>
      <c r="M39" s="100" t="s">
        <v>2</v>
      </c>
      <c r="N39" s="6" t="s">
        <v>281</v>
      </c>
      <c r="P39" s="100" t="s">
        <v>2</v>
      </c>
      <c r="Q39" s="6" t="s">
        <v>12</v>
      </c>
    </row>
    <row r="40" spans="1:17" ht="22.5" customHeight="1" x14ac:dyDescent="0.35">
      <c r="A40" s="250">
        <f t="shared" si="2"/>
        <v>35</v>
      </c>
      <c r="B40" s="251" t="s">
        <v>910</v>
      </c>
      <c r="C40" s="252" t="s">
        <v>148</v>
      </c>
      <c r="D40" s="250" t="s">
        <v>230</v>
      </c>
      <c r="E40" s="253">
        <v>1</v>
      </c>
      <c r="F40" s="253">
        <v>1</v>
      </c>
      <c r="G40" s="254">
        <f t="shared" si="1"/>
        <v>34000</v>
      </c>
      <c r="H40" s="255" t="s">
        <v>181</v>
      </c>
      <c r="I40" s="206"/>
      <c r="J40" s="100" t="s">
        <v>457</v>
      </c>
      <c r="K40" s="6" t="s">
        <v>884</v>
      </c>
      <c r="M40" s="100" t="s">
        <v>457</v>
      </c>
      <c r="N40" s="6" t="s">
        <v>284</v>
      </c>
      <c r="P40" s="100" t="s">
        <v>457</v>
      </c>
      <c r="Q40" s="6" t="s">
        <v>102</v>
      </c>
    </row>
    <row r="41" spans="1:17" ht="22.5" customHeight="1" x14ac:dyDescent="0.35">
      <c r="A41" s="250">
        <f t="shared" si="2"/>
        <v>36</v>
      </c>
      <c r="B41" s="257" t="s">
        <v>492</v>
      </c>
      <c r="C41" s="252" t="s">
        <v>148</v>
      </c>
      <c r="D41" s="250" t="s">
        <v>230</v>
      </c>
      <c r="E41" s="250">
        <v>2</v>
      </c>
      <c r="F41" s="250">
        <v>1</v>
      </c>
      <c r="G41" s="254">
        <f t="shared" si="1"/>
        <v>51000</v>
      </c>
      <c r="H41" s="255" t="s">
        <v>181</v>
      </c>
      <c r="I41" s="206"/>
      <c r="J41" s="100" t="s">
        <v>99</v>
      </c>
      <c r="K41" s="100" t="s">
        <v>229</v>
      </c>
      <c r="M41" s="100" t="s">
        <v>99</v>
      </c>
      <c r="N41" s="100" t="s">
        <v>225</v>
      </c>
      <c r="P41" s="100" t="s">
        <v>99</v>
      </c>
      <c r="Q41" s="100" t="s">
        <v>230</v>
      </c>
    </row>
    <row r="42" spans="1:17" ht="22.5" customHeight="1" x14ac:dyDescent="0.35">
      <c r="A42" s="250">
        <f t="shared" si="2"/>
        <v>37</v>
      </c>
      <c r="B42" s="257" t="s">
        <v>509</v>
      </c>
      <c r="C42" s="252" t="s">
        <v>148</v>
      </c>
      <c r="D42" s="250" t="s">
        <v>230</v>
      </c>
      <c r="E42" s="250">
        <v>2</v>
      </c>
      <c r="F42" s="250"/>
      <c r="G42" s="254">
        <f t="shared" si="1"/>
        <v>34000</v>
      </c>
      <c r="H42" s="255" t="s">
        <v>181</v>
      </c>
      <c r="I42" s="206"/>
      <c r="J42" s="30" t="s">
        <v>70</v>
      </c>
      <c r="K42" s="2">
        <v>1</v>
      </c>
      <c r="M42" s="30" t="s">
        <v>70</v>
      </c>
      <c r="N42" s="2">
        <v>2</v>
      </c>
      <c r="P42" s="30" t="s">
        <v>70</v>
      </c>
      <c r="Q42" s="2">
        <v>2</v>
      </c>
    </row>
    <row r="43" spans="1:17" ht="22.5" customHeight="1" x14ac:dyDescent="0.35">
      <c r="A43" s="250">
        <f>A42+1</f>
        <v>38</v>
      </c>
      <c r="B43" s="257" t="s">
        <v>515</v>
      </c>
      <c r="C43" s="252" t="s">
        <v>148</v>
      </c>
      <c r="D43" s="250" t="s">
        <v>230</v>
      </c>
      <c r="E43" s="250">
        <v>8</v>
      </c>
      <c r="F43" s="250">
        <v>1</v>
      </c>
      <c r="G43" s="254">
        <f t="shared" si="1"/>
        <v>153000</v>
      </c>
      <c r="H43" s="255" t="s">
        <v>181</v>
      </c>
      <c r="I43" s="206"/>
      <c r="J43" s="30" t="s">
        <v>71</v>
      </c>
      <c r="K43" s="2">
        <v>0</v>
      </c>
      <c r="M43" s="30" t="s">
        <v>71</v>
      </c>
      <c r="N43" s="2"/>
      <c r="P43" s="30" t="s">
        <v>71</v>
      </c>
      <c r="Q43" s="2">
        <v>0</v>
      </c>
    </row>
    <row r="44" spans="1:17" s="10" customFormat="1" ht="22.5" customHeight="1" x14ac:dyDescent="0.35">
      <c r="A44" s="250">
        <f>A43+1</f>
        <v>39</v>
      </c>
      <c r="B44" s="257" t="s">
        <v>508</v>
      </c>
      <c r="C44" s="252" t="s">
        <v>148</v>
      </c>
      <c r="D44" s="250" t="s">
        <v>230</v>
      </c>
      <c r="E44" s="250">
        <v>1</v>
      </c>
      <c r="F44" s="250"/>
      <c r="G44" s="254">
        <f t="shared" si="1"/>
        <v>17000</v>
      </c>
      <c r="H44" s="255" t="s">
        <v>181</v>
      </c>
      <c r="I44" s="206"/>
      <c r="J44" s="120" t="s">
        <v>0</v>
      </c>
      <c r="K44" s="79">
        <f>K42*17000+K43*17000</f>
        <v>17000</v>
      </c>
      <c r="L44"/>
      <c r="M44" s="120" t="s">
        <v>0</v>
      </c>
      <c r="N44" s="79">
        <f>N42*17000</f>
        <v>34000</v>
      </c>
      <c r="O44"/>
      <c r="P44" s="120" t="s">
        <v>0</v>
      </c>
      <c r="Q44" s="79">
        <f>Q42*17000+Q43*17000</f>
        <v>34000</v>
      </c>
    </row>
    <row r="45" spans="1:17" ht="22.5" customHeight="1" x14ac:dyDescent="0.35">
      <c r="A45" s="250">
        <f t="shared" ref="A45:A64" si="3">A44+1</f>
        <v>40</v>
      </c>
      <c r="B45" s="257" t="s">
        <v>911</v>
      </c>
      <c r="C45" s="252" t="s">
        <v>148</v>
      </c>
      <c r="D45" s="250" t="s">
        <v>230</v>
      </c>
      <c r="E45" s="250">
        <v>2</v>
      </c>
      <c r="F45" s="250"/>
      <c r="G45" s="254">
        <f t="shared" si="1"/>
        <v>34000</v>
      </c>
      <c r="H45" s="255" t="s">
        <v>181</v>
      </c>
      <c r="I45" s="236"/>
    </row>
    <row r="46" spans="1:17" ht="22.5" customHeight="1" x14ac:dyDescent="0.35">
      <c r="A46" s="250">
        <f t="shared" si="3"/>
        <v>41</v>
      </c>
      <c r="B46" s="257" t="s">
        <v>494</v>
      </c>
      <c r="C46" s="252" t="s">
        <v>148</v>
      </c>
      <c r="D46" s="250" t="s">
        <v>230</v>
      </c>
      <c r="E46" s="250">
        <v>1</v>
      </c>
      <c r="F46" s="250"/>
      <c r="G46" s="254">
        <f t="shared" si="1"/>
        <v>17000</v>
      </c>
      <c r="H46" s="255" t="s">
        <v>181</v>
      </c>
      <c r="I46" s="206"/>
      <c r="J46" s="100" t="s">
        <v>2</v>
      </c>
      <c r="K46" s="6" t="s">
        <v>905</v>
      </c>
      <c r="M46" s="100" t="s">
        <v>2</v>
      </c>
      <c r="N46" s="6" t="s">
        <v>358</v>
      </c>
      <c r="P46" s="100" t="s">
        <v>2</v>
      </c>
      <c r="Q46" s="6" t="s">
        <v>906</v>
      </c>
    </row>
    <row r="47" spans="1:17" ht="22.5" customHeight="1" x14ac:dyDescent="0.35">
      <c r="A47" s="250">
        <f t="shared" si="3"/>
        <v>42</v>
      </c>
      <c r="B47" s="260" t="s">
        <v>844</v>
      </c>
      <c r="C47" s="252" t="s">
        <v>148</v>
      </c>
      <c r="D47" s="250" t="s">
        <v>230</v>
      </c>
      <c r="E47" s="250">
        <v>1</v>
      </c>
      <c r="F47" s="250"/>
      <c r="G47" s="254">
        <f t="shared" si="1"/>
        <v>17000</v>
      </c>
      <c r="H47" s="255" t="s">
        <v>181</v>
      </c>
      <c r="I47" s="206"/>
      <c r="J47" s="100" t="s">
        <v>457</v>
      </c>
      <c r="K47" s="6" t="s">
        <v>343</v>
      </c>
      <c r="M47" s="100" t="s">
        <v>457</v>
      </c>
      <c r="N47" s="6" t="s">
        <v>475</v>
      </c>
      <c r="P47" s="100" t="s">
        <v>457</v>
      </c>
      <c r="Q47" s="6" t="s">
        <v>343</v>
      </c>
    </row>
    <row r="48" spans="1:17" ht="22.5" customHeight="1" x14ac:dyDescent="0.35">
      <c r="A48" s="250">
        <f t="shared" si="3"/>
        <v>43</v>
      </c>
      <c r="B48" s="251" t="s">
        <v>513</v>
      </c>
      <c r="C48" s="252" t="s">
        <v>148</v>
      </c>
      <c r="D48" s="250" t="s">
        <v>230</v>
      </c>
      <c r="E48" s="253">
        <v>5</v>
      </c>
      <c r="F48" s="253"/>
      <c r="G48" s="254">
        <f t="shared" si="1"/>
        <v>85000</v>
      </c>
      <c r="H48" s="255" t="s">
        <v>181</v>
      </c>
      <c r="I48" s="206"/>
      <c r="J48" s="100" t="s">
        <v>99</v>
      </c>
      <c r="K48" s="100" t="s">
        <v>229</v>
      </c>
      <c r="M48" s="100" t="s">
        <v>99</v>
      </c>
      <c r="N48" s="100" t="s">
        <v>230</v>
      </c>
      <c r="P48" s="100" t="s">
        <v>99</v>
      </c>
      <c r="Q48" s="100" t="s">
        <v>229</v>
      </c>
    </row>
    <row r="49" spans="1:17" ht="22.5" customHeight="1" x14ac:dyDescent="0.35">
      <c r="A49" s="250">
        <f t="shared" si="3"/>
        <v>44</v>
      </c>
      <c r="B49" s="251" t="s">
        <v>651</v>
      </c>
      <c r="C49" s="252" t="s">
        <v>148</v>
      </c>
      <c r="D49" s="250" t="s">
        <v>230</v>
      </c>
      <c r="E49" s="253">
        <v>1</v>
      </c>
      <c r="F49" s="253"/>
      <c r="G49" s="254">
        <f t="shared" si="1"/>
        <v>17000</v>
      </c>
      <c r="H49" s="255" t="s">
        <v>181</v>
      </c>
      <c r="I49" s="206"/>
      <c r="J49" s="30" t="s">
        <v>70</v>
      </c>
      <c r="K49" s="2">
        <v>1</v>
      </c>
      <c r="M49" s="30" t="s">
        <v>70</v>
      </c>
      <c r="N49" s="2">
        <v>10</v>
      </c>
      <c r="P49" s="30" t="s">
        <v>70</v>
      </c>
      <c r="Q49" s="2">
        <v>1</v>
      </c>
    </row>
    <row r="50" spans="1:17" ht="22.5" customHeight="1" x14ac:dyDescent="0.35">
      <c r="A50" s="250">
        <f t="shared" si="3"/>
        <v>45</v>
      </c>
      <c r="B50" s="251" t="s">
        <v>504</v>
      </c>
      <c r="C50" s="252" t="s">
        <v>148</v>
      </c>
      <c r="D50" s="250" t="s">
        <v>230</v>
      </c>
      <c r="E50" s="253">
        <v>1</v>
      </c>
      <c r="F50" s="253"/>
      <c r="G50" s="254">
        <f t="shared" si="1"/>
        <v>17000</v>
      </c>
      <c r="H50" s="255" t="s">
        <v>181</v>
      </c>
      <c r="I50" s="206"/>
      <c r="J50" s="30" t="s">
        <v>71</v>
      </c>
      <c r="K50" s="2">
        <v>0</v>
      </c>
      <c r="M50" s="30" t="s">
        <v>71</v>
      </c>
      <c r="N50" s="2">
        <v>0</v>
      </c>
      <c r="P50" s="30" t="s">
        <v>71</v>
      </c>
      <c r="Q50" s="2">
        <v>0</v>
      </c>
    </row>
    <row r="51" spans="1:17" ht="22.5" customHeight="1" x14ac:dyDescent="0.35">
      <c r="A51" s="250">
        <f t="shared" si="3"/>
        <v>46</v>
      </c>
      <c r="B51" s="251" t="s">
        <v>841</v>
      </c>
      <c r="C51" s="252" t="s">
        <v>148</v>
      </c>
      <c r="D51" s="250" t="s">
        <v>230</v>
      </c>
      <c r="E51" s="253">
        <v>1</v>
      </c>
      <c r="F51" s="253"/>
      <c r="G51" s="254">
        <f t="shared" si="1"/>
        <v>17000</v>
      </c>
      <c r="H51" s="255" t="s">
        <v>181</v>
      </c>
      <c r="I51" s="206"/>
      <c r="J51" s="120" t="s">
        <v>0</v>
      </c>
      <c r="K51" s="79">
        <f>K49*17000+K50*17000</f>
        <v>17000</v>
      </c>
      <c r="M51" s="120" t="s">
        <v>0</v>
      </c>
      <c r="N51" s="79">
        <f>N49*17000</f>
        <v>170000</v>
      </c>
      <c r="P51" s="120" t="s">
        <v>0</v>
      </c>
      <c r="Q51" s="79">
        <f>Q49*17000+Q50*17000</f>
        <v>17000</v>
      </c>
    </row>
    <row r="52" spans="1:17" ht="22.5" customHeight="1" x14ac:dyDescent="0.35">
      <c r="A52" s="250">
        <f t="shared" si="3"/>
        <v>47</v>
      </c>
      <c r="B52" s="251" t="s">
        <v>912</v>
      </c>
      <c r="C52" s="252" t="s">
        <v>148</v>
      </c>
      <c r="D52" s="250" t="s">
        <v>230</v>
      </c>
      <c r="E52" s="253">
        <v>2</v>
      </c>
      <c r="F52" s="253"/>
      <c r="G52" s="254">
        <f t="shared" si="1"/>
        <v>34000</v>
      </c>
      <c r="H52" s="255" t="s">
        <v>181</v>
      </c>
      <c r="I52" s="206"/>
    </row>
    <row r="53" spans="1:17" ht="22.5" customHeight="1" x14ac:dyDescent="0.35">
      <c r="A53" s="250">
        <f t="shared" si="3"/>
        <v>48</v>
      </c>
      <c r="B53" s="251" t="s">
        <v>512</v>
      </c>
      <c r="C53" s="252" t="s">
        <v>148</v>
      </c>
      <c r="D53" s="250" t="s">
        <v>230</v>
      </c>
      <c r="E53" s="253">
        <v>2</v>
      </c>
      <c r="F53" s="253"/>
      <c r="G53" s="254">
        <f t="shared" si="1"/>
        <v>34000</v>
      </c>
      <c r="H53" s="255" t="s">
        <v>181</v>
      </c>
      <c r="I53" s="206"/>
      <c r="J53" s="100" t="s">
        <v>2</v>
      </c>
      <c r="K53" s="6" t="s">
        <v>880</v>
      </c>
      <c r="M53" s="100" t="s">
        <v>2</v>
      </c>
      <c r="N53" s="6" t="s">
        <v>907</v>
      </c>
      <c r="P53" s="100" t="s">
        <v>2</v>
      </c>
      <c r="Q53" s="6" t="s">
        <v>795</v>
      </c>
    </row>
    <row r="54" spans="1:17" ht="22.5" customHeight="1" x14ac:dyDescent="0.35">
      <c r="A54" s="252">
        <f t="shared" si="3"/>
        <v>49</v>
      </c>
      <c r="B54" s="251" t="s">
        <v>913</v>
      </c>
      <c r="C54" s="252" t="s">
        <v>148</v>
      </c>
      <c r="D54" s="250" t="s">
        <v>230</v>
      </c>
      <c r="E54" s="253">
        <v>1</v>
      </c>
      <c r="F54" s="253"/>
      <c r="G54" s="256">
        <f t="shared" si="1"/>
        <v>17000</v>
      </c>
      <c r="H54" s="255" t="s">
        <v>181</v>
      </c>
      <c r="I54" s="236"/>
      <c r="J54" s="100" t="s">
        <v>457</v>
      </c>
      <c r="K54" s="6" t="s">
        <v>107</v>
      </c>
      <c r="M54" s="100" t="s">
        <v>457</v>
      </c>
      <c r="N54" s="6" t="s">
        <v>104</v>
      </c>
      <c r="P54" s="100" t="s">
        <v>457</v>
      </c>
      <c r="Q54" s="6" t="s">
        <v>148</v>
      </c>
    </row>
    <row r="55" spans="1:17" ht="22.5" customHeight="1" x14ac:dyDescent="0.35">
      <c r="A55" s="252">
        <f t="shared" si="3"/>
        <v>50</v>
      </c>
      <c r="B55" s="251" t="s">
        <v>524</v>
      </c>
      <c r="C55" s="252" t="s">
        <v>148</v>
      </c>
      <c r="D55" s="250" t="s">
        <v>230</v>
      </c>
      <c r="E55" s="253">
        <v>2</v>
      </c>
      <c r="F55" s="253"/>
      <c r="G55" s="256">
        <f t="shared" si="1"/>
        <v>34000</v>
      </c>
      <c r="H55" s="255" t="s">
        <v>181</v>
      </c>
      <c r="I55" s="236"/>
      <c r="J55" s="100" t="s">
        <v>99</v>
      </c>
      <c r="K55" s="100" t="s">
        <v>307</v>
      </c>
      <c r="M55" s="100" t="s">
        <v>99</v>
      </c>
      <c r="N55" s="100" t="s">
        <v>229</v>
      </c>
      <c r="P55" s="100" t="s">
        <v>99</v>
      </c>
      <c r="Q55" s="100" t="s">
        <v>230</v>
      </c>
    </row>
    <row r="56" spans="1:17" ht="22.5" customHeight="1" x14ac:dyDescent="0.35">
      <c r="A56" s="252">
        <f t="shared" si="3"/>
        <v>51</v>
      </c>
      <c r="B56" s="251" t="s">
        <v>914</v>
      </c>
      <c r="C56" s="252" t="s">
        <v>148</v>
      </c>
      <c r="D56" s="250" t="s">
        <v>230</v>
      </c>
      <c r="E56" s="253"/>
      <c r="F56" s="253">
        <v>1</v>
      </c>
      <c r="G56" s="256">
        <f t="shared" si="1"/>
        <v>17000</v>
      </c>
      <c r="H56" s="255" t="s">
        <v>181</v>
      </c>
      <c r="I56" s="236"/>
      <c r="J56" s="30" t="s">
        <v>70</v>
      </c>
      <c r="K56" s="2">
        <v>2</v>
      </c>
      <c r="M56" s="30" t="s">
        <v>70</v>
      </c>
      <c r="N56" s="2">
        <v>4</v>
      </c>
      <c r="P56" s="30" t="s">
        <v>70</v>
      </c>
      <c r="Q56" s="2">
        <v>4</v>
      </c>
    </row>
    <row r="57" spans="1:17" ht="22.5" customHeight="1" x14ac:dyDescent="0.35">
      <c r="A57" s="252">
        <f t="shared" si="3"/>
        <v>52</v>
      </c>
      <c r="B57" s="251" t="s">
        <v>657</v>
      </c>
      <c r="C57" s="252" t="s">
        <v>148</v>
      </c>
      <c r="D57" s="250" t="s">
        <v>230</v>
      </c>
      <c r="E57" s="253"/>
      <c r="F57" s="253">
        <v>1</v>
      </c>
      <c r="G57" s="256">
        <f t="shared" si="1"/>
        <v>17000</v>
      </c>
      <c r="H57" s="255" t="s">
        <v>181</v>
      </c>
      <c r="I57" s="236"/>
      <c r="J57" s="30" t="s">
        <v>71</v>
      </c>
      <c r="K57" s="2"/>
      <c r="M57" s="30" t="s">
        <v>71</v>
      </c>
      <c r="N57" s="2"/>
      <c r="P57" s="30" t="s">
        <v>71</v>
      </c>
      <c r="Q57" s="2">
        <v>0</v>
      </c>
    </row>
    <row r="58" spans="1:17" ht="22.5" customHeight="1" x14ac:dyDescent="0.35">
      <c r="A58" s="252">
        <f t="shared" si="3"/>
        <v>53</v>
      </c>
      <c r="B58" s="251" t="s">
        <v>525</v>
      </c>
      <c r="C58" s="252" t="s">
        <v>148</v>
      </c>
      <c r="D58" s="250" t="s">
        <v>230</v>
      </c>
      <c r="E58" s="253"/>
      <c r="F58" s="253">
        <v>2</v>
      </c>
      <c r="G58" s="256">
        <f t="shared" si="1"/>
        <v>34000</v>
      </c>
      <c r="H58" s="255" t="s">
        <v>181</v>
      </c>
      <c r="I58" s="236"/>
      <c r="J58" s="120" t="s">
        <v>0</v>
      </c>
      <c r="K58" s="79">
        <f>K56*17000+K57*17000</f>
        <v>34000</v>
      </c>
      <c r="M58" s="120" t="s">
        <v>0</v>
      </c>
      <c r="N58" s="79">
        <f>N56*17000</f>
        <v>68000</v>
      </c>
      <c r="P58" s="120" t="s">
        <v>0</v>
      </c>
      <c r="Q58" s="79">
        <f>Q56*17000+Q57*17000</f>
        <v>68000</v>
      </c>
    </row>
    <row r="59" spans="1:17" ht="22.5" customHeight="1" x14ac:dyDescent="0.35">
      <c r="A59" s="252">
        <f t="shared" si="3"/>
        <v>54</v>
      </c>
      <c r="B59" s="251" t="s">
        <v>518</v>
      </c>
      <c r="C59" s="252" t="s">
        <v>148</v>
      </c>
      <c r="D59" s="250" t="s">
        <v>230</v>
      </c>
      <c r="E59" s="253"/>
      <c r="F59" s="253">
        <v>1</v>
      </c>
      <c r="G59" s="256">
        <f t="shared" si="1"/>
        <v>17000</v>
      </c>
      <c r="H59" s="255" t="s">
        <v>181</v>
      </c>
      <c r="I59" s="236"/>
    </row>
    <row r="60" spans="1:17" ht="22.5" customHeight="1" x14ac:dyDescent="0.35">
      <c r="A60" s="252">
        <f t="shared" si="3"/>
        <v>55</v>
      </c>
      <c r="B60" s="251" t="s">
        <v>519</v>
      </c>
      <c r="C60" s="252" t="s">
        <v>148</v>
      </c>
      <c r="D60" s="250" t="s">
        <v>230</v>
      </c>
      <c r="E60" s="253"/>
      <c r="F60" s="253">
        <v>1</v>
      </c>
      <c r="G60" s="256">
        <f t="shared" si="1"/>
        <v>17000</v>
      </c>
      <c r="H60" s="255" t="s">
        <v>181</v>
      </c>
      <c r="I60" s="236"/>
      <c r="J60" s="100" t="s">
        <v>2</v>
      </c>
      <c r="K60" s="6" t="s">
        <v>409</v>
      </c>
      <c r="M60" s="100" t="s">
        <v>2</v>
      </c>
      <c r="N60" s="6" t="s">
        <v>199</v>
      </c>
      <c r="P60" s="100" t="s">
        <v>2</v>
      </c>
      <c r="Q60" s="6" t="s">
        <v>453</v>
      </c>
    </row>
    <row r="61" spans="1:17" ht="22.5" customHeight="1" x14ac:dyDescent="0.35">
      <c r="A61" s="252">
        <f t="shared" si="3"/>
        <v>56</v>
      </c>
      <c r="B61" s="251" t="s">
        <v>510</v>
      </c>
      <c r="C61" s="252" t="s">
        <v>148</v>
      </c>
      <c r="D61" s="250" t="s">
        <v>230</v>
      </c>
      <c r="E61" s="253"/>
      <c r="F61" s="253">
        <v>1</v>
      </c>
      <c r="G61" s="256">
        <f t="shared" si="1"/>
        <v>17000</v>
      </c>
      <c r="H61" s="255" t="s">
        <v>181</v>
      </c>
      <c r="I61" s="236"/>
      <c r="J61" s="100" t="s">
        <v>457</v>
      </c>
      <c r="K61" s="121" t="s">
        <v>407</v>
      </c>
      <c r="M61" s="100" t="s">
        <v>457</v>
      </c>
      <c r="N61" s="6" t="s">
        <v>189</v>
      </c>
      <c r="P61" s="100" t="s">
        <v>457</v>
      </c>
      <c r="Q61" s="6" t="s">
        <v>444</v>
      </c>
    </row>
    <row r="62" spans="1:17" ht="22.5" customHeight="1" x14ac:dyDescent="0.35">
      <c r="A62" s="252">
        <f t="shared" si="3"/>
        <v>57</v>
      </c>
      <c r="B62" s="251" t="s">
        <v>121</v>
      </c>
      <c r="C62" s="252" t="s">
        <v>148</v>
      </c>
      <c r="D62" s="250" t="s">
        <v>230</v>
      </c>
      <c r="E62" s="253"/>
      <c r="F62" s="253">
        <v>1</v>
      </c>
      <c r="G62" s="256">
        <f t="shared" si="1"/>
        <v>17000</v>
      </c>
      <c r="H62" s="255" t="s">
        <v>181</v>
      </c>
      <c r="I62" s="236"/>
      <c r="J62" s="100" t="s">
        <v>99</v>
      </c>
      <c r="K62" s="100">
        <v>7</v>
      </c>
      <c r="M62" s="100" t="s">
        <v>99</v>
      </c>
      <c r="N62" s="100">
        <v>8</v>
      </c>
      <c r="P62" s="100" t="s">
        <v>99</v>
      </c>
      <c r="Q62" s="100">
        <v>3</v>
      </c>
    </row>
    <row r="63" spans="1:17" ht="22.5" customHeight="1" x14ac:dyDescent="0.35">
      <c r="A63" s="252">
        <f t="shared" si="3"/>
        <v>58</v>
      </c>
      <c r="B63" s="252" t="s">
        <v>349</v>
      </c>
      <c r="C63" s="252" t="s">
        <v>475</v>
      </c>
      <c r="D63" s="252"/>
      <c r="E63" s="250">
        <v>7</v>
      </c>
      <c r="F63" s="250">
        <v>2</v>
      </c>
      <c r="G63" s="256">
        <f t="shared" si="1"/>
        <v>153000</v>
      </c>
      <c r="H63" s="255" t="s">
        <v>181</v>
      </c>
      <c r="I63" s="236"/>
      <c r="J63" s="30" t="s">
        <v>70</v>
      </c>
      <c r="K63" s="2">
        <v>1</v>
      </c>
      <c r="M63" s="30" t="s">
        <v>70</v>
      </c>
      <c r="N63" s="2">
        <v>2</v>
      </c>
      <c r="P63" s="30" t="s">
        <v>70</v>
      </c>
      <c r="Q63" s="2">
        <v>3</v>
      </c>
    </row>
    <row r="64" spans="1:17" ht="22.5" customHeight="1" x14ac:dyDescent="0.35">
      <c r="A64" s="252">
        <f t="shared" si="3"/>
        <v>59</v>
      </c>
      <c r="B64" s="252" t="s">
        <v>447</v>
      </c>
      <c r="C64" s="252" t="s">
        <v>100</v>
      </c>
      <c r="D64" s="252" t="s">
        <v>186</v>
      </c>
      <c r="E64" s="250">
        <v>5</v>
      </c>
      <c r="F64" s="250"/>
      <c r="G64" s="256">
        <f t="shared" si="1"/>
        <v>85000</v>
      </c>
      <c r="H64" s="255" t="s">
        <v>181</v>
      </c>
      <c r="I64" s="236"/>
      <c r="J64" s="30" t="s">
        <v>71</v>
      </c>
      <c r="K64" s="2">
        <v>1</v>
      </c>
      <c r="M64" s="30" t="s">
        <v>71</v>
      </c>
      <c r="N64" s="2"/>
      <c r="P64" s="30" t="s">
        <v>71</v>
      </c>
      <c r="Q64" s="2"/>
    </row>
    <row r="65" spans="1:17" ht="22.5" customHeight="1" x14ac:dyDescent="0.35">
      <c r="A65" s="252">
        <v>60</v>
      </c>
      <c r="B65" s="252" t="s">
        <v>918</v>
      </c>
      <c r="C65" s="252" t="s">
        <v>107</v>
      </c>
      <c r="D65" s="252" t="s">
        <v>307</v>
      </c>
      <c r="E65" s="250"/>
      <c r="F65" s="250">
        <v>2</v>
      </c>
      <c r="G65" s="256">
        <f t="shared" ref="G65" si="4">E65*17000+F65*17000</f>
        <v>34000</v>
      </c>
      <c r="H65" s="255" t="s">
        <v>181</v>
      </c>
      <c r="I65" s="236"/>
      <c r="J65" s="30"/>
      <c r="K65" s="2"/>
      <c r="M65" s="30"/>
      <c r="N65" s="2"/>
      <c r="P65" s="30"/>
      <c r="Q65" s="2"/>
    </row>
    <row r="66" spans="1:17" ht="22.5" customHeight="1" x14ac:dyDescent="0.35">
      <c r="A66" s="252">
        <v>61</v>
      </c>
      <c r="B66" s="252" t="s">
        <v>727</v>
      </c>
      <c r="C66" s="252" t="s">
        <v>422</v>
      </c>
      <c r="D66" s="252" t="s">
        <v>230</v>
      </c>
      <c r="E66" s="250">
        <v>2</v>
      </c>
      <c r="F66" s="250"/>
      <c r="G66" s="256">
        <f t="shared" si="1"/>
        <v>34000</v>
      </c>
      <c r="H66" s="255" t="s">
        <v>181</v>
      </c>
      <c r="I66" s="236"/>
      <c r="J66" s="120" t="s">
        <v>0</v>
      </c>
      <c r="K66" s="79">
        <f>K63*17000+K64*17000</f>
        <v>34000</v>
      </c>
      <c r="M66" s="120" t="s">
        <v>0</v>
      </c>
      <c r="N66" s="79">
        <f>N63*17000</f>
        <v>34000</v>
      </c>
      <c r="P66" s="120" t="s">
        <v>0</v>
      </c>
      <c r="Q66" s="79">
        <f>Q63*17000+Q64*17000</f>
        <v>51000</v>
      </c>
    </row>
    <row r="67" spans="1:17" x14ac:dyDescent="0.35">
      <c r="A67" s="660" t="s">
        <v>140</v>
      </c>
      <c r="B67" s="673"/>
      <c r="C67" s="661"/>
      <c r="D67" s="104"/>
      <c r="E67" s="104">
        <f>SUM(E6:E66)</f>
        <v>155</v>
      </c>
      <c r="F67" s="104">
        <f>SUM(F6:F66)</f>
        <v>19</v>
      </c>
      <c r="G67" s="122">
        <f>SUM(G6:G66)</f>
        <v>2958000</v>
      </c>
      <c r="H67" s="243"/>
      <c r="I67" s="206"/>
    </row>
    <row r="68" spans="1:17" x14ac:dyDescent="0.35">
      <c r="G68" s="3">
        <f>E67+F67</f>
        <v>174</v>
      </c>
      <c r="J68" s="100" t="s">
        <v>2</v>
      </c>
      <c r="K68" s="6" t="s">
        <v>389</v>
      </c>
      <c r="M68" s="100" t="s">
        <v>2</v>
      </c>
      <c r="N68" s="6" t="s">
        <v>479</v>
      </c>
      <c r="P68" s="100" t="s">
        <v>2</v>
      </c>
      <c r="Q68" s="103" t="s">
        <v>481</v>
      </c>
    </row>
    <row r="69" spans="1:17" x14ac:dyDescent="0.35">
      <c r="B69" s="259" t="s">
        <v>148</v>
      </c>
      <c r="E69" s="4">
        <f>SUM(E30:E62)</f>
        <v>58</v>
      </c>
      <c r="F69" s="4">
        <f>SUM(F30:F62)</f>
        <v>13</v>
      </c>
      <c r="G69" s="3">
        <f>E69+F69</f>
        <v>71</v>
      </c>
      <c r="J69" s="100" t="s">
        <v>457</v>
      </c>
      <c r="K69" s="6" t="s">
        <v>438</v>
      </c>
      <c r="M69" s="100" t="s">
        <v>457</v>
      </c>
      <c r="N69" s="6" t="s">
        <v>480</v>
      </c>
      <c r="P69" s="100" t="s">
        <v>457</v>
      </c>
      <c r="Q69" s="6" t="s">
        <v>385</v>
      </c>
    </row>
    <row r="70" spans="1:17" x14ac:dyDescent="0.35">
      <c r="J70" s="100" t="s">
        <v>99</v>
      </c>
      <c r="K70" s="100">
        <v>7</v>
      </c>
      <c r="M70" s="100" t="s">
        <v>99</v>
      </c>
      <c r="N70" s="100">
        <v>8</v>
      </c>
      <c r="P70" s="100" t="s">
        <v>99</v>
      </c>
      <c r="Q70" s="100">
        <v>7</v>
      </c>
    </row>
    <row r="71" spans="1:17" x14ac:dyDescent="0.35">
      <c r="F71" s="4">
        <f>170*16000</f>
        <v>2720000</v>
      </c>
      <c r="G71" s="261">
        <f>G67-F71</f>
        <v>238000</v>
      </c>
      <c r="J71" s="30" t="s">
        <v>70</v>
      </c>
      <c r="K71" s="2">
        <v>1</v>
      </c>
      <c r="M71" s="30" t="s">
        <v>70</v>
      </c>
      <c r="N71" s="2">
        <v>5</v>
      </c>
      <c r="P71" s="30" t="s">
        <v>70</v>
      </c>
      <c r="Q71" s="2">
        <v>1</v>
      </c>
    </row>
    <row r="72" spans="1:17" x14ac:dyDescent="0.35">
      <c r="J72" s="30" t="s">
        <v>71</v>
      </c>
      <c r="K72" s="2"/>
      <c r="M72" s="30" t="s">
        <v>71</v>
      </c>
      <c r="N72" s="2"/>
      <c r="P72" s="30" t="s">
        <v>71</v>
      </c>
      <c r="Q72" s="2"/>
    </row>
    <row r="73" spans="1:17" x14ac:dyDescent="0.35">
      <c r="J73" s="120" t="s">
        <v>0</v>
      </c>
      <c r="K73" s="79">
        <f>K71*17000+K72*17000</f>
        <v>17000</v>
      </c>
      <c r="M73" s="120" t="s">
        <v>0</v>
      </c>
      <c r="N73" s="79">
        <f>N71*17000+N72*17000</f>
        <v>85000</v>
      </c>
      <c r="P73" s="120" t="s">
        <v>0</v>
      </c>
      <c r="Q73" s="79">
        <f>Q71*17000+Q72*17000</f>
        <v>17000</v>
      </c>
    </row>
    <row r="75" spans="1:17" x14ac:dyDescent="0.35">
      <c r="J75" s="100" t="s">
        <v>2</v>
      </c>
      <c r="K75" s="6" t="s">
        <v>483</v>
      </c>
      <c r="M75" s="100" t="s">
        <v>2</v>
      </c>
      <c r="N75" s="103" t="s">
        <v>356</v>
      </c>
      <c r="P75" s="100" t="s">
        <v>2</v>
      </c>
      <c r="Q75" s="103" t="s">
        <v>486</v>
      </c>
    </row>
    <row r="76" spans="1:17" x14ac:dyDescent="0.35">
      <c r="C76" s="152"/>
      <c r="D76" s="153"/>
      <c r="J76" s="100" t="s">
        <v>457</v>
      </c>
      <c r="K76" s="6" t="s">
        <v>484</v>
      </c>
      <c r="M76" s="100" t="s">
        <v>457</v>
      </c>
      <c r="N76" s="6" t="s">
        <v>387</v>
      </c>
      <c r="P76" s="100" t="s">
        <v>457</v>
      </c>
      <c r="Q76" s="6" t="s">
        <v>487</v>
      </c>
    </row>
    <row r="77" spans="1:17" x14ac:dyDescent="0.35">
      <c r="J77" s="100" t="s">
        <v>99</v>
      </c>
      <c r="K77" s="100">
        <v>6</v>
      </c>
      <c r="M77" s="100" t="s">
        <v>99</v>
      </c>
      <c r="N77" s="100">
        <v>7</v>
      </c>
      <c r="P77" s="100" t="s">
        <v>99</v>
      </c>
      <c r="Q77" s="100">
        <v>2</v>
      </c>
    </row>
    <row r="78" spans="1:17" x14ac:dyDescent="0.35">
      <c r="B78" t="s">
        <v>532</v>
      </c>
      <c r="J78" s="30" t="s">
        <v>70</v>
      </c>
      <c r="K78" s="2">
        <v>2</v>
      </c>
      <c r="M78" s="30" t="s">
        <v>70</v>
      </c>
      <c r="N78" s="2">
        <v>1</v>
      </c>
      <c r="P78" s="30" t="s">
        <v>70</v>
      </c>
      <c r="Q78" s="2">
        <v>7</v>
      </c>
    </row>
    <row r="79" spans="1:17" x14ac:dyDescent="0.35">
      <c r="B79" t="s">
        <v>533</v>
      </c>
      <c r="D79" s="4">
        <f>4*18</f>
        <v>72</v>
      </c>
      <c r="J79" s="30" t="s">
        <v>71</v>
      </c>
      <c r="K79" s="2"/>
      <c r="M79" s="30" t="s">
        <v>71</v>
      </c>
      <c r="N79" s="2"/>
      <c r="P79" s="30" t="s">
        <v>71</v>
      </c>
      <c r="Q79" s="2"/>
    </row>
    <row r="80" spans="1:17" x14ac:dyDescent="0.35">
      <c r="B80" t="s">
        <v>534</v>
      </c>
      <c r="D80" s="4">
        <v>13</v>
      </c>
      <c r="J80" s="120" t="s">
        <v>0</v>
      </c>
      <c r="K80" s="79">
        <f>K78*17000+K79*17000</f>
        <v>34000</v>
      </c>
      <c r="M80" s="120" t="s">
        <v>0</v>
      </c>
      <c r="N80" s="79">
        <f>N78*17000+N79*17000</f>
        <v>17000</v>
      </c>
      <c r="P80" s="120" t="s">
        <v>0</v>
      </c>
      <c r="Q80" s="79">
        <f>Q78*17000+Q79*17000</f>
        <v>119000</v>
      </c>
    </row>
    <row r="81" spans="2:7" x14ac:dyDescent="0.35">
      <c r="B81" t="s">
        <v>535</v>
      </c>
      <c r="D81" s="4">
        <v>7</v>
      </c>
    </row>
    <row r="82" spans="2:7" x14ac:dyDescent="0.35">
      <c r="B82" t="s">
        <v>536</v>
      </c>
      <c r="D82" s="4">
        <v>10</v>
      </c>
    </row>
    <row r="83" spans="2:7" x14ac:dyDescent="0.35">
      <c r="B83" t="s">
        <v>537</v>
      </c>
    </row>
    <row r="84" spans="2:7" x14ac:dyDescent="0.35">
      <c r="B84" t="s">
        <v>538</v>
      </c>
      <c r="D84" s="4">
        <f>3*18</f>
        <v>54</v>
      </c>
    </row>
    <row r="85" spans="2:7" x14ac:dyDescent="0.35">
      <c r="B85" t="s">
        <v>539</v>
      </c>
      <c r="D85" s="4">
        <f>2*17</f>
        <v>34</v>
      </c>
    </row>
    <row r="86" spans="2:7" x14ac:dyDescent="0.35">
      <c r="B86" t="s">
        <v>540</v>
      </c>
    </row>
    <row r="87" spans="2:7" x14ac:dyDescent="0.35">
      <c r="B87" t="s">
        <v>541</v>
      </c>
      <c r="D87" s="4">
        <f>SUM(D79:D86)</f>
        <v>190</v>
      </c>
    </row>
    <row r="88" spans="2:7" x14ac:dyDescent="0.35">
      <c r="B88" t="s">
        <v>542</v>
      </c>
    </row>
    <row r="89" spans="2:7" x14ac:dyDescent="0.35">
      <c r="B89" t="s">
        <v>543</v>
      </c>
      <c r="C89" s="29">
        <f>104+88</f>
        <v>192</v>
      </c>
      <c r="D89" s="4">
        <f>C89-8</f>
        <v>184</v>
      </c>
    </row>
    <row r="90" spans="2:7" x14ac:dyDescent="0.35">
      <c r="B90">
        <f>192*16000</f>
        <v>3072000</v>
      </c>
    </row>
    <row r="91" spans="2:7" x14ac:dyDescent="0.35">
      <c r="B91">
        <v>2925730</v>
      </c>
    </row>
    <row r="92" spans="2:7" x14ac:dyDescent="0.35">
      <c r="B92">
        <f>B90-B91</f>
        <v>146270</v>
      </c>
    </row>
    <row r="95" spans="2:7" x14ac:dyDescent="0.35">
      <c r="C95" s="29" t="s">
        <v>120</v>
      </c>
      <c r="D95" s="4" t="s">
        <v>916</v>
      </c>
      <c r="E95" s="69">
        <f>4*7500</f>
        <v>30000</v>
      </c>
      <c r="F95" s="4" t="s">
        <v>917</v>
      </c>
      <c r="G95" s="3">
        <v>28000</v>
      </c>
    </row>
    <row r="96" spans="2:7" x14ac:dyDescent="0.35">
      <c r="C96" s="29" t="s">
        <v>217</v>
      </c>
      <c r="D96" s="4" t="s">
        <v>916</v>
      </c>
      <c r="E96" s="69">
        <v>15000</v>
      </c>
    </row>
    <row r="97" spans="3:5" x14ac:dyDescent="0.35">
      <c r="C97" s="29" t="s">
        <v>423</v>
      </c>
      <c r="D97" s="4" t="s">
        <v>916</v>
      </c>
      <c r="E97" s="69">
        <v>15000</v>
      </c>
    </row>
    <row r="98" spans="3:5" x14ac:dyDescent="0.35">
      <c r="C98" s="29" t="s">
        <v>236</v>
      </c>
      <c r="E98" s="247">
        <f>E95+E96+E97+G95</f>
        <v>88000</v>
      </c>
    </row>
  </sheetData>
  <mergeCells count="1">
    <mergeCell ref="A67:C67"/>
  </mergeCells>
  <pageMargins left="0.31496062992125984" right="0.31496062992125984" top="0.15748031496062992" bottom="0.15748031496062992" header="0.31496062992125984" footer="0.31496062992125984"/>
  <pageSetup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8"/>
  <sheetViews>
    <sheetView workbookViewId="0">
      <pane xSplit="4" ySplit="5" topLeftCell="E36" activePane="bottomRight" state="frozen"/>
      <selection pane="topRight" activeCell="E1" sqref="E1"/>
      <selection pane="bottomLeft" activeCell="A6" sqref="A6"/>
      <selection pane="bottomRight" activeCell="M39" sqref="M39"/>
    </sheetView>
  </sheetViews>
  <sheetFormatPr defaultRowHeight="14.5" x14ac:dyDescent="0.35"/>
  <cols>
    <col min="1" max="1" width="5.26953125" style="4" customWidth="1"/>
    <col min="2" max="2" width="13.1796875" customWidth="1"/>
    <col min="3" max="3" width="11.453125" style="4" customWidth="1"/>
    <col min="4" max="4" width="10.7265625" style="4" customWidth="1"/>
    <col min="5" max="7" width="9.54296875" style="4" customWidth="1"/>
    <col min="8" max="8" width="8.453125" style="4" customWidth="1"/>
    <col min="9" max="10" width="9.54296875" style="4" customWidth="1"/>
    <col min="11" max="11" width="8" customWidth="1"/>
    <col min="12" max="12" width="9.26953125" customWidth="1"/>
    <col min="13" max="13" width="13.1796875" bestFit="1" customWidth="1"/>
    <col min="14" max="14" width="12" bestFit="1" customWidth="1"/>
    <col min="18" max="18" width="13.453125" customWidth="1"/>
    <col min="20" max="20" width="12" bestFit="1" customWidth="1"/>
    <col min="22" max="22" width="12" bestFit="1" customWidth="1"/>
    <col min="24" max="24" width="10.453125" customWidth="1"/>
  </cols>
  <sheetData>
    <row r="1" spans="1:14" ht="18.5" x14ac:dyDescent="0.45">
      <c r="A1" s="679" t="s">
        <v>331</v>
      </c>
      <c r="B1" s="679"/>
      <c r="C1" s="62"/>
      <c r="D1" s="62"/>
    </row>
    <row r="2" spans="1:14" ht="18.5" x14ac:dyDescent="0.45">
      <c r="A2" s="215" t="s">
        <v>93</v>
      </c>
      <c r="B2" s="215"/>
      <c r="C2" s="62"/>
      <c r="D2" s="62"/>
    </row>
    <row r="3" spans="1:14" ht="18.5" x14ac:dyDescent="0.45">
      <c r="A3" s="215" t="s">
        <v>94</v>
      </c>
      <c r="B3" s="215"/>
      <c r="C3" s="62"/>
      <c r="D3" s="62"/>
    </row>
    <row r="5" spans="1:14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897</v>
      </c>
      <c r="J5" s="22" t="s">
        <v>898</v>
      </c>
      <c r="K5" s="22" t="s">
        <v>0</v>
      </c>
      <c r="L5" s="22" t="s">
        <v>38</v>
      </c>
      <c r="M5" s="22" t="s">
        <v>82</v>
      </c>
    </row>
    <row r="6" spans="1:14" ht="16.5" customHeight="1" x14ac:dyDescent="0.35">
      <c r="A6" s="234">
        <v>1</v>
      </c>
      <c r="B6" s="103" t="s">
        <v>410</v>
      </c>
      <c r="C6" s="104" t="s">
        <v>343</v>
      </c>
      <c r="D6" s="104" t="s">
        <v>229</v>
      </c>
      <c r="E6" s="104"/>
      <c r="F6" s="104"/>
      <c r="G6" s="104">
        <v>3</v>
      </c>
      <c r="H6" s="104">
        <v>3</v>
      </c>
      <c r="I6" s="104"/>
      <c r="J6" s="104"/>
      <c r="K6" s="234">
        <f>SUM(E6:J6)</f>
        <v>6</v>
      </c>
      <c r="L6" s="45">
        <f>K6*7500</f>
        <v>45000</v>
      </c>
      <c r="M6" s="6" t="s">
        <v>181</v>
      </c>
      <c r="N6" s="35" t="s">
        <v>855</v>
      </c>
    </row>
    <row r="7" spans="1:14" ht="16.5" customHeight="1" x14ac:dyDescent="0.35">
      <c r="A7" s="234">
        <f>A6+1</f>
        <v>2</v>
      </c>
      <c r="B7" s="103" t="s">
        <v>880</v>
      </c>
      <c r="C7" s="104" t="s">
        <v>107</v>
      </c>
      <c r="D7" s="104" t="s">
        <v>307</v>
      </c>
      <c r="E7" s="104"/>
      <c r="F7" s="104"/>
      <c r="G7" s="104"/>
      <c r="H7" s="104">
        <v>1</v>
      </c>
      <c r="I7" s="104"/>
      <c r="J7" s="104">
        <v>1</v>
      </c>
      <c r="K7" s="234">
        <f t="shared" ref="K7:K23" si="0">SUM(E7:J7)</f>
        <v>2</v>
      </c>
      <c r="L7" s="45">
        <f t="shared" ref="L7:L31" si="1">K7*7500</f>
        <v>15000</v>
      </c>
      <c r="M7" s="6" t="s">
        <v>181</v>
      </c>
      <c r="N7" t="s">
        <v>856</v>
      </c>
    </row>
    <row r="8" spans="1:14" ht="16.5" customHeight="1" x14ac:dyDescent="0.35">
      <c r="A8" s="61">
        <f t="shared" ref="A8" si="2">A7+1</f>
        <v>3</v>
      </c>
      <c r="B8" s="93" t="s">
        <v>346</v>
      </c>
      <c r="C8" s="94" t="s">
        <v>104</v>
      </c>
      <c r="D8" s="94" t="s">
        <v>230</v>
      </c>
      <c r="E8" s="94">
        <v>1</v>
      </c>
      <c r="F8" s="94"/>
      <c r="G8" s="94">
        <v>1</v>
      </c>
      <c r="H8" s="94">
        <v>3</v>
      </c>
      <c r="I8" s="94">
        <v>1</v>
      </c>
      <c r="J8" s="94">
        <v>1</v>
      </c>
      <c r="K8" s="61">
        <f t="shared" si="0"/>
        <v>7</v>
      </c>
      <c r="L8" s="67">
        <f t="shared" si="1"/>
        <v>52500</v>
      </c>
      <c r="M8" s="2"/>
      <c r="N8" t="s">
        <v>857</v>
      </c>
    </row>
    <row r="9" spans="1:14" ht="16.5" customHeight="1" x14ac:dyDescent="0.35">
      <c r="A9" s="234">
        <f>A8+1</f>
        <v>4</v>
      </c>
      <c r="B9" s="103" t="s">
        <v>881</v>
      </c>
      <c r="C9" s="104" t="s">
        <v>104</v>
      </c>
      <c r="D9" s="104" t="s">
        <v>230</v>
      </c>
      <c r="E9" s="104"/>
      <c r="F9" s="104"/>
      <c r="G9" s="104"/>
      <c r="H9" s="104"/>
      <c r="I9" s="104"/>
      <c r="J9" s="104">
        <v>2</v>
      </c>
      <c r="K9" s="234">
        <f t="shared" si="0"/>
        <v>2</v>
      </c>
      <c r="L9" s="45">
        <f t="shared" si="1"/>
        <v>15000</v>
      </c>
      <c r="M9" s="6" t="s">
        <v>181</v>
      </c>
      <c r="N9" t="s">
        <v>858</v>
      </c>
    </row>
    <row r="10" spans="1:14" ht="16.5" customHeight="1" x14ac:dyDescent="0.35">
      <c r="A10" s="234">
        <f t="shared" ref="A10:A35" si="3">A9+1</f>
        <v>5</v>
      </c>
      <c r="B10" s="103" t="s">
        <v>5</v>
      </c>
      <c r="C10" s="104" t="s">
        <v>189</v>
      </c>
      <c r="D10" s="104" t="s">
        <v>222</v>
      </c>
      <c r="E10" s="104"/>
      <c r="F10" s="104">
        <v>4</v>
      </c>
      <c r="G10" s="104">
        <v>1</v>
      </c>
      <c r="H10" s="104"/>
      <c r="I10" s="104"/>
      <c r="J10" s="104"/>
      <c r="K10" s="234">
        <f t="shared" si="0"/>
        <v>5</v>
      </c>
      <c r="L10" s="45">
        <f t="shared" si="1"/>
        <v>37500</v>
      </c>
      <c r="M10" s="6" t="s">
        <v>181</v>
      </c>
      <c r="N10" t="s">
        <v>859</v>
      </c>
    </row>
    <row r="11" spans="1:14" ht="16.5" customHeight="1" x14ac:dyDescent="0.35">
      <c r="A11" s="234">
        <f t="shared" si="3"/>
        <v>6</v>
      </c>
      <c r="B11" s="103" t="s">
        <v>215</v>
      </c>
      <c r="C11" s="104" t="s">
        <v>104</v>
      </c>
      <c r="D11" s="104" t="s">
        <v>230</v>
      </c>
      <c r="E11" s="104"/>
      <c r="F11" s="104">
        <v>2</v>
      </c>
      <c r="G11" s="104"/>
      <c r="H11" s="104"/>
      <c r="I11" s="104"/>
      <c r="J11" s="104"/>
      <c r="K11" s="234">
        <f t="shared" si="0"/>
        <v>2</v>
      </c>
      <c r="L11" s="45">
        <f t="shared" si="1"/>
        <v>15000</v>
      </c>
      <c r="M11" s="6" t="s">
        <v>440</v>
      </c>
      <c r="N11" t="s">
        <v>860</v>
      </c>
    </row>
    <row r="12" spans="1:14" ht="16.5" customHeight="1" x14ac:dyDescent="0.35">
      <c r="A12" s="234">
        <f t="shared" si="3"/>
        <v>7</v>
      </c>
      <c r="B12" s="103" t="s">
        <v>334</v>
      </c>
      <c r="C12" s="104" t="s">
        <v>213</v>
      </c>
      <c r="D12" s="104" t="s">
        <v>225</v>
      </c>
      <c r="E12" s="104"/>
      <c r="F12" s="104">
        <v>3</v>
      </c>
      <c r="G12" s="104">
        <v>2</v>
      </c>
      <c r="H12" s="104"/>
      <c r="I12" s="104"/>
      <c r="J12" s="104"/>
      <c r="K12" s="234">
        <f t="shared" si="0"/>
        <v>5</v>
      </c>
      <c r="L12" s="45">
        <f t="shared" si="1"/>
        <v>37500</v>
      </c>
      <c r="M12" s="6" t="s">
        <v>181</v>
      </c>
      <c r="N12" t="s">
        <v>861</v>
      </c>
    </row>
    <row r="13" spans="1:14" ht="16.5" customHeight="1" x14ac:dyDescent="0.35">
      <c r="A13" s="234">
        <f t="shared" si="3"/>
        <v>8</v>
      </c>
      <c r="B13" s="103" t="s">
        <v>882</v>
      </c>
      <c r="C13" s="104" t="s">
        <v>107</v>
      </c>
      <c r="D13" s="104" t="s">
        <v>307</v>
      </c>
      <c r="E13" s="104"/>
      <c r="F13" s="104">
        <v>1</v>
      </c>
      <c r="G13" s="104"/>
      <c r="H13" s="104">
        <v>1</v>
      </c>
      <c r="I13" s="104">
        <v>4</v>
      </c>
      <c r="J13" s="104">
        <v>2</v>
      </c>
      <c r="K13" s="234">
        <f t="shared" si="0"/>
        <v>8</v>
      </c>
      <c r="L13" s="45">
        <f t="shared" si="1"/>
        <v>60000</v>
      </c>
      <c r="M13" s="6" t="s">
        <v>181</v>
      </c>
      <c r="N13" t="s">
        <v>862</v>
      </c>
    </row>
    <row r="14" spans="1:14" ht="16.5" customHeight="1" x14ac:dyDescent="0.35">
      <c r="A14" s="234">
        <f t="shared" si="3"/>
        <v>9</v>
      </c>
      <c r="B14" s="103" t="s">
        <v>883</v>
      </c>
      <c r="C14" s="104" t="s">
        <v>107</v>
      </c>
      <c r="D14" s="104" t="s">
        <v>307</v>
      </c>
      <c r="E14" s="104">
        <v>1</v>
      </c>
      <c r="F14" s="104">
        <v>3</v>
      </c>
      <c r="G14" s="104">
        <v>1</v>
      </c>
      <c r="H14" s="104">
        <v>3</v>
      </c>
      <c r="I14" s="104">
        <v>3</v>
      </c>
      <c r="J14" s="104">
        <v>5</v>
      </c>
      <c r="K14" s="234">
        <f t="shared" si="0"/>
        <v>16</v>
      </c>
      <c r="L14" s="45">
        <f t="shared" si="1"/>
        <v>120000</v>
      </c>
      <c r="M14" s="6" t="s">
        <v>181</v>
      </c>
      <c r="N14" t="s">
        <v>863</v>
      </c>
    </row>
    <row r="15" spans="1:14" ht="16.5" customHeight="1" x14ac:dyDescent="0.35">
      <c r="A15" s="234">
        <f t="shared" si="3"/>
        <v>10</v>
      </c>
      <c r="B15" s="103" t="s">
        <v>26</v>
      </c>
      <c r="C15" s="104" t="s">
        <v>187</v>
      </c>
      <c r="D15" s="104" t="s">
        <v>225</v>
      </c>
      <c r="E15" s="104"/>
      <c r="F15" s="104"/>
      <c r="G15" s="104"/>
      <c r="H15" s="104"/>
      <c r="I15" s="104">
        <v>2</v>
      </c>
      <c r="J15" s="104"/>
      <c r="K15" s="234">
        <f t="shared" si="0"/>
        <v>2</v>
      </c>
      <c r="L15" s="45">
        <f t="shared" si="1"/>
        <v>15000</v>
      </c>
      <c r="M15" s="6" t="s">
        <v>181</v>
      </c>
      <c r="N15" t="s">
        <v>864</v>
      </c>
    </row>
    <row r="16" spans="1:14" ht="16.5" customHeight="1" x14ac:dyDescent="0.35">
      <c r="A16" s="234">
        <f t="shared" si="3"/>
        <v>11</v>
      </c>
      <c r="B16" s="103" t="s">
        <v>408</v>
      </c>
      <c r="C16" s="104" t="s">
        <v>884</v>
      </c>
      <c r="D16" s="104" t="s">
        <v>229</v>
      </c>
      <c r="E16" s="104"/>
      <c r="F16" s="104"/>
      <c r="G16" s="104"/>
      <c r="H16" s="104"/>
      <c r="I16" s="104">
        <v>2</v>
      </c>
      <c r="J16" s="104"/>
      <c r="K16" s="234">
        <f t="shared" si="0"/>
        <v>2</v>
      </c>
      <c r="L16" s="45">
        <f t="shared" si="1"/>
        <v>15000</v>
      </c>
      <c r="M16" s="6" t="s">
        <v>181</v>
      </c>
      <c r="N16" t="s">
        <v>865</v>
      </c>
    </row>
    <row r="17" spans="1:14" ht="16.5" customHeight="1" x14ac:dyDescent="0.35">
      <c r="A17" s="61">
        <f t="shared" si="3"/>
        <v>12</v>
      </c>
      <c r="B17" s="93" t="s">
        <v>885</v>
      </c>
      <c r="C17" s="94" t="s">
        <v>886</v>
      </c>
      <c r="D17" s="94" t="s">
        <v>229</v>
      </c>
      <c r="E17" s="94"/>
      <c r="F17" s="94"/>
      <c r="G17" s="94"/>
      <c r="H17" s="94"/>
      <c r="I17" s="94"/>
      <c r="J17" s="94">
        <v>4</v>
      </c>
      <c r="K17" s="61">
        <f t="shared" si="0"/>
        <v>4</v>
      </c>
      <c r="L17" s="67">
        <f t="shared" si="1"/>
        <v>30000</v>
      </c>
      <c r="M17" s="2"/>
      <c r="N17" t="s">
        <v>866</v>
      </c>
    </row>
    <row r="18" spans="1:14" ht="16.5" customHeight="1" x14ac:dyDescent="0.35">
      <c r="A18" s="234">
        <f t="shared" si="3"/>
        <v>13</v>
      </c>
      <c r="B18" s="103" t="s">
        <v>887</v>
      </c>
      <c r="C18" s="104" t="s">
        <v>104</v>
      </c>
      <c r="D18" s="104" t="s">
        <v>230</v>
      </c>
      <c r="E18" s="104">
        <v>1</v>
      </c>
      <c r="F18" s="104"/>
      <c r="G18" s="104">
        <v>1</v>
      </c>
      <c r="H18" s="104"/>
      <c r="I18" s="104">
        <v>1</v>
      </c>
      <c r="J18" s="104">
        <v>1</v>
      </c>
      <c r="K18" s="234">
        <f t="shared" si="0"/>
        <v>4</v>
      </c>
      <c r="L18" s="45">
        <f t="shared" si="1"/>
        <v>30000</v>
      </c>
      <c r="M18" s="6" t="s">
        <v>181</v>
      </c>
      <c r="N18" t="s">
        <v>867</v>
      </c>
    </row>
    <row r="19" spans="1:14" ht="16.5" customHeight="1" x14ac:dyDescent="0.35">
      <c r="A19" s="234">
        <f t="shared" si="3"/>
        <v>14</v>
      </c>
      <c r="B19" s="103" t="s">
        <v>888</v>
      </c>
      <c r="C19" s="104" t="s">
        <v>213</v>
      </c>
      <c r="D19" s="104" t="s">
        <v>225</v>
      </c>
      <c r="E19" s="104">
        <v>1</v>
      </c>
      <c r="F19" s="104">
        <v>1</v>
      </c>
      <c r="G19" s="104"/>
      <c r="H19" s="104"/>
      <c r="I19" s="104"/>
      <c r="J19" s="104"/>
      <c r="K19" s="234">
        <f t="shared" si="0"/>
        <v>2</v>
      </c>
      <c r="L19" s="45">
        <f t="shared" si="1"/>
        <v>15000</v>
      </c>
      <c r="M19" s="6" t="s">
        <v>181</v>
      </c>
      <c r="N19" t="s">
        <v>868</v>
      </c>
    </row>
    <row r="20" spans="1:14" ht="16.5" customHeight="1" x14ac:dyDescent="0.35">
      <c r="A20" s="61">
        <f t="shared" si="3"/>
        <v>15</v>
      </c>
      <c r="B20" s="93" t="s">
        <v>889</v>
      </c>
      <c r="C20" s="94" t="s">
        <v>107</v>
      </c>
      <c r="D20" s="94" t="s">
        <v>307</v>
      </c>
      <c r="E20" s="94"/>
      <c r="F20" s="94"/>
      <c r="G20" s="94">
        <v>1</v>
      </c>
      <c r="H20" s="94"/>
      <c r="I20" s="94">
        <v>2</v>
      </c>
      <c r="J20" s="94">
        <v>2</v>
      </c>
      <c r="K20" s="61">
        <f t="shared" si="0"/>
        <v>5</v>
      </c>
      <c r="L20" s="67">
        <f t="shared" si="1"/>
        <v>37500</v>
      </c>
      <c r="M20" s="2"/>
      <c r="N20" t="s">
        <v>869</v>
      </c>
    </row>
    <row r="21" spans="1:14" ht="16.5" customHeight="1" x14ac:dyDescent="0.35">
      <c r="A21" s="234">
        <f t="shared" si="3"/>
        <v>16</v>
      </c>
      <c r="B21" s="103" t="s">
        <v>294</v>
      </c>
      <c r="C21" s="104"/>
      <c r="D21" s="104" t="s">
        <v>229</v>
      </c>
      <c r="E21" s="104"/>
      <c r="F21" s="104"/>
      <c r="G21" s="104"/>
      <c r="H21" s="104">
        <v>3</v>
      </c>
      <c r="I21" s="104">
        <v>1</v>
      </c>
      <c r="J21" s="104">
        <v>1</v>
      </c>
      <c r="K21" s="234">
        <f t="shared" si="0"/>
        <v>5</v>
      </c>
      <c r="L21" s="45">
        <f t="shared" si="1"/>
        <v>37500</v>
      </c>
      <c r="M21" s="6" t="s">
        <v>440</v>
      </c>
      <c r="N21" t="s">
        <v>870</v>
      </c>
    </row>
    <row r="22" spans="1:14" ht="16.5" customHeight="1" x14ac:dyDescent="0.35">
      <c r="A22" s="234">
        <f t="shared" si="3"/>
        <v>17</v>
      </c>
      <c r="B22" s="103" t="s">
        <v>795</v>
      </c>
      <c r="C22" s="104"/>
      <c r="D22" s="104" t="s">
        <v>229</v>
      </c>
      <c r="E22" s="104">
        <v>1</v>
      </c>
      <c r="F22" s="104">
        <v>1</v>
      </c>
      <c r="G22" s="104"/>
      <c r="H22" s="104"/>
      <c r="I22" s="104"/>
      <c r="J22" s="104"/>
      <c r="K22" s="234">
        <f t="shared" si="0"/>
        <v>2</v>
      </c>
      <c r="L22" s="45">
        <f t="shared" si="1"/>
        <v>15000</v>
      </c>
      <c r="M22" s="6" t="s">
        <v>440</v>
      </c>
      <c r="N22" t="s">
        <v>871</v>
      </c>
    </row>
    <row r="23" spans="1:14" ht="16.5" customHeight="1" x14ac:dyDescent="0.35">
      <c r="A23" s="234">
        <f t="shared" si="3"/>
        <v>18</v>
      </c>
      <c r="B23" s="103" t="s">
        <v>220</v>
      </c>
      <c r="C23" s="104" t="s">
        <v>186</v>
      </c>
      <c r="D23" s="104" t="s">
        <v>890</v>
      </c>
      <c r="E23" s="104"/>
      <c r="F23" s="104"/>
      <c r="G23" s="104">
        <v>2</v>
      </c>
      <c r="H23" s="104">
        <v>1</v>
      </c>
      <c r="I23" s="104">
        <v>6</v>
      </c>
      <c r="J23" s="104">
        <v>3</v>
      </c>
      <c r="K23" s="234">
        <f t="shared" si="0"/>
        <v>12</v>
      </c>
      <c r="L23" s="45">
        <f t="shared" si="1"/>
        <v>90000</v>
      </c>
      <c r="M23" s="6" t="s">
        <v>181</v>
      </c>
      <c r="N23" t="s">
        <v>872</v>
      </c>
    </row>
    <row r="24" spans="1:14" ht="16.5" customHeight="1" x14ac:dyDescent="0.35">
      <c r="A24" s="234">
        <f t="shared" si="3"/>
        <v>19</v>
      </c>
      <c r="B24" s="103" t="s">
        <v>447</v>
      </c>
      <c r="C24" s="104" t="s">
        <v>487</v>
      </c>
      <c r="D24" s="104" t="s">
        <v>802</v>
      </c>
      <c r="E24" s="104"/>
      <c r="F24" s="104"/>
      <c r="G24" s="104">
        <v>2</v>
      </c>
      <c r="H24" s="104"/>
      <c r="I24" s="104">
        <v>2</v>
      </c>
      <c r="J24" s="104">
        <v>2</v>
      </c>
      <c r="K24" s="234">
        <f t="shared" ref="K24:K27" si="4">SUM(E24:J24)</f>
        <v>6</v>
      </c>
      <c r="L24" s="45">
        <f t="shared" si="1"/>
        <v>45000</v>
      </c>
      <c r="M24" s="6" t="s">
        <v>181</v>
      </c>
      <c r="N24" t="s">
        <v>873</v>
      </c>
    </row>
    <row r="25" spans="1:14" ht="16.5" customHeight="1" x14ac:dyDescent="0.35">
      <c r="A25" s="234">
        <f t="shared" si="3"/>
        <v>20</v>
      </c>
      <c r="B25" s="103" t="s">
        <v>891</v>
      </c>
      <c r="C25" s="104"/>
      <c r="D25" s="104" t="s">
        <v>230</v>
      </c>
      <c r="E25" s="104"/>
      <c r="F25" s="104">
        <v>1</v>
      </c>
      <c r="G25" s="104"/>
      <c r="H25" s="104">
        <v>2</v>
      </c>
      <c r="I25" s="104"/>
      <c r="J25" s="104">
        <v>2</v>
      </c>
      <c r="K25" s="234">
        <f t="shared" si="4"/>
        <v>5</v>
      </c>
      <c r="L25" s="45">
        <f t="shared" si="1"/>
        <v>37500</v>
      </c>
      <c r="M25" s="6" t="s">
        <v>440</v>
      </c>
      <c r="N25" t="s">
        <v>874</v>
      </c>
    </row>
    <row r="26" spans="1:14" ht="16.5" customHeight="1" x14ac:dyDescent="0.35">
      <c r="A26" s="234">
        <f t="shared" si="3"/>
        <v>21</v>
      </c>
      <c r="B26" s="103" t="s">
        <v>12</v>
      </c>
      <c r="C26" s="104" t="s">
        <v>102</v>
      </c>
      <c r="D26" s="104" t="s">
        <v>230</v>
      </c>
      <c r="E26" s="104"/>
      <c r="F26" s="104">
        <v>2</v>
      </c>
      <c r="G26" s="104"/>
      <c r="H26" s="104"/>
      <c r="I26" s="104">
        <v>2</v>
      </c>
      <c r="J26" s="104"/>
      <c r="K26" s="234">
        <f t="shared" si="4"/>
        <v>4</v>
      </c>
      <c r="L26" s="45">
        <f t="shared" si="1"/>
        <v>30000</v>
      </c>
      <c r="M26" s="6" t="s">
        <v>181</v>
      </c>
      <c r="N26" t="s">
        <v>875</v>
      </c>
    </row>
    <row r="27" spans="1:14" ht="16.5" customHeight="1" x14ac:dyDescent="0.35">
      <c r="A27" s="234">
        <f t="shared" si="3"/>
        <v>22</v>
      </c>
      <c r="B27" s="103" t="s">
        <v>892</v>
      </c>
      <c r="C27" s="104" t="s">
        <v>107</v>
      </c>
      <c r="D27" s="104" t="s">
        <v>307</v>
      </c>
      <c r="E27" s="104">
        <v>3</v>
      </c>
      <c r="F27" s="104">
        <v>2</v>
      </c>
      <c r="G27" s="104">
        <v>1</v>
      </c>
      <c r="H27" s="104"/>
      <c r="I27" s="104"/>
      <c r="J27" s="104">
        <v>5</v>
      </c>
      <c r="K27" s="234">
        <f t="shared" si="4"/>
        <v>11</v>
      </c>
      <c r="L27" s="45">
        <f t="shared" si="1"/>
        <v>82500</v>
      </c>
      <c r="M27" s="6" t="s">
        <v>181</v>
      </c>
      <c r="N27" t="s">
        <v>876</v>
      </c>
    </row>
    <row r="28" spans="1:14" ht="16.5" customHeight="1" x14ac:dyDescent="0.35">
      <c r="A28" s="234">
        <f t="shared" si="3"/>
        <v>23</v>
      </c>
      <c r="B28" s="103" t="s">
        <v>366</v>
      </c>
      <c r="C28" s="104" t="s">
        <v>104</v>
      </c>
      <c r="D28" s="104" t="s">
        <v>230</v>
      </c>
      <c r="E28" s="104"/>
      <c r="F28" s="104"/>
      <c r="G28" s="104">
        <v>6</v>
      </c>
      <c r="H28" s="104"/>
      <c r="I28" s="104">
        <v>1</v>
      </c>
      <c r="J28" s="104"/>
      <c r="K28" s="234">
        <f t="shared" ref="K28:K31" si="5">SUM(E28:J28)</f>
        <v>7</v>
      </c>
      <c r="L28" s="45">
        <f t="shared" si="1"/>
        <v>52500</v>
      </c>
      <c r="M28" s="6" t="s">
        <v>181</v>
      </c>
      <c r="N28" t="s">
        <v>877</v>
      </c>
    </row>
    <row r="29" spans="1:14" ht="16.5" customHeight="1" x14ac:dyDescent="0.35">
      <c r="A29" s="234">
        <f t="shared" si="3"/>
        <v>24</v>
      </c>
      <c r="B29" s="103" t="s">
        <v>231</v>
      </c>
      <c r="C29" s="104" t="s">
        <v>104</v>
      </c>
      <c r="D29" s="104" t="s">
        <v>230</v>
      </c>
      <c r="E29" s="104"/>
      <c r="F29" s="104"/>
      <c r="G29" s="104"/>
      <c r="H29" s="104"/>
      <c r="I29" s="104">
        <v>1</v>
      </c>
      <c r="J29" s="104">
        <v>1</v>
      </c>
      <c r="K29" s="234">
        <f t="shared" si="5"/>
        <v>2</v>
      </c>
      <c r="L29" s="45">
        <f t="shared" si="1"/>
        <v>15000</v>
      </c>
      <c r="M29" s="6" t="s">
        <v>181</v>
      </c>
      <c r="N29" t="s">
        <v>878</v>
      </c>
    </row>
    <row r="30" spans="1:14" ht="16.5" customHeight="1" x14ac:dyDescent="0.35">
      <c r="A30" s="234">
        <f t="shared" si="3"/>
        <v>25</v>
      </c>
      <c r="B30" s="103" t="s">
        <v>349</v>
      </c>
      <c r="C30" s="104" t="s">
        <v>893</v>
      </c>
      <c r="D30" s="104" t="s">
        <v>229</v>
      </c>
      <c r="E30" s="104"/>
      <c r="F30" s="104"/>
      <c r="G30" s="104"/>
      <c r="H30" s="104"/>
      <c r="I30" s="104">
        <v>1</v>
      </c>
      <c r="J30" s="104">
        <v>1</v>
      </c>
      <c r="K30" s="234">
        <f t="shared" si="5"/>
        <v>2</v>
      </c>
      <c r="L30" s="45">
        <f t="shared" si="1"/>
        <v>15000</v>
      </c>
      <c r="M30" s="6" t="s">
        <v>181</v>
      </c>
      <c r="N30" t="s">
        <v>879</v>
      </c>
    </row>
    <row r="31" spans="1:14" ht="16.5" customHeight="1" x14ac:dyDescent="0.35">
      <c r="A31" s="234">
        <f t="shared" si="3"/>
        <v>26</v>
      </c>
      <c r="B31" s="103" t="s">
        <v>217</v>
      </c>
      <c r="C31" s="104" t="s">
        <v>102</v>
      </c>
      <c r="D31" s="104" t="s">
        <v>230</v>
      </c>
      <c r="E31" s="104"/>
      <c r="F31" s="104"/>
      <c r="G31" s="104">
        <v>2</v>
      </c>
      <c r="H31" s="104"/>
      <c r="I31" s="104"/>
      <c r="J31" s="104">
        <v>2</v>
      </c>
      <c r="K31" s="234">
        <f t="shared" si="5"/>
        <v>4</v>
      </c>
      <c r="L31" s="45">
        <f t="shared" si="1"/>
        <v>30000</v>
      </c>
      <c r="M31" s="6" t="s">
        <v>181</v>
      </c>
    </row>
    <row r="32" spans="1:14" ht="16.5" customHeight="1" x14ac:dyDescent="0.35">
      <c r="A32" s="234">
        <f t="shared" si="3"/>
        <v>27</v>
      </c>
      <c r="B32" s="103" t="s">
        <v>894</v>
      </c>
      <c r="C32" s="104" t="s">
        <v>102</v>
      </c>
      <c r="D32" s="104" t="s">
        <v>230</v>
      </c>
      <c r="E32" s="104">
        <v>1</v>
      </c>
      <c r="F32" s="104">
        <v>1</v>
      </c>
      <c r="G32" s="104">
        <v>1</v>
      </c>
      <c r="H32" s="104"/>
      <c r="I32" s="104"/>
      <c r="J32" s="104">
        <v>1</v>
      </c>
      <c r="K32" s="234">
        <f t="shared" ref="K32:K35" si="6">SUM(E32:J32)</f>
        <v>4</v>
      </c>
      <c r="L32" s="45">
        <f t="shared" ref="L32:L35" si="7">K32*7500</f>
        <v>30000</v>
      </c>
      <c r="M32" s="6" t="s">
        <v>181</v>
      </c>
    </row>
    <row r="33" spans="1:24" ht="16.5" customHeight="1" x14ac:dyDescent="0.35">
      <c r="A33" s="234">
        <f t="shared" si="3"/>
        <v>28</v>
      </c>
      <c r="B33" s="103" t="s">
        <v>14</v>
      </c>
      <c r="C33" s="104" t="s">
        <v>102</v>
      </c>
      <c r="D33" s="104" t="s">
        <v>230</v>
      </c>
      <c r="E33" s="104">
        <v>1</v>
      </c>
      <c r="F33" s="104"/>
      <c r="G33" s="104"/>
      <c r="H33" s="104"/>
      <c r="I33" s="104">
        <v>1</v>
      </c>
      <c r="J33" s="104">
        <v>2</v>
      </c>
      <c r="K33" s="234">
        <f t="shared" si="6"/>
        <v>4</v>
      </c>
      <c r="L33" s="45">
        <f t="shared" si="7"/>
        <v>30000</v>
      </c>
      <c r="M33" s="6" t="s">
        <v>181</v>
      </c>
    </row>
    <row r="34" spans="1:24" ht="16.5" customHeight="1" x14ac:dyDescent="0.35">
      <c r="A34" s="234">
        <f t="shared" si="3"/>
        <v>29</v>
      </c>
      <c r="B34" s="103" t="s">
        <v>120</v>
      </c>
      <c r="C34" s="104" t="s">
        <v>102</v>
      </c>
      <c r="D34" s="104" t="s">
        <v>230</v>
      </c>
      <c r="E34" s="104"/>
      <c r="F34" s="104"/>
      <c r="G34" s="104"/>
      <c r="H34" s="104"/>
      <c r="I34" s="104">
        <v>2</v>
      </c>
      <c r="J34" s="104">
        <v>2</v>
      </c>
      <c r="K34" s="234">
        <f t="shared" si="6"/>
        <v>4</v>
      </c>
      <c r="L34" s="45">
        <f t="shared" si="7"/>
        <v>30000</v>
      </c>
      <c r="M34" s="6" t="s">
        <v>181</v>
      </c>
    </row>
    <row r="35" spans="1:24" ht="16.5" customHeight="1" x14ac:dyDescent="0.35">
      <c r="A35" s="234">
        <f t="shared" si="3"/>
        <v>30</v>
      </c>
      <c r="B35" s="103" t="s">
        <v>313</v>
      </c>
      <c r="C35" s="104" t="s">
        <v>102</v>
      </c>
      <c r="D35" s="104" t="s">
        <v>230</v>
      </c>
      <c r="E35" s="104"/>
      <c r="F35" s="104"/>
      <c r="G35" s="104">
        <v>1</v>
      </c>
      <c r="H35" s="104"/>
      <c r="I35" s="104"/>
      <c r="J35" s="104">
        <v>1</v>
      </c>
      <c r="K35" s="234">
        <f t="shared" si="6"/>
        <v>2</v>
      </c>
      <c r="L35" s="45">
        <f t="shared" si="7"/>
        <v>15000</v>
      </c>
      <c r="M35" s="6" t="s">
        <v>181</v>
      </c>
    </row>
    <row r="36" spans="1:24" ht="6.75" customHeight="1" x14ac:dyDescent="0.35">
      <c r="A36" s="61"/>
      <c r="B36" s="93"/>
      <c r="C36" s="94"/>
      <c r="D36" s="94"/>
      <c r="E36" s="94"/>
      <c r="F36" s="94"/>
      <c r="G36" s="94"/>
      <c r="H36" s="94"/>
      <c r="I36" s="94"/>
      <c r="J36" s="94"/>
      <c r="K36" s="61"/>
      <c r="L36" s="67">
        <f t="shared" ref="L36" si="8">K36*7500</f>
        <v>0</v>
      </c>
      <c r="M36" s="2"/>
    </row>
    <row r="37" spans="1:24" s="10" customFormat="1" ht="24.75" customHeight="1" x14ac:dyDescent="0.35">
      <c r="A37" s="663" t="s">
        <v>0</v>
      </c>
      <c r="B37" s="664"/>
      <c r="C37" s="216"/>
      <c r="D37" s="216"/>
      <c r="E37" s="22">
        <f t="shared" ref="E37:L37" si="9">SUM(E6:E36)</f>
        <v>10</v>
      </c>
      <c r="F37" s="22">
        <f t="shared" si="9"/>
        <v>21</v>
      </c>
      <c r="G37" s="22">
        <f t="shared" si="9"/>
        <v>25</v>
      </c>
      <c r="H37" s="22">
        <f t="shared" si="9"/>
        <v>17</v>
      </c>
      <c r="I37" s="22">
        <f t="shared" si="9"/>
        <v>32</v>
      </c>
      <c r="J37" s="22">
        <f t="shared" si="9"/>
        <v>41</v>
      </c>
      <c r="K37" s="22">
        <f t="shared" si="9"/>
        <v>146</v>
      </c>
      <c r="L37" s="23">
        <f t="shared" si="9"/>
        <v>1095000</v>
      </c>
      <c r="M37" s="115"/>
    </row>
    <row r="38" spans="1:24" x14ac:dyDescent="0.35">
      <c r="L38" s="20">
        <f>K37*5500</f>
        <v>803000</v>
      </c>
    </row>
    <row r="39" spans="1:24" x14ac:dyDescent="0.35">
      <c r="K39" t="s">
        <v>91</v>
      </c>
      <c r="L39" s="95">
        <f>L37-L38</f>
        <v>292000</v>
      </c>
      <c r="M39" s="262">
        <f>L39-62000</f>
        <v>230000</v>
      </c>
      <c r="N39" s="35"/>
    </row>
    <row r="40" spans="1:24" x14ac:dyDescent="0.35">
      <c r="K40" t="s">
        <v>132</v>
      </c>
      <c r="L40" s="95">
        <v>40000</v>
      </c>
    </row>
    <row r="41" spans="1:24" x14ac:dyDescent="0.35">
      <c r="K41" t="s">
        <v>245</v>
      </c>
      <c r="L41">
        <v>15000</v>
      </c>
    </row>
    <row r="43" spans="1:24" x14ac:dyDescent="0.35">
      <c r="B43" t="s">
        <v>2</v>
      </c>
      <c r="C43" s="93" t="s">
        <v>410</v>
      </c>
      <c r="D43" s="4" t="s">
        <v>343</v>
      </c>
      <c r="F43" t="s">
        <v>2</v>
      </c>
      <c r="G43" s="93" t="s">
        <v>880</v>
      </c>
      <c r="H43" s="4" t="s">
        <v>107</v>
      </c>
      <c r="J43" t="s">
        <v>2</v>
      </c>
      <c r="K43" s="4" t="s">
        <v>346</v>
      </c>
      <c r="L43" s="4" t="s">
        <v>104</v>
      </c>
      <c r="N43" t="s">
        <v>2</v>
      </c>
      <c r="O43" s="4" t="s">
        <v>881</v>
      </c>
      <c r="P43" s="4" t="s">
        <v>104</v>
      </c>
      <c r="R43" t="s">
        <v>2</v>
      </c>
      <c r="S43" s="4" t="s">
        <v>5</v>
      </c>
      <c r="T43" s="4" t="s">
        <v>222</v>
      </c>
      <c r="V43" t="s">
        <v>2</v>
      </c>
      <c r="W43" s="4" t="s">
        <v>247</v>
      </c>
      <c r="X43" s="4" t="s">
        <v>225</v>
      </c>
    </row>
    <row r="44" spans="1:24" x14ac:dyDescent="0.35">
      <c r="B44" s="51" t="s">
        <v>218</v>
      </c>
      <c r="C44" s="50" t="s">
        <v>219</v>
      </c>
      <c r="D44" s="68" t="s">
        <v>0</v>
      </c>
      <c r="E44" s="65"/>
      <c r="F44" s="51" t="s">
        <v>218</v>
      </c>
      <c r="G44" s="50" t="s">
        <v>219</v>
      </c>
      <c r="H44" s="68" t="s">
        <v>0</v>
      </c>
      <c r="I44" s="65"/>
      <c r="J44" s="51" t="s">
        <v>218</v>
      </c>
      <c r="K44" s="50" t="s">
        <v>219</v>
      </c>
      <c r="L44" s="68" t="s">
        <v>0</v>
      </c>
      <c r="N44" s="51" t="s">
        <v>218</v>
      </c>
      <c r="O44" s="50" t="s">
        <v>219</v>
      </c>
      <c r="P44" s="68" t="s">
        <v>0</v>
      </c>
      <c r="R44" s="51" t="s">
        <v>218</v>
      </c>
      <c r="S44" s="50" t="s">
        <v>219</v>
      </c>
      <c r="T44" s="68" t="s">
        <v>0</v>
      </c>
      <c r="V44" s="51" t="s">
        <v>218</v>
      </c>
      <c r="W44" s="50" t="s">
        <v>219</v>
      </c>
      <c r="X44" s="68" t="s">
        <v>0</v>
      </c>
    </row>
    <row r="45" spans="1:24" x14ac:dyDescent="0.35">
      <c r="B45" s="2" t="s">
        <v>18</v>
      </c>
      <c r="C45" s="1"/>
      <c r="D45" s="15"/>
      <c r="E45" s="66"/>
      <c r="F45" s="2" t="s">
        <v>18</v>
      </c>
      <c r="G45" s="1"/>
      <c r="H45" s="15">
        <f>G45*7500</f>
        <v>0</v>
      </c>
      <c r="I45" s="65"/>
      <c r="J45" s="2" t="s">
        <v>18</v>
      </c>
      <c r="K45" s="1">
        <v>1</v>
      </c>
      <c r="L45" s="15">
        <f>K45*7500</f>
        <v>7500</v>
      </c>
      <c r="N45" s="2" t="s">
        <v>18</v>
      </c>
      <c r="O45" s="1"/>
      <c r="P45" s="15">
        <f>O45*7500</f>
        <v>0</v>
      </c>
      <c r="R45" s="2" t="s">
        <v>18</v>
      </c>
      <c r="S45" s="1"/>
      <c r="T45" s="15">
        <f>S45*7500</f>
        <v>0</v>
      </c>
      <c r="V45" s="2" t="s">
        <v>18</v>
      </c>
      <c r="W45" s="1">
        <v>1</v>
      </c>
      <c r="X45" s="15">
        <f>W45*7500</f>
        <v>7500</v>
      </c>
    </row>
    <row r="46" spans="1:24" x14ac:dyDescent="0.35">
      <c r="B46" s="2" t="s">
        <v>21</v>
      </c>
      <c r="C46" s="1"/>
      <c r="D46" s="67">
        <f>C46*7500</f>
        <v>0</v>
      </c>
      <c r="E46" s="65"/>
      <c r="F46" s="2" t="s">
        <v>21</v>
      </c>
      <c r="G46" s="1"/>
      <c r="H46" s="15">
        <f t="shared" ref="H46:H50" si="10">G46*7500</f>
        <v>0</v>
      </c>
      <c r="I46" s="65"/>
      <c r="J46" s="2" t="s">
        <v>21</v>
      </c>
      <c r="K46" s="1"/>
      <c r="L46" s="15">
        <f t="shared" ref="L46:L50" si="11">K46*7500</f>
        <v>0</v>
      </c>
      <c r="N46" s="2" t="s">
        <v>21</v>
      </c>
      <c r="O46" s="1"/>
      <c r="P46" s="15">
        <f t="shared" ref="P46:P50" si="12">O46*7500</f>
        <v>0</v>
      </c>
      <c r="R46" s="2" t="s">
        <v>21</v>
      </c>
      <c r="S46" s="1">
        <v>4</v>
      </c>
      <c r="T46" s="15">
        <f t="shared" ref="T46:T50" si="13">S46*7500</f>
        <v>30000</v>
      </c>
      <c r="V46" s="2" t="s">
        <v>21</v>
      </c>
      <c r="W46" s="1">
        <v>1</v>
      </c>
      <c r="X46" s="15">
        <f t="shared" ref="X46:X50" si="14">W46*7500</f>
        <v>7500</v>
      </c>
    </row>
    <row r="47" spans="1:24" x14ac:dyDescent="0.35">
      <c r="B47" s="2" t="s">
        <v>20</v>
      </c>
      <c r="C47" s="1">
        <v>3</v>
      </c>
      <c r="D47" s="67">
        <f t="shared" ref="D47:D50" si="15">C47*7500</f>
        <v>22500</v>
      </c>
      <c r="E47" s="65"/>
      <c r="F47" s="2" t="s">
        <v>20</v>
      </c>
      <c r="G47" s="1"/>
      <c r="H47" s="15">
        <f t="shared" si="10"/>
        <v>0</v>
      </c>
      <c r="I47" s="65"/>
      <c r="J47" s="2" t="s">
        <v>20</v>
      </c>
      <c r="K47" s="1">
        <v>1</v>
      </c>
      <c r="L47" s="15">
        <f t="shared" si="11"/>
        <v>7500</v>
      </c>
      <c r="N47" s="2" t="s">
        <v>20</v>
      </c>
      <c r="O47" s="1"/>
      <c r="P47" s="15">
        <f t="shared" si="12"/>
        <v>0</v>
      </c>
      <c r="R47" s="2" t="s">
        <v>20</v>
      </c>
      <c r="S47" s="1">
        <v>1</v>
      </c>
      <c r="T47" s="15">
        <f t="shared" si="13"/>
        <v>7500</v>
      </c>
      <c r="V47" s="2" t="s">
        <v>20</v>
      </c>
      <c r="W47" s="1">
        <v>1</v>
      </c>
      <c r="X47" s="15">
        <f t="shared" si="14"/>
        <v>7500</v>
      </c>
    </row>
    <row r="48" spans="1:24" x14ac:dyDescent="0.35">
      <c r="B48" s="2" t="s">
        <v>19</v>
      </c>
      <c r="C48" s="1"/>
      <c r="D48" s="67">
        <f t="shared" si="15"/>
        <v>0</v>
      </c>
      <c r="F48" s="2" t="s">
        <v>19</v>
      </c>
      <c r="G48" s="1"/>
      <c r="H48" s="15">
        <f t="shared" si="10"/>
        <v>0</v>
      </c>
      <c r="J48" s="2" t="s">
        <v>19</v>
      </c>
      <c r="K48" s="1">
        <v>1</v>
      </c>
      <c r="L48" s="15">
        <f t="shared" si="11"/>
        <v>7500</v>
      </c>
      <c r="N48" s="2" t="s">
        <v>19</v>
      </c>
      <c r="O48" s="1"/>
      <c r="P48" s="15">
        <f t="shared" si="12"/>
        <v>0</v>
      </c>
      <c r="R48" s="2" t="s">
        <v>19</v>
      </c>
      <c r="S48" s="1"/>
      <c r="T48" s="15">
        <f t="shared" si="13"/>
        <v>0</v>
      </c>
      <c r="V48" s="2" t="s">
        <v>19</v>
      </c>
      <c r="W48" s="1"/>
      <c r="X48" s="15">
        <f t="shared" si="14"/>
        <v>0</v>
      </c>
    </row>
    <row r="49" spans="2:24" x14ac:dyDescent="0.35">
      <c r="B49" s="2" t="s">
        <v>22</v>
      </c>
      <c r="C49" s="1">
        <v>3</v>
      </c>
      <c r="D49" s="67">
        <f t="shared" si="15"/>
        <v>22500</v>
      </c>
      <c r="F49" s="2" t="s">
        <v>22</v>
      </c>
      <c r="G49" s="1">
        <v>1</v>
      </c>
      <c r="H49" s="15">
        <f t="shared" si="10"/>
        <v>7500</v>
      </c>
      <c r="J49" s="2" t="s">
        <v>22</v>
      </c>
      <c r="K49" s="1">
        <v>3</v>
      </c>
      <c r="L49" s="15">
        <f t="shared" si="11"/>
        <v>22500</v>
      </c>
      <c r="N49" s="2" t="s">
        <v>22</v>
      </c>
      <c r="O49" s="1"/>
      <c r="P49" s="15">
        <f t="shared" si="12"/>
        <v>0</v>
      </c>
      <c r="R49" s="2" t="s">
        <v>22</v>
      </c>
      <c r="S49" s="1"/>
      <c r="T49" s="15">
        <f t="shared" si="13"/>
        <v>0</v>
      </c>
      <c r="V49" s="2" t="s">
        <v>22</v>
      </c>
      <c r="W49" s="1"/>
      <c r="X49" s="15">
        <f t="shared" si="14"/>
        <v>0</v>
      </c>
    </row>
    <row r="50" spans="2:24" x14ac:dyDescent="0.35">
      <c r="B50" s="2" t="s">
        <v>23</v>
      </c>
      <c r="C50" s="1"/>
      <c r="D50" s="67">
        <f t="shared" si="15"/>
        <v>0</v>
      </c>
      <c r="F50" s="2" t="s">
        <v>23</v>
      </c>
      <c r="G50" s="1">
        <v>1</v>
      </c>
      <c r="H50" s="15">
        <f t="shared" si="10"/>
        <v>7500</v>
      </c>
      <c r="J50" s="2" t="s">
        <v>23</v>
      </c>
      <c r="K50" s="1">
        <v>1</v>
      </c>
      <c r="L50" s="15">
        <f t="shared" si="11"/>
        <v>7500</v>
      </c>
      <c r="N50" s="2" t="s">
        <v>23</v>
      </c>
      <c r="O50" s="1">
        <v>2</v>
      </c>
      <c r="P50" s="15">
        <f t="shared" si="12"/>
        <v>15000</v>
      </c>
      <c r="R50" s="2" t="s">
        <v>23</v>
      </c>
      <c r="S50" s="1"/>
      <c r="T50" s="15">
        <f t="shared" si="13"/>
        <v>0</v>
      </c>
      <c r="V50" s="2" t="s">
        <v>23</v>
      </c>
      <c r="W50" s="1">
        <v>1</v>
      </c>
      <c r="X50" s="15">
        <f t="shared" si="14"/>
        <v>7500</v>
      </c>
    </row>
    <row r="51" spans="2:24" x14ac:dyDescent="0.35">
      <c r="B51" s="51" t="s">
        <v>221</v>
      </c>
      <c r="C51" s="50">
        <f>SUM(C45:C50)</f>
        <v>6</v>
      </c>
      <c r="D51" s="68">
        <f>SUM(D45:D50)</f>
        <v>45000</v>
      </c>
      <c r="F51" s="51" t="s">
        <v>221</v>
      </c>
      <c r="G51" s="50">
        <f>SUM(G45:G50)</f>
        <v>2</v>
      </c>
      <c r="H51" s="68">
        <f>SUM(H45:H50)</f>
        <v>15000</v>
      </c>
      <c r="J51" s="51" t="s">
        <v>221</v>
      </c>
      <c r="K51" s="50">
        <f>SUM(K45:K50)</f>
        <v>7</v>
      </c>
      <c r="L51" s="68">
        <f>SUM(L45:L50)</f>
        <v>52500</v>
      </c>
      <c r="N51" s="51" t="s">
        <v>221</v>
      </c>
      <c r="O51" s="50">
        <f>SUM(O45:O50)</f>
        <v>2</v>
      </c>
      <c r="P51" s="68">
        <f>SUM(P45:P50)</f>
        <v>15000</v>
      </c>
      <c r="R51" s="51" t="s">
        <v>221</v>
      </c>
      <c r="S51" s="50">
        <f>SUM(S45:S50)</f>
        <v>5</v>
      </c>
      <c r="T51" s="68">
        <f>SUM(T45:T50)</f>
        <v>37500</v>
      </c>
      <c r="V51" s="51" t="s">
        <v>221</v>
      </c>
      <c r="W51" s="50">
        <f>SUM(W45:W50)</f>
        <v>4</v>
      </c>
      <c r="X51" s="68">
        <f>SUM(X45:X50)</f>
        <v>30000</v>
      </c>
    </row>
    <row r="54" spans="2:24" x14ac:dyDescent="0.35">
      <c r="B54" t="s">
        <v>2</v>
      </c>
      <c r="C54" s="93" t="s">
        <v>215</v>
      </c>
      <c r="D54" s="4" t="s">
        <v>104</v>
      </c>
      <c r="F54" t="s">
        <v>2</v>
      </c>
      <c r="G54" s="4" t="s">
        <v>334</v>
      </c>
      <c r="H54" s="4" t="s">
        <v>284</v>
      </c>
      <c r="J54" t="s">
        <v>2</v>
      </c>
      <c r="K54" s="93" t="s">
        <v>882</v>
      </c>
      <c r="L54" s="4" t="s">
        <v>107</v>
      </c>
      <c r="N54" t="s">
        <v>2</v>
      </c>
      <c r="O54" s="4" t="s">
        <v>883</v>
      </c>
      <c r="P54" s="4" t="s">
        <v>107</v>
      </c>
      <c r="R54" t="s">
        <v>2</v>
      </c>
      <c r="S54" s="4" t="s">
        <v>26</v>
      </c>
      <c r="T54" s="4" t="s">
        <v>225</v>
      </c>
      <c r="V54" t="s">
        <v>2</v>
      </c>
      <c r="W54" s="4" t="s">
        <v>14</v>
      </c>
      <c r="X54" s="4" t="s">
        <v>230</v>
      </c>
    </row>
    <row r="55" spans="2:24" x14ac:dyDescent="0.35">
      <c r="B55" s="51" t="s">
        <v>218</v>
      </c>
      <c r="C55" s="50" t="s">
        <v>219</v>
      </c>
      <c r="D55" s="68" t="s">
        <v>0</v>
      </c>
      <c r="E55" s="65"/>
      <c r="F55" s="51" t="s">
        <v>218</v>
      </c>
      <c r="G55" s="50" t="s">
        <v>219</v>
      </c>
      <c r="H55" s="68" t="s">
        <v>0</v>
      </c>
      <c r="I55" s="65"/>
      <c r="J55" s="51" t="s">
        <v>218</v>
      </c>
      <c r="K55" s="50" t="s">
        <v>219</v>
      </c>
      <c r="L55" s="68" t="s">
        <v>0</v>
      </c>
      <c r="N55" s="51" t="s">
        <v>218</v>
      </c>
      <c r="O55" s="50" t="s">
        <v>219</v>
      </c>
      <c r="P55" s="68" t="s">
        <v>0</v>
      </c>
      <c r="R55" s="51" t="s">
        <v>218</v>
      </c>
      <c r="S55" s="50" t="s">
        <v>219</v>
      </c>
      <c r="T55" s="68" t="s">
        <v>0</v>
      </c>
      <c r="V55" s="51" t="s">
        <v>218</v>
      </c>
      <c r="W55" s="50" t="s">
        <v>219</v>
      </c>
      <c r="X55" s="68" t="s">
        <v>0</v>
      </c>
    </row>
    <row r="56" spans="2:24" x14ac:dyDescent="0.35">
      <c r="B56" s="2" t="s">
        <v>18</v>
      </c>
      <c r="C56" s="1"/>
      <c r="D56" s="15"/>
      <c r="E56" s="66"/>
      <c r="F56" s="2" t="s">
        <v>18</v>
      </c>
      <c r="G56" s="1"/>
      <c r="H56" s="15">
        <f>G56*7500</f>
        <v>0</v>
      </c>
      <c r="I56" s="65"/>
      <c r="J56" s="2" t="s">
        <v>18</v>
      </c>
      <c r="K56" s="1"/>
      <c r="L56" s="15">
        <f>K56*7500</f>
        <v>0</v>
      </c>
      <c r="N56" s="2" t="s">
        <v>18</v>
      </c>
      <c r="O56" s="1">
        <v>1</v>
      </c>
      <c r="P56" s="15">
        <f>O56*7500</f>
        <v>7500</v>
      </c>
      <c r="R56" s="2" t="s">
        <v>18</v>
      </c>
      <c r="S56" s="1"/>
      <c r="T56" s="15">
        <f>S56*7500</f>
        <v>0</v>
      </c>
      <c r="V56" s="2" t="s">
        <v>18</v>
      </c>
      <c r="W56" s="1">
        <v>1</v>
      </c>
      <c r="X56" s="15">
        <f>W56*7500</f>
        <v>7500</v>
      </c>
    </row>
    <row r="57" spans="2:24" x14ac:dyDescent="0.35">
      <c r="B57" s="2" t="s">
        <v>21</v>
      </c>
      <c r="C57" s="1">
        <v>2</v>
      </c>
      <c r="D57" s="67">
        <f>C57*7500</f>
        <v>15000</v>
      </c>
      <c r="E57" s="65"/>
      <c r="F57" s="2" t="s">
        <v>21</v>
      </c>
      <c r="G57" s="1">
        <v>3</v>
      </c>
      <c r="H57" s="15">
        <f t="shared" ref="H57:H61" si="16">G57*7500</f>
        <v>22500</v>
      </c>
      <c r="I57" s="65"/>
      <c r="J57" s="2" t="s">
        <v>21</v>
      </c>
      <c r="K57" s="1">
        <v>1</v>
      </c>
      <c r="L57" s="15">
        <f t="shared" ref="L57:L61" si="17">K57*7500</f>
        <v>7500</v>
      </c>
      <c r="N57" s="2" t="s">
        <v>21</v>
      </c>
      <c r="O57" s="1">
        <v>3</v>
      </c>
      <c r="P57" s="15">
        <f t="shared" ref="P57:P61" si="18">O57*7500</f>
        <v>22500</v>
      </c>
      <c r="R57" s="2" t="s">
        <v>21</v>
      </c>
      <c r="S57" s="1"/>
      <c r="T57" s="15">
        <f t="shared" ref="T57:T61" si="19">S57*7500</f>
        <v>0</v>
      </c>
      <c r="V57" s="2" t="s">
        <v>21</v>
      </c>
      <c r="W57" s="1">
        <v>1</v>
      </c>
      <c r="X57" s="15">
        <f t="shared" ref="X57:X61" si="20">W57*7500</f>
        <v>7500</v>
      </c>
    </row>
    <row r="58" spans="2:24" x14ac:dyDescent="0.35">
      <c r="B58" s="2" t="s">
        <v>20</v>
      </c>
      <c r="C58" s="1"/>
      <c r="D58" s="67">
        <f t="shared" ref="D58:D61" si="21">C58*7500</f>
        <v>0</v>
      </c>
      <c r="E58" s="65"/>
      <c r="F58" s="2" t="s">
        <v>20</v>
      </c>
      <c r="G58" s="1">
        <v>2</v>
      </c>
      <c r="H58" s="15">
        <f t="shared" si="16"/>
        <v>15000</v>
      </c>
      <c r="I58" s="65"/>
      <c r="J58" s="2" t="s">
        <v>20</v>
      </c>
      <c r="K58" s="1"/>
      <c r="L58" s="15">
        <f t="shared" si="17"/>
        <v>0</v>
      </c>
      <c r="N58" s="2" t="s">
        <v>20</v>
      </c>
      <c r="O58" s="1">
        <v>1</v>
      </c>
      <c r="P58" s="15">
        <f t="shared" si="18"/>
        <v>7500</v>
      </c>
      <c r="R58" s="2" t="s">
        <v>20</v>
      </c>
      <c r="S58" s="1"/>
      <c r="T58" s="15">
        <f t="shared" si="19"/>
        <v>0</v>
      </c>
      <c r="V58" s="2" t="s">
        <v>20</v>
      </c>
      <c r="W58" s="1">
        <v>1</v>
      </c>
      <c r="X58" s="15">
        <f t="shared" si="20"/>
        <v>7500</v>
      </c>
    </row>
    <row r="59" spans="2:24" x14ac:dyDescent="0.35">
      <c r="B59" s="2" t="s">
        <v>19</v>
      </c>
      <c r="C59" s="1"/>
      <c r="D59" s="67">
        <f t="shared" si="21"/>
        <v>0</v>
      </c>
      <c r="F59" s="2" t="s">
        <v>19</v>
      </c>
      <c r="G59" s="1"/>
      <c r="H59" s="15">
        <f t="shared" si="16"/>
        <v>0</v>
      </c>
      <c r="J59" s="2" t="s">
        <v>19</v>
      </c>
      <c r="K59" s="1">
        <v>4</v>
      </c>
      <c r="L59" s="15">
        <f t="shared" si="17"/>
        <v>30000</v>
      </c>
      <c r="N59" s="2" t="s">
        <v>19</v>
      </c>
      <c r="O59" s="1">
        <v>3</v>
      </c>
      <c r="P59" s="15">
        <f t="shared" si="18"/>
        <v>22500</v>
      </c>
      <c r="R59" s="2" t="s">
        <v>19</v>
      </c>
      <c r="S59" s="1">
        <v>2</v>
      </c>
      <c r="T59" s="15">
        <f t="shared" si="19"/>
        <v>15000</v>
      </c>
      <c r="V59" s="2" t="s">
        <v>19</v>
      </c>
      <c r="W59" s="1"/>
      <c r="X59" s="15">
        <f t="shared" si="20"/>
        <v>0</v>
      </c>
    </row>
    <row r="60" spans="2:24" x14ac:dyDescent="0.35">
      <c r="B60" s="2" t="s">
        <v>22</v>
      </c>
      <c r="C60" s="1"/>
      <c r="D60" s="67">
        <f t="shared" si="21"/>
        <v>0</v>
      </c>
      <c r="F60" s="2" t="s">
        <v>22</v>
      </c>
      <c r="G60" s="1"/>
      <c r="H60" s="15">
        <f t="shared" si="16"/>
        <v>0</v>
      </c>
      <c r="J60" s="2" t="s">
        <v>22</v>
      </c>
      <c r="K60" s="1">
        <v>1</v>
      </c>
      <c r="L60" s="15">
        <f t="shared" si="17"/>
        <v>7500</v>
      </c>
      <c r="N60" s="2" t="s">
        <v>22</v>
      </c>
      <c r="O60" s="1">
        <v>3</v>
      </c>
      <c r="P60" s="15">
        <f t="shared" si="18"/>
        <v>22500</v>
      </c>
      <c r="R60" s="2" t="s">
        <v>22</v>
      </c>
      <c r="S60" s="1"/>
      <c r="T60" s="15">
        <f t="shared" si="19"/>
        <v>0</v>
      </c>
      <c r="V60" s="2" t="s">
        <v>22</v>
      </c>
      <c r="W60" s="1"/>
      <c r="X60" s="15">
        <f t="shared" si="20"/>
        <v>0</v>
      </c>
    </row>
    <row r="61" spans="2:24" x14ac:dyDescent="0.35">
      <c r="B61" s="2" t="s">
        <v>23</v>
      </c>
      <c r="C61" s="1"/>
      <c r="D61" s="67">
        <f t="shared" si="21"/>
        <v>0</v>
      </c>
      <c r="F61" s="2" t="s">
        <v>23</v>
      </c>
      <c r="G61" s="1"/>
      <c r="H61" s="15">
        <f t="shared" si="16"/>
        <v>0</v>
      </c>
      <c r="J61" s="2" t="s">
        <v>23</v>
      </c>
      <c r="K61" s="1">
        <v>2</v>
      </c>
      <c r="L61" s="15">
        <f t="shared" si="17"/>
        <v>15000</v>
      </c>
      <c r="N61" s="2" t="s">
        <v>23</v>
      </c>
      <c r="O61" s="1">
        <v>5</v>
      </c>
      <c r="P61" s="15">
        <f t="shared" si="18"/>
        <v>37500</v>
      </c>
      <c r="R61" s="2" t="s">
        <v>23</v>
      </c>
      <c r="S61" s="1"/>
      <c r="T61" s="15">
        <f t="shared" si="19"/>
        <v>0</v>
      </c>
      <c r="V61" s="2" t="s">
        <v>23</v>
      </c>
      <c r="W61" s="1">
        <v>1</v>
      </c>
      <c r="X61" s="15">
        <f t="shared" si="20"/>
        <v>7500</v>
      </c>
    </row>
    <row r="62" spans="2:24" x14ac:dyDescent="0.35">
      <c r="B62" s="51" t="s">
        <v>221</v>
      </c>
      <c r="C62" s="50">
        <f>SUM(C56:C61)</f>
        <v>2</v>
      </c>
      <c r="D62" s="68">
        <f>SUM(D56:D61)</f>
        <v>15000</v>
      </c>
      <c r="F62" s="51" t="s">
        <v>221</v>
      </c>
      <c r="G62" s="50">
        <f>SUM(G56:G61)</f>
        <v>5</v>
      </c>
      <c r="H62" s="68">
        <f>SUM(H56:H61)</f>
        <v>37500</v>
      </c>
      <c r="J62" s="51" t="s">
        <v>221</v>
      </c>
      <c r="K62" s="50">
        <f>SUM(K56:K61)</f>
        <v>8</v>
      </c>
      <c r="L62" s="68">
        <f>SUM(L56:L61)</f>
        <v>60000</v>
      </c>
      <c r="N62" s="51" t="s">
        <v>221</v>
      </c>
      <c r="O62" s="50">
        <f>SUM(O56:O61)</f>
        <v>16</v>
      </c>
      <c r="P62" s="68">
        <f>SUM(P56:P61)</f>
        <v>120000</v>
      </c>
      <c r="R62" s="51" t="s">
        <v>221</v>
      </c>
      <c r="S62" s="50">
        <f>SUM(S56:S61)</f>
        <v>2</v>
      </c>
      <c r="T62" s="68">
        <f>SUM(T56:T61)</f>
        <v>15000</v>
      </c>
      <c r="V62" s="51" t="s">
        <v>221</v>
      </c>
      <c r="W62" s="50">
        <f>SUM(W56:W61)</f>
        <v>4</v>
      </c>
      <c r="X62" s="68">
        <f>SUM(X56:X61)</f>
        <v>30000</v>
      </c>
    </row>
    <row r="65" spans="2:24" x14ac:dyDescent="0.35">
      <c r="B65" t="s">
        <v>2</v>
      </c>
      <c r="C65" s="93" t="s">
        <v>408</v>
      </c>
      <c r="D65" s="4" t="s">
        <v>884</v>
      </c>
      <c r="F65" t="s">
        <v>2</v>
      </c>
      <c r="G65" s="93" t="s">
        <v>790</v>
      </c>
      <c r="H65" s="4" t="s">
        <v>886</v>
      </c>
      <c r="J65" t="s">
        <v>2</v>
      </c>
      <c r="K65" s="4" t="s">
        <v>887</v>
      </c>
      <c r="L65" s="4" t="s">
        <v>104</v>
      </c>
      <c r="N65" t="s">
        <v>2</v>
      </c>
      <c r="O65" s="93" t="s">
        <v>888</v>
      </c>
      <c r="P65" s="4" t="s">
        <v>284</v>
      </c>
      <c r="R65" t="s">
        <v>2</v>
      </c>
      <c r="S65" s="4" t="s">
        <v>889</v>
      </c>
      <c r="T65" s="4" t="s">
        <v>107</v>
      </c>
      <c r="V65" t="s">
        <v>2</v>
      </c>
      <c r="W65" s="4" t="s">
        <v>120</v>
      </c>
      <c r="X65" s="4" t="s">
        <v>230</v>
      </c>
    </row>
    <row r="66" spans="2:24" x14ac:dyDescent="0.35">
      <c r="B66" s="51" t="s">
        <v>218</v>
      </c>
      <c r="C66" s="50"/>
      <c r="D66" s="68"/>
      <c r="E66" s="65"/>
      <c r="F66" s="51" t="s">
        <v>218</v>
      </c>
      <c r="G66" s="50" t="s">
        <v>219</v>
      </c>
      <c r="H66" s="68" t="s">
        <v>0</v>
      </c>
      <c r="I66" s="65"/>
      <c r="J66" s="51" t="s">
        <v>218</v>
      </c>
      <c r="K66" s="50" t="s">
        <v>219</v>
      </c>
      <c r="L66" s="68" t="s">
        <v>0</v>
      </c>
      <c r="N66" s="51" t="s">
        <v>218</v>
      </c>
      <c r="O66" s="50" t="s">
        <v>219</v>
      </c>
      <c r="P66" s="68" t="s">
        <v>0</v>
      </c>
      <c r="R66" s="51" t="s">
        <v>218</v>
      </c>
      <c r="S66" s="50" t="s">
        <v>219</v>
      </c>
      <c r="T66" s="68" t="s">
        <v>0</v>
      </c>
      <c r="V66" s="51" t="s">
        <v>218</v>
      </c>
      <c r="W66" s="50" t="s">
        <v>219</v>
      </c>
      <c r="X66" s="68" t="s">
        <v>0</v>
      </c>
    </row>
    <row r="67" spans="2:24" x14ac:dyDescent="0.35">
      <c r="B67" s="2" t="s">
        <v>18</v>
      </c>
      <c r="C67" s="1"/>
      <c r="D67" s="15"/>
      <c r="E67" s="66"/>
      <c r="F67" s="2" t="s">
        <v>18</v>
      </c>
      <c r="G67" s="1"/>
      <c r="H67" s="15">
        <f>G67*7500</f>
        <v>0</v>
      </c>
      <c r="I67" s="65"/>
      <c r="J67" s="2" t="s">
        <v>18</v>
      </c>
      <c r="K67" s="1">
        <v>1</v>
      </c>
      <c r="L67" s="15">
        <f>K67*7500</f>
        <v>7500</v>
      </c>
      <c r="N67" s="2" t="s">
        <v>18</v>
      </c>
      <c r="O67" s="1">
        <v>1</v>
      </c>
      <c r="P67" s="15">
        <f>O67*7500</f>
        <v>7500</v>
      </c>
      <c r="R67" s="2" t="s">
        <v>18</v>
      </c>
      <c r="S67" s="1"/>
      <c r="T67" s="15">
        <f>S67*7500</f>
        <v>0</v>
      </c>
      <c r="V67" s="2" t="s">
        <v>18</v>
      </c>
      <c r="W67" s="1"/>
      <c r="X67" s="15">
        <f>W67*7500</f>
        <v>0</v>
      </c>
    </row>
    <row r="68" spans="2:24" x14ac:dyDescent="0.35">
      <c r="B68" s="2" t="s">
        <v>21</v>
      </c>
      <c r="C68" s="1"/>
      <c r="D68" s="67">
        <f>C68*7500</f>
        <v>0</v>
      </c>
      <c r="E68" s="65"/>
      <c r="F68" s="2" t="s">
        <v>21</v>
      </c>
      <c r="G68" s="1"/>
      <c r="H68" s="15">
        <f t="shared" ref="H68:H72" si="22">G68*7500</f>
        <v>0</v>
      </c>
      <c r="I68" s="65"/>
      <c r="J68" s="2" t="s">
        <v>21</v>
      </c>
      <c r="K68" s="1"/>
      <c r="L68" s="15">
        <f t="shared" ref="L68:L72" si="23">K68*7500</f>
        <v>0</v>
      </c>
      <c r="N68" s="2" t="s">
        <v>21</v>
      </c>
      <c r="O68" s="1">
        <v>1</v>
      </c>
      <c r="P68" s="15">
        <f t="shared" ref="P68:P72" si="24">O68*7500</f>
        <v>7500</v>
      </c>
      <c r="R68" s="2" t="s">
        <v>21</v>
      </c>
      <c r="S68" s="1"/>
      <c r="T68" s="15">
        <f t="shared" ref="T68:T72" si="25">S68*7500</f>
        <v>0</v>
      </c>
      <c r="V68" s="2" t="s">
        <v>21</v>
      </c>
      <c r="W68" s="1"/>
      <c r="X68" s="15">
        <f t="shared" ref="X68:X72" si="26">W68*7500</f>
        <v>0</v>
      </c>
    </row>
    <row r="69" spans="2:24" x14ac:dyDescent="0.35">
      <c r="B69" s="2" t="s">
        <v>20</v>
      </c>
      <c r="C69" s="1"/>
      <c r="D69" s="67">
        <f t="shared" ref="D69:D72" si="27">C69*7500</f>
        <v>0</v>
      </c>
      <c r="E69" s="65"/>
      <c r="F69" s="2" t="s">
        <v>20</v>
      </c>
      <c r="G69" s="1"/>
      <c r="H69" s="15">
        <f t="shared" si="22"/>
        <v>0</v>
      </c>
      <c r="I69" s="65"/>
      <c r="J69" s="2" t="s">
        <v>20</v>
      </c>
      <c r="K69" s="1">
        <v>1</v>
      </c>
      <c r="L69" s="15">
        <f t="shared" si="23"/>
        <v>7500</v>
      </c>
      <c r="N69" s="2" t="s">
        <v>20</v>
      </c>
      <c r="O69" s="1"/>
      <c r="P69" s="15">
        <f t="shared" si="24"/>
        <v>0</v>
      </c>
      <c r="R69" s="2" t="s">
        <v>20</v>
      </c>
      <c r="S69" s="1">
        <v>1</v>
      </c>
      <c r="T69" s="15">
        <f t="shared" si="25"/>
        <v>7500</v>
      </c>
      <c r="V69" s="2" t="s">
        <v>20</v>
      </c>
      <c r="W69" s="1"/>
      <c r="X69" s="15">
        <f t="shared" si="26"/>
        <v>0</v>
      </c>
    </row>
    <row r="70" spans="2:24" x14ac:dyDescent="0.35">
      <c r="B70" s="2" t="s">
        <v>19</v>
      </c>
      <c r="C70" s="1">
        <v>2</v>
      </c>
      <c r="D70" s="67">
        <f t="shared" si="27"/>
        <v>15000</v>
      </c>
      <c r="F70" s="2" t="s">
        <v>19</v>
      </c>
      <c r="G70" s="1"/>
      <c r="H70" s="15">
        <f t="shared" si="22"/>
        <v>0</v>
      </c>
      <c r="J70" s="2" t="s">
        <v>19</v>
      </c>
      <c r="K70" s="1">
        <v>1</v>
      </c>
      <c r="L70" s="15">
        <f t="shared" si="23"/>
        <v>7500</v>
      </c>
      <c r="N70" s="2" t="s">
        <v>19</v>
      </c>
      <c r="O70" s="1"/>
      <c r="P70" s="15">
        <f t="shared" si="24"/>
        <v>0</v>
      </c>
      <c r="R70" s="2" t="s">
        <v>19</v>
      </c>
      <c r="S70" s="1">
        <v>2</v>
      </c>
      <c r="T70" s="15">
        <f t="shared" si="25"/>
        <v>15000</v>
      </c>
      <c r="V70" s="2" t="s">
        <v>19</v>
      </c>
      <c r="W70" s="1">
        <v>2</v>
      </c>
      <c r="X70" s="15">
        <f t="shared" si="26"/>
        <v>15000</v>
      </c>
    </row>
    <row r="71" spans="2:24" x14ac:dyDescent="0.35">
      <c r="B71" s="2" t="s">
        <v>22</v>
      </c>
      <c r="C71" s="1"/>
      <c r="D71" s="67">
        <f t="shared" si="27"/>
        <v>0</v>
      </c>
      <c r="F71" s="2" t="s">
        <v>22</v>
      </c>
      <c r="G71" s="1"/>
      <c r="H71" s="15">
        <f t="shared" si="22"/>
        <v>0</v>
      </c>
      <c r="J71" s="2" t="s">
        <v>22</v>
      </c>
      <c r="K71" s="1"/>
      <c r="L71" s="15">
        <f t="shared" si="23"/>
        <v>0</v>
      </c>
      <c r="N71" s="2" t="s">
        <v>22</v>
      </c>
      <c r="O71" s="1"/>
      <c r="P71" s="15">
        <f t="shared" si="24"/>
        <v>0</v>
      </c>
      <c r="R71" s="2" t="s">
        <v>22</v>
      </c>
      <c r="S71" s="1"/>
      <c r="T71" s="15">
        <f t="shared" si="25"/>
        <v>0</v>
      </c>
      <c r="V71" s="2" t="s">
        <v>22</v>
      </c>
      <c r="W71" s="1"/>
      <c r="X71" s="15">
        <f t="shared" si="26"/>
        <v>0</v>
      </c>
    </row>
    <row r="72" spans="2:24" x14ac:dyDescent="0.35">
      <c r="B72" s="2" t="s">
        <v>23</v>
      </c>
      <c r="C72" s="1"/>
      <c r="D72" s="67">
        <f t="shared" si="27"/>
        <v>0</v>
      </c>
      <c r="F72" s="2" t="s">
        <v>23</v>
      </c>
      <c r="G72" s="1">
        <v>4</v>
      </c>
      <c r="H72" s="15">
        <f t="shared" si="22"/>
        <v>30000</v>
      </c>
      <c r="J72" s="2" t="s">
        <v>23</v>
      </c>
      <c r="K72" s="1">
        <v>1</v>
      </c>
      <c r="L72" s="15">
        <f t="shared" si="23"/>
        <v>7500</v>
      </c>
      <c r="N72" s="2" t="s">
        <v>23</v>
      </c>
      <c r="O72" s="1"/>
      <c r="P72" s="15">
        <f t="shared" si="24"/>
        <v>0</v>
      </c>
      <c r="R72" s="2" t="s">
        <v>23</v>
      </c>
      <c r="S72" s="1">
        <v>2</v>
      </c>
      <c r="T72" s="15">
        <f t="shared" si="25"/>
        <v>15000</v>
      </c>
      <c r="V72" s="2" t="s">
        <v>23</v>
      </c>
      <c r="W72" s="1">
        <v>2</v>
      </c>
      <c r="X72" s="15">
        <f t="shared" si="26"/>
        <v>15000</v>
      </c>
    </row>
    <row r="73" spans="2:24" x14ac:dyDescent="0.35">
      <c r="B73" s="51" t="s">
        <v>221</v>
      </c>
      <c r="C73" s="50">
        <f>SUM(C67:C72)</f>
        <v>2</v>
      </c>
      <c r="D73" s="68">
        <f>SUM(D67:D72)</f>
        <v>15000</v>
      </c>
      <c r="F73" s="51" t="s">
        <v>221</v>
      </c>
      <c r="G73" s="50">
        <f>SUM(G67:G72)</f>
        <v>4</v>
      </c>
      <c r="H73" s="68">
        <f>SUM(H67:H72)</f>
        <v>30000</v>
      </c>
      <c r="J73" s="51" t="s">
        <v>221</v>
      </c>
      <c r="K73" s="50">
        <f>SUM(K67:K72)</f>
        <v>4</v>
      </c>
      <c r="L73" s="68">
        <f>SUM(L67:L72)</f>
        <v>30000</v>
      </c>
      <c r="N73" s="51" t="s">
        <v>221</v>
      </c>
      <c r="O73" s="50">
        <f>SUM(O67:O72)</f>
        <v>2</v>
      </c>
      <c r="P73" s="68">
        <f>SUM(P67:P72)</f>
        <v>15000</v>
      </c>
      <c r="R73" s="51" t="s">
        <v>221</v>
      </c>
      <c r="S73" s="50">
        <f>SUM(S67:S72)</f>
        <v>5</v>
      </c>
      <c r="T73" s="68">
        <f>SUM(T67:T72)</f>
        <v>37500</v>
      </c>
      <c r="V73" s="51" t="s">
        <v>221</v>
      </c>
      <c r="W73" s="50">
        <f>SUM(W67:W72)</f>
        <v>4</v>
      </c>
      <c r="X73" s="68">
        <f>SUM(X67:X72)</f>
        <v>30000</v>
      </c>
    </row>
    <row r="76" spans="2:24" x14ac:dyDescent="0.35">
      <c r="B76" t="s">
        <v>2</v>
      </c>
      <c r="C76" s="60" t="s">
        <v>294</v>
      </c>
      <c r="D76" s="4" t="s">
        <v>229</v>
      </c>
      <c r="F76" t="s">
        <v>2</v>
      </c>
      <c r="G76" s="60" t="s">
        <v>795</v>
      </c>
      <c r="H76" s="4" t="s">
        <v>229</v>
      </c>
      <c r="J76" t="s">
        <v>2</v>
      </c>
      <c r="K76" s="93" t="s">
        <v>192</v>
      </c>
      <c r="L76" s="4" t="s">
        <v>186</v>
      </c>
      <c r="N76" t="s">
        <v>2</v>
      </c>
      <c r="O76" s="93" t="s">
        <v>460</v>
      </c>
      <c r="P76" s="4" t="s">
        <v>487</v>
      </c>
      <c r="R76" t="s">
        <v>2</v>
      </c>
      <c r="S76" s="4" t="s">
        <v>891</v>
      </c>
      <c r="T76" s="4" t="s">
        <v>475</v>
      </c>
      <c r="V76" t="s">
        <v>2</v>
      </c>
      <c r="W76" s="4" t="s">
        <v>895</v>
      </c>
      <c r="X76" s="4" t="s">
        <v>230</v>
      </c>
    </row>
    <row r="77" spans="2:24" x14ac:dyDescent="0.35">
      <c r="B77" s="51" t="s">
        <v>218</v>
      </c>
      <c r="C77" s="50" t="s">
        <v>219</v>
      </c>
      <c r="D77" s="68" t="s">
        <v>0</v>
      </c>
      <c r="E77" s="65"/>
      <c r="F77" s="51" t="s">
        <v>218</v>
      </c>
      <c r="G77" s="50" t="s">
        <v>219</v>
      </c>
      <c r="H77" s="68" t="s">
        <v>0</v>
      </c>
      <c r="I77" s="65"/>
      <c r="J77" s="51" t="s">
        <v>218</v>
      </c>
      <c r="K77" s="50" t="s">
        <v>219</v>
      </c>
      <c r="L77" s="68" t="s">
        <v>0</v>
      </c>
      <c r="N77" s="51" t="s">
        <v>218</v>
      </c>
      <c r="O77" s="50" t="s">
        <v>219</v>
      </c>
      <c r="P77" s="68" t="s">
        <v>0</v>
      </c>
      <c r="R77" s="51" t="s">
        <v>218</v>
      </c>
      <c r="S77" s="50" t="s">
        <v>219</v>
      </c>
      <c r="T77" s="68" t="s">
        <v>0</v>
      </c>
      <c r="V77" s="51" t="s">
        <v>218</v>
      </c>
      <c r="W77" s="50" t="s">
        <v>219</v>
      </c>
      <c r="X77" s="68" t="s">
        <v>0</v>
      </c>
    </row>
    <row r="78" spans="2:24" x14ac:dyDescent="0.35">
      <c r="B78" s="2" t="s">
        <v>18</v>
      </c>
      <c r="C78" s="1"/>
      <c r="D78" s="15"/>
      <c r="E78" s="66"/>
      <c r="F78" s="2" t="s">
        <v>18</v>
      </c>
      <c r="G78" s="1">
        <v>1</v>
      </c>
      <c r="H78" s="15">
        <f>G78*7500</f>
        <v>7500</v>
      </c>
      <c r="I78" s="65"/>
      <c r="J78" s="2" t="s">
        <v>18</v>
      </c>
      <c r="K78" s="1"/>
      <c r="L78" s="15">
        <f>K78*7500</f>
        <v>0</v>
      </c>
      <c r="N78" s="2" t="s">
        <v>18</v>
      </c>
      <c r="O78" s="1"/>
      <c r="P78" s="15">
        <f>O78*7500</f>
        <v>0</v>
      </c>
      <c r="R78" s="2" t="s">
        <v>18</v>
      </c>
      <c r="S78" s="1"/>
      <c r="T78" s="15">
        <f>S78*7500</f>
        <v>0</v>
      </c>
      <c r="V78" s="2" t="s">
        <v>18</v>
      </c>
      <c r="W78" s="1"/>
      <c r="X78" s="15">
        <f>W78*7500</f>
        <v>0</v>
      </c>
    </row>
    <row r="79" spans="2:24" x14ac:dyDescent="0.35">
      <c r="B79" s="2" t="s">
        <v>21</v>
      </c>
      <c r="C79" s="1"/>
      <c r="D79" s="67">
        <f>C79*7500</f>
        <v>0</v>
      </c>
      <c r="E79" s="65"/>
      <c r="F79" s="2" t="s">
        <v>21</v>
      </c>
      <c r="G79" s="1">
        <v>1</v>
      </c>
      <c r="H79" s="15">
        <f t="shared" ref="H79:H83" si="28">G79*7500</f>
        <v>7500</v>
      </c>
      <c r="I79" s="65"/>
      <c r="J79" s="2" t="s">
        <v>21</v>
      </c>
      <c r="K79" s="1">
        <v>2</v>
      </c>
      <c r="L79" s="15">
        <f t="shared" ref="L79:L83" si="29">K79*7500</f>
        <v>15000</v>
      </c>
      <c r="N79" s="2" t="s">
        <v>21</v>
      </c>
      <c r="O79" s="1"/>
      <c r="P79" s="15">
        <f t="shared" ref="P79:P83" si="30">O79*7500</f>
        <v>0</v>
      </c>
      <c r="R79" s="2" t="s">
        <v>21</v>
      </c>
      <c r="S79" s="1">
        <v>1</v>
      </c>
      <c r="T79" s="15">
        <f t="shared" ref="T79:T83" si="31">S79*7500</f>
        <v>7500</v>
      </c>
      <c r="V79" s="2" t="s">
        <v>21</v>
      </c>
      <c r="W79" s="1"/>
      <c r="X79" s="15">
        <f t="shared" ref="X79:X83" si="32">W79*7500</f>
        <v>0</v>
      </c>
    </row>
    <row r="80" spans="2:24" x14ac:dyDescent="0.35">
      <c r="B80" s="2" t="s">
        <v>20</v>
      </c>
      <c r="C80" s="1"/>
      <c r="D80" s="67">
        <f t="shared" ref="D80:D83" si="33">C80*7500</f>
        <v>0</v>
      </c>
      <c r="E80" s="65"/>
      <c r="F80" s="2" t="s">
        <v>20</v>
      </c>
      <c r="G80" s="1"/>
      <c r="H80" s="15">
        <f t="shared" si="28"/>
        <v>0</v>
      </c>
      <c r="I80" s="65"/>
      <c r="J80" s="2" t="s">
        <v>20</v>
      </c>
      <c r="K80" s="1">
        <v>2</v>
      </c>
      <c r="L80" s="15">
        <f t="shared" si="29"/>
        <v>15000</v>
      </c>
      <c r="N80" s="2" t="s">
        <v>20</v>
      </c>
      <c r="O80" s="1">
        <v>2</v>
      </c>
      <c r="P80" s="15">
        <f t="shared" si="30"/>
        <v>15000</v>
      </c>
      <c r="R80" s="2" t="s">
        <v>20</v>
      </c>
      <c r="S80" s="1"/>
      <c r="T80" s="15">
        <f t="shared" si="31"/>
        <v>0</v>
      </c>
      <c r="V80" s="2" t="s">
        <v>20</v>
      </c>
      <c r="W80" s="1">
        <v>1</v>
      </c>
      <c r="X80" s="15">
        <f t="shared" si="32"/>
        <v>7500</v>
      </c>
    </row>
    <row r="81" spans="2:24" x14ac:dyDescent="0.35">
      <c r="B81" s="2" t="s">
        <v>19</v>
      </c>
      <c r="C81" s="1">
        <v>1</v>
      </c>
      <c r="D81" s="67">
        <f t="shared" si="33"/>
        <v>7500</v>
      </c>
      <c r="F81" s="2" t="s">
        <v>19</v>
      </c>
      <c r="G81" s="1"/>
      <c r="H81" s="15">
        <f t="shared" si="28"/>
        <v>0</v>
      </c>
      <c r="J81" s="2" t="s">
        <v>19</v>
      </c>
      <c r="K81" s="1">
        <v>4</v>
      </c>
      <c r="L81" s="15">
        <f t="shared" si="29"/>
        <v>30000</v>
      </c>
      <c r="N81" s="2" t="s">
        <v>19</v>
      </c>
      <c r="O81" s="1">
        <v>2</v>
      </c>
      <c r="P81" s="15">
        <f t="shared" si="30"/>
        <v>15000</v>
      </c>
      <c r="R81" s="2" t="s">
        <v>19</v>
      </c>
      <c r="S81" s="1"/>
      <c r="T81" s="15">
        <f t="shared" si="31"/>
        <v>0</v>
      </c>
      <c r="V81" s="2" t="s">
        <v>19</v>
      </c>
      <c r="W81" s="1"/>
      <c r="X81" s="15">
        <f t="shared" si="32"/>
        <v>0</v>
      </c>
    </row>
    <row r="82" spans="2:24" x14ac:dyDescent="0.35">
      <c r="B82" s="2" t="s">
        <v>22</v>
      </c>
      <c r="C82" s="1">
        <v>3</v>
      </c>
      <c r="D82" s="67">
        <f t="shared" si="33"/>
        <v>22500</v>
      </c>
      <c r="F82" s="2" t="s">
        <v>22</v>
      </c>
      <c r="G82" s="1"/>
      <c r="H82" s="15">
        <f t="shared" si="28"/>
        <v>0</v>
      </c>
      <c r="J82" s="2" t="s">
        <v>22</v>
      </c>
      <c r="K82" s="1">
        <v>1</v>
      </c>
      <c r="L82" s="15">
        <f t="shared" si="29"/>
        <v>7500</v>
      </c>
      <c r="N82" s="2" t="s">
        <v>22</v>
      </c>
      <c r="O82" s="1"/>
      <c r="P82" s="15">
        <f t="shared" si="30"/>
        <v>0</v>
      </c>
      <c r="R82" s="2" t="s">
        <v>22</v>
      </c>
      <c r="S82" s="1">
        <v>2</v>
      </c>
      <c r="T82" s="15">
        <f t="shared" si="31"/>
        <v>15000</v>
      </c>
      <c r="V82" s="2" t="s">
        <v>22</v>
      </c>
      <c r="W82" s="1"/>
      <c r="X82" s="15">
        <f t="shared" si="32"/>
        <v>0</v>
      </c>
    </row>
    <row r="83" spans="2:24" x14ac:dyDescent="0.35">
      <c r="B83" s="2" t="s">
        <v>23</v>
      </c>
      <c r="C83" s="1">
        <v>1</v>
      </c>
      <c r="D83" s="67">
        <f t="shared" si="33"/>
        <v>7500</v>
      </c>
      <c r="F83" s="2" t="s">
        <v>23</v>
      </c>
      <c r="G83" s="1"/>
      <c r="H83" s="15">
        <f t="shared" si="28"/>
        <v>0</v>
      </c>
      <c r="J83" s="2" t="s">
        <v>23</v>
      </c>
      <c r="K83" s="1">
        <v>1</v>
      </c>
      <c r="L83" s="15">
        <f t="shared" si="29"/>
        <v>7500</v>
      </c>
      <c r="N83" s="2" t="s">
        <v>23</v>
      </c>
      <c r="O83" s="1">
        <v>2</v>
      </c>
      <c r="P83" s="15">
        <f t="shared" si="30"/>
        <v>15000</v>
      </c>
      <c r="R83" s="2" t="s">
        <v>23</v>
      </c>
      <c r="S83" s="1">
        <v>2</v>
      </c>
      <c r="T83" s="15">
        <f t="shared" si="31"/>
        <v>15000</v>
      </c>
      <c r="V83" s="2" t="s">
        <v>23</v>
      </c>
      <c r="W83" s="1">
        <v>1</v>
      </c>
      <c r="X83" s="15">
        <f t="shared" si="32"/>
        <v>7500</v>
      </c>
    </row>
    <row r="84" spans="2:24" x14ac:dyDescent="0.35">
      <c r="B84" s="51" t="s">
        <v>221</v>
      </c>
      <c r="C84" s="50">
        <f>SUM(C78:C83)</f>
        <v>5</v>
      </c>
      <c r="D84" s="68">
        <f>SUM(D78:D83)</f>
        <v>37500</v>
      </c>
      <c r="F84" s="51" t="s">
        <v>221</v>
      </c>
      <c r="G84" s="50">
        <f>SUM(G78:G83)</f>
        <v>2</v>
      </c>
      <c r="H84" s="68">
        <f>SUM(H78:H83)</f>
        <v>15000</v>
      </c>
      <c r="J84" s="51" t="s">
        <v>221</v>
      </c>
      <c r="K84" s="50">
        <f>SUM(K78:K83)</f>
        <v>10</v>
      </c>
      <c r="L84" s="68">
        <f>SUM(L78:L83)</f>
        <v>75000</v>
      </c>
      <c r="N84" s="51" t="s">
        <v>221</v>
      </c>
      <c r="O84" s="50">
        <f>SUM(O78:O83)</f>
        <v>6</v>
      </c>
      <c r="P84" s="68">
        <f>SUM(P78:P83)</f>
        <v>45000</v>
      </c>
      <c r="R84" s="51" t="s">
        <v>221</v>
      </c>
      <c r="S84" s="50">
        <f>SUM(S78:S83)</f>
        <v>5</v>
      </c>
      <c r="T84" s="68">
        <f>SUM(T78:T83)</f>
        <v>37500</v>
      </c>
      <c r="V84" s="51" t="s">
        <v>221</v>
      </c>
      <c r="W84" s="50">
        <f>SUM(W78:W83)</f>
        <v>2</v>
      </c>
      <c r="X84" s="68">
        <f>SUM(X78:X83)</f>
        <v>15000</v>
      </c>
    </row>
    <row r="87" spans="2:24" x14ac:dyDescent="0.35">
      <c r="B87" t="s">
        <v>2</v>
      </c>
      <c r="C87" s="93" t="s">
        <v>12</v>
      </c>
      <c r="F87"/>
      <c r="G87" s="93" t="s">
        <v>892</v>
      </c>
      <c r="H87" s="4" t="s">
        <v>107</v>
      </c>
      <c r="J87" t="s">
        <v>2</v>
      </c>
      <c r="K87" s="93" t="s">
        <v>366</v>
      </c>
      <c r="L87" s="4" t="s">
        <v>104</v>
      </c>
      <c r="N87" t="s">
        <v>896</v>
      </c>
      <c r="O87" s="93" t="s">
        <v>231</v>
      </c>
      <c r="P87" s="4" t="s">
        <v>104</v>
      </c>
      <c r="R87" t="s">
        <v>2</v>
      </c>
      <c r="S87" s="93" t="s">
        <v>349</v>
      </c>
      <c r="T87" s="4" t="s">
        <v>343</v>
      </c>
    </row>
    <row r="88" spans="2:24" x14ac:dyDescent="0.35">
      <c r="B88" s="51" t="s">
        <v>218</v>
      </c>
      <c r="C88" s="50" t="s">
        <v>219</v>
      </c>
      <c r="D88" s="68" t="s">
        <v>0</v>
      </c>
      <c r="F88" s="51" t="s">
        <v>218</v>
      </c>
      <c r="G88" s="50" t="s">
        <v>219</v>
      </c>
      <c r="H88" s="68" t="s">
        <v>0</v>
      </c>
      <c r="J88" s="51" t="s">
        <v>218</v>
      </c>
      <c r="K88" s="50" t="s">
        <v>219</v>
      </c>
      <c r="L88" s="68" t="s">
        <v>0</v>
      </c>
      <c r="N88" s="51" t="s">
        <v>218</v>
      </c>
      <c r="O88" s="50" t="s">
        <v>219</v>
      </c>
      <c r="P88" s="68" t="s">
        <v>0</v>
      </c>
      <c r="R88" s="51" t="s">
        <v>218</v>
      </c>
      <c r="S88" s="50" t="s">
        <v>219</v>
      </c>
      <c r="T88" s="68" t="s">
        <v>0</v>
      </c>
    </row>
    <row r="89" spans="2:24" x14ac:dyDescent="0.35">
      <c r="B89" s="2" t="s">
        <v>18</v>
      </c>
      <c r="C89" s="1"/>
      <c r="D89" s="15">
        <f>C89*7500</f>
        <v>0</v>
      </c>
      <c r="F89" s="2" t="s">
        <v>18</v>
      </c>
      <c r="G89" s="1">
        <v>3</v>
      </c>
      <c r="H89" s="15">
        <f>G89*7500</f>
        <v>22500</v>
      </c>
      <c r="J89" s="2" t="s">
        <v>18</v>
      </c>
      <c r="K89" s="1"/>
      <c r="L89" s="15">
        <f>K89*7500</f>
        <v>0</v>
      </c>
      <c r="N89" s="2" t="s">
        <v>18</v>
      </c>
      <c r="O89" s="1"/>
      <c r="P89" s="15">
        <f>O89*7500</f>
        <v>0</v>
      </c>
      <c r="R89" s="2" t="s">
        <v>18</v>
      </c>
      <c r="S89" s="1"/>
      <c r="T89" s="15">
        <f>S89*7500</f>
        <v>0</v>
      </c>
    </row>
    <row r="90" spans="2:24" x14ac:dyDescent="0.35">
      <c r="B90" s="2" t="s">
        <v>21</v>
      </c>
      <c r="C90" s="1">
        <v>2</v>
      </c>
      <c r="D90" s="15">
        <f t="shared" ref="D90:D94" si="34">C90*7500</f>
        <v>15000</v>
      </c>
      <c r="F90" s="2" t="s">
        <v>21</v>
      </c>
      <c r="G90" s="1">
        <v>2</v>
      </c>
      <c r="H90" s="15">
        <f t="shared" ref="H90:H94" si="35">G90*7500</f>
        <v>15000</v>
      </c>
      <c r="J90" s="2" t="s">
        <v>21</v>
      </c>
      <c r="K90" s="1"/>
      <c r="L90" s="15">
        <f t="shared" ref="L90:L94" si="36">K90*7500</f>
        <v>0</v>
      </c>
      <c r="N90" s="2" t="s">
        <v>21</v>
      </c>
      <c r="O90" s="1"/>
      <c r="P90" s="15">
        <f t="shared" ref="P90:P94" si="37">O90*7500</f>
        <v>0</v>
      </c>
      <c r="R90" s="2" t="s">
        <v>21</v>
      </c>
      <c r="S90" s="1"/>
      <c r="T90" s="15">
        <f t="shared" ref="T90:T94" si="38">S90*7500</f>
        <v>0</v>
      </c>
    </row>
    <row r="91" spans="2:24" x14ac:dyDescent="0.35">
      <c r="B91" s="2" t="s">
        <v>20</v>
      </c>
      <c r="C91" s="1"/>
      <c r="D91" s="15">
        <f t="shared" si="34"/>
        <v>0</v>
      </c>
      <c r="F91" s="2" t="s">
        <v>20</v>
      </c>
      <c r="G91" s="1">
        <v>1</v>
      </c>
      <c r="H91" s="15">
        <f t="shared" si="35"/>
        <v>7500</v>
      </c>
      <c r="J91" s="2" t="s">
        <v>20</v>
      </c>
      <c r="K91" s="1">
        <v>6</v>
      </c>
      <c r="L91" s="15">
        <f t="shared" si="36"/>
        <v>45000</v>
      </c>
      <c r="N91" s="2" t="s">
        <v>20</v>
      </c>
      <c r="O91" s="1"/>
      <c r="P91" s="15">
        <f t="shared" si="37"/>
        <v>0</v>
      </c>
      <c r="R91" s="2" t="s">
        <v>20</v>
      </c>
      <c r="S91" s="1"/>
      <c r="T91" s="15">
        <f t="shared" si="38"/>
        <v>0</v>
      </c>
    </row>
    <row r="92" spans="2:24" x14ac:dyDescent="0.35">
      <c r="B92" s="2" t="s">
        <v>19</v>
      </c>
      <c r="C92" s="1">
        <v>2</v>
      </c>
      <c r="D92" s="15">
        <f t="shared" si="34"/>
        <v>15000</v>
      </c>
      <c r="F92" s="2" t="s">
        <v>19</v>
      </c>
      <c r="G92" s="1"/>
      <c r="H92" s="15">
        <f t="shared" si="35"/>
        <v>0</v>
      </c>
      <c r="J92" s="2" t="s">
        <v>19</v>
      </c>
      <c r="K92" s="1">
        <v>1</v>
      </c>
      <c r="L92" s="15">
        <f t="shared" si="36"/>
        <v>7500</v>
      </c>
      <c r="N92" s="2" t="s">
        <v>19</v>
      </c>
      <c r="O92" s="1">
        <v>1</v>
      </c>
      <c r="P92" s="15">
        <f t="shared" si="37"/>
        <v>7500</v>
      </c>
      <c r="R92" s="2" t="s">
        <v>19</v>
      </c>
      <c r="S92" s="1">
        <v>1</v>
      </c>
      <c r="T92" s="15">
        <f t="shared" si="38"/>
        <v>7500</v>
      </c>
    </row>
    <row r="93" spans="2:24" x14ac:dyDescent="0.35">
      <c r="B93" s="2" t="s">
        <v>22</v>
      </c>
      <c r="C93" s="1"/>
      <c r="D93" s="15">
        <f t="shared" si="34"/>
        <v>0</v>
      </c>
      <c r="F93" s="2" t="s">
        <v>22</v>
      </c>
      <c r="G93" s="1"/>
      <c r="H93" s="15">
        <f t="shared" si="35"/>
        <v>0</v>
      </c>
      <c r="J93" s="2" t="s">
        <v>22</v>
      </c>
      <c r="K93" s="1"/>
      <c r="L93" s="15">
        <f t="shared" si="36"/>
        <v>0</v>
      </c>
      <c r="N93" s="2" t="s">
        <v>22</v>
      </c>
      <c r="O93" s="1"/>
      <c r="P93" s="15">
        <f t="shared" si="37"/>
        <v>0</v>
      </c>
      <c r="R93" s="2" t="s">
        <v>22</v>
      </c>
      <c r="S93" s="1"/>
      <c r="T93" s="15">
        <f t="shared" si="38"/>
        <v>0</v>
      </c>
    </row>
    <row r="94" spans="2:24" x14ac:dyDescent="0.35">
      <c r="B94" s="2" t="s">
        <v>23</v>
      </c>
      <c r="C94" s="1"/>
      <c r="D94" s="15">
        <f t="shared" si="34"/>
        <v>0</v>
      </c>
      <c r="F94" s="2" t="s">
        <v>23</v>
      </c>
      <c r="G94" s="1">
        <v>5</v>
      </c>
      <c r="H94" s="15">
        <f t="shared" si="35"/>
        <v>37500</v>
      </c>
      <c r="J94" s="2" t="s">
        <v>23</v>
      </c>
      <c r="K94" s="1"/>
      <c r="L94" s="15">
        <f t="shared" si="36"/>
        <v>0</v>
      </c>
      <c r="N94" s="2" t="s">
        <v>23</v>
      </c>
      <c r="O94" s="1">
        <v>1</v>
      </c>
      <c r="P94" s="15">
        <f t="shared" si="37"/>
        <v>7500</v>
      </c>
      <c r="R94" s="2" t="s">
        <v>23</v>
      </c>
      <c r="S94" s="1">
        <v>1</v>
      </c>
      <c r="T94" s="15">
        <f t="shared" si="38"/>
        <v>7500</v>
      </c>
    </row>
    <row r="95" spans="2:24" x14ac:dyDescent="0.35">
      <c r="B95" s="51" t="s">
        <v>221</v>
      </c>
      <c r="C95" s="50">
        <f>SUM(C89:C94)</f>
        <v>4</v>
      </c>
      <c r="D95" s="68">
        <f>SUM(D89:D94)</f>
        <v>30000</v>
      </c>
      <c r="F95" s="51" t="s">
        <v>221</v>
      </c>
      <c r="G95" s="50">
        <f>SUM(G89:G94)</f>
        <v>11</v>
      </c>
      <c r="H95" s="68">
        <f>SUM(H89:H94)</f>
        <v>82500</v>
      </c>
      <c r="J95" s="51" t="s">
        <v>221</v>
      </c>
      <c r="K95" s="50">
        <f>SUM(K89:K94)</f>
        <v>7</v>
      </c>
      <c r="L95" s="68">
        <f>SUM(L89:L94)</f>
        <v>52500</v>
      </c>
      <c r="N95" s="51" t="s">
        <v>221</v>
      </c>
      <c r="O95" s="50">
        <f>SUM(O89:O94)</f>
        <v>2</v>
      </c>
      <c r="P95" s="68">
        <f>SUM(P89:P94)</f>
        <v>15000</v>
      </c>
      <c r="R95" s="51" t="s">
        <v>221</v>
      </c>
      <c r="S95" s="50">
        <f>SUM(S89:S94)</f>
        <v>2</v>
      </c>
      <c r="T95" s="68">
        <f>SUM(T89:T94)</f>
        <v>15000</v>
      </c>
    </row>
    <row r="99" spans="2:17" x14ac:dyDescent="0.35">
      <c r="B99" s="51" t="s">
        <v>218</v>
      </c>
      <c r="C99" s="50" t="s">
        <v>243</v>
      </c>
      <c r="E99" s="51" t="s">
        <v>218</v>
      </c>
      <c r="F99" s="50" t="s">
        <v>243</v>
      </c>
      <c r="H99" s="51" t="s">
        <v>218</v>
      </c>
      <c r="I99" s="50" t="s">
        <v>243</v>
      </c>
      <c r="K99" s="51" t="s">
        <v>218</v>
      </c>
      <c r="L99" s="50" t="s">
        <v>243</v>
      </c>
      <c r="N99" s="132"/>
      <c r="O99" s="204"/>
      <c r="P99" s="65"/>
      <c r="Q99" s="75"/>
    </row>
    <row r="100" spans="2:17" x14ac:dyDescent="0.35">
      <c r="B100" s="2" t="s">
        <v>18</v>
      </c>
      <c r="C100" s="1" t="s">
        <v>238</v>
      </c>
      <c r="E100" s="2" t="s">
        <v>18</v>
      </c>
      <c r="F100" s="1" t="s">
        <v>238</v>
      </c>
      <c r="H100" s="2" t="s">
        <v>18</v>
      </c>
      <c r="I100" s="1" t="s">
        <v>238</v>
      </c>
      <c r="K100" s="2" t="s">
        <v>18</v>
      </c>
      <c r="L100" s="1" t="s">
        <v>238</v>
      </c>
      <c r="N100" s="132"/>
      <c r="O100" s="65"/>
      <c r="P100" s="206"/>
      <c r="Q100" s="75"/>
    </row>
    <row r="101" spans="2:17" s="4" customFormat="1" x14ac:dyDescent="0.35">
      <c r="B101" s="2" t="s">
        <v>19</v>
      </c>
      <c r="C101" s="1" t="s">
        <v>237</v>
      </c>
      <c r="E101" s="2" t="s">
        <v>19</v>
      </c>
      <c r="F101" s="1" t="s">
        <v>237</v>
      </c>
      <c r="H101" s="2" t="s">
        <v>19</v>
      </c>
      <c r="I101" s="1" t="s">
        <v>237</v>
      </c>
      <c r="K101" s="2" t="s">
        <v>19</v>
      </c>
      <c r="L101" s="1" t="s">
        <v>237</v>
      </c>
      <c r="M101"/>
      <c r="N101" s="132"/>
      <c r="O101" s="65"/>
      <c r="P101" s="205"/>
      <c r="Q101" s="85"/>
    </row>
    <row r="102" spans="2:17" s="4" customFormat="1" x14ac:dyDescent="0.35">
      <c r="B102" s="2" t="s">
        <v>20</v>
      </c>
      <c r="C102" s="1" t="s">
        <v>239</v>
      </c>
      <c r="E102" s="2" t="s">
        <v>20</v>
      </c>
      <c r="F102" s="1" t="s">
        <v>239</v>
      </c>
      <c r="H102" s="2" t="s">
        <v>20</v>
      </c>
      <c r="I102" s="1" t="s">
        <v>239</v>
      </c>
      <c r="K102" s="2" t="s">
        <v>20</v>
      </c>
      <c r="L102" s="1" t="s">
        <v>239</v>
      </c>
      <c r="M102"/>
      <c r="N102" s="132"/>
      <c r="O102" s="65"/>
      <c r="P102" s="205"/>
      <c r="Q102" s="85"/>
    </row>
    <row r="103" spans="2:17" s="4" customFormat="1" x14ac:dyDescent="0.35">
      <c r="B103" s="2" t="s">
        <v>21</v>
      </c>
      <c r="C103" s="1" t="s">
        <v>240</v>
      </c>
      <c r="E103" s="2" t="s">
        <v>21</v>
      </c>
      <c r="F103" s="1" t="s">
        <v>240</v>
      </c>
      <c r="H103" s="2" t="s">
        <v>21</v>
      </c>
      <c r="I103" s="1" t="s">
        <v>240</v>
      </c>
      <c r="K103" s="2" t="s">
        <v>21</v>
      </c>
      <c r="L103" s="1" t="s">
        <v>240</v>
      </c>
      <c r="M103"/>
      <c r="N103" s="132"/>
      <c r="O103" s="65"/>
      <c r="P103" s="205"/>
      <c r="Q103" s="85"/>
    </row>
    <row r="104" spans="2:17" s="4" customFormat="1" x14ac:dyDescent="0.35">
      <c r="B104" s="2" t="s">
        <v>22</v>
      </c>
      <c r="C104" s="1" t="s">
        <v>241</v>
      </c>
      <c r="E104" s="2" t="s">
        <v>22</v>
      </c>
      <c r="F104" s="1" t="s">
        <v>241</v>
      </c>
      <c r="H104" s="2" t="s">
        <v>22</v>
      </c>
      <c r="I104" s="1" t="s">
        <v>241</v>
      </c>
      <c r="K104" s="2" t="s">
        <v>22</v>
      </c>
      <c r="L104" s="1" t="s">
        <v>241</v>
      </c>
      <c r="M104"/>
      <c r="N104" s="132"/>
      <c r="O104" s="65"/>
      <c r="P104" s="205"/>
      <c r="Q104" s="85"/>
    </row>
    <row r="105" spans="2:17" s="4" customFormat="1" x14ac:dyDescent="0.35">
      <c r="B105" s="2" t="s">
        <v>23</v>
      </c>
      <c r="C105" s="1" t="s">
        <v>242</v>
      </c>
      <c r="E105" s="2" t="s">
        <v>23</v>
      </c>
      <c r="F105" s="1" t="s">
        <v>242</v>
      </c>
      <c r="H105" s="2" t="s">
        <v>23</v>
      </c>
      <c r="I105" s="1" t="s">
        <v>242</v>
      </c>
      <c r="K105" s="2" t="s">
        <v>23</v>
      </c>
      <c r="L105" s="1" t="s">
        <v>242</v>
      </c>
      <c r="M105"/>
      <c r="N105" s="132"/>
      <c r="O105" s="65"/>
      <c r="P105" s="205"/>
      <c r="Q105" s="85"/>
    </row>
    <row r="106" spans="2:17" x14ac:dyDescent="0.35">
      <c r="K106" s="4"/>
      <c r="L106" s="4"/>
      <c r="N106" s="132"/>
      <c r="O106" s="65"/>
      <c r="P106" s="205"/>
      <c r="Q106" s="75"/>
    </row>
    <row r="107" spans="2:17" s="4" customFormat="1" x14ac:dyDescent="0.35">
      <c r="B107" s="51" t="s">
        <v>218</v>
      </c>
      <c r="C107" s="50" t="s">
        <v>243</v>
      </c>
      <c r="E107" s="51" t="s">
        <v>218</v>
      </c>
      <c r="F107" s="50" t="s">
        <v>243</v>
      </c>
      <c r="H107" s="51" t="s">
        <v>218</v>
      </c>
      <c r="I107" s="50" t="s">
        <v>243</v>
      </c>
      <c r="K107" s="51" t="s">
        <v>218</v>
      </c>
      <c r="L107" s="50" t="s">
        <v>243</v>
      </c>
      <c r="M107"/>
      <c r="N107" s="132"/>
      <c r="O107" s="65"/>
      <c r="P107" s="206"/>
      <c r="Q107" s="85"/>
    </row>
    <row r="108" spans="2:17" s="4" customFormat="1" x14ac:dyDescent="0.35">
      <c r="B108" s="2" t="s">
        <v>18</v>
      </c>
      <c r="C108" s="1" t="s">
        <v>238</v>
      </c>
      <c r="E108" s="2" t="s">
        <v>18</v>
      </c>
      <c r="F108" s="1" t="s">
        <v>238</v>
      </c>
      <c r="H108" s="2" t="s">
        <v>18</v>
      </c>
      <c r="I108" s="1" t="s">
        <v>238</v>
      </c>
      <c r="K108" s="2" t="s">
        <v>18</v>
      </c>
      <c r="L108" s="1" t="s">
        <v>238</v>
      </c>
      <c r="M108"/>
      <c r="N108" s="65"/>
      <c r="O108" s="65"/>
      <c r="P108" s="65"/>
      <c r="Q108" s="85"/>
    </row>
    <row r="109" spans="2:17" s="4" customFormat="1" x14ac:dyDescent="0.35">
      <c r="B109" s="2" t="s">
        <v>19</v>
      </c>
      <c r="C109" s="1" t="s">
        <v>237</v>
      </c>
      <c r="E109" s="2" t="s">
        <v>19</v>
      </c>
      <c r="F109" s="1" t="s">
        <v>237</v>
      </c>
      <c r="H109" s="2" t="s">
        <v>19</v>
      </c>
      <c r="I109" s="1" t="s">
        <v>237</v>
      </c>
      <c r="K109" s="2" t="s">
        <v>19</v>
      </c>
      <c r="L109" s="1" t="s">
        <v>237</v>
      </c>
      <c r="M109"/>
    </row>
    <row r="110" spans="2:17" s="4" customFormat="1" x14ac:dyDescent="0.35">
      <c r="B110" s="2" t="s">
        <v>20</v>
      </c>
      <c r="C110" s="1" t="s">
        <v>239</v>
      </c>
      <c r="E110" s="2" t="s">
        <v>20</v>
      </c>
      <c r="F110" s="1" t="s">
        <v>239</v>
      </c>
      <c r="H110" s="2" t="s">
        <v>20</v>
      </c>
      <c r="I110" s="1" t="s">
        <v>239</v>
      </c>
      <c r="K110" s="2" t="s">
        <v>20</v>
      </c>
      <c r="L110" s="1" t="s">
        <v>239</v>
      </c>
      <c r="M110"/>
    </row>
    <row r="111" spans="2:17" s="4" customFormat="1" x14ac:dyDescent="0.35">
      <c r="B111" s="2" t="s">
        <v>21</v>
      </c>
      <c r="C111" s="1" t="s">
        <v>240</v>
      </c>
      <c r="E111" s="2" t="s">
        <v>21</v>
      </c>
      <c r="F111" s="1" t="s">
        <v>240</v>
      </c>
      <c r="H111" s="2" t="s">
        <v>21</v>
      </c>
      <c r="I111" s="1" t="s">
        <v>240</v>
      </c>
      <c r="K111" s="2" t="s">
        <v>21</v>
      </c>
      <c r="L111" s="1" t="s">
        <v>240</v>
      </c>
      <c r="M111"/>
    </row>
    <row r="112" spans="2:17" s="4" customFormat="1" x14ac:dyDescent="0.35">
      <c r="B112" s="2" t="s">
        <v>22</v>
      </c>
      <c r="C112" s="1" t="s">
        <v>241</v>
      </c>
      <c r="E112" s="2" t="s">
        <v>22</v>
      </c>
      <c r="F112" s="1" t="s">
        <v>241</v>
      </c>
      <c r="H112" s="2" t="s">
        <v>22</v>
      </c>
      <c r="I112" s="1" t="s">
        <v>241</v>
      </c>
      <c r="K112" s="2" t="s">
        <v>22</v>
      </c>
      <c r="L112" s="1" t="s">
        <v>241</v>
      </c>
      <c r="M112"/>
    </row>
    <row r="113" spans="2:13" s="4" customFormat="1" x14ac:dyDescent="0.35">
      <c r="B113" s="2" t="s">
        <v>23</v>
      </c>
      <c r="C113" s="1" t="s">
        <v>242</v>
      </c>
      <c r="E113" s="2" t="s">
        <v>23</v>
      </c>
      <c r="F113" s="1" t="s">
        <v>242</v>
      </c>
      <c r="H113" s="2" t="s">
        <v>23</v>
      </c>
      <c r="I113" s="1" t="s">
        <v>242</v>
      </c>
      <c r="K113" s="2" t="s">
        <v>23</v>
      </c>
      <c r="L113" s="1" t="s">
        <v>242</v>
      </c>
      <c r="M113"/>
    </row>
    <row r="114" spans="2:13" x14ac:dyDescent="0.35">
      <c r="K114" s="4"/>
      <c r="L114" s="4"/>
    </row>
    <row r="115" spans="2:13" s="4" customFormat="1" x14ac:dyDescent="0.35">
      <c r="B115" s="51" t="s">
        <v>218</v>
      </c>
      <c r="C115" s="50" t="s">
        <v>243</v>
      </c>
      <c r="E115" s="51" t="s">
        <v>218</v>
      </c>
      <c r="F115" s="50" t="s">
        <v>243</v>
      </c>
      <c r="H115" s="51" t="s">
        <v>218</v>
      </c>
      <c r="I115" s="50" t="s">
        <v>243</v>
      </c>
      <c r="K115" s="51" t="s">
        <v>218</v>
      </c>
      <c r="L115" s="50" t="s">
        <v>243</v>
      </c>
      <c r="M115"/>
    </row>
    <row r="116" spans="2:13" s="4" customFormat="1" x14ac:dyDescent="0.35">
      <c r="B116" s="2" t="s">
        <v>18</v>
      </c>
      <c r="C116" s="1" t="s">
        <v>238</v>
      </c>
      <c r="E116" s="2" t="s">
        <v>18</v>
      </c>
      <c r="F116" s="1" t="s">
        <v>238</v>
      </c>
      <c r="H116" s="2" t="s">
        <v>18</v>
      </c>
      <c r="I116" s="1" t="s">
        <v>238</v>
      </c>
      <c r="K116" s="2" t="s">
        <v>18</v>
      </c>
      <c r="L116" s="1" t="s">
        <v>238</v>
      </c>
      <c r="M116"/>
    </row>
    <row r="117" spans="2:13" s="4" customFormat="1" x14ac:dyDescent="0.35">
      <c r="B117" s="2" t="s">
        <v>19</v>
      </c>
      <c r="C117" s="1" t="s">
        <v>237</v>
      </c>
      <c r="E117" s="2" t="s">
        <v>19</v>
      </c>
      <c r="F117" s="1" t="s">
        <v>237</v>
      </c>
      <c r="H117" s="2" t="s">
        <v>19</v>
      </c>
      <c r="I117" s="1" t="s">
        <v>237</v>
      </c>
      <c r="K117" s="2" t="s">
        <v>19</v>
      </c>
      <c r="L117" s="1" t="s">
        <v>237</v>
      </c>
      <c r="M117"/>
    </row>
    <row r="118" spans="2:13" s="4" customFormat="1" x14ac:dyDescent="0.35">
      <c r="B118" s="2" t="s">
        <v>20</v>
      </c>
      <c r="C118" s="1" t="s">
        <v>239</v>
      </c>
      <c r="E118" s="2" t="s">
        <v>20</v>
      </c>
      <c r="F118" s="1" t="s">
        <v>239</v>
      </c>
      <c r="H118" s="2" t="s">
        <v>20</v>
      </c>
      <c r="I118" s="1" t="s">
        <v>239</v>
      </c>
      <c r="K118" s="2" t="s">
        <v>20</v>
      </c>
      <c r="L118" s="1" t="s">
        <v>239</v>
      </c>
      <c r="M118"/>
    </row>
    <row r="119" spans="2:13" s="4" customFormat="1" x14ac:dyDescent="0.35">
      <c r="B119" s="2" t="s">
        <v>21</v>
      </c>
      <c r="C119" s="1" t="s">
        <v>240</v>
      </c>
      <c r="E119" s="2" t="s">
        <v>21</v>
      </c>
      <c r="F119" s="1" t="s">
        <v>240</v>
      </c>
      <c r="H119" s="2" t="s">
        <v>21</v>
      </c>
      <c r="I119" s="1" t="s">
        <v>240</v>
      </c>
      <c r="K119" s="2" t="s">
        <v>21</v>
      </c>
      <c r="L119" s="1" t="s">
        <v>240</v>
      </c>
      <c r="M119"/>
    </row>
    <row r="120" spans="2:13" s="4" customFormat="1" x14ac:dyDescent="0.35">
      <c r="B120" s="2" t="s">
        <v>22</v>
      </c>
      <c r="C120" s="1" t="s">
        <v>241</v>
      </c>
      <c r="E120" s="2" t="s">
        <v>22</v>
      </c>
      <c r="F120" s="1" t="s">
        <v>241</v>
      </c>
      <c r="H120" s="2" t="s">
        <v>22</v>
      </c>
      <c r="I120" s="1" t="s">
        <v>241</v>
      </c>
      <c r="K120" s="2" t="s">
        <v>22</v>
      </c>
      <c r="L120" s="1" t="s">
        <v>241</v>
      </c>
      <c r="M120"/>
    </row>
    <row r="121" spans="2:13" s="4" customFormat="1" x14ac:dyDescent="0.35">
      <c r="B121" s="2" t="s">
        <v>23</v>
      </c>
      <c r="C121" s="1" t="s">
        <v>242</v>
      </c>
      <c r="E121" s="2" t="s">
        <v>23</v>
      </c>
      <c r="F121" s="1" t="s">
        <v>242</v>
      </c>
      <c r="H121" s="2" t="s">
        <v>23</v>
      </c>
      <c r="I121" s="1" t="s">
        <v>242</v>
      </c>
      <c r="K121" s="2" t="s">
        <v>23</v>
      </c>
      <c r="L121" s="1" t="s">
        <v>242</v>
      </c>
      <c r="M121"/>
    </row>
    <row r="122" spans="2:13" x14ac:dyDescent="0.35">
      <c r="K122" s="4"/>
      <c r="L122" s="4"/>
    </row>
    <row r="123" spans="2:13" x14ac:dyDescent="0.35">
      <c r="K123" s="4"/>
      <c r="L123" s="4"/>
    </row>
    <row r="124" spans="2:13" x14ac:dyDescent="0.35">
      <c r="K124" s="4"/>
      <c r="L124" s="4"/>
    </row>
    <row r="125" spans="2:13" x14ac:dyDescent="0.35">
      <c r="K125" s="4"/>
      <c r="L125" s="4"/>
    </row>
    <row r="126" spans="2:13" s="4" customFormat="1" x14ac:dyDescent="0.35">
      <c r="B126" s="51" t="s">
        <v>218</v>
      </c>
      <c r="C126" s="50" t="s">
        <v>243</v>
      </c>
      <c r="E126" s="51" t="s">
        <v>218</v>
      </c>
      <c r="F126" s="50" t="s">
        <v>243</v>
      </c>
      <c r="H126" s="51" t="s">
        <v>218</v>
      </c>
      <c r="I126" s="50" t="s">
        <v>243</v>
      </c>
      <c r="K126" s="51" t="s">
        <v>218</v>
      </c>
      <c r="L126" s="50" t="s">
        <v>243</v>
      </c>
      <c r="M126"/>
    </row>
    <row r="127" spans="2:13" s="4" customFormat="1" x14ac:dyDescent="0.35">
      <c r="B127" s="2" t="s">
        <v>18</v>
      </c>
      <c r="C127" s="1" t="s">
        <v>238</v>
      </c>
      <c r="E127" s="2" t="s">
        <v>18</v>
      </c>
      <c r="F127" s="1" t="s">
        <v>238</v>
      </c>
      <c r="H127" s="2" t="s">
        <v>18</v>
      </c>
      <c r="I127" s="1" t="s">
        <v>238</v>
      </c>
      <c r="K127" s="2" t="s">
        <v>18</v>
      </c>
      <c r="L127" s="1" t="s">
        <v>238</v>
      </c>
      <c r="M127"/>
    </row>
    <row r="128" spans="2:13" s="4" customFormat="1" x14ac:dyDescent="0.35">
      <c r="B128" s="2" t="s">
        <v>19</v>
      </c>
      <c r="C128" s="1" t="s">
        <v>237</v>
      </c>
      <c r="E128" s="2" t="s">
        <v>19</v>
      </c>
      <c r="F128" s="1" t="s">
        <v>237</v>
      </c>
      <c r="H128" s="2" t="s">
        <v>19</v>
      </c>
      <c r="I128" s="1" t="s">
        <v>237</v>
      </c>
      <c r="K128" s="2" t="s">
        <v>19</v>
      </c>
      <c r="L128" s="1" t="s">
        <v>237</v>
      </c>
      <c r="M128"/>
    </row>
    <row r="129" spans="2:13" s="4" customFormat="1" x14ac:dyDescent="0.35">
      <c r="B129" s="2" t="s">
        <v>20</v>
      </c>
      <c r="C129" s="1" t="s">
        <v>239</v>
      </c>
      <c r="E129" s="2" t="s">
        <v>20</v>
      </c>
      <c r="F129" s="1" t="s">
        <v>239</v>
      </c>
      <c r="H129" s="2" t="s">
        <v>20</v>
      </c>
      <c r="I129" s="1" t="s">
        <v>239</v>
      </c>
      <c r="K129" s="2" t="s">
        <v>20</v>
      </c>
      <c r="L129" s="1" t="s">
        <v>239</v>
      </c>
      <c r="M129"/>
    </row>
    <row r="130" spans="2:13" s="4" customFormat="1" x14ac:dyDescent="0.35">
      <c r="B130" s="2" t="s">
        <v>21</v>
      </c>
      <c r="C130" s="1" t="s">
        <v>240</v>
      </c>
      <c r="E130" s="2" t="s">
        <v>21</v>
      </c>
      <c r="F130" s="1" t="s">
        <v>240</v>
      </c>
      <c r="H130" s="2" t="s">
        <v>21</v>
      </c>
      <c r="I130" s="1" t="s">
        <v>240</v>
      </c>
      <c r="K130" s="2" t="s">
        <v>21</v>
      </c>
      <c r="L130" s="1" t="s">
        <v>240</v>
      </c>
      <c r="M130"/>
    </row>
    <row r="131" spans="2:13" s="4" customFormat="1" x14ac:dyDescent="0.35">
      <c r="B131" s="2" t="s">
        <v>22</v>
      </c>
      <c r="C131" s="1" t="s">
        <v>241</v>
      </c>
      <c r="E131" s="2" t="s">
        <v>22</v>
      </c>
      <c r="F131" s="1" t="s">
        <v>241</v>
      </c>
      <c r="H131" s="2" t="s">
        <v>22</v>
      </c>
      <c r="I131" s="1" t="s">
        <v>241</v>
      </c>
      <c r="K131" s="2" t="s">
        <v>22</v>
      </c>
      <c r="L131" s="1" t="s">
        <v>241</v>
      </c>
      <c r="M131"/>
    </row>
    <row r="132" spans="2:13" s="4" customFormat="1" x14ac:dyDescent="0.35">
      <c r="B132" s="2" t="s">
        <v>23</v>
      </c>
      <c r="C132" s="1" t="s">
        <v>242</v>
      </c>
      <c r="E132" s="2" t="s">
        <v>23</v>
      </c>
      <c r="F132" s="1" t="s">
        <v>242</v>
      </c>
      <c r="H132" s="2" t="s">
        <v>23</v>
      </c>
      <c r="I132" s="1" t="s">
        <v>242</v>
      </c>
      <c r="K132" s="2" t="s">
        <v>23</v>
      </c>
      <c r="L132" s="1" t="s">
        <v>242</v>
      </c>
      <c r="M132"/>
    </row>
    <row r="133" spans="2:13" x14ac:dyDescent="0.35">
      <c r="K133" s="4"/>
      <c r="L133" s="4"/>
    </row>
    <row r="134" spans="2:13" x14ac:dyDescent="0.35">
      <c r="B134" s="51" t="s">
        <v>218</v>
      </c>
      <c r="C134" s="50" t="s">
        <v>243</v>
      </c>
      <c r="E134" s="51" t="s">
        <v>218</v>
      </c>
      <c r="F134" s="50" t="s">
        <v>243</v>
      </c>
      <c r="H134" s="51" t="s">
        <v>218</v>
      </c>
      <c r="I134" s="50" t="s">
        <v>243</v>
      </c>
      <c r="K134" s="51" t="s">
        <v>218</v>
      </c>
      <c r="L134" s="50" t="s">
        <v>243</v>
      </c>
    </row>
    <row r="135" spans="2:13" x14ac:dyDescent="0.35">
      <c r="B135" s="2" t="s">
        <v>18</v>
      </c>
      <c r="C135" s="1" t="s">
        <v>238</v>
      </c>
      <c r="E135" s="2" t="s">
        <v>18</v>
      </c>
      <c r="F135" s="1" t="s">
        <v>238</v>
      </c>
      <c r="H135" s="2" t="s">
        <v>18</v>
      </c>
      <c r="I135" s="1" t="s">
        <v>238</v>
      </c>
      <c r="K135" s="2" t="s">
        <v>18</v>
      </c>
      <c r="L135" s="1" t="s">
        <v>238</v>
      </c>
    </row>
    <row r="136" spans="2:13" x14ac:dyDescent="0.35">
      <c r="B136" s="2" t="s">
        <v>19</v>
      </c>
      <c r="C136" s="1" t="s">
        <v>237</v>
      </c>
      <c r="E136" s="2" t="s">
        <v>19</v>
      </c>
      <c r="F136" s="1" t="s">
        <v>237</v>
      </c>
      <c r="H136" s="2" t="s">
        <v>19</v>
      </c>
      <c r="I136" s="1" t="s">
        <v>237</v>
      </c>
      <c r="K136" s="2" t="s">
        <v>19</v>
      </c>
      <c r="L136" s="1" t="s">
        <v>237</v>
      </c>
    </row>
    <row r="137" spans="2:13" x14ac:dyDescent="0.35">
      <c r="B137" s="2" t="s">
        <v>20</v>
      </c>
      <c r="C137" s="1" t="s">
        <v>239</v>
      </c>
      <c r="E137" s="2" t="s">
        <v>20</v>
      </c>
      <c r="F137" s="1" t="s">
        <v>239</v>
      </c>
      <c r="H137" s="2" t="s">
        <v>20</v>
      </c>
      <c r="I137" s="1" t="s">
        <v>239</v>
      </c>
      <c r="K137" s="2" t="s">
        <v>20</v>
      </c>
      <c r="L137" s="1" t="s">
        <v>239</v>
      </c>
    </row>
    <row r="138" spans="2:13" x14ac:dyDescent="0.35">
      <c r="B138" s="2" t="s">
        <v>21</v>
      </c>
      <c r="C138" s="1" t="s">
        <v>240</v>
      </c>
      <c r="E138" s="2" t="s">
        <v>21</v>
      </c>
      <c r="F138" s="1" t="s">
        <v>240</v>
      </c>
      <c r="H138" s="2" t="s">
        <v>21</v>
      </c>
      <c r="I138" s="1" t="s">
        <v>240</v>
      </c>
      <c r="K138" s="2" t="s">
        <v>21</v>
      </c>
      <c r="L138" s="1" t="s">
        <v>240</v>
      </c>
    </row>
    <row r="139" spans="2:13" x14ac:dyDescent="0.35">
      <c r="B139" s="2" t="s">
        <v>22</v>
      </c>
      <c r="C139" s="1" t="s">
        <v>241</v>
      </c>
      <c r="E139" s="2" t="s">
        <v>22</v>
      </c>
      <c r="F139" s="1" t="s">
        <v>241</v>
      </c>
      <c r="H139" s="2" t="s">
        <v>22</v>
      </c>
      <c r="I139" s="1" t="s">
        <v>241</v>
      </c>
      <c r="K139" s="2" t="s">
        <v>22</v>
      </c>
      <c r="L139" s="1" t="s">
        <v>241</v>
      </c>
    </row>
    <row r="140" spans="2:13" x14ac:dyDescent="0.35">
      <c r="B140" s="2" t="s">
        <v>23</v>
      </c>
      <c r="C140" s="1" t="s">
        <v>242</v>
      </c>
      <c r="E140" s="2" t="s">
        <v>23</v>
      </c>
      <c r="F140" s="1" t="s">
        <v>242</v>
      </c>
      <c r="H140" s="2" t="s">
        <v>23</v>
      </c>
      <c r="I140" s="1" t="s">
        <v>242</v>
      </c>
      <c r="K140" s="2" t="s">
        <v>23</v>
      </c>
      <c r="L140" s="1" t="s">
        <v>242</v>
      </c>
    </row>
    <row r="141" spans="2:13" x14ac:dyDescent="0.35">
      <c r="K141" s="4"/>
      <c r="L141" s="4"/>
    </row>
    <row r="142" spans="2:13" x14ac:dyDescent="0.35">
      <c r="B142" s="51" t="s">
        <v>218</v>
      </c>
      <c r="C142" s="50" t="s">
        <v>243</v>
      </c>
      <c r="E142" s="51" t="s">
        <v>218</v>
      </c>
      <c r="F142" s="50" t="s">
        <v>243</v>
      </c>
      <c r="H142" s="51" t="s">
        <v>218</v>
      </c>
      <c r="I142" s="50" t="s">
        <v>243</v>
      </c>
      <c r="K142" s="51" t="s">
        <v>218</v>
      </c>
      <c r="L142" s="50" t="s">
        <v>243</v>
      </c>
    </row>
    <row r="143" spans="2:13" x14ac:dyDescent="0.35">
      <c r="B143" s="2" t="s">
        <v>18</v>
      </c>
      <c r="C143" s="1" t="s">
        <v>238</v>
      </c>
      <c r="E143" s="2" t="s">
        <v>18</v>
      </c>
      <c r="F143" s="1" t="s">
        <v>238</v>
      </c>
      <c r="H143" s="2" t="s">
        <v>18</v>
      </c>
      <c r="I143" s="1" t="s">
        <v>238</v>
      </c>
      <c r="K143" s="2" t="s">
        <v>18</v>
      </c>
      <c r="L143" s="1" t="s">
        <v>238</v>
      </c>
    </row>
    <row r="144" spans="2:13" x14ac:dyDescent="0.35">
      <c r="B144" s="2" t="s">
        <v>19</v>
      </c>
      <c r="C144" s="1" t="s">
        <v>237</v>
      </c>
      <c r="E144" s="2" t="s">
        <v>19</v>
      </c>
      <c r="F144" s="1" t="s">
        <v>237</v>
      </c>
      <c r="H144" s="2" t="s">
        <v>19</v>
      </c>
      <c r="I144" s="1" t="s">
        <v>237</v>
      </c>
      <c r="K144" s="2" t="s">
        <v>19</v>
      </c>
      <c r="L144" s="1" t="s">
        <v>237</v>
      </c>
    </row>
    <row r="145" spans="2:12" x14ac:dyDescent="0.35">
      <c r="B145" s="2" t="s">
        <v>20</v>
      </c>
      <c r="C145" s="1" t="s">
        <v>239</v>
      </c>
      <c r="E145" s="2" t="s">
        <v>20</v>
      </c>
      <c r="F145" s="1" t="s">
        <v>239</v>
      </c>
      <c r="H145" s="2" t="s">
        <v>20</v>
      </c>
      <c r="I145" s="1" t="s">
        <v>239</v>
      </c>
      <c r="K145" s="2" t="s">
        <v>20</v>
      </c>
      <c r="L145" s="1" t="s">
        <v>239</v>
      </c>
    </row>
    <row r="146" spans="2:12" x14ac:dyDescent="0.35">
      <c r="B146" s="2" t="s">
        <v>21</v>
      </c>
      <c r="C146" s="1" t="s">
        <v>240</v>
      </c>
      <c r="E146" s="2" t="s">
        <v>21</v>
      </c>
      <c r="F146" s="1" t="s">
        <v>240</v>
      </c>
      <c r="H146" s="2" t="s">
        <v>21</v>
      </c>
      <c r="I146" s="1" t="s">
        <v>240</v>
      </c>
      <c r="K146" s="2" t="s">
        <v>21</v>
      </c>
      <c r="L146" s="1" t="s">
        <v>240</v>
      </c>
    </row>
    <row r="147" spans="2:12" x14ac:dyDescent="0.35">
      <c r="B147" s="2" t="s">
        <v>22</v>
      </c>
      <c r="C147" s="1" t="s">
        <v>241</v>
      </c>
      <c r="E147" s="2" t="s">
        <v>22</v>
      </c>
      <c r="F147" s="1" t="s">
        <v>241</v>
      </c>
      <c r="H147" s="2" t="s">
        <v>22</v>
      </c>
      <c r="I147" s="1" t="s">
        <v>241</v>
      </c>
      <c r="K147" s="2" t="s">
        <v>22</v>
      </c>
      <c r="L147" s="1" t="s">
        <v>241</v>
      </c>
    </row>
    <row r="148" spans="2:12" x14ac:dyDescent="0.35">
      <c r="B148" s="2" t="s">
        <v>23</v>
      </c>
      <c r="C148" s="1" t="s">
        <v>242</v>
      </c>
      <c r="E148" s="2" t="s">
        <v>23</v>
      </c>
      <c r="F148" s="1" t="s">
        <v>242</v>
      </c>
      <c r="H148" s="2" t="s">
        <v>23</v>
      </c>
      <c r="I148" s="1" t="s">
        <v>242</v>
      </c>
      <c r="K148" s="2" t="s">
        <v>23</v>
      </c>
      <c r="L148" s="1" t="s">
        <v>242</v>
      </c>
    </row>
  </sheetData>
  <mergeCells count="2">
    <mergeCell ref="A1:B1"/>
    <mergeCell ref="A37:B37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pane xSplit="4" ySplit="3" topLeftCell="E4" activePane="bottomRight" state="frozen"/>
      <selection pane="topRight" activeCell="E1" sqref="E1"/>
      <selection pane="bottomLeft" activeCell="A6" sqref="A6"/>
      <selection pane="bottomRight" activeCell="A5" sqref="A5:F5"/>
    </sheetView>
  </sheetViews>
  <sheetFormatPr defaultRowHeight="14.5" x14ac:dyDescent="0.35"/>
  <cols>
    <col min="1" max="1" width="4.81640625" style="4" customWidth="1"/>
    <col min="2" max="2" width="22.81640625" customWidth="1"/>
    <col min="3" max="3" width="22.54296875" customWidth="1"/>
    <col min="4" max="4" width="16.81640625" style="4" customWidth="1"/>
    <col min="5" max="5" width="13.26953125" style="3" customWidth="1"/>
    <col min="6" max="6" width="17" customWidth="1"/>
    <col min="8" max="8" width="22.81640625" customWidth="1"/>
    <col min="10" max="10" width="10.1796875" bestFit="1" customWidth="1"/>
    <col min="11" max="11" width="12.453125" bestFit="1" customWidth="1"/>
    <col min="12" max="12" width="19.54296875" customWidth="1"/>
  </cols>
  <sheetData>
    <row r="1" spans="1:9" ht="18.5" x14ac:dyDescent="0.35">
      <c r="A1" s="28" t="s">
        <v>719</v>
      </c>
    </row>
    <row r="3" spans="1:9" x14ac:dyDescent="0.35">
      <c r="A3" s="26" t="s">
        <v>1</v>
      </c>
      <c r="B3" s="26" t="s">
        <v>2</v>
      </c>
      <c r="C3" s="26" t="s">
        <v>272</v>
      </c>
      <c r="D3" s="26" t="s">
        <v>729</v>
      </c>
      <c r="E3" s="27" t="s">
        <v>0</v>
      </c>
      <c r="F3" s="27" t="s">
        <v>82</v>
      </c>
    </row>
    <row r="4" spans="1:9" ht="34.5" customHeight="1" x14ac:dyDescent="0.45">
      <c r="A4" s="217">
        <v>1</v>
      </c>
      <c r="B4" s="218" t="s">
        <v>393</v>
      </c>
      <c r="C4" s="218" t="s">
        <v>849</v>
      </c>
      <c r="D4" s="217">
        <v>1</v>
      </c>
      <c r="E4" s="220">
        <f>D4*15000</f>
        <v>15000</v>
      </c>
      <c r="F4" s="218" t="s">
        <v>440</v>
      </c>
      <c r="H4" s="3"/>
    </row>
    <row r="5" spans="1:9" ht="34.5" customHeight="1" x14ac:dyDescent="0.45">
      <c r="A5" s="217">
        <f>A4+1</f>
        <v>2</v>
      </c>
      <c r="B5" s="218" t="s">
        <v>12</v>
      </c>
      <c r="C5" s="218" t="s">
        <v>687</v>
      </c>
      <c r="D5" s="217">
        <v>1</v>
      </c>
      <c r="E5" s="220">
        <f t="shared" ref="E5:E9" si="0">D5*15000</f>
        <v>15000</v>
      </c>
      <c r="F5" s="218" t="s">
        <v>440</v>
      </c>
      <c r="G5" s="75"/>
      <c r="H5" s="3"/>
    </row>
    <row r="6" spans="1:9" ht="34.5" customHeight="1" x14ac:dyDescent="0.45">
      <c r="A6" s="170">
        <f t="shared" ref="A6:A7" si="1">A5+1</f>
        <v>3</v>
      </c>
      <c r="B6" s="171"/>
      <c r="C6" s="171"/>
      <c r="D6" s="170"/>
      <c r="E6" s="172">
        <f t="shared" si="0"/>
        <v>0</v>
      </c>
      <c r="F6" s="171"/>
      <c r="G6" s="75"/>
      <c r="H6" s="3"/>
      <c r="I6" s="35"/>
    </row>
    <row r="7" spans="1:9" ht="34.5" customHeight="1" x14ac:dyDescent="0.45">
      <c r="A7" s="170">
        <f t="shared" si="1"/>
        <v>4</v>
      </c>
      <c r="B7" s="171"/>
      <c r="C7" s="171"/>
      <c r="D7" s="170"/>
      <c r="E7" s="172">
        <f t="shared" si="0"/>
        <v>0</v>
      </c>
      <c r="F7" s="171"/>
      <c r="G7" s="75"/>
      <c r="H7" s="3"/>
    </row>
    <row r="8" spans="1:9" ht="34.5" customHeight="1" x14ac:dyDescent="0.45">
      <c r="A8" s="170">
        <f>A7+1</f>
        <v>5</v>
      </c>
      <c r="B8" s="171"/>
      <c r="C8" s="171"/>
      <c r="D8" s="170"/>
      <c r="E8" s="172">
        <f t="shared" si="0"/>
        <v>0</v>
      </c>
      <c r="F8" s="171"/>
      <c r="G8" s="75"/>
      <c r="H8" s="3"/>
    </row>
    <row r="9" spans="1:9" ht="34.5" customHeight="1" x14ac:dyDescent="0.45">
      <c r="A9" s="170">
        <f t="shared" ref="A9:A15" si="2">A8+1</f>
        <v>6</v>
      </c>
      <c r="B9" s="171"/>
      <c r="C9" s="171"/>
      <c r="D9" s="170"/>
      <c r="E9" s="172">
        <f t="shared" si="0"/>
        <v>0</v>
      </c>
      <c r="F9" s="171"/>
      <c r="G9" s="75"/>
      <c r="H9" s="3"/>
    </row>
    <row r="10" spans="1:9" ht="34.5" customHeight="1" x14ac:dyDescent="0.45">
      <c r="A10" s="170">
        <f t="shared" si="2"/>
        <v>7</v>
      </c>
      <c r="B10" s="171"/>
      <c r="C10" s="171"/>
      <c r="D10" s="170"/>
      <c r="E10" s="172"/>
      <c r="F10" s="171"/>
      <c r="G10" s="75"/>
      <c r="H10" s="3"/>
    </row>
    <row r="11" spans="1:9" ht="34.5" customHeight="1" x14ac:dyDescent="0.45">
      <c r="A11" s="170">
        <f t="shared" si="2"/>
        <v>8</v>
      </c>
      <c r="B11" s="171"/>
      <c r="C11" s="171"/>
      <c r="D11" s="170"/>
      <c r="E11" s="172"/>
      <c r="F11" s="171"/>
      <c r="G11" s="75"/>
      <c r="H11" s="3"/>
    </row>
    <row r="12" spans="1:9" ht="34.5" customHeight="1" x14ac:dyDescent="0.45">
      <c r="A12" s="170">
        <f t="shared" si="2"/>
        <v>9</v>
      </c>
      <c r="B12" s="171"/>
      <c r="C12" s="171"/>
      <c r="D12" s="170"/>
      <c r="E12" s="172"/>
      <c r="F12" s="171"/>
      <c r="G12" s="75"/>
      <c r="H12" s="3"/>
    </row>
    <row r="13" spans="1:9" ht="34.5" customHeight="1" x14ac:dyDescent="0.45">
      <c r="A13" s="170">
        <f t="shared" si="2"/>
        <v>10</v>
      </c>
      <c r="B13" s="171"/>
      <c r="C13" s="171"/>
      <c r="D13" s="170"/>
      <c r="E13" s="172"/>
      <c r="F13" s="171"/>
      <c r="G13" s="75"/>
      <c r="H13" s="3"/>
    </row>
    <row r="14" spans="1:9" ht="34.5" customHeight="1" x14ac:dyDescent="0.45">
      <c r="A14" s="170">
        <f t="shared" si="2"/>
        <v>11</v>
      </c>
      <c r="B14" s="171"/>
      <c r="C14" s="171"/>
      <c r="D14" s="170"/>
      <c r="E14" s="172"/>
      <c r="F14" s="171"/>
      <c r="G14" s="75"/>
      <c r="H14" s="3"/>
    </row>
    <row r="15" spans="1:9" ht="34.5" customHeight="1" x14ac:dyDescent="0.45">
      <c r="A15" s="170">
        <f t="shared" si="2"/>
        <v>12</v>
      </c>
      <c r="B15" s="171"/>
      <c r="C15" s="171"/>
      <c r="D15" s="170"/>
      <c r="E15" s="172"/>
      <c r="F15" s="171"/>
      <c r="G15" s="75"/>
      <c r="H15" s="3"/>
    </row>
    <row r="16" spans="1:9" ht="21" customHeight="1" x14ac:dyDescent="0.45">
      <c r="A16" s="170">
        <v>13</v>
      </c>
      <c r="B16" s="171"/>
      <c r="C16" s="171"/>
      <c r="D16" s="170"/>
      <c r="E16" s="172"/>
      <c r="F16" s="171"/>
      <c r="I16" s="35"/>
    </row>
    <row r="17" spans="1:14" s="181" customFormat="1" ht="18.75" customHeight="1" x14ac:dyDescent="0.35">
      <c r="A17" s="174" t="s">
        <v>0</v>
      </c>
      <c r="B17" s="175"/>
      <c r="C17" s="177"/>
      <c r="D17" s="189">
        <f>SUM(D4:D16)</f>
        <v>2</v>
      </c>
      <c r="E17" s="178">
        <f>SUM(E4:E16)</f>
        <v>30000</v>
      </c>
      <c r="F17" s="178"/>
      <c r="G17" s="179"/>
      <c r="H17" s="179">
        <f>E17+'Keset 18 Apr '!E17</f>
        <v>70000</v>
      </c>
      <c r="I17" s="180"/>
    </row>
    <row r="18" spans="1:14" x14ac:dyDescent="0.35">
      <c r="B18" s="75"/>
      <c r="C18" s="75"/>
      <c r="D18" s="85"/>
      <c r="E18" s="87"/>
      <c r="F18" s="75"/>
      <c r="G18" s="85"/>
      <c r="H18" s="75"/>
      <c r="I18" s="87"/>
      <c r="J18" s="87"/>
      <c r="K18" s="87"/>
      <c r="L18" s="78"/>
    </row>
    <row r="19" spans="1:14" x14ac:dyDescent="0.35">
      <c r="A19" s="680" t="s">
        <v>716</v>
      </c>
      <c r="B19" s="680"/>
      <c r="C19" s="214"/>
      <c r="D19" s="85"/>
      <c r="E19" s="87">
        <f>D17*15000</f>
        <v>30000</v>
      </c>
      <c r="F19" s="75"/>
      <c r="G19" s="85"/>
      <c r="H19" s="75"/>
      <c r="I19" s="87"/>
      <c r="J19" s="87"/>
      <c r="K19" s="87"/>
      <c r="L19" s="78"/>
    </row>
    <row r="20" spans="1:14" x14ac:dyDescent="0.35">
      <c r="B20" s="186" t="s">
        <v>717</v>
      </c>
      <c r="C20" s="186"/>
      <c r="D20" s="85"/>
      <c r="E20" s="87">
        <f>E17-E19</f>
        <v>0</v>
      </c>
      <c r="F20" s="78"/>
      <c r="G20" s="85"/>
      <c r="H20" s="75"/>
      <c r="I20" s="87"/>
      <c r="J20" s="87"/>
      <c r="K20" s="87"/>
      <c r="L20" s="78"/>
    </row>
    <row r="21" spans="1:14" x14ac:dyDescent="0.35">
      <c r="B21" s="75" t="s">
        <v>739</v>
      </c>
      <c r="C21" s="75"/>
      <c r="D21" s="85"/>
      <c r="E21" s="87">
        <f>40*15000</f>
        <v>600000</v>
      </c>
      <c r="F21" s="75"/>
      <c r="G21" s="75"/>
      <c r="H21" s="75"/>
      <c r="I21" s="75"/>
      <c r="J21" s="75"/>
      <c r="K21" s="75"/>
      <c r="L21" s="75"/>
    </row>
    <row r="22" spans="1:14" x14ac:dyDescent="0.35">
      <c r="B22" s="75" t="s">
        <v>740</v>
      </c>
      <c r="C22" s="75"/>
      <c r="D22" s="85"/>
      <c r="E22" s="87">
        <f>E21-E19</f>
        <v>570000</v>
      </c>
      <c r="F22" s="75"/>
    </row>
    <row r="23" spans="1:14" x14ac:dyDescent="0.35">
      <c r="B23" s="75"/>
      <c r="C23" s="75"/>
      <c r="D23" s="85"/>
      <c r="E23" s="87"/>
      <c r="F23" s="75"/>
    </row>
    <row r="25" spans="1:14" s="4" customFormat="1" x14ac:dyDescent="0.35">
      <c r="B25"/>
      <c r="C25"/>
      <c r="E25" s="3"/>
      <c r="F25"/>
      <c r="G25"/>
      <c r="H25"/>
      <c r="I25"/>
      <c r="J25"/>
      <c r="K25"/>
      <c r="L25"/>
      <c r="M25"/>
      <c r="N25"/>
    </row>
    <row r="26" spans="1:14" s="4" customFormat="1" x14ac:dyDescent="0.35">
      <c r="B26"/>
      <c r="C26"/>
      <c r="E26" s="3"/>
      <c r="F26"/>
      <c r="G26"/>
      <c r="H26"/>
      <c r="I26"/>
      <c r="J26"/>
      <c r="K26"/>
      <c r="L26"/>
      <c r="M26"/>
      <c r="N26"/>
    </row>
    <row r="27" spans="1:14" s="4" customFormat="1" x14ac:dyDescent="0.35">
      <c r="B27"/>
      <c r="C27"/>
      <c r="E27" s="3"/>
      <c r="F27"/>
      <c r="G27"/>
      <c r="H27"/>
      <c r="I27"/>
      <c r="J27"/>
      <c r="K27"/>
      <c r="L27"/>
      <c r="M27"/>
      <c r="N27"/>
    </row>
    <row r="28" spans="1:14" s="4" customFormat="1" x14ac:dyDescent="0.35">
      <c r="B28"/>
      <c r="C28" s="3"/>
      <c r="E28" s="3"/>
      <c r="F28"/>
      <c r="G28"/>
      <c r="H28"/>
      <c r="I28"/>
      <c r="J28"/>
      <c r="K28"/>
      <c r="L28"/>
      <c r="M28"/>
      <c r="N28"/>
    </row>
    <row r="29" spans="1:14" x14ac:dyDescent="0.35">
      <c r="C29" s="3"/>
    </row>
    <row r="30" spans="1:14" x14ac:dyDescent="0.35">
      <c r="B30" s="36"/>
      <c r="C30" s="37"/>
    </row>
    <row r="32" spans="1:14" x14ac:dyDescent="0.35">
      <c r="B32" s="198" t="s">
        <v>752</v>
      </c>
      <c r="C32" s="199" t="s">
        <v>753</v>
      </c>
    </row>
    <row r="33" spans="2:3" x14ac:dyDescent="0.35">
      <c r="B33" s="201">
        <v>916000758</v>
      </c>
      <c r="C33" s="200" t="s">
        <v>754</v>
      </c>
    </row>
    <row r="34" spans="2:3" x14ac:dyDescent="0.35">
      <c r="B34" s="201">
        <v>922008721</v>
      </c>
      <c r="C34" s="200" t="s">
        <v>755</v>
      </c>
    </row>
    <row r="35" spans="2:3" x14ac:dyDescent="0.35">
      <c r="B35" s="201">
        <v>917004145</v>
      </c>
      <c r="C35" s="200" t="s">
        <v>756</v>
      </c>
    </row>
    <row r="36" spans="2:3" x14ac:dyDescent="0.35">
      <c r="B36" s="201">
        <v>909001189</v>
      </c>
      <c r="C36" s="200" t="s">
        <v>757</v>
      </c>
    </row>
    <row r="37" spans="2:3" x14ac:dyDescent="0.35">
      <c r="B37" s="201">
        <v>910003228</v>
      </c>
      <c r="C37" s="200" t="s">
        <v>758</v>
      </c>
    </row>
    <row r="38" spans="2:3" x14ac:dyDescent="0.35">
      <c r="B38" s="201">
        <v>914007577</v>
      </c>
      <c r="C38" s="200" t="s">
        <v>759</v>
      </c>
    </row>
    <row r="39" spans="2:3" x14ac:dyDescent="0.35">
      <c r="B39" s="201">
        <v>913003121</v>
      </c>
      <c r="C39" s="200" t="s">
        <v>760</v>
      </c>
    </row>
    <row r="40" spans="2:3" x14ac:dyDescent="0.35">
      <c r="B40" s="201">
        <v>996000366</v>
      </c>
      <c r="C40" s="200" t="s">
        <v>761</v>
      </c>
    </row>
    <row r="41" spans="2:3" x14ac:dyDescent="0.35">
      <c r="B41" s="201">
        <v>917005047</v>
      </c>
      <c r="C41" s="200" t="s">
        <v>762</v>
      </c>
    </row>
    <row r="42" spans="2:3" x14ac:dyDescent="0.35">
      <c r="B42" s="201">
        <v>918002312</v>
      </c>
      <c r="C42" s="200" t="s">
        <v>763</v>
      </c>
    </row>
    <row r="43" spans="2:3" x14ac:dyDescent="0.35">
      <c r="B43" s="201">
        <v>919006573</v>
      </c>
      <c r="C43" s="200" t="s">
        <v>764</v>
      </c>
    </row>
    <row r="44" spans="2:3" x14ac:dyDescent="0.35">
      <c r="B44" s="201">
        <v>922000627</v>
      </c>
      <c r="C44" s="200" t="s">
        <v>765</v>
      </c>
    </row>
    <row r="45" spans="2:3" x14ac:dyDescent="0.35">
      <c r="B45" s="201">
        <v>916003852</v>
      </c>
      <c r="C45" s="200" t="s">
        <v>766</v>
      </c>
    </row>
    <row r="46" spans="2:3" x14ac:dyDescent="0.35">
      <c r="B46" s="201">
        <v>919012847</v>
      </c>
      <c r="C46" s="200" t="s">
        <v>767</v>
      </c>
    </row>
    <row r="47" spans="2:3" x14ac:dyDescent="0.35">
      <c r="B47" s="201">
        <v>919014418</v>
      </c>
      <c r="C47" s="200" t="s">
        <v>768</v>
      </c>
    </row>
    <row r="48" spans="2:3" x14ac:dyDescent="0.35">
      <c r="B48" s="201">
        <v>906000429</v>
      </c>
      <c r="C48" s="200" t="s">
        <v>769</v>
      </c>
    </row>
    <row r="49" spans="2:3" x14ac:dyDescent="0.35">
      <c r="B49" s="201">
        <v>903002312</v>
      </c>
      <c r="C49" s="200" t="s">
        <v>770</v>
      </c>
    </row>
    <row r="50" spans="2:3" x14ac:dyDescent="0.35">
      <c r="B50" s="201">
        <v>921004791</v>
      </c>
      <c r="C50" s="200" t="s">
        <v>771</v>
      </c>
    </row>
    <row r="51" spans="2:3" x14ac:dyDescent="0.35">
      <c r="B51" s="201">
        <v>923000136</v>
      </c>
      <c r="C51" s="200" t="s">
        <v>772</v>
      </c>
    </row>
    <row r="52" spans="2:3" x14ac:dyDescent="0.35">
      <c r="B52" s="201">
        <v>923000157</v>
      </c>
      <c r="C52" s="200" t="s">
        <v>773</v>
      </c>
    </row>
    <row r="53" spans="2:3" x14ac:dyDescent="0.35">
      <c r="B53" s="201">
        <v>923000664</v>
      </c>
      <c r="C53" s="200" t="s">
        <v>774</v>
      </c>
    </row>
    <row r="54" spans="2:3" x14ac:dyDescent="0.35">
      <c r="B54" s="201">
        <v>923000665</v>
      </c>
      <c r="C54" s="200" t="s">
        <v>775</v>
      </c>
    </row>
    <row r="55" spans="2:3" x14ac:dyDescent="0.35">
      <c r="B55" s="201">
        <v>922007851</v>
      </c>
      <c r="C55" s="200" t="s">
        <v>776</v>
      </c>
    </row>
    <row r="56" spans="2:3" x14ac:dyDescent="0.35">
      <c r="B56" s="201">
        <v>923001020</v>
      </c>
      <c r="C56" s="200" t="s">
        <v>777</v>
      </c>
    </row>
    <row r="57" spans="2:3" x14ac:dyDescent="0.35">
      <c r="B57" s="201">
        <v>913006278</v>
      </c>
      <c r="C57" s="200" t="s">
        <v>778</v>
      </c>
    </row>
    <row r="58" spans="2:3" x14ac:dyDescent="0.35">
      <c r="B58" s="201">
        <v>913007253</v>
      </c>
      <c r="C58" s="200" t="s">
        <v>779</v>
      </c>
    </row>
    <row r="59" spans="2:3" x14ac:dyDescent="0.35">
      <c r="B59" s="201">
        <v>910005132</v>
      </c>
      <c r="C59" s="200" t="s">
        <v>780</v>
      </c>
    </row>
    <row r="60" spans="2:3" x14ac:dyDescent="0.35">
      <c r="B60" s="201">
        <v>911006058</v>
      </c>
      <c r="C60" s="200" t="s">
        <v>781</v>
      </c>
    </row>
  </sheetData>
  <mergeCells count="1">
    <mergeCell ref="A19:B19"/>
  </mergeCells>
  <pageMargins left="0.70866141732283472" right="0.70866141732283472" top="0.35433070866141736" bottom="0.15748031496062992" header="0.31496062992125984" footer="0.31496062992125984"/>
  <pageSetup scale="13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pane xSplit="4" ySplit="3" topLeftCell="E4" activePane="bottomRight" state="frozen"/>
      <selection pane="topRight" activeCell="E1" sqref="E1"/>
      <selection pane="bottomLeft" activeCell="A6" sqref="A6"/>
      <selection pane="bottomRight" activeCell="A4" sqref="A4:F4"/>
    </sheetView>
  </sheetViews>
  <sheetFormatPr defaultRowHeight="14.5" x14ac:dyDescent="0.35"/>
  <cols>
    <col min="1" max="1" width="4.81640625" style="4" customWidth="1"/>
    <col min="2" max="2" width="10.81640625" customWidth="1"/>
    <col min="3" max="3" width="31.453125" bestFit="1" customWidth="1"/>
    <col min="4" max="4" width="16.81640625" style="4" customWidth="1"/>
    <col min="5" max="5" width="13.26953125" style="3" customWidth="1"/>
    <col min="6" max="6" width="17" customWidth="1"/>
    <col min="8" max="8" width="22.81640625" customWidth="1"/>
    <col min="10" max="10" width="10.1796875" bestFit="1" customWidth="1"/>
    <col min="11" max="11" width="12.453125" bestFit="1" customWidth="1"/>
    <col min="12" max="12" width="19.54296875" customWidth="1"/>
  </cols>
  <sheetData>
    <row r="1" spans="1:9" ht="18.5" x14ac:dyDescent="0.35">
      <c r="A1" s="28" t="s">
        <v>719</v>
      </c>
    </row>
    <row r="3" spans="1:9" x14ac:dyDescent="0.35">
      <c r="A3" s="26" t="s">
        <v>1</v>
      </c>
      <c r="B3" s="26" t="s">
        <v>2</v>
      </c>
      <c r="C3" s="26" t="s">
        <v>272</v>
      </c>
      <c r="D3" s="26" t="s">
        <v>729</v>
      </c>
      <c r="E3" s="27" t="s">
        <v>0</v>
      </c>
      <c r="F3" s="27" t="s">
        <v>82</v>
      </c>
    </row>
    <row r="4" spans="1:9" ht="34.5" customHeight="1" x14ac:dyDescent="0.45">
      <c r="A4" s="217">
        <v>1</v>
      </c>
      <c r="B4" s="218" t="s">
        <v>393</v>
      </c>
      <c r="C4" s="218" t="s">
        <v>849</v>
      </c>
      <c r="D4" s="217">
        <v>2</v>
      </c>
      <c r="E4" s="220">
        <f>D4*20000</f>
        <v>40000</v>
      </c>
      <c r="F4" s="218" t="s">
        <v>440</v>
      </c>
      <c r="H4" s="3"/>
    </row>
    <row r="5" spans="1:9" ht="34.5" customHeight="1" x14ac:dyDescent="0.45">
      <c r="A5" s="170">
        <f>A4+1</f>
        <v>2</v>
      </c>
      <c r="B5" s="171"/>
      <c r="C5" s="171"/>
      <c r="D5" s="170"/>
      <c r="E5" s="172"/>
      <c r="F5" s="171"/>
      <c r="G5" s="75"/>
      <c r="H5" s="3"/>
    </row>
    <row r="6" spans="1:9" ht="34.5" customHeight="1" x14ac:dyDescent="0.45">
      <c r="A6" s="170">
        <f t="shared" ref="A6:A7" si="0">A5+1</f>
        <v>3</v>
      </c>
      <c r="B6" s="171"/>
      <c r="C6" s="171"/>
      <c r="D6" s="170"/>
      <c r="E6" s="172"/>
      <c r="F6" s="172"/>
      <c r="G6" s="75"/>
      <c r="H6" s="3"/>
      <c r="I6" s="35"/>
    </row>
    <row r="7" spans="1:9" ht="34.5" customHeight="1" x14ac:dyDescent="0.45">
      <c r="A7" s="170">
        <f t="shared" si="0"/>
        <v>4</v>
      </c>
      <c r="B7" s="171"/>
      <c r="C7" s="171"/>
      <c r="D7" s="170"/>
      <c r="E7" s="172"/>
      <c r="F7" s="171"/>
      <c r="G7" s="75"/>
      <c r="H7" s="3"/>
    </row>
    <row r="8" spans="1:9" ht="34.5" customHeight="1" x14ac:dyDescent="0.45">
      <c r="A8" s="170">
        <f>A7+1</f>
        <v>5</v>
      </c>
      <c r="B8" s="171"/>
      <c r="C8" s="171"/>
      <c r="D8" s="170"/>
      <c r="E8" s="172"/>
      <c r="F8" s="171"/>
      <c r="G8" s="75"/>
      <c r="H8" s="3"/>
    </row>
    <row r="9" spans="1:9" ht="34.5" customHeight="1" x14ac:dyDescent="0.45">
      <c r="A9" s="170">
        <f t="shared" ref="A9:A15" si="1">A8+1</f>
        <v>6</v>
      </c>
      <c r="B9" s="171"/>
      <c r="C9" s="171"/>
      <c r="D9" s="170"/>
      <c r="E9" s="172"/>
      <c r="F9" s="171"/>
      <c r="G9" s="75"/>
      <c r="H9" s="3"/>
    </row>
    <row r="10" spans="1:9" ht="34.5" customHeight="1" x14ac:dyDescent="0.45">
      <c r="A10" s="170">
        <f t="shared" si="1"/>
        <v>7</v>
      </c>
      <c r="B10" s="171"/>
      <c r="C10" s="171"/>
      <c r="D10" s="170"/>
      <c r="E10" s="172"/>
      <c r="F10" s="171"/>
      <c r="G10" s="75"/>
      <c r="H10" s="3"/>
    </row>
    <row r="11" spans="1:9" ht="34.5" customHeight="1" x14ac:dyDescent="0.45">
      <c r="A11" s="170">
        <f t="shared" si="1"/>
        <v>8</v>
      </c>
      <c r="B11" s="171"/>
      <c r="C11" s="171"/>
      <c r="D11" s="170"/>
      <c r="E11" s="172"/>
      <c r="F11" s="171"/>
      <c r="G11" s="75"/>
      <c r="H11" s="3"/>
    </row>
    <row r="12" spans="1:9" ht="34.5" customHeight="1" x14ac:dyDescent="0.45">
      <c r="A12" s="170">
        <f t="shared" si="1"/>
        <v>9</v>
      </c>
      <c r="B12" s="171"/>
      <c r="C12" s="171"/>
      <c r="D12" s="170"/>
      <c r="E12" s="172"/>
      <c r="F12" s="171"/>
      <c r="G12" s="75"/>
      <c r="H12" s="3"/>
    </row>
    <row r="13" spans="1:9" ht="34.5" customHeight="1" x14ac:dyDescent="0.45">
      <c r="A13" s="170">
        <f t="shared" si="1"/>
        <v>10</v>
      </c>
      <c r="B13" s="171"/>
      <c r="C13" s="171"/>
      <c r="D13" s="170"/>
      <c r="E13" s="172"/>
      <c r="F13" s="171"/>
      <c r="G13" s="75"/>
      <c r="H13" s="3"/>
    </row>
    <row r="14" spans="1:9" ht="34.5" customHeight="1" x14ac:dyDescent="0.45">
      <c r="A14" s="170">
        <f t="shared" si="1"/>
        <v>11</v>
      </c>
      <c r="B14" s="171"/>
      <c r="C14" s="171"/>
      <c r="D14" s="170"/>
      <c r="E14" s="172"/>
      <c r="F14" s="171"/>
      <c r="G14" s="75"/>
      <c r="H14" s="3"/>
    </row>
    <row r="15" spans="1:9" ht="34.5" customHeight="1" x14ac:dyDescent="0.45">
      <c r="A15" s="170">
        <f t="shared" si="1"/>
        <v>12</v>
      </c>
      <c r="B15" s="171"/>
      <c r="C15" s="171"/>
      <c r="D15" s="170"/>
      <c r="E15" s="172"/>
      <c r="F15" s="171"/>
      <c r="G15" s="75"/>
      <c r="H15" s="3"/>
    </row>
    <row r="16" spans="1:9" ht="21" customHeight="1" x14ac:dyDescent="0.45">
      <c r="A16" s="170">
        <v>13</v>
      </c>
      <c r="B16" s="171"/>
      <c r="C16" s="171"/>
      <c r="D16" s="170"/>
      <c r="E16" s="172"/>
      <c r="F16" s="171"/>
      <c r="I16" s="35"/>
    </row>
    <row r="17" spans="1:14" s="181" customFormat="1" ht="18.75" customHeight="1" x14ac:dyDescent="0.35">
      <c r="A17" s="174" t="s">
        <v>0</v>
      </c>
      <c r="B17" s="175"/>
      <c r="C17" s="177"/>
      <c r="D17" s="189">
        <f>SUM(D4:D16)</f>
        <v>2</v>
      </c>
      <c r="E17" s="178">
        <f>SUM(E4:E16)</f>
        <v>40000</v>
      </c>
      <c r="F17" s="178"/>
      <c r="G17" s="179"/>
      <c r="H17" s="179"/>
      <c r="I17" s="180"/>
    </row>
    <row r="18" spans="1:14" x14ac:dyDescent="0.35">
      <c r="B18" s="75"/>
      <c r="C18" s="75"/>
      <c r="D18" s="85"/>
      <c r="E18" s="87"/>
      <c r="F18" s="75"/>
      <c r="G18" s="85"/>
      <c r="H18" s="75"/>
      <c r="I18" s="87"/>
      <c r="J18" s="87"/>
      <c r="K18" s="87"/>
      <c r="L18" s="78"/>
    </row>
    <row r="19" spans="1:14" x14ac:dyDescent="0.35">
      <c r="A19" s="680" t="s">
        <v>716</v>
      </c>
      <c r="B19" s="680"/>
      <c r="C19" s="214"/>
      <c r="D19" s="85"/>
      <c r="E19" s="87">
        <f>D17*15000</f>
        <v>30000</v>
      </c>
      <c r="F19" s="75"/>
      <c r="G19" s="85"/>
      <c r="H19" s="75"/>
      <c r="I19" s="87"/>
      <c r="J19" s="87"/>
      <c r="K19" s="87"/>
      <c r="L19" s="78"/>
    </row>
    <row r="20" spans="1:14" x14ac:dyDescent="0.35">
      <c r="B20" s="186" t="s">
        <v>717</v>
      </c>
      <c r="C20" s="186"/>
      <c r="D20" s="85"/>
      <c r="E20" s="87">
        <f>E17-E19</f>
        <v>10000</v>
      </c>
      <c r="F20" s="78"/>
      <c r="G20" s="85"/>
      <c r="H20" s="75"/>
      <c r="I20" s="87"/>
      <c r="J20" s="87"/>
      <c r="K20" s="87"/>
      <c r="L20" s="78"/>
    </row>
    <row r="21" spans="1:14" x14ac:dyDescent="0.35">
      <c r="B21" s="75" t="s">
        <v>739</v>
      </c>
      <c r="C21" s="75"/>
      <c r="D21" s="85"/>
      <c r="E21" s="87">
        <f>40*15000</f>
        <v>600000</v>
      </c>
      <c r="F21" s="75"/>
      <c r="G21" s="75"/>
      <c r="H21" s="75"/>
      <c r="I21" s="75"/>
      <c r="J21" s="75"/>
      <c r="K21" s="75"/>
      <c r="L21" s="75"/>
    </row>
    <row r="22" spans="1:14" x14ac:dyDescent="0.35">
      <c r="B22" s="75" t="s">
        <v>740</v>
      </c>
      <c r="C22" s="75"/>
      <c r="D22" s="85"/>
      <c r="E22" s="87">
        <f>E21-E19</f>
        <v>570000</v>
      </c>
      <c r="F22" s="75"/>
    </row>
    <row r="23" spans="1:14" x14ac:dyDescent="0.35">
      <c r="B23" s="75"/>
      <c r="C23" s="75"/>
      <c r="D23" s="85"/>
      <c r="E23" s="87"/>
      <c r="F23" s="75"/>
    </row>
    <row r="25" spans="1:14" s="4" customFormat="1" x14ac:dyDescent="0.35">
      <c r="B25"/>
      <c r="C25"/>
      <c r="E25" s="3"/>
      <c r="F25"/>
      <c r="G25"/>
      <c r="H25"/>
      <c r="I25"/>
      <c r="J25"/>
      <c r="K25"/>
      <c r="L25"/>
      <c r="M25"/>
      <c r="N25"/>
    </row>
    <row r="26" spans="1:14" s="4" customFormat="1" x14ac:dyDescent="0.35">
      <c r="B26"/>
      <c r="C26"/>
      <c r="E26" s="3"/>
      <c r="F26"/>
      <c r="G26"/>
      <c r="H26"/>
      <c r="I26"/>
      <c r="J26"/>
      <c r="K26"/>
      <c r="L26"/>
      <c r="M26"/>
      <c r="N26"/>
    </row>
    <row r="27" spans="1:14" s="4" customFormat="1" x14ac:dyDescent="0.35">
      <c r="B27"/>
      <c r="C27"/>
      <c r="E27" s="3"/>
      <c r="F27"/>
      <c r="G27"/>
      <c r="H27"/>
      <c r="I27"/>
      <c r="J27"/>
      <c r="K27"/>
      <c r="L27"/>
      <c r="M27"/>
      <c r="N27"/>
    </row>
    <row r="28" spans="1:14" s="4" customFormat="1" x14ac:dyDescent="0.35">
      <c r="B28"/>
      <c r="C28" s="3"/>
      <c r="E28" s="3"/>
      <c r="F28"/>
      <c r="G28"/>
      <c r="H28"/>
      <c r="I28"/>
      <c r="J28"/>
      <c r="K28"/>
      <c r="L28"/>
      <c r="M28"/>
      <c r="N28"/>
    </row>
    <row r="29" spans="1:14" x14ac:dyDescent="0.35">
      <c r="C29" s="3"/>
    </row>
    <row r="30" spans="1:14" x14ac:dyDescent="0.35">
      <c r="B30" s="36"/>
      <c r="C30" s="37"/>
    </row>
    <row r="32" spans="1:14" x14ac:dyDescent="0.35">
      <c r="B32" s="198" t="s">
        <v>752</v>
      </c>
      <c r="C32" s="199" t="s">
        <v>753</v>
      </c>
    </row>
    <row r="33" spans="2:3" x14ac:dyDescent="0.35">
      <c r="B33" s="201">
        <v>916000758</v>
      </c>
      <c r="C33" s="200" t="s">
        <v>754</v>
      </c>
    </row>
    <row r="34" spans="2:3" x14ac:dyDescent="0.35">
      <c r="B34" s="201">
        <v>922008721</v>
      </c>
      <c r="C34" s="200" t="s">
        <v>755</v>
      </c>
    </row>
    <row r="35" spans="2:3" x14ac:dyDescent="0.35">
      <c r="B35" s="201">
        <v>917004145</v>
      </c>
      <c r="C35" s="200" t="s">
        <v>756</v>
      </c>
    </row>
    <row r="36" spans="2:3" x14ac:dyDescent="0.35">
      <c r="B36" s="201">
        <v>909001189</v>
      </c>
      <c r="C36" s="200" t="s">
        <v>757</v>
      </c>
    </row>
    <row r="37" spans="2:3" x14ac:dyDescent="0.35">
      <c r="B37" s="201">
        <v>910003228</v>
      </c>
      <c r="C37" s="200" t="s">
        <v>758</v>
      </c>
    </row>
    <row r="38" spans="2:3" x14ac:dyDescent="0.35">
      <c r="B38" s="201">
        <v>914007577</v>
      </c>
      <c r="C38" s="200" t="s">
        <v>759</v>
      </c>
    </row>
    <row r="39" spans="2:3" x14ac:dyDescent="0.35">
      <c r="B39" s="201">
        <v>913003121</v>
      </c>
      <c r="C39" s="200" t="s">
        <v>760</v>
      </c>
    </row>
    <row r="40" spans="2:3" x14ac:dyDescent="0.35">
      <c r="B40" s="201">
        <v>996000366</v>
      </c>
      <c r="C40" s="200" t="s">
        <v>761</v>
      </c>
    </row>
    <row r="41" spans="2:3" x14ac:dyDescent="0.35">
      <c r="B41" s="201">
        <v>917005047</v>
      </c>
      <c r="C41" s="200" t="s">
        <v>762</v>
      </c>
    </row>
    <row r="42" spans="2:3" x14ac:dyDescent="0.35">
      <c r="B42" s="201">
        <v>918002312</v>
      </c>
      <c r="C42" s="200" t="s">
        <v>763</v>
      </c>
    </row>
    <row r="43" spans="2:3" x14ac:dyDescent="0.35">
      <c r="B43" s="201">
        <v>919006573</v>
      </c>
      <c r="C43" s="200" t="s">
        <v>764</v>
      </c>
    </row>
    <row r="44" spans="2:3" x14ac:dyDescent="0.35">
      <c r="B44" s="201">
        <v>922000627</v>
      </c>
      <c r="C44" s="200" t="s">
        <v>765</v>
      </c>
    </row>
    <row r="45" spans="2:3" x14ac:dyDescent="0.35">
      <c r="B45" s="201">
        <v>916003852</v>
      </c>
      <c r="C45" s="200" t="s">
        <v>766</v>
      </c>
    </row>
    <row r="46" spans="2:3" x14ac:dyDescent="0.35">
      <c r="B46" s="201">
        <v>919012847</v>
      </c>
      <c r="C46" s="200" t="s">
        <v>767</v>
      </c>
    </row>
    <row r="47" spans="2:3" x14ac:dyDescent="0.35">
      <c r="B47" s="201">
        <v>919014418</v>
      </c>
      <c r="C47" s="200" t="s">
        <v>768</v>
      </c>
    </row>
    <row r="48" spans="2:3" x14ac:dyDescent="0.35">
      <c r="B48" s="201">
        <v>906000429</v>
      </c>
      <c r="C48" s="200" t="s">
        <v>769</v>
      </c>
    </row>
    <row r="49" spans="2:3" x14ac:dyDescent="0.35">
      <c r="B49" s="201">
        <v>903002312</v>
      </c>
      <c r="C49" s="200" t="s">
        <v>770</v>
      </c>
    </row>
    <row r="50" spans="2:3" x14ac:dyDescent="0.35">
      <c r="B50" s="201">
        <v>921004791</v>
      </c>
      <c r="C50" s="200" t="s">
        <v>771</v>
      </c>
    </row>
    <row r="51" spans="2:3" x14ac:dyDescent="0.35">
      <c r="B51" s="201">
        <v>923000136</v>
      </c>
      <c r="C51" s="200" t="s">
        <v>772</v>
      </c>
    </row>
    <row r="52" spans="2:3" x14ac:dyDescent="0.35">
      <c r="B52" s="201">
        <v>923000157</v>
      </c>
      <c r="C52" s="200" t="s">
        <v>773</v>
      </c>
    </row>
    <row r="53" spans="2:3" x14ac:dyDescent="0.35">
      <c r="B53" s="201">
        <v>923000664</v>
      </c>
      <c r="C53" s="200" t="s">
        <v>774</v>
      </c>
    </row>
    <row r="54" spans="2:3" x14ac:dyDescent="0.35">
      <c r="B54" s="201">
        <v>923000665</v>
      </c>
      <c r="C54" s="200" t="s">
        <v>775</v>
      </c>
    </row>
    <row r="55" spans="2:3" x14ac:dyDescent="0.35">
      <c r="B55" s="201">
        <v>922007851</v>
      </c>
      <c r="C55" s="200" t="s">
        <v>776</v>
      </c>
    </row>
    <row r="56" spans="2:3" x14ac:dyDescent="0.35">
      <c r="B56" s="201">
        <v>923001020</v>
      </c>
      <c r="C56" s="200" t="s">
        <v>777</v>
      </c>
    </row>
    <row r="57" spans="2:3" x14ac:dyDescent="0.35">
      <c r="B57" s="201">
        <v>913006278</v>
      </c>
      <c r="C57" s="200" t="s">
        <v>778</v>
      </c>
    </row>
    <row r="58" spans="2:3" x14ac:dyDescent="0.35">
      <c r="B58" s="201">
        <v>913007253</v>
      </c>
      <c r="C58" s="200" t="s">
        <v>779</v>
      </c>
    </row>
    <row r="59" spans="2:3" x14ac:dyDescent="0.35">
      <c r="B59" s="201">
        <v>910005132</v>
      </c>
      <c r="C59" s="200" t="s">
        <v>780</v>
      </c>
    </row>
    <row r="60" spans="2:3" x14ac:dyDescent="0.35">
      <c r="B60" s="201">
        <v>911006058</v>
      </c>
      <c r="C60" s="200" t="s">
        <v>781</v>
      </c>
    </row>
  </sheetData>
  <mergeCells count="1">
    <mergeCell ref="A19:B19"/>
  </mergeCells>
  <pageMargins left="0.70866141732283472" right="0.70866141732283472" top="0.35433070866141736" bottom="0.15748031496062992" header="0.31496062992125984" footer="0.31496062992125984"/>
  <pageSetup scale="13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10" sqref="A10:G10"/>
    </sheetView>
  </sheetViews>
  <sheetFormatPr defaultRowHeight="14.5" x14ac:dyDescent="0.35"/>
  <cols>
    <col min="1" max="1" width="4.81640625" style="4" customWidth="1"/>
    <col min="2" max="2" width="31.54296875" customWidth="1"/>
    <col min="3" max="3" width="14.7265625" style="29" customWidth="1"/>
    <col min="4" max="5" width="9.81640625" style="4" customWidth="1"/>
    <col min="6" max="6" width="13.26953125" style="3" customWidth="1"/>
    <col min="7" max="7" width="17" customWidth="1"/>
    <col min="9" max="9" width="22.81640625" customWidth="1"/>
    <col min="11" max="11" width="10.1796875" bestFit="1" customWidth="1"/>
    <col min="12" max="12" width="12.453125" bestFit="1" customWidth="1"/>
    <col min="13" max="13" width="9.26953125" customWidth="1"/>
  </cols>
  <sheetData>
    <row r="1" spans="1:10" ht="18.5" x14ac:dyDescent="0.35">
      <c r="A1" s="28" t="s">
        <v>818</v>
      </c>
    </row>
    <row r="2" spans="1:10" ht="21" x14ac:dyDescent="0.5">
      <c r="A2" s="11" t="s">
        <v>820</v>
      </c>
    </row>
    <row r="3" spans="1:10" ht="21" x14ac:dyDescent="0.5">
      <c r="A3" s="11" t="s">
        <v>821</v>
      </c>
    </row>
    <row r="5" spans="1:10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819</v>
      </c>
      <c r="F5" s="27" t="s">
        <v>0</v>
      </c>
      <c r="G5" s="27" t="s">
        <v>82</v>
      </c>
    </row>
    <row r="6" spans="1:10" ht="21" customHeight="1" x14ac:dyDescent="0.45">
      <c r="A6" s="217">
        <v>1</v>
      </c>
      <c r="B6" s="218" t="s">
        <v>828</v>
      </c>
      <c r="C6" s="219" t="s">
        <v>830</v>
      </c>
      <c r="D6" s="217">
        <v>4</v>
      </c>
      <c r="E6" s="217">
        <v>3</v>
      </c>
      <c r="F6" s="220">
        <f>E6*8500</f>
        <v>25500</v>
      </c>
      <c r="G6" s="218" t="s">
        <v>181</v>
      </c>
      <c r="I6" s="3"/>
    </row>
    <row r="7" spans="1:10" ht="21" customHeight="1" x14ac:dyDescent="0.45">
      <c r="A7" s="217">
        <f>A6+1</f>
        <v>2</v>
      </c>
      <c r="B7" s="218" t="s">
        <v>831</v>
      </c>
      <c r="C7" s="219" t="s">
        <v>216</v>
      </c>
      <c r="D7" s="217">
        <v>3</v>
      </c>
      <c r="E7" s="217">
        <v>4</v>
      </c>
      <c r="F7" s="220">
        <f t="shared" ref="F7:F12" si="0">E7*8500</f>
        <v>34000</v>
      </c>
      <c r="G7" s="218" t="s">
        <v>181</v>
      </c>
      <c r="I7" s="3"/>
    </row>
    <row r="8" spans="1:10" ht="21" customHeight="1" x14ac:dyDescent="0.45">
      <c r="A8" s="217">
        <f t="shared" ref="A8:A12" si="1">A7+1</f>
        <v>3</v>
      </c>
      <c r="B8" s="218" t="s">
        <v>833</v>
      </c>
      <c r="C8" s="219" t="s">
        <v>431</v>
      </c>
      <c r="D8" s="217">
        <v>7</v>
      </c>
      <c r="E8" s="217">
        <v>3</v>
      </c>
      <c r="F8" s="220">
        <f t="shared" si="0"/>
        <v>25500</v>
      </c>
      <c r="G8" s="218" t="s">
        <v>181</v>
      </c>
      <c r="I8" s="3"/>
    </row>
    <row r="9" spans="1:10" ht="21" customHeight="1" x14ac:dyDescent="0.45">
      <c r="A9" s="217">
        <f t="shared" si="1"/>
        <v>4</v>
      </c>
      <c r="B9" s="218" t="s">
        <v>835</v>
      </c>
      <c r="C9" s="219" t="s">
        <v>834</v>
      </c>
      <c r="D9" s="217">
        <v>7</v>
      </c>
      <c r="E9" s="217">
        <v>2</v>
      </c>
      <c r="F9" s="220">
        <f t="shared" si="0"/>
        <v>17000</v>
      </c>
      <c r="G9" s="218" t="s">
        <v>181</v>
      </c>
      <c r="H9" s="75"/>
      <c r="I9" s="3"/>
    </row>
    <row r="10" spans="1:10" ht="21" customHeight="1" x14ac:dyDescent="0.45">
      <c r="A10" s="217">
        <f t="shared" si="1"/>
        <v>5</v>
      </c>
      <c r="B10" s="218" t="s">
        <v>848</v>
      </c>
      <c r="C10" s="219" t="s">
        <v>351</v>
      </c>
      <c r="D10" s="217">
        <v>7</v>
      </c>
      <c r="E10" s="217">
        <v>2</v>
      </c>
      <c r="F10" s="220">
        <f t="shared" si="0"/>
        <v>17000</v>
      </c>
      <c r="G10" s="218" t="s">
        <v>181</v>
      </c>
      <c r="I10" s="3"/>
    </row>
    <row r="11" spans="1:10" ht="21" customHeight="1" x14ac:dyDescent="0.45">
      <c r="A11" s="217">
        <f t="shared" si="1"/>
        <v>6</v>
      </c>
      <c r="B11" s="218" t="s">
        <v>393</v>
      </c>
      <c r="C11" s="219" t="s">
        <v>849</v>
      </c>
      <c r="D11" s="217">
        <v>8</v>
      </c>
      <c r="E11" s="217">
        <v>2</v>
      </c>
      <c r="F11" s="220">
        <f t="shared" si="0"/>
        <v>17000</v>
      </c>
      <c r="G11" s="218" t="s">
        <v>181</v>
      </c>
      <c r="I11" s="3"/>
    </row>
    <row r="12" spans="1:10" ht="21" customHeight="1" x14ac:dyDescent="0.45">
      <c r="A12" s="217">
        <f t="shared" si="1"/>
        <v>7</v>
      </c>
      <c r="B12" s="218" t="s">
        <v>854</v>
      </c>
      <c r="C12" s="219" t="s">
        <v>808</v>
      </c>
      <c r="D12" s="217">
        <v>5</v>
      </c>
      <c r="E12" s="217">
        <v>4</v>
      </c>
      <c r="F12" s="220">
        <f t="shared" si="0"/>
        <v>34000</v>
      </c>
      <c r="G12" s="218" t="s">
        <v>181</v>
      </c>
      <c r="I12" s="35"/>
    </row>
    <row r="13" spans="1:10" ht="21" customHeight="1" x14ac:dyDescent="0.45">
      <c r="A13" s="61"/>
      <c r="B13" s="60"/>
      <c r="C13" s="96"/>
      <c r="D13" s="61"/>
      <c r="E13" s="61"/>
      <c r="F13" s="172">
        <f t="shared" ref="F13" si="2">E13*8500</f>
        <v>0</v>
      </c>
      <c r="G13" s="60"/>
    </row>
    <row r="14" spans="1:10" x14ac:dyDescent="0.35">
      <c r="A14" s="31" t="s">
        <v>0</v>
      </c>
      <c r="B14" s="32"/>
      <c r="C14" s="33"/>
      <c r="D14" s="34"/>
      <c r="E14" s="24">
        <f>SUM(E6:E12)</f>
        <v>20</v>
      </c>
      <c r="F14" s="25">
        <f>SUM(F6:F12)</f>
        <v>170000</v>
      </c>
      <c r="G14" s="25"/>
      <c r="H14" s="3"/>
      <c r="I14" s="3"/>
      <c r="J14" s="35"/>
    </row>
    <row r="15" spans="1:10" x14ac:dyDescent="0.35">
      <c r="F15" s="3">
        <f>145000+15000</f>
        <v>160000</v>
      </c>
      <c r="I15" s="35"/>
      <c r="J15" s="35"/>
    </row>
    <row r="16" spans="1:10" x14ac:dyDescent="0.35">
      <c r="A16" s="4" t="s">
        <v>91</v>
      </c>
      <c r="F16" s="19">
        <f>F14-F15</f>
        <v>10000</v>
      </c>
      <c r="I16" s="35"/>
    </row>
    <row r="17" spans="2:13" x14ac:dyDescent="0.35">
      <c r="K17">
        <f>2672000-2552000</f>
        <v>120000</v>
      </c>
    </row>
    <row r="19" spans="2:13" x14ac:dyDescent="0.35">
      <c r="B19" s="75"/>
      <c r="C19" s="173"/>
      <c r="D19" s="85"/>
      <c r="E19" s="85"/>
      <c r="F19" s="87"/>
      <c r="G19" s="75"/>
    </row>
    <row r="20" spans="2:13" x14ac:dyDescent="0.35">
      <c r="B20" s="75"/>
      <c r="C20" s="173"/>
      <c r="D20" s="85"/>
      <c r="E20" s="85"/>
      <c r="F20" s="87"/>
      <c r="G20" s="75"/>
    </row>
    <row r="21" spans="2:13" x14ac:dyDescent="0.35">
      <c r="B21" s="75"/>
      <c r="C21" s="173"/>
      <c r="D21" s="85"/>
      <c r="E21" s="85"/>
      <c r="F21" s="87"/>
      <c r="G21" s="75"/>
      <c r="H21" s="85"/>
      <c r="I21" s="85"/>
      <c r="J21" s="85"/>
      <c r="K21" s="85"/>
      <c r="L21" s="85"/>
      <c r="M21" s="85"/>
    </row>
    <row r="22" spans="2:13" x14ac:dyDescent="0.35">
      <c r="B22" s="75"/>
      <c r="C22" s="173"/>
      <c r="D22" s="85"/>
      <c r="E22" s="85"/>
      <c r="F22" s="87"/>
      <c r="G22" s="75"/>
      <c r="H22" s="85"/>
      <c r="I22" s="75"/>
      <c r="J22" s="87"/>
      <c r="K22" s="87"/>
      <c r="L22" s="87"/>
      <c r="M22" s="78"/>
    </row>
    <row r="23" spans="2:13" x14ac:dyDescent="0.35">
      <c r="B23" s="75"/>
      <c r="C23" s="173"/>
      <c r="D23" s="85"/>
      <c r="E23" s="85"/>
      <c r="F23" s="87"/>
      <c r="G23" s="75"/>
      <c r="H23" s="85"/>
      <c r="I23" s="75"/>
      <c r="J23" s="87"/>
      <c r="K23" s="87"/>
      <c r="L23" s="87"/>
      <c r="M23" s="78"/>
    </row>
    <row r="24" spans="2:13" x14ac:dyDescent="0.35">
      <c r="B24" s="75"/>
      <c r="C24" s="173"/>
      <c r="D24" s="85"/>
      <c r="E24" s="85"/>
      <c r="F24" s="87"/>
      <c r="G24" s="78"/>
      <c r="H24" s="85"/>
      <c r="I24" s="75"/>
      <c r="J24" s="87"/>
      <c r="K24" s="87"/>
      <c r="L24" s="87"/>
      <c r="M24" s="78"/>
    </row>
    <row r="25" spans="2:13" x14ac:dyDescent="0.35">
      <c r="B25" s="75"/>
      <c r="C25" s="173"/>
      <c r="D25" s="85"/>
      <c r="E25" s="85"/>
      <c r="F25" s="87"/>
      <c r="G25" s="75"/>
      <c r="H25" s="75"/>
      <c r="I25" s="75"/>
      <c r="J25" s="75"/>
      <c r="K25" s="75"/>
      <c r="L25" s="75"/>
      <c r="M25" s="75"/>
    </row>
    <row r="26" spans="2:13" x14ac:dyDescent="0.35">
      <c r="B26" s="75"/>
      <c r="C26" s="173"/>
      <c r="D26" s="85"/>
      <c r="E26" s="85"/>
      <c r="F26" s="87"/>
      <c r="G26" s="75"/>
    </row>
    <row r="27" spans="2:13" x14ac:dyDescent="0.35">
      <c r="B27" s="75"/>
      <c r="C27" s="173"/>
      <c r="D27" s="85"/>
      <c r="E27" s="85"/>
      <c r="F27" s="87"/>
      <c r="G27" s="75"/>
    </row>
    <row r="28" spans="2:13" x14ac:dyDescent="0.35">
      <c r="B28" s="75"/>
      <c r="C28" s="173"/>
      <c r="D28" s="85"/>
      <c r="E28" s="85"/>
      <c r="F28" s="87"/>
      <c r="G28" s="75"/>
    </row>
    <row r="29" spans="2:13" x14ac:dyDescent="0.35">
      <c r="B29" s="75"/>
      <c r="C29" s="173"/>
      <c r="D29" s="85"/>
      <c r="E29" s="85"/>
      <c r="F29" s="87"/>
      <c r="G29" s="75"/>
    </row>
    <row r="43" spans="2:13" s="4" customFormat="1" x14ac:dyDescent="0.35">
      <c r="B43" t="s">
        <v>671</v>
      </c>
      <c r="C43" s="29"/>
      <c r="F43" s="3"/>
      <c r="G43"/>
      <c r="H43"/>
      <c r="I43"/>
      <c r="J43"/>
      <c r="K43"/>
      <c r="L43"/>
      <c r="M43"/>
    </row>
    <row r="44" spans="2:13" s="4" customFormat="1" x14ac:dyDescent="0.35">
      <c r="B44" t="s">
        <v>672</v>
      </c>
      <c r="C44" s="169">
        <v>22000</v>
      </c>
      <c r="F44" s="3"/>
      <c r="G44"/>
      <c r="H44"/>
      <c r="I44"/>
      <c r="J44"/>
      <c r="K44"/>
      <c r="L44"/>
      <c r="M44"/>
    </row>
    <row r="45" spans="2:13" s="4" customFormat="1" x14ac:dyDescent="0.35">
      <c r="B45" t="s">
        <v>673</v>
      </c>
      <c r="C45" s="169">
        <v>22000</v>
      </c>
      <c r="F45" s="3"/>
      <c r="G45"/>
      <c r="H45"/>
      <c r="I45"/>
      <c r="J45"/>
      <c r="K45"/>
      <c r="L45"/>
      <c r="M45"/>
    </row>
    <row r="46" spans="2:13" s="4" customFormat="1" x14ac:dyDescent="0.35">
      <c r="B46" t="s">
        <v>674</v>
      </c>
      <c r="C46" s="169">
        <v>22000</v>
      </c>
      <c r="F46" s="3"/>
      <c r="G46"/>
      <c r="H46"/>
      <c r="I46"/>
      <c r="J46"/>
      <c r="K46"/>
      <c r="L46"/>
      <c r="M46"/>
    </row>
    <row r="47" spans="2:13" s="4" customFormat="1" x14ac:dyDescent="0.35">
      <c r="B47" t="s">
        <v>675</v>
      </c>
      <c r="C47" s="169">
        <v>22000</v>
      </c>
      <c r="F47" s="3"/>
      <c r="G47"/>
      <c r="H47"/>
      <c r="I47"/>
      <c r="J47"/>
      <c r="K47"/>
      <c r="L47"/>
      <c r="M47"/>
    </row>
    <row r="48" spans="2:13" s="4" customFormat="1" x14ac:dyDescent="0.35">
      <c r="B48" t="s">
        <v>676</v>
      </c>
      <c r="C48" s="169">
        <v>22000</v>
      </c>
      <c r="F48" s="3"/>
      <c r="G48"/>
      <c r="H48"/>
      <c r="I48"/>
      <c r="J48"/>
      <c r="K48"/>
      <c r="L48"/>
      <c r="M48"/>
    </row>
    <row r="49" spans="2:13" s="4" customFormat="1" x14ac:dyDescent="0.35">
      <c r="B49" t="s">
        <v>677</v>
      </c>
      <c r="C49" s="169">
        <v>22000</v>
      </c>
      <c r="F49" s="3"/>
      <c r="G49"/>
      <c r="H49"/>
      <c r="I49"/>
      <c r="J49"/>
      <c r="K49"/>
      <c r="L49"/>
      <c r="M49"/>
    </row>
    <row r="50" spans="2:13" s="4" customFormat="1" x14ac:dyDescent="0.35">
      <c r="B50" t="s">
        <v>678</v>
      </c>
      <c r="C50" s="169">
        <v>26000</v>
      </c>
      <c r="F50" s="3"/>
      <c r="G50"/>
      <c r="H50"/>
      <c r="I50"/>
      <c r="J50"/>
      <c r="K50"/>
      <c r="L50"/>
      <c r="M50"/>
    </row>
    <row r="51" spans="2:13" s="4" customFormat="1" x14ac:dyDescent="0.35">
      <c r="B51" t="s">
        <v>679</v>
      </c>
      <c r="C51" s="169">
        <v>37000</v>
      </c>
      <c r="F51" s="3"/>
      <c r="G51"/>
      <c r="H51"/>
      <c r="I51"/>
      <c r="J51"/>
      <c r="K51"/>
      <c r="L51"/>
      <c r="M51"/>
    </row>
    <row r="52" spans="2:13" s="4" customFormat="1" x14ac:dyDescent="0.35">
      <c r="B52" t="s">
        <v>680</v>
      </c>
      <c r="C52" s="169">
        <v>32000</v>
      </c>
      <c r="F52" s="3"/>
      <c r="G52"/>
      <c r="H52"/>
      <c r="I52"/>
      <c r="J52"/>
      <c r="K52"/>
      <c r="L52"/>
      <c r="M52"/>
    </row>
    <row r="53" spans="2:13" s="4" customFormat="1" x14ac:dyDescent="0.35">
      <c r="B53" t="s">
        <v>681</v>
      </c>
      <c r="C53" s="169">
        <v>34000</v>
      </c>
      <c r="F53" s="3"/>
      <c r="G53"/>
      <c r="H53"/>
      <c r="I53"/>
      <c r="J53"/>
      <c r="K53"/>
      <c r="L53"/>
      <c r="M53"/>
    </row>
  </sheetData>
  <pageMargins left="0.70866141732283472" right="0.70866141732283472" top="0.35433070866141736" bottom="0.15748031496062992" header="0.31496062992125984" footer="0.31496062992125984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pane xSplit="4" ySplit="5" topLeftCell="E63" activePane="bottomRight" state="frozen"/>
      <selection pane="topRight" activeCell="E1" sqref="E1"/>
      <selection pane="bottomLeft" activeCell="A6" sqref="A6"/>
      <selection pane="bottomRight" activeCell="A25" sqref="A25:G26"/>
    </sheetView>
  </sheetViews>
  <sheetFormatPr defaultRowHeight="14.5" x14ac:dyDescent="0.35"/>
  <cols>
    <col min="1" max="1" width="4.81640625" style="4" customWidth="1"/>
    <col min="2" max="2" width="21" customWidth="1"/>
    <col min="3" max="3" width="14.7265625" style="29" customWidth="1"/>
    <col min="4" max="5" width="9.81640625" style="4" customWidth="1"/>
    <col min="6" max="6" width="14" style="3" customWidth="1"/>
    <col min="7" max="7" width="15" customWidth="1"/>
    <col min="9" max="9" width="22.81640625" customWidth="1"/>
    <col min="11" max="11" width="10.1796875" bestFit="1" customWidth="1"/>
    <col min="12" max="12" width="12.453125" bestFit="1" customWidth="1"/>
    <col min="13" max="13" width="9.26953125" customWidth="1"/>
  </cols>
  <sheetData>
    <row r="1" spans="1:9" ht="18.5" x14ac:dyDescent="0.35">
      <c r="A1" s="28" t="s">
        <v>818</v>
      </c>
    </row>
    <row r="2" spans="1:9" ht="21" x14ac:dyDescent="0.5">
      <c r="A2" s="11" t="s">
        <v>96</v>
      </c>
    </row>
    <row r="3" spans="1:9" ht="21" x14ac:dyDescent="0.5">
      <c r="A3" s="11" t="s">
        <v>97</v>
      </c>
    </row>
    <row r="5" spans="1:9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7" t="s">
        <v>0</v>
      </c>
      <c r="G5" s="27" t="s">
        <v>82</v>
      </c>
    </row>
    <row r="6" spans="1:9" ht="21" customHeight="1" x14ac:dyDescent="0.45">
      <c r="A6" s="217"/>
      <c r="B6" s="218" t="s">
        <v>812</v>
      </c>
      <c r="C6" s="219" t="s">
        <v>813</v>
      </c>
      <c r="D6" s="217">
        <v>4</v>
      </c>
      <c r="E6" s="217">
        <v>1</v>
      </c>
      <c r="F6" s="220">
        <f>E6*17000</f>
        <v>17000</v>
      </c>
      <c r="G6" s="218" t="s">
        <v>814</v>
      </c>
      <c r="H6" t="s">
        <v>440</v>
      </c>
      <c r="I6" s="3"/>
    </row>
    <row r="7" spans="1:9" ht="21" customHeight="1" x14ac:dyDescent="0.45">
      <c r="A7" s="217">
        <f>A6+1</f>
        <v>1</v>
      </c>
      <c r="B7" s="218" t="s">
        <v>393</v>
      </c>
      <c r="C7" s="219" t="s">
        <v>189</v>
      </c>
      <c r="D7" s="217">
        <v>8</v>
      </c>
      <c r="E7" s="217">
        <v>4</v>
      </c>
      <c r="F7" s="220">
        <f t="shared" ref="F7:F63" si="0">E7*17000</f>
        <v>68000</v>
      </c>
      <c r="G7" s="218" t="s">
        <v>440</v>
      </c>
      <c r="I7" s="3"/>
    </row>
    <row r="8" spans="1:9" ht="21" customHeight="1" x14ac:dyDescent="0.45">
      <c r="A8" s="217">
        <f t="shared" ref="A8:A64" si="1">A7+1</f>
        <v>2</v>
      </c>
      <c r="B8" s="218" t="s">
        <v>815</v>
      </c>
      <c r="C8" s="219" t="s">
        <v>816</v>
      </c>
      <c r="D8" s="217">
        <v>3</v>
      </c>
      <c r="E8" s="217">
        <v>2</v>
      </c>
      <c r="F8" s="220">
        <f t="shared" si="0"/>
        <v>34000</v>
      </c>
      <c r="G8" s="218" t="s">
        <v>440</v>
      </c>
      <c r="I8" s="3"/>
    </row>
    <row r="9" spans="1:9" ht="21" customHeight="1" x14ac:dyDescent="0.45">
      <c r="A9" s="217">
        <f t="shared" si="1"/>
        <v>3</v>
      </c>
      <c r="B9" s="218" t="s">
        <v>483</v>
      </c>
      <c r="C9" s="219" t="s">
        <v>484</v>
      </c>
      <c r="D9" s="217">
        <v>6</v>
      </c>
      <c r="E9" s="217">
        <v>14</v>
      </c>
      <c r="F9" s="220">
        <f t="shared" si="0"/>
        <v>238000</v>
      </c>
      <c r="G9" s="218" t="s">
        <v>440</v>
      </c>
      <c r="H9" s="75"/>
      <c r="I9" s="3"/>
    </row>
    <row r="10" spans="1:9" ht="21" customHeight="1" x14ac:dyDescent="0.45">
      <c r="A10" s="217">
        <f t="shared" si="1"/>
        <v>4</v>
      </c>
      <c r="B10" s="218" t="s">
        <v>733</v>
      </c>
      <c r="C10" s="219" t="s">
        <v>189</v>
      </c>
      <c r="D10" s="217">
        <v>8</v>
      </c>
      <c r="E10" s="217">
        <v>10</v>
      </c>
      <c r="F10" s="220">
        <f t="shared" ref="F10:F24" si="2">E10*17000</f>
        <v>170000</v>
      </c>
      <c r="G10" s="218" t="s">
        <v>440</v>
      </c>
      <c r="I10" s="3"/>
    </row>
    <row r="11" spans="1:9" ht="21" customHeight="1" x14ac:dyDescent="0.45">
      <c r="A11" s="217">
        <f t="shared" si="1"/>
        <v>5</v>
      </c>
      <c r="B11" s="218" t="s">
        <v>464</v>
      </c>
      <c r="C11" s="219" t="s">
        <v>109</v>
      </c>
      <c r="D11" s="217">
        <v>8</v>
      </c>
      <c r="E11" s="217">
        <v>2</v>
      </c>
      <c r="F11" s="220">
        <f t="shared" si="2"/>
        <v>34000</v>
      </c>
      <c r="G11" s="218" t="s">
        <v>440</v>
      </c>
      <c r="I11" s="3">
        <f>F11+F55+F57+F61+F62</f>
        <v>170000</v>
      </c>
    </row>
    <row r="12" spans="1:9" ht="21" customHeight="1" x14ac:dyDescent="0.45">
      <c r="A12" s="217">
        <f t="shared" si="1"/>
        <v>6</v>
      </c>
      <c r="B12" s="218" t="s">
        <v>817</v>
      </c>
      <c r="C12" s="219" t="s">
        <v>351</v>
      </c>
      <c r="D12" s="217">
        <v>7</v>
      </c>
      <c r="E12" s="217">
        <v>1</v>
      </c>
      <c r="F12" s="220">
        <f t="shared" si="2"/>
        <v>17000</v>
      </c>
      <c r="G12" s="218" t="s">
        <v>440</v>
      </c>
      <c r="I12" s="35">
        <f>'Krupuk kulit'!F12</f>
        <v>34000</v>
      </c>
    </row>
    <row r="13" spans="1:9" ht="21" customHeight="1" x14ac:dyDescent="0.45">
      <c r="A13" s="217">
        <f t="shared" si="1"/>
        <v>7</v>
      </c>
      <c r="B13" s="218" t="s">
        <v>823</v>
      </c>
      <c r="C13" s="219" t="s">
        <v>351</v>
      </c>
      <c r="D13" s="217">
        <v>7</v>
      </c>
      <c r="E13" s="217">
        <v>3</v>
      </c>
      <c r="F13" s="220">
        <f t="shared" si="2"/>
        <v>51000</v>
      </c>
      <c r="G13" s="218" t="s">
        <v>440</v>
      </c>
      <c r="I13" s="35">
        <f>SUM(I11:I12)</f>
        <v>204000</v>
      </c>
    </row>
    <row r="14" spans="1:9" ht="21" customHeight="1" x14ac:dyDescent="0.45">
      <c r="A14" s="217">
        <f t="shared" si="1"/>
        <v>8</v>
      </c>
      <c r="B14" s="218" t="s">
        <v>824</v>
      </c>
      <c r="C14" s="219" t="s">
        <v>825</v>
      </c>
      <c r="D14" s="217">
        <v>7</v>
      </c>
      <c r="E14" s="217">
        <v>4</v>
      </c>
      <c r="F14" s="220">
        <f t="shared" si="2"/>
        <v>68000</v>
      </c>
      <c r="G14" s="218" t="s">
        <v>440</v>
      </c>
    </row>
    <row r="15" spans="1:9" ht="21" customHeight="1" x14ac:dyDescent="0.45">
      <c r="A15" s="217">
        <f t="shared" si="1"/>
        <v>9</v>
      </c>
      <c r="B15" s="218" t="s">
        <v>826</v>
      </c>
      <c r="C15" s="219" t="s">
        <v>827</v>
      </c>
      <c r="D15" s="217">
        <v>7</v>
      </c>
      <c r="E15" s="217">
        <v>7</v>
      </c>
      <c r="F15" s="220">
        <f t="shared" si="2"/>
        <v>119000</v>
      </c>
      <c r="G15" s="218" t="s">
        <v>440</v>
      </c>
      <c r="H15" s="35"/>
    </row>
    <row r="16" spans="1:9" ht="21" customHeight="1" x14ac:dyDescent="0.45">
      <c r="A16" s="217">
        <f t="shared" si="1"/>
        <v>10</v>
      </c>
      <c r="B16" s="218" t="s">
        <v>744</v>
      </c>
      <c r="C16" s="219" t="s">
        <v>413</v>
      </c>
      <c r="D16" s="217">
        <v>3</v>
      </c>
      <c r="E16" s="217">
        <v>4</v>
      </c>
      <c r="F16" s="220">
        <f t="shared" si="2"/>
        <v>68000</v>
      </c>
      <c r="G16" s="218" t="s">
        <v>440</v>
      </c>
    </row>
    <row r="17" spans="1:9" ht="21" customHeight="1" x14ac:dyDescent="0.45">
      <c r="A17" s="217">
        <f t="shared" si="1"/>
        <v>11</v>
      </c>
      <c r="B17" s="225" t="s">
        <v>828</v>
      </c>
      <c r="C17" s="219" t="s">
        <v>104</v>
      </c>
      <c r="D17" s="217">
        <v>4</v>
      </c>
      <c r="E17" s="217">
        <v>4</v>
      </c>
      <c r="F17" s="220">
        <f t="shared" si="2"/>
        <v>68000</v>
      </c>
      <c r="G17" s="218" t="s">
        <v>440</v>
      </c>
    </row>
    <row r="18" spans="1:9" ht="21" customHeight="1" x14ac:dyDescent="0.45">
      <c r="A18" s="217">
        <f t="shared" si="1"/>
        <v>12</v>
      </c>
      <c r="B18" s="218" t="s">
        <v>743</v>
      </c>
      <c r="C18" s="219" t="s">
        <v>413</v>
      </c>
      <c r="D18" s="217">
        <v>3</v>
      </c>
      <c r="E18" s="217">
        <v>2</v>
      </c>
      <c r="F18" s="220">
        <f t="shared" si="2"/>
        <v>34000</v>
      </c>
      <c r="G18" s="218" t="s">
        <v>440</v>
      </c>
    </row>
    <row r="19" spans="1:9" ht="21" customHeight="1" x14ac:dyDescent="0.45">
      <c r="A19" s="217">
        <f t="shared" si="1"/>
        <v>13</v>
      </c>
      <c r="B19" s="218" t="s">
        <v>829</v>
      </c>
      <c r="C19" s="219" t="s">
        <v>413</v>
      </c>
      <c r="D19" s="217">
        <v>3</v>
      </c>
      <c r="E19" s="217">
        <v>2</v>
      </c>
      <c r="F19" s="220">
        <f t="shared" si="2"/>
        <v>34000</v>
      </c>
      <c r="G19" s="218" t="s">
        <v>440</v>
      </c>
    </row>
    <row r="20" spans="1:9" ht="21" customHeight="1" x14ac:dyDescent="0.45">
      <c r="A20" s="217">
        <f t="shared" si="1"/>
        <v>14</v>
      </c>
      <c r="B20" s="218" t="s">
        <v>798</v>
      </c>
      <c r="C20" s="219" t="s">
        <v>649</v>
      </c>
      <c r="D20" s="217">
        <v>5</v>
      </c>
      <c r="E20" s="217">
        <v>4</v>
      </c>
      <c r="F20" s="220">
        <f t="shared" si="2"/>
        <v>68000</v>
      </c>
      <c r="G20" s="218" t="s">
        <v>440</v>
      </c>
      <c r="I20" s="35"/>
    </row>
    <row r="21" spans="1:9" ht="21" customHeight="1" x14ac:dyDescent="0.45">
      <c r="A21" s="163">
        <f t="shared" si="1"/>
        <v>15</v>
      </c>
      <c r="B21" s="164" t="s">
        <v>652</v>
      </c>
      <c r="C21" s="165" t="s">
        <v>487</v>
      </c>
      <c r="D21" s="163">
        <v>2</v>
      </c>
      <c r="E21" s="163">
        <v>2</v>
      </c>
      <c r="F21" s="220">
        <f t="shared" si="2"/>
        <v>34000</v>
      </c>
      <c r="G21" s="218" t="s">
        <v>440</v>
      </c>
    </row>
    <row r="22" spans="1:9" ht="21" customHeight="1" x14ac:dyDescent="0.45">
      <c r="A22" s="217">
        <f t="shared" si="1"/>
        <v>16</v>
      </c>
      <c r="B22" s="218" t="s">
        <v>691</v>
      </c>
      <c r="C22" s="219" t="s">
        <v>104</v>
      </c>
      <c r="D22" s="217">
        <v>4</v>
      </c>
      <c r="E22" s="217">
        <v>7</v>
      </c>
      <c r="F22" s="220">
        <f t="shared" si="2"/>
        <v>119000</v>
      </c>
      <c r="G22" s="218" t="s">
        <v>440</v>
      </c>
    </row>
    <row r="23" spans="1:9" ht="21" customHeight="1" x14ac:dyDescent="0.45">
      <c r="A23" s="217">
        <f t="shared" si="1"/>
        <v>17</v>
      </c>
      <c r="B23" s="218" t="s">
        <v>362</v>
      </c>
      <c r="C23" s="219" t="s">
        <v>104</v>
      </c>
      <c r="D23" s="217">
        <v>4</v>
      </c>
      <c r="E23" s="217">
        <v>1</v>
      </c>
      <c r="F23" s="220">
        <f t="shared" si="2"/>
        <v>17000</v>
      </c>
      <c r="G23" s="218" t="s">
        <v>440</v>
      </c>
      <c r="I23" s="35"/>
    </row>
    <row r="24" spans="1:9" ht="21" customHeight="1" x14ac:dyDescent="0.45">
      <c r="A24" s="217">
        <f t="shared" si="1"/>
        <v>18</v>
      </c>
      <c r="B24" s="218" t="s">
        <v>835</v>
      </c>
      <c r="C24" s="219" t="s">
        <v>834</v>
      </c>
      <c r="D24" s="217">
        <v>7</v>
      </c>
      <c r="E24" s="217">
        <v>2</v>
      </c>
      <c r="F24" s="220">
        <f t="shared" si="2"/>
        <v>34000</v>
      </c>
      <c r="G24" s="218" t="s">
        <v>440</v>
      </c>
    </row>
    <row r="25" spans="1:9" ht="21" customHeight="1" x14ac:dyDescent="0.45">
      <c r="A25" s="217">
        <f t="shared" si="1"/>
        <v>19</v>
      </c>
      <c r="B25" s="218" t="s">
        <v>836</v>
      </c>
      <c r="C25" s="219" t="s">
        <v>837</v>
      </c>
      <c r="D25" s="217">
        <v>7</v>
      </c>
      <c r="E25" s="217">
        <v>2</v>
      </c>
      <c r="F25" s="220">
        <f t="shared" si="0"/>
        <v>34000</v>
      </c>
      <c r="G25" s="218" t="s">
        <v>440</v>
      </c>
    </row>
    <row r="26" spans="1:9" ht="21" customHeight="1" x14ac:dyDescent="0.45">
      <c r="A26" s="217">
        <f t="shared" si="1"/>
        <v>20</v>
      </c>
      <c r="B26" s="218" t="s">
        <v>686</v>
      </c>
      <c r="C26" s="219" t="s">
        <v>422</v>
      </c>
      <c r="D26" s="217">
        <v>4</v>
      </c>
      <c r="E26" s="217">
        <v>3</v>
      </c>
      <c r="F26" s="220">
        <f t="shared" si="0"/>
        <v>51000</v>
      </c>
      <c r="G26" s="218" t="s">
        <v>440</v>
      </c>
    </row>
    <row r="27" spans="1:9" ht="21" customHeight="1" x14ac:dyDescent="0.45">
      <c r="A27" s="217">
        <f t="shared" si="1"/>
        <v>21</v>
      </c>
      <c r="B27" s="218" t="s">
        <v>126</v>
      </c>
      <c r="C27" s="219" t="s">
        <v>475</v>
      </c>
      <c r="D27" s="217">
        <v>4</v>
      </c>
      <c r="E27" s="217">
        <v>18</v>
      </c>
      <c r="F27" s="220">
        <f t="shared" si="0"/>
        <v>306000</v>
      </c>
      <c r="G27" s="218" t="s">
        <v>440</v>
      </c>
    </row>
    <row r="28" spans="1:9" ht="21" customHeight="1" x14ac:dyDescent="0.45">
      <c r="A28" s="217">
        <f t="shared" si="1"/>
        <v>22</v>
      </c>
      <c r="B28" s="218" t="s">
        <v>518</v>
      </c>
      <c r="C28" s="219" t="s">
        <v>148</v>
      </c>
      <c r="D28" s="217">
        <v>4</v>
      </c>
      <c r="E28" s="217">
        <v>2</v>
      </c>
      <c r="F28" s="220">
        <f t="shared" si="0"/>
        <v>34000</v>
      </c>
      <c r="G28" s="218" t="s">
        <v>440</v>
      </c>
    </row>
    <row r="29" spans="1:9" ht="21" customHeight="1" x14ac:dyDescent="0.45">
      <c r="A29" s="217">
        <f t="shared" si="1"/>
        <v>23</v>
      </c>
      <c r="B29" s="218" t="s">
        <v>488</v>
      </c>
      <c r="C29" s="219" t="s">
        <v>148</v>
      </c>
      <c r="D29" s="217">
        <v>4</v>
      </c>
      <c r="E29" s="217">
        <v>3</v>
      </c>
      <c r="F29" s="220">
        <f t="shared" si="0"/>
        <v>51000</v>
      </c>
      <c r="G29" s="218" t="s">
        <v>440</v>
      </c>
    </row>
    <row r="30" spans="1:9" ht="21" customHeight="1" x14ac:dyDescent="0.45">
      <c r="A30" s="217">
        <f t="shared" si="1"/>
        <v>24</v>
      </c>
      <c r="B30" s="218" t="s">
        <v>493</v>
      </c>
      <c r="C30" s="219" t="s">
        <v>148</v>
      </c>
      <c r="D30" s="217">
        <v>4</v>
      </c>
      <c r="E30" s="217">
        <v>1</v>
      </c>
      <c r="F30" s="220">
        <f t="shared" si="0"/>
        <v>17000</v>
      </c>
      <c r="G30" s="218" t="s">
        <v>440</v>
      </c>
    </row>
    <row r="31" spans="1:9" ht="21" customHeight="1" x14ac:dyDescent="0.45">
      <c r="A31" s="217">
        <f t="shared" si="1"/>
        <v>25</v>
      </c>
      <c r="B31" s="218" t="s">
        <v>651</v>
      </c>
      <c r="C31" s="219" t="s">
        <v>148</v>
      </c>
      <c r="D31" s="217">
        <v>4</v>
      </c>
      <c r="E31" s="217">
        <v>1</v>
      </c>
      <c r="F31" s="220">
        <f t="shared" si="0"/>
        <v>17000</v>
      </c>
      <c r="G31" s="218" t="s">
        <v>440</v>
      </c>
    </row>
    <row r="32" spans="1:9" ht="21" customHeight="1" x14ac:dyDescent="0.45">
      <c r="A32" s="217">
        <f t="shared" si="1"/>
        <v>26</v>
      </c>
      <c r="B32" s="218" t="s">
        <v>498</v>
      </c>
      <c r="C32" s="219" t="s">
        <v>148</v>
      </c>
      <c r="D32" s="217">
        <v>4</v>
      </c>
      <c r="E32" s="217">
        <v>1</v>
      </c>
      <c r="F32" s="220">
        <f t="shared" si="0"/>
        <v>17000</v>
      </c>
      <c r="G32" s="218" t="s">
        <v>440</v>
      </c>
    </row>
    <row r="33" spans="1:7" ht="21" customHeight="1" x14ac:dyDescent="0.45">
      <c r="A33" s="217">
        <f t="shared" si="1"/>
        <v>27</v>
      </c>
      <c r="B33" s="218" t="s">
        <v>839</v>
      </c>
      <c r="C33" s="219" t="s">
        <v>148</v>
      </c>
      <c r="D33" s="217">
        <v>4</v>
      </c>
      <c r="E33" s="217">
        <v>1</v>
      </c>
      <c r="F33" s="220">
        <f t="shared" si="0"/>
        <v>17000</v>
      </c>
      <c r="G33" s="218" t="s">
        <v>440</v>
      </c>
    </row>
    <row r="34" spans="1:7" ht="21" customHeight="1" x14ac:dyDescent="0.45">
      <c r="A34" s="217">
        <f t="shared" si="1"/>
        <v>28</v>
      </c>
      <c r="B34" s="218" t="s">
        <v>840</v>
      </c>
      <c r="C34" s="219" t="s">
        <v>148</v>
      </c>
      <c r="D34" s="217">
        <v>4</v>
      </c>
      <c r="E34" s="217">
        <v>2</v>
      </c>
      <c r="F34" s="220">
        <f t="shared" si="0"/>
        <v>34000</v>
      </c>
      <c r="G34" s="218" t="s">
        <v>440</v>
      </c>
    </row>
    <row r="35" spans="1:7" ht="21" customHeight="1" x14ac:dyDescent="0.45">
      <c r="A35" s="217">
        <f t="shared" si="1"/>
        <v>29</v>
      </c>
      <c r="B35" s="218" t="s">
        <v>503</v>
      </c>
      <c r="C35" s="219" t="s">
        <v>148</v>
      </c>
      <c r="D35" s="217">
        <v>4</v>
      </c>
      <c r="E35" s="217">
        <v>3</v>
      </c>
      <c r="F35" s="220">
        <f t="shared" si="0"/>
        <v>51000</v>
      </c>
      <c r="G35" s="218" t="s">
        <v>440</v>
      </c>
    </row>
    <row r="36" spans="1:7" ht="21" customHeight="1" x14ac:dyDescent="0.45">
      <c r="A36" s="217">
        <f t="shared" si="1"/>
        <v>30</v>
      </c>
      <c r="B36" s="218" t="s">
        <v>523</v>
      </c>
      <c r="C36" s="219" t="s">
        <v>148</v>
      </c>
      <c r="D36" s="217">
        <v>4</v>
      </c>
      <c r="E36" s="217">
        <v>2</v>
      </c>
      <c r="F36" s="220">
        <f t="shared" si="0"/>
        <v>34000</v>
      </c>
      <c r="G36" s="218" t="s">
        <v>440</v>
      </c>
    </row>
    <row r="37" spans="1:7" ht="21" customHeight="1" x14ac:dyDescent="0.45">
      <c r="A37" s="217">
        <f t="shared" si="1"/>
        <v>31</v>
      </c>
      <c r="B37" s="218" t="s">
        <v>509</v>
      </c>
      <c r="C37" s="219" t="s">
        <v>148</v>
      </c>
      <c r="D37" s="217">
        <v>4</v>
      </c>
      <c r="E37" s="217">
        <v>3</v>
      </c>
      <c r="F37" s="220">
        <f t="shared" si="0"/>
        <v>51000</v>
      </c>
      <c r="G37" s="218" t="s">
        <v>440</v>
      </c>
    </row>
    <row r="38" spans="1:7" ht="21" customHeight="1" x14ac:dyDescent="0.45">
      <c r="A38" s="217">
        <f t="shared" si="1"/>
        <v>32</v>
      </c>
      <c r="B38" s="218" t="s">
        <v>492</v>
      </c>
      <c r="C38" s="219" t="s">
        <v>148</v>
      </c>
      <c r="D38" s="217">
        <v>4</v>
      </c>
      <c r="E38" s="217">
        <v>1</v>
      </c>
      <c r="F38" s="220">
        <f t="shared" si="0"/>
        <v>17000</v>
      </c>
      <c r="G38" s="218" t="s">
        <v>440</v>
      </c>
    </row>
    <row r="39" spans="1:7" ht="21" customHeight="1" x14ac:dyDescent="0.45">
      <c r="A39" s="217">
        <f t="shared" si="1"/>
        <v>33</v>
      </c>
      <c r="B39" s="218" t="s">
        <v>496</v>
      </c>
      <c r="C39" s="219" t="s">
        <v>148</v>
      </c>
      <c r="D39" s="217">
        <v>4</v>
      </c>
      <c r="E39" s="217">
        <v>6</v>
      </c>
      <c r="F39" s="220">
        <f t="shared" si="0"/>
        <v>102000</v>
      </c>
      <c r="G39" s="218" t="s">
        <v>440</v>
      </c>
    </row>
    <row r="40" spans="1:7" ht="21" customHeight="1" x14ac:dyDescent="0.45">
      <c r="A40" s="217">
        <f t="shared" si="1"/>
        <v>34</v>
      </c>
      <c r="B40" s="218" t="s">
        <v>508</v>
      </c>
      <c r="C40" s="219" t="s">
        <v>148</v>
      </c>
      <c r="D40" s="217">
        <v>4</v>
      </c>
      <c r="E40" s="217">
        <v>1</v>
      </c>
      <c r="F40" s="220">
        <f t="shared" si="0"/>
        <v>17000</v>
      </c>
      <c r="G40" s="218" t="s">
        <v>440</v>
      </c>
    </row>
    <row r="41" spans="1:7" ht="21" customHeight="1" x14ac:dyDescent="0.45">
      <c r="A41" s="217">
        <f t="shared" si="1"/>
        <v>35</v>
      </c>
      <c r="B41" s="218" t="s">
        <v>668</v>
      </c>
      <c r="C41" s="219" t="s">
        <v>148</v>
      </c>
      <c r="D41" s="217">
        <v>4</v>
      </c>
      <c r="E41" s="217">
        <v>2</v>
      </c>
      <c r="F41" s="220">
        <f t="shared" si="0"/>
        <v>34000</v>
      </c>
      <c r="G41" s="218" t="s">
        <v>440</v>
      </c>
    </row>
    <row r="42" spans="1:7" ht="21" customHeight="1" x14ac:dyDescent="0.45">
      <c r="A42" s="217">
        <f t="shared" si="1"/>
        <v>36</v>
      </c>
      <c r="B42" s="218" t="s">
        <v>494</v>
      </c>
      <c r="C42" s="219" t="s">
        <v>148</v>
      </c>
      <c r="D42" s="217">
        <v>4</v>
      </c>
      <c r="E42" s="217">
        <v>1</v>
      </c>
      <c r="F42" s="220">
        <f t="shared" si="0"/>
        <v>17000</v>
      </c>
      <c r="G42" s="218" t="s">
        <v>440</v>
      </c>
    </row>
    <row r="43" spans="1:7" ht="21" customHeight="1" x14ac:dyDescent="0.45">
      <c r="A43" s="217">
        <f t="shared" si="1"/>
        <v>37</v>
      </c>
      <c r="B43" s="218" t="s">
        <v>657</v>
      </c>
      <c r="C43" s="219" t="s">
        <v>148</v>
      </c>
      <c r="D43" s="217">
        <v>4</v>
      </c>
      <c r="E43" s="217">
        <v>1</v>
      </c>
      <c r="F43" s="220">
        <f t="shared" si="0"/>
        <v>17000</v>
      </c>
      <c r="G43" s="218" t="s">
        <v>440</v>
      </c>
    </row>
    <row r="44" spans="1:7" ht="21" customHeight="1" x14ac:dyDescent="0.45">
      <c r="A44" s="217">
        <f t="shared" si="1"/>
        <v>38</v>
      </c>
      <c r="B44" s="218" t="s">
        <v>841</v>
      </c>
      <c r="C44" s="219" t="s">
        <v>148</v>
      </c>
      <c r="D44" s="217">
        <v>4</v>
      </c>
      <c r="E44" s="217">
        <v>3</v>
      </c>
      <c r="F44" s="220">
        <f t="shared" si="0"/>
        <v>51000</v>
      </c>
      <c r="G44" s="218" t="s">
        <v>440</v>
      </c>
    </row>
    <row r="45" spans="1:7" ht="21" customHeight="1" x14ac:dyDescent="0.45">
      <c r="A45" s="217">
        <f t="shared" si="1"/>
        <v>39</v>
      </c>
      <c r="B45" s="218" t="s">
        <v>842</v>
      </c>
      <c r="C45" s="219" t="s">
        <v>148</v>
      </c>
      <c r="D45" s="217">
        <v>4</v>
      </c>
      <c r="E45" s="217">
        <v>2</v>
      </c>
      <c r="F45" s="220">
        <f t="shared" si="0"/>
        <v>34000</v>
      </c>
      <c r="G45" s="218" t="s">
        <v>440</v>
      </c>
    </row>
    <row r="46" spans="1:7" ht="21" customHeight="1" x14ac:dyDescent="0.45">
      <c r="A46" s="217">
        <f t="shared" si="1"/>
        <v>40</v>
      </c>
      <c r="B46" s="218" t="s">
        <v>843</v>
      </c>
      <c r="C46" s="219" t="s">
        <v>148</v>
      </c>
      <c r="D46" s="217">
        <v>4</v>
      </c>
      <c r="E46" s="217">
        <v>1</v>
      </c>
      <c r="F46" s="220">
        <f t="shared" si="0"/>
        <v>17000</v>
      </c>
      <c r="G46" s="218" t="s">
        <v>440</v>
      </c>
    </row>
    <row r="47" spans="1:7" ht="21" customHeight="1" x14ac:dyDescent="0.45">
      <c r="A47" s="217">
        <f t="shared" si="1"/>
        <v>41</v>
      </c>
      <c r="B47" s="218" t="s">
        <v>844</v>
      </c>
      <c r="C47" s="219" t="s">
        <v>148</v>
      </c>
      <c r="D47" s="217">
        <v>4</v>
      </c>
      <c r="E47" s="217">
        <v>1</v>
      </c>
      <c r="F47" s="220">
        <f t="shared" si="0"/>
        <v>17000</v>
      </c>
      <c r="G47" s="218" t="s">
        <v>440</v>
      </c>
    </row>
    <row r="48" spans="1:7" ht="21" customHeight="1" x14ac:dyDescent="0.45">
      <c r="A48" s="217">
        <f t="shared" si="1"/>
        <v>42</v>
      </c>
      <c r="B48" s="218" t="s">
        <v>845</v>
      </c>
      <c r="C48" s="219" t="s">
        <v>148</v>
      </c>
      <c r="D48" s="217">
        <v>4</v>
      </c>
      <c r="E48" s="217">
        <v>1</v>
      </c>
      <c r="F48" s="220">
        <f t="shared" si="0"/>
        <v>17000</v>
      </c>
      <c r="G48" s="218" t="s">
        <v>440</v>
      </c>
    </row>
    <row r="49" spans="1:7" ht="21" customHeight="1" x14ac:dyDescent="0.45">
      <c r="A49" s="217">
        <f t="shared" si="1"/>
        <v>43</v>
      </c>
      <c r="B49" s="218" t="s">
        <v>515</v>
      </c>
      <c r="C49" s="219" t="s">
        <v>148</v>
      </c>
      <c r="D49" s="217">
        <v>4</v>
      </c>
      <c r="E49" s="217">
        <v>2</v>
      </c>
      <c r="F49" s="220">
        <f t="shared" si="0"/>
        <v>34000</v>
      </c>
      <c r="G49" s="218" t="s">
        <v>440</v>
      </c>
    </row>
    <row r="50" spans="1:7" ht="21" customHeight="1" x14ac:dyDescent="0.45">
      <c r="A50" s="217">
        <f t="shared" si="1"/>
        <v>44</v>
      </c>
      <c r="B50" s="218" t="s">
        <v>513</v>
      </c>
      <c r="C50" s="219" t="s">
        <v>148</v>
      </c>
      <c r="D50" s="217">
        <v>4</v>
      </c>
      <c r="E50" s="217">
        <v>3</v>
      </c>
      <c r="F50" s="220">
        <f t="shared" si="0"/>
        <v>51000</v>
      </c>
      <c r="G50" s="218" t="s">
        <v>440</v>
      </c>
    </row>
    <row r="51" spans="1:7" ht="21" customHeight="1" x14ac:dyDescent="0.45">
      <c r="A51" s="217">
        <f t="shared" si="1"/>
        <v>45</v>
      </c>
      <c r="B51" s="218" t="s">
        <v>502</v>
      </c>
      <c r="C51" s="219" t="s">
        <v>148</v>
      </c>
      <c r="D51" s="217">
        <v>4</v>
      </c>
      <c r="E51" s="217">
        <v>3</v>
      </c>
      <c r="F51" s="220">
        <f t="shared" si="0"/>
        <v>51000</v>
      </c>
      <c r="G51" s="218" t="s">
        <v>440</v>
      </c>
    </row>
    <row r="52" spans="1:7" ht="21" customHeight="1" x14ac:dyDescent="0.45">
      <c r="A52" s="217">
        <f t="shared" si="1"/>
        <v>46</v>
      </c>
      <c r="B52" s="218" t="s">
        <v>121</v>
      </c>
      <c r="C52" s="219" t="s">
        <v>148</v>
      </c>
      <c r="D52" s="217">
        <v>4</v>
      </c>
      <c r="E52" s="217">
        <v>1</v>
      </c>
      <c r="F52" s="220">
        <f t="shared" si="0"/>
        <v>17000</v>
      </c>
      <c r="G52" s="218" t="s">
        <v>440</v>
      </c>
    </row>
    <row r="53" spans="1:7" ht="21" customHeight="1" x14ac:dyDescent="0.45">
      <c r="A53" s="217">
        <f t="shared" si="1"/>
        <v>47</v>
      </c>
      <c r="B53" s="218" t="s">
        <v>495</v>
      </c>
      <c r="C53" s="219" t="s">
        <v>148</v>
      </c>
      <c r="D53" s="217">
        <v>4</v>
      </c>
      <c r="E53" s="217">
        <v>2</v>
      </c>
      <c r="F53" s="220">
        <f t="shared" si="0"/>
        <v>34000</v>
      </c>
      <c r="G53" s="218" t="s">
        <v>440</v>
      </c>
    </row>
    <row r="54" spans="1:7" ht="21" customHeight="1" x14ac:dyDescent="0.45">
      <c r="A54" s="217">
        <f t="shared" si="1"/>
        <v>48</v>
      </c>
      <c r="B54" s="218" t="s">
        <v>850</v>
      </c>
      <c r="C54" s="219" t="s">
        <v>148</v>
      </c>
      <c r="D54" s="217">
        <v>4</v>
      </c>
      <c r="E54" s="217">
        <v>1</v>
      </c>
      <c r="F54" s="220">
        <f t="shared" si="0"/>
        <v>17000</v>
      </c>
      <c r="G54" s="218" t="s">
        <v>440</v>
      </c>
    </row>
    <row r="55" spans="1:7" ht="21" customHeight="1" x14ac:dyDescent="0.45">
      <c r="A55" s="170">
        <f t="shared" si="1"/>
        <v>49</v>
      </c>
      <c r="B55" s="171" t="s">
        <v>486</v>
      </c>
      <c r="C55" s="209" t="s">
        <v>487</v>
      </c>
      <c r="D55" s="170">
        <v>2</v>
      </c>
      <c r="E55" s="170">
        <v>5</v>
      </c>
      <c r="F55" s="172">
        <f t="shared" si="0"/>
        <v>85000</v>
      </c>
      <c r="G55" s="171"/>
    </row>
    <row r="56" spans="1:7" ht="21" customHeight="1" x14ac:dyDescent="0.45">
      <c r="A56" s="217">
        <f t="shared" si="1"/>
        <v>50</v>
      </c>
      <c r="B56" s="218" t="s">
        <v>846</v>
      </c>
      <c r="C56" s="219" t="s">
        <v>847</v>
      </c>
      <c r="D56" s="217">
        <v>7</v>
      </c>
      <c r="E56" s="217">
        <v>2</v>
      </c>
      <c r="F56" s="220">
        <f t="shared" si="0"/>
        <v>34000</v>
      </c>
      <c r="G56" s="218" t="s">
        <v>440</v>
      </c>
    </row>
    <row r="57" spans="1:7" ht="21" customHeight="1" x14ac:dyDescent="0.45">
      <c r="A57" s="217">
        <f t="shared" si="1"/>
        <v>51</v>
      </c>
      <c r="B57" s="218" t="s">
        <v>356</v>
      </c>
      <c r="C57" s="219" t="s">
        <v>847</v>
      </c>
      <c r="D57" s="217">
        <v>7</v>
      </c>
      <c r="E57" s="217">
        <v>1</v>
      </c>
      <c r="F57" s="220">
        <f t="shared" si="0"/>
        <v>17000</v>
      </c>
      <c r="G57" s="218" t="s">
        <v>440</v>
      </c>
    </row>
    <row r="58" spans="1:7" ht="21" customHeight="1" x14ac:dyDescent="0.45">
      <c r="A58" s="217">
        <f t="shared" si="1"/>
        <v>52</v>
      </c>
      <c r="B58" s="218" t="s">
        <v>470</v>
      </c>
      <c r="C58" s="219" t="s">
        <v>104</v>
      </c>
      <c r="D58" s="217">
        <v>4</v>
      </c>
      <c r="E58" s="217">
        <v>3</v>
      </c>
      <c r="F58" s="220">
        <f t="shared" si="0"/>
        <v>51000</v>
      </c>
      <c r="G58" s="218" t="s">
        <v>440</v>
      </c>
    </row>
    <row r="59" spans="1:7" ht="21" customHeight="1" x14ac:dyDescent="0.45">
      <c r="A59" s="163">
        <f t="shared" si="1"/>
        <v>53</v>
      </c>
      <c r="B59" s="164" t="s">
        <v>420</v>
      </c>
      <c r="C59" s="165" t="s">
        <v>351</v>
      </c>
      <c r="D59" s="163">
        <v>7</v>
      </c>
      <c r="E59" s="163">
        <v>1</v>
      </c>
      <c r="F59" s="166">
        <f t="shared" si="0"/>
        <v>17000</v>
      </c>
      <c r="G59" s="164" t="s">
        <v>440</v>
      </c>
    </row>
    <row r="60" spans="1:7" ht="21" customHeight="1" x14ac:dyDescent="0.5">
      <c r="A60" s="221">
        <f t="shared" si="1"/>
        <v>54</v>
      </c>
      <c r="B60" s="222" t="s">
        <v>720</v>
      </c>
      <c r="C60" s="223" t="s">
        <v>721</v>
      </c>
      <c r="D60" s="221" t="s">
        <v>390</v>
      </c>
      <c r="E60" s="221">
        <v>5</v>
      </c>
      <c r="F60" s="224">
        <f t="shared" si="0"/>
        <v>85000</v>
      </c>
      <c r="G60" s="222" t="s">
        <v>440</v>
      </c>
    </row>
    <row r="61" spans="1:7" ht="21" customHeight="1" x14ac:dyDescent="0.45">
      <c r="A61" s="217">
        <f t="shared" si="1"/>
        <v>55</v>
      </c>
      <c r="B61" s="218" t="s">
        <v>356</v>
      </c>
      <c r="C61" s="219" t="s">
        <v>431</v>
      </c>
      <c r="D61" s="217">
        <v>7</v>
      </c>
      <c r="E61" s="217">
        <v>1</v>
      </c>
      <c r="F61" s="220">
        <f t="shared" si="0"/>
        <v>17000</v>
      </c>
      <c r="G61" s="218" t="s">
        <v>440</v>
      </c>
    </row>
    <row r="62" spans="1:7" ht="21" customHeight="1" x14ac:dyDescent="0.45">
      <c r="A62" s="217">
        <f t="shared" si="1"/>
        <v>56</v>
      </c>
      <c r="B62" s="218" t="s">
        <v>851</v>
      </c>
      <c r="C62" s="219" t="s">
        <v>487</v>
      </c>
      <c r="D62" s="217">
        <v>2</v>
      </c>
      <c r="E62" s="217">
        <v>1</v>
      </c>
      <c r="F62" s="220">
        <f t="shared" si="0"/>
        <v>17000</v>
      </c>
      <c r="G62" s="218" t="s">
        <v>440</v>
      </c>
    </row>
    <row r="63" spans="1:7" ht="21" customHeight="1" x14ac:dyDescent="0.45">
      <c r="A63" s="217">
        <f t="shared" si="1"/>
        <v>57</v>
      </c>
      <c r="B63" s="218" t="s">
        <v>852</v>
      </c>
      <c r="C63" s="219" t="s">
        <v>104</v>
      </c>
      <c r="D63" s="217">
        <v>4</v>
      </c>
      <c r="E63" s="217">
        <v>2</v>
      </c>
      <c r="F63" s="220">
        <f t="shared" si="0"/>
        <v>34000</v>
      </c>
      <c r="G63" s="218" t="s">
        <v>440</v>
      </c>
    </row>
    <row r="64" spans="1:7" ht="21" customHeight="1" x14ac:dyDescent="0.45">
      <c r="A64" s="217">
        <f t="shared" si="1"/>
        <v>58</v>
      </c>
      <c r="B64" s="218" t="s">
        <v>853</v>
      </c>
      <c r="C64" s="219" t="s">
        <v>482</v>
      </c>
      <c r="D64" s="217">
        <v>7</v>
      </c>
      <c r="E64" s="226">
        <v>1</v>
      </c>
      <c r="F64" s="220">
        <f t="shared" ref="F64" si="3">E64*17000</f>
        <v>17000</v>
      </c>
      <c r="G64" s="227" t="s">
        <v>440</v>
      </c>
    </row>
    <row r="65" spans="1:13" x14ac:dyDescent="0.35">
      <c r="A65" s="31" t="s">
        <v>0</v>
      </c>
      <c r="B65" s="32"/>
      <c r="C65" s="33"/>
      <c r="D65" s="34"/>
      <c r="E65" s="24">
        <f>SUM(E6:E64)</f>
        <v>172</v>
      </c>
      <c r="F65" s="25">
        <f>SUM(F6:F64)</f>
        <v>2924000</v>
      </c>
      <c r="G65" s="25"/>
      <c r="H65" s="3"/>
      <c r="I65" s="3"/>
      <c r="J65" s="35"/>
    </row>
    <row r="66" spans="1:13" x14ac:dyDescent="0.35">
      <c r="F66" s="3">
        <f>E65*16000</f>
        <v>2752000</v>
      </c>
      <c r="G66" s="3">
        <v>2720000</v>
      </c>
      <c r="H66" s="35"/>
      <c r="I66" s="35"/>
      <c r="J66" s="35"/>
    </row>
    <row r="67" spans="1:13" x14ac:dyDescent="0.35">
      <c r="A67" s="4" t="s">
        <v>91</v>
      </c>
      <c r="F67" s="19">
        <f>F65-F66</f>
        <v>172000</v>
      </c>
      <c r="G67" s="3">
        <f>16000*2</f>
        <v>32000</v>
      </c>
      <c r="H67" s="38">
        <f>F67+G67</f>
        <v>204000</v>
      </c>
      <c r="I67" s="35"/>
    </row>
    <row r="68" spans="1:13" x14ac:dyDescent="0.35">
      <c r="K68">
        <f>2672000-2552000</f>
        <v>120000</v>
      </c>
    </row>
    <row r="71" spans="1:13" x14ac:dyDescent="0.35">
      <c r="B71" s="75"/>
      <c r="C71" s="173"/>
      <c r="D71" s="85"/>
      <c r="E71" s="85"/>
      <c r="F71" s="87"/>
      <c r="G71" s="75"/>
    </row>
    <row r="72" spans="1:13" x14ac:dyDescent="0.35">
      <c r="B72" s="75"/>
      <c r="C72" s="173"/>
      <c r="D72" s="85"/>
      <c r="E72" s="85"/>
      <c r="F72" s="87"/>
      <c r="G72" s="75"/>
      <c r="H72" s="85"/>
      <c r="I72" s="85"/>
      <c r="J72" s="85"/>
      <c r="K72" s="85"/>
      <c r="L72" s="85"/>
      <c r="M72" s="85"/>
    </row>
    <row r="73" spans="1:13" x14ac:dyDescent="0.35">
      <c r="B73" s="75"/>
      <c r="C73" s="173"/>
      <c r="D73" s="85"/>
      <c r="E73" s="85"/>
      <c r="F73" s="87"/>
      <c r="G73" s="75"/>
      <c r="H73" s="85"/>
      <c r="I73" s="75"/>
      <c r="J73" s="87"/>
      <c r="K73" s="87"/>
      <c r="L73" s="87"/>
      <c r="M73" s="78"/>
    </row>
    <row r="74" spans="1:13" x14ac:dyDescent="0.35">
      <c r="B74" s="75"/>
      <c r="C74" s="173"/>
      <c r="D74" s="85"/>
      <c r="E74" s="85"/>
      <c r="F74" s="87"/>
      <c r="G74" s="75"/>
      <c r="H74" s="85"/>
      <c r="I74" s="75"/>
      <c r="J74" s="87"/>
      <c r="K74" s="87"/>
      <c r="L74" s="87"/>
      <c r="M74" s="78"/>
    </row>
    <row r="75" spans="1:13" x14ac:dyDescent="0.35">
      <c r="B75" s="75"/>
      <c r="C75" s="173"/>
      <c r="D75" s="85"/>
      <c r="E75" s="85"/>
      <c r="F75" s="87"/>
      <c r="G75" s="78"/>
      <c r="H75" s="85"/>
      <c r="I75" s="75"/>
      <c r="J75" s="87"/>
      <c r="K75" s="87"/>
      <c r="L75" s="87"/>
      <c r="M75" s="78"/>
    </row>
    <row r="76" spans="1:13" x14ac:dyDescent="0.35">
      <c r="B76" s="75"/>
      <c r="C76" s="173"/>
      <c r="D76" s="85"/>
      <c r="E76" s="85"/>
      <c r="F76" s="87"/>
      <c r="G76" s="75"/>
      <c r="H76" s="75"/>
      <c r="I76" s="75"/>
      <c r="J76" s="75"/>
      <c r="K76" s="75"/>
      <c r="L76" s="75"/>
      <c r="M76" s="75"/>
    </row>
    <row r="77" spans="1:13" x14ac:dyDescent="0.35">
      <c r="B77" s="75"/>
      <c r="C77" s="173"/>
      <c r="D77" s="85"/>
      <c r="E77" s="85"/>
      <c r="F77" s="87"/>
      <c r="G77" s="75"/>
    </row>
    <row r="78" spans="1:13" x14ac:dyDescent="0.35">
      <c r="B78" s="75"/>
      <c r="C78" s="173"/>
      <c r="D78" s="85"/>
      <c r="E78" s="85"/>
      <c r="F78" s="87"/>
      <c r="G78" s="75"/>
    </row>
    <row r="79" spans="1:13" x14ac:dyDescent="0.35">
      <c r="B79" s="75"/>
      <c r="C79" s="173"/>
      <c r="D79" s="85"/>
      <c r="E79" s="85"/>
      <c r="F79" s="87"/>
      <c r="G79" s="75"/>
    </row>
    <row r="94" spans="2:13" s="4" customFormat="1" x14ac:dyDescent="0.35">
      <c r="B94" t="s">
        <v>671</v>
      </c>
      <c r="C94" s="29"/>
      <c r="F94" s="3"/>
      <c r="G94"/>
      <c r="H94"/>
      <c r="I94"/>
      <c r="J94"/>
      <c r="K94"/>
      <c r="L94"/>
      <c r="M94"/>
    </row>
    <row r="95" spans="2:13" s="4" customFormat="1" x14ac:dyDescent="0.35">
      <c r="B95" t="s">
        <v>672</v>
      </c>
      <c r="C95" s="169">
        <v>22000</v>
      </c>
      <c r="F95" s="3"/>
      <c r="G95"/>
      <c r="H95"/>
      <c r="I95"/>
      <c r="J95"/>
      <c r="K95"/>
      <c r="L95"/>
      <c r="M95"/>
    </row>
    <row r="96" spans="2:13" s="4" customFormat="1" x14ac:dyDescent="0.35">
      <c r="B96" t="s">
        <v>673</v>
      </c>
      <c r="C96" s="169">
        <v>22000</v>
      </c>
      <c r="F96" s="3"/>
      <c r="G96"/>
      <c r="H96"/>
      <c r="I96"/>
      <c r="J96"/>
      <c r="K96"/>
      <c r="L96"/>
      <c r="M96"/>
    </row>
    <row r="97" spans="2:13" s="4" customFormat="1" x14ac:dyDescent="0.35">
      <c r="B97" t="s">
        <v>674</v>
      </c>
      <c r="C97" s="169">
        <v>22000</v>
      </c>
      <c r="F97" s="3"/>
      <c r="G97"/>
      <c r="H97"/>
      <c r="I97"/>
      <c r="J97"/>
      <c r="K97"/>
      <c r="L97"/>
      <c r="M97"/>
    </row>
    <row r="98" spans="2:13" s="4" customFormat="1" x14ac:dyDescent="0.35">
      <c r="B98" t="s">
        <v>675</v>
      </c>
      <c r="C98" s="169">
        <v>22000</v>
      </c>
      <c r="F98" s="3"/>
      <c r="G98"/>
      <c r="H98"/>
      <c r="I98"/>
      <c r="J98"/>
      <c r="K98"/>
      <c r="L98"/>
      <c r="M98"/>
    </row>
    <row r="99" spans="2:13" s="4" customFormat="1" x14ac:dyDescent="0.35">
      <c r="B99" t="s">
        <v>676</v>
      </c>
      <c r="C99" s="169">
        <v>22000</v>
      </c>
      <c r="F99" s="3"/>
      <c r="G99"/>
      <c r="H99"/>
      <c r="I99"/>
      <c r="J99"/>
      <c r="K99"/>
      <c r="L99"/>
      <c r="M99"/>
    </row>
    <row r="100" spans="2:13" s="4" customFormat="1" x14ac:dyDescent="0.35">
      <c r="B100" t="s">
        <v>677</v>
      </c>
      <c r="C100" s="169">
        <v>22000</v>
      </c>
      <c r="F100" s="3"/>
      <c r="G100"/>
      <c r="H100"/>
      <c r="I100"/>
      <c r="J100"/>
      <c r="K100"/>
      <c r="L100"/>
      <c r="M100"/>
    </row>
    <row r="101" spans="2:13" s="4" customFormat="1" x14ac:dyDescent="0.35">
      <c r="B101" t="s">
        <v>678</v>
      </c>
      <c r="C101" s="169">
        <v>26000</v>
      </c>
      <c r="F101" s="3"/>
      <c r="G101"/>
      <c r="H101"/>
      <c r="I101"/>
      <c r="J101"/>
      <c r="K101"/>
      <c r="L101"/>
      <c r="M101"/>
    </row>
    <row r="102" spans="2:13" s="4" customFormat="1" x14ac:dyDescent="0.35">
      <c r="B102" t="s">
        <v>679</v>
      </c>
      <c r="C102" s="169">
        <v>37000</v>
      </c>
      <c r="F102" s="3"/>
      <c r="G102"/>
      <c r="H102"/>
      <c r="I102"/>
      <c r="J102"/>
      <c r="K102"/>
      <c r="L102"/>
      <c r="M102"/>
    </row>
    <row r="103" spans="2:13" s="4" customFormat="1" x14ac:dyDescent="0.35">
      <c r="B103" t="s">
        <v>680</v>
      </c>
      <c r="C103" s="169">
        <v>32000</v>
      </c>
      <c r="F103" s="3"/>
      <c r="G103"/>
      <c r="H103"/>
      <c r="I103"/>
      <c r="J103"/>
      <c r="K103"/>
      <c r="L103"/>
      <c r="M103"/>
    </row>
    <row r="104" spans="2:13" s="4" customFormat="1" x14ac:dyDescent="0.35">
      <c r="B104" t="s">
        <v>681</v>
      </c>
      <c r="C104" s="169">
        <v>34000</v>
      </c>
      <c r="F104" s="3"/>
      <c r="G104"/>
      <c r="H104"/>
      <c r="I104"/>
      <c r="J104"/>
      <c r="K104"/>
      <c r="L104"/>
      <c r="M104"/>
    </row>
  </sheetData>
  <pageMargins left="0.70866141732283472" right="0.70866141732283472" top="0.35433070866141736" bottom="0.15748031496062992" header="0.31496062992125984" footer="0.31496062992125984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M7" sqref="M7:M8"/>
    </sheetView>
  </sheetViews>
  <sheetFormatPr defaultRowHeight="14.5" x14ac:dyDescent="0.35"/>
  <cols>
    <col min="1" max="1" width="5.26953125" style="4" customWidth="1"/>
    <col min="2" max="2" width="21.1796875" customWidth="1"/>
    <col min="3" max="3" width="16" style="4" customWidth="1"/>
    <col min="4" max="4" width="10.7265625" style="4" customWidth="1"/>
    <col min="5" max="5" width="12.26953125" style="4" customWidth="1"/>
    <col min="6" max="6" width="15.81640625" style="4" customWidth="1"/>
    <col min="7" max="8" width="12.26953125" style="4" customWidth="1"/>
    <col min="9" max="9" width="16.1796875" style="4" customWidth="1"/>
    <col min="10" max="10" width="12.26953125" style="4" customWidth="1"/>
    <col min="11" max="11" width="12" bestFit="1" customWidth="1"/>
    <col min="12" max="12" width="15.1796875" bestFit="1" customWidth="1"/>
    <col min="13" max="13" width="13.1796875" bestFit="1" customWidth="1"/>
    <col min="14" max="14" width="12" bestFit="1" customWidth="1"/>
    <col min="18" max="18" width="13.453125" customWidth="1"/>
    <col min="20" max="20" width="12" bestFit="1" customWidth="1"/>
  </cols>
  <sheetData>
    <row r="1" spans="1:20" ht="18.5" x14ac:dyDescent="0.45">
      <c r="A1" s="679" t="s">
        <v>331</v>
      </c>
      <c r="B1" s="679"/>
      <c r="C1" s="62"/>
      <c r="D1" s="62"/>
    </row>
    <row r="2" spans="1:20" ht="18.5" x14ac:dyDescent="0.45">
      <c r="A2" s="207" t="s">
        <v>93</v>
      </c>
      <c r="B2" s="207"/>
      <c r="C2" s="62"/>
      <c r="D2" s="62"/>
    </row>
    <row r="3" spans="1:20" ht="18.5" x14ac:dyDescent="0.45">
      <c r="A3" s="207" t="s">
        <v>94</v>
      </c>
      <c r="B3" s="207"/>
      <c r="C3" s="62"/>
      <c r="D3" s="62"/>
    </row>
    <row r="5" spans="1:20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19</v>
      </c>
      <c r="J5" s="22" t="s">
        <v>23</v>
      </c>
      <c r="K5" s="22" t="s">
        <v>0</v>
      </c>
      <c r="L5" s="22" t="s">
        <v>38</v>
      </c>
      <c r="M5" s="22" t="s">
        <v>82</v>
      </c>
    </row>
    <row r="6" spans="1:20" x14ac:dyDescent="0.35">
      <c r="A6" s="61">
        <v>1</v>
      </c>
      <c r="B6" s="93" t="s">
        <v>811</v>
      </c>
      <c r="C6" s="94"/>
      <c r="D6" s="94"/>
      <c r="E6" s="94"/>
      <c r="F6" s="94">
        <v>5</v>
      </c>
      <c r="G6" s="94">
        <v>5</v>
      </c>
      <c r="H6" s="94">
        <v>10</v>
      </c>
      <c r="I6" s="94"/>
      <c r="J6" s="94"/>
      <c r="K6" s="61">
        <f>SUM(E6:J6)</f>
        <v>20</v>
      </c>
      <c r="L6" s="67">
        <f>K6*7500</f>
        <v>150000</v>
      </c>
      <c r="M6" s="2" t="s">
        <v>440</v>
      </c>
      <c r="N6" s="35"/>
    </row>
    <row r="7" spans="1:20" x14ac:dyDescent="0.35">
      <c r="A7" s="61">
        <f>A6+1</f>
        <v>2</v>
      </c>
      <c r="B7" s="93" t="s">
        <v>822</v>
      </c>
      <c r="C7" s="94"/>
      <c r="D7" s="94"/>
      <c r="E7" s="94"/>
      <c r="F7" s="94">
        <v>10</v>
      </c>
      <c r="G7" s="94">
        <v>10</v>
      </c>
      <c r="H7" s="94">
        <v>23</v>
      </c>
      <c r="I7" s="94"/>
      <c r="J7" s="94"/>
      <c r="K7" s="61">
        <f>SUM(E7:J7)</f>
        <v>43</v>
      </c>
      <c r="L7" s="67">
        <f t="shared" ref="L7:L10" si="0">K7*7500</f>
        <v>322500</v>
      </c>
      <c r="M7" s="2" t="s">
        <v>440</v>
      </c>
    </row>
    <row r="8" spans="1:20" x14ac:dyDescent="0.35">
      <c r="A8" s="61">
        <f t="shared" ref="A8" si="1">A7+1</f>
        <v>3</v>
      </c>
      <c r="B8" s="93" t="s">
        <v>838</v>
      </c>
      <c r="C8" s="94"/>
      <c r="D8" s="94"/>
      <c r="E8" s="94"/>
      <c r="F8" s="94">
        <v>4</v>
      </c>
      <c r="G8" s="94">
        <v>3</v>
      </c>
      <c r="H8" s="94">
        <v>3</v>
      </c>
      <c r="I8" s="94">
        <v>1</v>
      </c>
      <c r="J8" s="94">
        <v>4</v>
      </c>
      <c r="K8" s="61">
        <f t="shared" ref="K8" si="2">SUM(E8:J8)</f>
        <v>15</v>
      </c>
      <c r="L8" s="67">
        <f t="shared" si="0"/>
        <v>112500</v>
      </c>
      <c r="M8" s="2" t="s">
        <v>440</v>
      </c>
    </row>
    <row r="9" spans="1:20" x14ac:dyDescent="0.35">
      <c r="A9" s="61"/>
      <c r="B9" s="93"/>
      <c r="C9" s="94"/>
      <c r="D9" s="94"/>
      <c r="E9" s="94"/>
      <c r="F9" s="94"/>
      <c r="G9" s="94"/>
      <c r="H9" s="94"/>
      <c r="I9" s="94"/>
      <c r="J9" s="94"/>
      <c r="K9" s="61"/>
      <c r="L9" s="67">
        <f t="shared" si="0"/>
        <v>0</v>
      </c>
      <c r="M9" s="2"/>
    </row>
    <row r="10" spans="1:20" ht="6.75" customHeight="1" x14ac:dyDescent="0.35">
      <c r="A10" s="61"/>
      <c r="B10" s="93"/>
      <c r="C10" s="94"/>
      <c r="D10" s="94"/>
      <c r="E10" s="94"/>
      <c r="F10" s="94"/>
      <c r="G10" s="94"/>
      <c r="H10" s="94"/>
      <c r="I10" s="94"/>
      <c r="J10" s="94"/>
      <c r="K10" s="61"/>
      <c r="L10" s="67">
        <f t="shared" si="0"/>
        <v>0</v>
      </c>
      <c r="M10" s="2"/>
    </row>
    <row r="11" spans="1:20" s="10" customFormat="1" ht="24.75" customHeight="1" x14ac:dyDescent="0.35">
      <c r="A11" s="663" t="s">
        <v>0</v>
      </c>
      <c r="B11" s="664"/>
      <c r="C11" s="208"/>
      <c r="D11" s="208"/>
      <c r="E11" s="22">
        <f t="shared" ref="E11:L11" si="3">SUM(E6:E10)</f>
        <v>0</v>
      </c>
      <c r="F11" s="22">
        <f t="shared" si="3"/>
        <v>19</v>
      </c>
      <c r="G11" s="22">
        <f t="shared" si="3"/>
        <v>18</v>
      </c>
      <c r="H11" s="22">
        <f t="shared" si="3"/>
        <v>36</v>
      </c>
      <c r="I11" s="22">
        <f t="shared" si="3"/>
        <v>1</v>
      </c>
      <c r="J11" s="22">
        <f t="shared" si="3"/>
        <v>4</v>
      </c>
      <c r="K11" s="22">
        <f t="shared" si="3"/>
        <v>78</v>
      </c>
      <c r="L11" s="23">
        <f t="shared" si="3"/>
        <v>585000</v>
      </c>
      <c r="M11" s="115"/>
    </row>
    <row r="12" spans="1:20" x14ac:dyDescent="0.35">
      <c r="L12" s="20">
        <f>K11*5500</f>
        <v>429000</v>
      </c>
    </row>
    <row r="13" spans="1:20" x14ac:dyDescent="0.35">
      <c r="K13" t="s">
        <v>91</v>
      </c>
      <c r="L13" s="95">
        <f>L11-L12</f>
        <v>156000</v>
      </c>
      <c r="M13" s="35" t="e">
        <f>L13+#REF!</f>
        <v>#REF!</v>
      </c>
      <c r="N13" s="35" t="e">
        <f>M13-52000</f>
        <v>#REF!</v>
      </c>
    </row>
    <row r="14" spans="1:20" x14ac:dyDescent="0.35">
      <c r="K14" t="s">
        <v>132</v>
      </c>
      <c r="L14" s="95">
        <v>40000</v>
      </c>
    </row>
    <row r="15" spans="1:20" x14ac:dyDescent="0.35">
      <c r="B15" t="s">
        <v>2</v>
      </c>
      <c r="C15" s="4" t="s">
        <v>296</v>
      </c>
      <c r="D15" s="4" t="s">
        <v>108</v>
      </c>
      <c r="F15" t="s">
        <v>2</v>
      </c>
      <c r="G15" s="4" t="s">
        <v>220</v>
      </c>
      <c r="H15" s="4" t="s">
        <v>186</v>
      </c>
      <c r="J15" t="s">
        <v>2</v>
      </c>
      <c r="K15" s="4" t="s">
        <v>782</v>
      </c>
      <c r="L15" s="4" t="s">
        <v>783</v>
      </c>
      <c r="N15" t="s">
        <v>2</v>
      </c>
      <c r="O15" s="4" t="s">
        <v>784</v>
      </c>
      <c r="P15" s="4" t="s">
        <v>785</v>
      </c>
      <c r="R15" t="s">
        <v>2</v>
      </c>
      <c r="S15" s="4" t="s">
        <v>786</v>
      </c>
      <c r="T15" s="4" t="s">
        <v>101</v>
      </c>
    </row>
    <row r="16" spans="1:20" x14ac:dyDescent="0.35">
      <c r="B16" s="51" t="s">
        <v>218</v>
      </c>
      <c r="C16" s="50" t="s">
        <v>219</v>
      </c>
      <c r="D16" s="68" t="s">
        <v>0</v>
      </c>
      <c r="E16" s="65"/>
      <c r="F16" s="51" t="s">
        <v>218</v>
      </c>
      <c r="G16" s="50" t="s">
        <v>219</v>
      </c>
      <c r="H16" s="68" t="s">
        <v>0</v>
      </c>
      <c r="I16" s="65"/>
      <c r="J16" s="51" t="s">
        <v>218</v>
      </c>
      <c r="K16" s="50" t="s">
        <v>219</v>
      </c>
      <c r="L16" s="68" t="s">
        <v>0</v>
      </c>
      <c r="N16" s="51" t="s">
        <v>218</v>
      </c>
      <c r="O16" s="50" t="s">
        <v>219</v>
      </c>
      <c r="P16" s="68" t="s">
        <v>0</v>
      </c>
      <c r="R16" s="51" t="s">
        <v>218</v>
      </c>
      <c r="S16" s="50" t="s">
        <v>219</v>
      </c>
      <c r="T16" s="68" t="s">
        <v>0</v>
      </c>
    </row>
    <row r="17" spans="2:20" x14ac:dyDescent="0.35">
      <c r="B17" s="2" t="s">
        <v>18</v>
      </c>
      <c r="C17" s="1"/>
      <c r="D17" s="15"/>
      <c r="E17" s="66"/>
      <c r="F17" s="2" t="s">
        <v>18</v>
      </c>
      <c r="G17" s="1"/>
      <c r="H17" s="15">
        <f>G17*7500</f>
        <v>0</v>
      </c>
      <c r="I17" s="65"/>
      <c r="J17" s="2" t="s">
        <v>18</v>
      </c>
      <c r="K17" s="1"/>
      <c r="L17" s="15">
        <f>K17*7500</f>
        <v>0</v>
      </c>
      <c r="N17" s="2" t="s">
        <v>18</v>
      </c>
      <c r="O17" s="1"/>
      <c r="P17" s="15">
        <f>O17*7500</f>
        <v>0</v>
      </c>
      <c r="R17" s="2" t="s">
        <v>18</v>
      </c>
      <c r="S17" s="1"/>
      <c r="T17" s="15">
        <f>S17*7500</f>
        <v>0</v>
      </c>
    </row>
    <row r="18" spans="2:20" x14ac:dyDescent="0.35">
      <c r="B18" s="2" t="s">
        <v>21</v>
      </c>
      <c r="C18" s="1">
        <v>10</v>
      </c>
      <c r="D18" s="67">
        <f>C18*7500</f>
        <v>75000</v>
      </c>
      <c r="E18" s="65"/>
      <c r="F18" s="2" t="s">
        <v>21</v>
      </c>
      <c r="G18" s="1">
        <v>1</v>
      </c>
      <c r="H18" s="15">
        <f t="shared" ref="H18:H22" si="4">G18*7500</f>
        <v>7500</v>
      </c>
      <c r="I18" s="65"/>
      <c r="J18" s="2" t="s">
        <v>21</v>
      </c>
      <c r="K18" s="1"/>
      <c r="L18" s="15">
        <f t="shared" ref="L18:L22" si="5">K18*7500</f>
        <v>0</v>
      </c>
      <c r="N18" s="2" t="s">
        <v>21</v>
      </c>
      <c r="O18" s="1">
        <v>1</v>
      </c>
      <c r="P18" s="15">
        <f t="shared" ref="P18:P22" si="6">O18*7500</f>
        <v>7500</v>
      </c>
      <c r="R18" s="2" t="s">
        <v>21</v>
      </c>
      <c r="S18" s="1">
        <v>1</v>
      </c>
      <c r="T18" s="15">
        <f t="shared" ref="T18:T22" si="7">S18*7500</f>
        <v>7500</v>
      </c>
    </row>
    <row r="19" spans="2:20" x14ac:dyDescent="0.35">
      <c r="B19" s="2" t="s">
        <v>20</v>
      </c>
      <c r="C19" s="1">
        <v>10</v>
      </c>
      <c r="D19" s="67">
        <f t="shared" ref="D19:D22" si="8">C19*7500</f>
        <v>75000</v>
      </c>
      <c r="E19" s="65"/>
      <c r="F19" s="2" t="s">
        <v>20</v>
      </c>
      <c r="G19" s="1">
        <v>1</v>
      </c>
      <c r="H19" s="15">
        <f t="shared" si="4"/>
        <v>7500</v>
      </c>
      <c r="I19" s="65"/>
      <c r="J19" s="2" t="s">
        <v>20</v>
      </c>
      <c r="K19" s="1">
        <v>1</v>
      </c>
      <c r="L19" s="15">
        <f t="shared" si="5"/>
        <v>7500</v>
      </c>
      <c r="N19" s="2" t="s">
        <v>20</v>
      </c>
      <c r="O19" s="1">
        <v>1</v>
      </c>
      <c r="P19" s="15">
        <f t="shared" si="6"/>
        <v>7500</v>
      </c>
      <c r="R19" s="2" t="s">
        <v>20</v>
      </c>
      <c r="S19" s="1">
        <v>1</v>
      </c>
      <c r="T19" s="15">
        <f t="shared" si="7"/>
        <v>7500</v>
      </c>
    </row>
    <row r="20" spans="2:20" x14ac:dyDescent="0.35">
      <c r="B20" s="2" t="s">
        <v>19</v>
      </c>
      <c r="C20" s="1"/>
      <c r="D20" s="67">
        <f t="shared" si="8"/>
        <v>0</v>
      </c>
      <c r="F20" s="2" t="s">
        <v>19</v>
      </c>
      <c r="G20" s="1">
        <v>3</v>
      </c>
      <c r="H20" s="15">
        <f t="shared" si="4"/>
        <v>22500</v>
      </c>
      <c r="J20" s="2" t="s">
        <v>19</v>
      </c>
      <c r="K20" s="1"/>
      <c r="L20" s="15">
        <f t="shared" si="5"/>
        <v>0</v>
      </c>
      <c r="N20" s="2" t="s">
        <v>19</v>
      </c>
      <c r="O20" s="1">
        <v>1</v>
      </c>
      <c r="P20" s="15">
        <f t="shared" si="6"/>
        <v>7500</v>
      </c>
      <c r="R20" s="2" t="s">
        <v>19</v>
      </c>
      <c r="S20" s="1"/>
      <c r="T20" s="15">
        <f t="shared" si="7"/>
        <v>0</v>
      </c>
    </row>
    <row r="21" spans="2:20" x14ac:dyDescent="0.35">
      <c r="B21" s="2" t="s">
        <v>22</v>
      </c>
      <c r="C21" s="1"/>
      <c r="D21" s="67">
        <f t="shared" si="8"/>
        <v>0</v>
      </c>
      <c r="F21" s="2" t="s">
        <v>22</v>
      </c>
      <c r="G21" s="1">
        <v>1</v>
      </c>
      <c r="H21" s="15">
        <f t="shared" si="4"/>
        <v>7500</v>
      </c>
      <c r="J21" s="2" t="s">
        <v>22</v>
      </c>
      <c r="K21" s="1"/>
      <c r="L21" s="15">
        <f t="shared" si="5"/>
        <v>0</v>
      </c>
      <c r="N21" s="2" t="s">
        <v>22</v>
      </c>
      <c r="O21" s="1"/>
      <c r="P21" s="15">
        <f t="shared" si="6"/>
        <v>0</v>
      </c>
      <c r="R21" s="2" t="s">
        <v>22</v>
      </c>
      <c r="S21" s="1">
        <v>1</v>
      </c>
      <c r="T21" s="15">
        <f t="shared" si="7"/>
        <v>7500</v>
      </c>
    </row>
    <row r="22" spans="2:20" x14ac:dyDescent="0.35">
      <c r="B22" s="2" t="s">
        <v>23</v>
      </c>
      <c r="C22" s="1"/>
      <c r="D22" s="67">
        <f t="shared" si="8"/>
        <v>0</v>
      </c>
      <c r="F22" s="2" t="s">
        <v>23</v>
      </c>
      <c r="G22" s="1">
        <v>1</v>
      </c>
      <c r="H22" s="15">
        <f t="shared" si="4"/>
        <v>7500</v>
      </c>
      <c r="J22" s="2" t="s">
        <v>23</v>
      </c>
      <c r="K22" s="1">
        <v>1</v>
      </c>
      <c r="L22" s="15">
        <f t="shared" si="5"/>
        <v>7500</v>
      </c>
      <c r="N22" s="2" t="s">
        <v>23</v>
      </c>
      <c r="O22" s="1">
        <v>1</v>
      </c>
      <c r="P22" s="15">
        <f t="shared" si="6"/>
        <v>7500</v>
      </c>
      <c r="R22" s="2" t="s">
        <v>23</v>
      </c>
      <c r="S22" s="1"/>
      <c r="T22" s="15">
        <f t="shared" si="7"/>
        <v>0</v>
      </c>
    </row>
    <row r="23" spans="2:20" x14ac:dyDescent="0.35">
      <c r="B23" s="51" t="s">
        <v>221</v>
      </c>
      <c r="C23" s="50">
        <f>SUM(C17:C22)</f>
        <v>20</v>
      </c>
      <c r="D23" s="68">
        <f>SUM(D17:D22)</f>
        <v>150000</v>
      </c>
      <c r="F23" s="51" t="s">
        <v>221</v>
      </c>
      <c r="G23" s="50">
        <f>SUM(G17:G22)</f>
        <v>7</v>
      </c>
      <c r="H23" s="68">
        <f>SUM(H17:H22)</f>
        <v>52500</v>
      </c>
      <c r="J23" s="51" t="s">
        <v>221</v>
      </c>
      <c r="K23" s="50">
        <f>SUM(K17:K22)</f>
        <v>2</v>
      </c>
      <c r="L23" s="68">
        <f>SUM(L17:L22)</f>
        <v>15000</v>
      </c>
      <c r="N23" s="51" t="s">
        <v>221</v>
      </c>
      <c r="O23" s="50">
        <f>SUM(O17:O22)</f>
        <v>4</v>
      </c>
      <c r="P23" s="68">
        <f>SUM(P17:P22)</f>
        <v>30000</v>
      </c>
      <c r="R23" s="51" t="s">
        <v>221</v>
      </c>
      <c r="S23" s="50">
        <f>SUM(S17:S22)</f>
        <v>3</v>
      </c>
      <c r="T23" s="68">
        <f>SUM(T17:T22)</f>
        <v>22500</v>
      </c>
    </row>
    <row r="26" spans="2:20" x14ac:dyDescent="0.35">
      <c r="B26" t="s">
        <v>2</v>
      </c>
      <c r="C26" s="93" t="s">
        <v>787</v>
      </c>
      <c r="D26" s="4" t="s">
        <v>783</v>
      </c>
      <c r="F26" t="s">
        <v>2</v>
      </c>
      <c r="G26" s="93" t="s">
        <v>410</v>
      </c>
      <c r="H26" s="4" t="s">
        <v>783</v>
      </c>
      <c r="J26" t="s">
        <v>2</v>
      </c>
      <c r="K26" s="4" t="s">
        <v>281</v>
      </c>
      <c r="L26" s="4" t="s">
        <v>225</v>
      </c>
      <c r="N26" t="s">
        <v>2</v>
      </c>
      <c r="O26" s="4" t="s">
        <v>26</v>
      </c>
      <c r="P26" s="4" t="s">
        <v>225</v>
      </c>
      <c r="R26" t="s">
        <v>2</v>
      </c>
      <c r="S26" s="4" t="s">
        <v>788</v>
      </c>
      <c r="T26" s="4" t="s">
        <v>110</v>
      </c>
    </row>
    <row r="27" spans="2:20" x14ac:dyDescent="0.35">
      <c r="B27" s="51" t="s">
        <v>218</v>
      </c>
      <c r="C27" s="50" t="s">
        <v>219</v>
      </c>
      <c r="D27" s="68" t="s">
        <v>0</v>
      </c>
      <c r="E27" s="65"/>
      <c r="F27" s="51" t="s">
        <v>218</v>
      </c>
      <c r="G27" s="50" t="s">
        <v>219</v>
      </c>
      <c r="H27" s="68" t="s">
        <v>0</v>
      </c>
      <c r="I27" s="65"/>
      <c r="J27" s="51" t="s">
        <v>218</v>
      </c>
      <c r="K27" s="50" t="s">
        <v>219</v>
      </c>
      <c r="L27" s="68" t="s">
        <v>0</v>
      </c>
      <c r="N27" s="51" t="s">
        <v>218</v>
      </c>
      <c r="O27" s="50" t="s">
        <v>219</v>
      </c>
      <c r="P27" s="68" t="s">
        <v>0</v>
      </c>
      <c r="R27" s="51" t="s">
        <v>218</v>
      </c>
      <c r="S27" s="50" t="s">
        <v>219</v>
      </c>
      <c r="T27" s="68" t="s">
        <v>0</v>
      </c>
    </row>
    <row r="28" spans="2:20" x14ac:dyDescent="0.35">
      <c r="B28" s="2" t="s">
        <v>18</v>
      </c>
      <c r="C28" s="1"/>
      <c r="D28" s="15"/>
      <c r="E28" s="66"/>
      <c r="F28" s="2" t="s">
        <v>18</v>
      </c>
      <c r="G28" s="1"/>
      <c r="H28" s="15">
        <f>G28*7500</f>
        <v>0</v>
      </c>
      <c r="I28" s="65"/>
      <c r="J28" s="2" t="s">
        <v>18</v>
      </c>
      <c r="K28" s="1">
        <v>2</v>
      </c>
      <c r="L28" s="15">
        <f>K28*7500</f>
        <v>15000</v>
      </c>
      <c r="N28" s="2" t="s">
        <v>18</v>
      </c>
      <c r="O28" s="1"/>
      <c r="P28" s="15">
        <f>O28*7500</f>
        <v>0</v>
      </c>
      <c r="R28" s="2" t="s">
        <v>18</v>
      </c>
      <c r="S28" s="1"/>
      <c r="T28" s="15">
        <f>S28*7500</f>
        <v>0</v>
      </c>
    </row>
    <row r="29" spans="2:20" x14ac:dyDescent="0.35">
      <c r="B29" s="2" t="s">
        <v>21</v>
      </c>
      <c r="C29" s="1"/>
      <c r="D29" s="67">
        <f>C29*7500</f>
        <v>0</v>
      </c>
      <c r="E29" s="65"/>
      <c r="F29" s="2" t="s">
        <v>21</v>
      </c>
      <c r="G29" s="1"/>
      <c r="H29" s="15">
        <f t="shared" ref="H29:H33" si="9">G29*7500</f>
        <v>0</v>
      </c>
      <c r="I29" s="65"/>
      <c r="J29" s="2" t="s">
        <v>21</v>
      </c>
      <c r="K29" s="1">
        <v>1</v>
      </c>
      <c r="L29" s="15">
        <f t="shared" ref="L29:L33" si="10">K29*7500</f>
        <v>7500</v>
      </c>
      <c r="N29" s="2" t="s">
        <v>21</v>
      </c>
      <c r="O29" s="1"/>
      <c r="P29" s="15">
        <f t="shared" ref="P29:P33" si="11">O29*7500</f>
        <v>0</v>
      </c>
      <c r="R29" s="2" t="s">
        <v>21</v>
      </c>
      <c r="S29" s="1">
        <v>1</v>
      </c>
      <c r="T29" s="15">
        <f t="shared" ref="T29:T33" si="12">S29*7500</f>
        <v>7500</v>
      </c>
    </row>
    <row r="30" spans="2:20" x14ac:dyDescent="0.35">
      <c r="B30" s="2" t="s">
        <v>20</v>
      </c>
      <c r="C30" s="1"/>
      <c r="D30" s="67">
        <f t="shared" ref="D30:D33" si="13">C30*7500</f>
        <v>0</v>
      </c>
      <c r="E30" s="65"/>
      <c r="F30" s="2" t="s">
        <v>20</v>
      </c>
      <c r="G30" s="1">
        <v>2</v>
      </c>
      <c r="H30" s="15">
        <f t="shared" si="9"/>
        <v>15000</v>
      </c>
      <c r="I30" s="65"/>
      <c r="J30" s="2" t="s">
        <v>20</v>
      </c>
      <c r="K30" s="1">
        <v>2</v>
      </c>
      <c r="L30" s="15">
        <f t="shared" si="10"/>
        <v>15000</v>
      </c>
      <c r="N30" s="2" t="s">
        <v>20</v>
      </c>
      <c r="O30" s="1"/>
      <c r="P30" s="15">
        <f t="shared" si="11"/>
        <v>0</v>
      </c>
      <c r="R30" s="2" t="s">
        <v>20</v>
      </c>
      <c r="S30" s="1"/>
      <c r="T30" s="15">
        <f t="shared" si="12"/>
        <v>0</v>
      </c>
    </row>
    <row r="31" spans="2:20" x14ac:dyDescent="0.35">
      <c r="B31" s="2" t="s">
        <v>19</v>
      </c>
      <c r="C31" s="1">
        <v>2</v>
      </c>
      <c r="D31" s="67">
        <f t="shared" si="13"/>
        <v>15000</v>
      </c>
      <c r="F31" s="2" t="s">
        <v>19</v>
      </c>
      <c r="G31" s="1"/>
      <c r="H31" s="15">
        <f t="shared" si="9"/>
        <v>0</v>
      </c>
      <c r="J31" s="2" t="s">
        <v>19</v>
      </c>
      <c r="K31" s="1"/>
      <c r="L31" s="15">
        <f t="shared" si="10"/>
        <v>0</v>
      </c>
      <c r="N31" s="2" t="s">
        <v>19</v>
      </c>
      <c r="O31" s="1">
        <v>2</v>
      </c>
      <c r="P31" s="15">
        <f t="shared" si="11"/>
        <v>15000</v>
      </c>
      <c r="R31" s="2" t="s">
        <v>19</v>
      </c>
      <c r="S31" s="1"/>
      <c r="T31" s="15">
        <f t="shared" si="12"/>
        <v>0</v>
      </c>
    </row>
    <row r="32" spans="2:20" x14ac:dyDescent="0.35">
      <c r="B32" s="2" t="s">
        <v>22</v>
      </c>
      <c r="C32" s="1">
        <v>4</v>
      </c>
      <c r="D32" s="67">
        <f t="shared" si="13"/>
        <v>30000</v>
      </c>
      <c r="F32" s="2" t="s">
        <v>22</v>
      </c>
      <c r="G32" s="1">
        <v>2</v>
      </c>
      <c r="H32" s="15">
        <f t="shared" si="9"/>
        <v>15000</v>
      </c>
      <c r="J32" s="2" t="s">
        <v>22</v>
      </c>
      <c r="K32" s="1"/>
      <c r="L32" s="15">
        <f t="shared" si="10"/>
        <v>0</v>
      </c>
      <c r="N32" s="2" t="s">
        <v>22</v>
      </c>
      <c r="O32" s="1"/>
      <c r="P32" s="15">
        <f t="shared" si="11"/>
        <v>0</v>
      </c>
      <c r="R32" s="2" t="s">
        <v>22</v>
      </c>
      <c r="S32" s="1"/>
      <c r="T32" s="15">
        <f t="shared" si="12"/>
        <v>0</v>
      </c>
    </row>
    <row r="33" spans="2:20" x14ac:dyDescent="0.35">
      <c r="B33" s="2" t="s">
        <v>23</v>
      </c>
      <c r="C33" s="1">
        <v>1</v>
      </c>
      <c r="D33" s="67">
        <f t="shared" si="13"/>
        <v>7500</v>
      </c>
      <c r="F33" s="2" t="s">
        <v>23</v>
      </c>
      <c r="G33" s="1"/>
      <c r="H33" s="15">
        <f t="shared" si="9"/>
        <v>0</v>
      </c>
      <c r="J33" s="2" t="s">
        <v>23</v>
      </c>
      <c r="K33" s="1"/>
      <c r="L33" s="15">
        <f t="shared" si="10"/>
        <v>0</v>
      </c>
      <c r="N33" s="2" t="s">
        <v>23</v>
      </c>
      <c r="O33" s="1">
        <v>2</v>
      </c>
      <c r="P33" s="15">
        <f t="shared" si="11"/>
        <v>15000</v>
      </c>
      <c r="R33" s="2" t="s">
        <v>23</v>
      </c>
      <c r="S33" s="1">
        <v>2</v>
      </c>
      <c r="T33" s="15">
        <f t="shared" si="12"/>
        <v>15000</v>
      </c>
    </row>
    <row r="34" spans="2:20" x14ac:dyDescent="0.35">
      <c r="B34" s="51" t="s">
        <v>221</v>
      </c>
      <c r="C34" s="50">
        <f>SUM(C28:C33)</f>
        <v>7</v>
      </c>
      <c r="D34" s="68">
        <f>SUM(D28:D33)</f>
        <v>52500</v>
      </c>
      <c r="F34" s="51" t="s">
        <v>221</v>
      </c>
      <c r="G34" s="50">
        <f>SUM(G28:G33)</f>
        <v>4</v>
      </c>
      <c r="H34" s="68">
        <f>SUM(H28:H33)</f>
        <v>30000</v>
      </c>
      <c r="J34" s="51" t="s">
        <v>221</v>
      </c>
      <c r="K34" s="50">
        <f>SUM(K28:K33)</f>
        <v>5</v>
      </c>
      <c r="L34" s="68">
        <f>SUM(L28:L33)</f>
        <v>37500</v>
      </c>
      <c r="N34" s="51" t="s">
        <v>221</v>
      </c>
      <c r="O34" s="50">
        <f>SUM(O28:O33)</f>
        <v>4</v>
      </c>
      <c r="P34" s="68">
        <f>SUM(P28:P33)</f>
        <v>30000</v>
      </c>
      <c r="R34" s="51" t="s">
        <v>221</v>
      </c>
      <c r="S34" s="50">
        <f>SUM(S28:S33)</f>
        <v>3</v>
      </c>
      <c r="T34" s="68">
        <f>SUM(T28:T33)</f>
        <v>22500</v>
      </c>
    </row>
    <row r="37" spans="2:20" x14ac:dyDescent="0.35">
      <c r="B37" t="s">
        <v>2</v>
      </c>
      <c r="C37" s="93" t="s">
        <v>791</v>
      </c>
      <c r="D37" s="4" t="s">
        <v>110</v>
      </c>
      <c r="F37" t="s">
        <v>2</v>
      </c>
      <c r="G37" s="4" t="s">
        <v>409</v>
      </c>
      <c r="H37" s="4" t="s">
        <v>110</v>
      </c>
      <c r="J37" t="s">
        <v>2</v>
      </c>
      <c r="K37" s="93" t="s">
        <v>408</v>
      </c>
      <c r="L37" s="4" t="s">
        <v>110</v>
      </c>
      <c r="N37" t="s">
        <v>2</v>
      </c>
      <c r="O37" s="4" t="s">
        <v>790</v>
      </c>
      <c r="P37" s="4" t="s">
        <v>110</v>
      </c>
      <c r="R37" t="s">
        <v>2</v>
      </c>
      <c r="S37" s="4" t="s">
        <v>5</v>
      </c>
      <c r="T37" s="4" t="s">
        <v>222</v>
      </c>
    </row>
    <row r="38" spans="2:20" x14ac:dyDescent="0.35">
      <c r="B38" s="51" t="s">
        <v>218</v>
      </c>
      <c r="C38" s="50" t="s">
        <v>219</v>
      </c>
      <c r="D38" s="68" t="s">
        <v>0</v>
      </c>
      <c r="E38" s="65"/>
      <c r="F38" s="51" t="s">
        <v>218</v>
      </c>
      <c r="G38" s="50" t="s">
        <v>219</v>
      </c>
      <c r="H38" s="68" t="s">
        <v>0</v>
      </c>
      <c r="I38" s="65"/>
      <c r="J38" s="51" t="s">
        <v>218</v>
      </c>
      <c r="K38" s="50" t="s">
        <v>219</v>
      </c>
      <c r="L38" s="68" t="s">
        <v>0</v>
      </c>
      <c r="N38" s="51" t="s">
        <v>218</v>
      </c>
      <c r="O38" s="50" t="s">
        <v>219</v>
      </c>
      <c r="P38" s="68" t="s">
        <v>0</v>
      </c>
      <c r="R38" s="51" t="s">
        <v>218</v>
      </c>
      <c r="S38" s="50" t="s">
        <v>219</v>
      </c>
      <c r="T38" s="68" t="s">
        <v>0</v>
      </c>
    </row>
    <row r="39" spans="2:20" x14ac:dyDescent="0.35">
      <c r="B39" s="2" t="s">
        <v>18</v>
      </c>
      <c r="C39" s="1"/>
      <c r="D39" s="15"/>
      <c r="E39" s="66"/>
      <c r="F39" s="2" t="s">
        <v>18</v>
      </c>
      <c r="G39" s="1"/>
      <c r="H39" s="15">
        <f>G39*7500</f>
        <v>0</v>
      </c>
      <c r="I39" s="65"/>
      <c r="J39" s="2" t="s">
        <v>18</v>
      </c>
      <c r="K39" s="1"/>
      <c r="L39" s="15">
        <f>K39*7500</f>
        <v>0</v>
      </c>
      <c r="N39" s="2" t="s">
        <v>18</v>
      </c>
      <c r="O39" s="1"/>
      <c r="P39" s="15">
        <f>O39*7500</f>
        <v>0</v>
      </c>
      <c r="R39" s="2" t="s">
        <v>18</v>
      </c>
      <c r="S39" s="1"/>
      <c r="T39" s="15">
        <f>S39*7500</f>
        <v>0</v>
      </c>
    </row>
    <row r="40" spans="2:20" x14ac:dyDescent="0.35">
      <c r="B40" s="2" t="s">
        <v>21</v>
      </c>
      <c r="C40" s="1"/>
      <c r="D40" s="67">
        <f>C40*7500</f>
        <v>0</v>
      </c>
      <c r="E40" s="65"/>
      <c r="F40" s="2" t="s">
        <v>21</v>
      </c>
      <c r="G40" s="1">
        <v>1</v>
      </c>
      <c r="H40" s="15">
        <f t="shared" ref="H40:H44" si="14">G40*7500</f>
        <v>7500</v>
      </c>
      <c r="I40" s="65"/>
      <c r="J40" s="2" t="s">
        <v>21</v>
      </c>
      <c r="K40" s="1"/>
      <c r="L40" s="15">
        <f t="shared" ref="L40:L44" si="15">K40*7500</f>
        <v>0</v>
      </c>
      <c r="N40" s="2" t="s">
        <v>21</v>
      </c>
      <c r="O40" s="1"/>
      <c r="P40" s="15">
        <f t="shared" ref="P40:P44" si="16">O40*7500</f>
        <v>0</v>
      </c>
      <c r="R40" s="2" t="s">
        <v>21</v>
      </c>
      <c r="S40" s="1">
        <v>2</v>
      </c>
      <c r="T40" s="15">
        <f t="shared" ref="T40:T44" si="17">S40*7500</f>
        <v>15000</v>
      </c>
    </row>
    <row r="41" spans="2:20" x14ac:dyDescent="0.35">
      <c r="B41" s="2" t="s">
        <v>20</v>
      </c>
      <c r="C41" s="1"/>
      <c r="D41" s="67">
        <f t="shared" ref="D41:D44" si="18">C41*7500</f>
        <v>0</v>
      </c>
      <c r="E41" s="65"/>
      <c r="F41" s="2" t="s">
        <v>20</v>
      </c>
      <c r="G41" s="1"/>
      <c r="H41" s="15">
        <f t="shared" si="14"/>
        <v>0</v>
      </c>
      <c r="I41" s="65"/>
      <c r="J41" s="2" t="s">
        <v>20</v>
      </c>
      <c r="K41" s="1"/>
      <c r="L41" s="15">
        <f t="shared" si="15"/>
        <v>0</v>
      </c>
      <c r="N41" s="2" t="s">
        <v>20</v>
      </c>
      <c r="O41" s="1"/>
      <c r="P41" s="15">
        <f t="shared" si="16"/>
        <v>0</v>
      </c>
      <c r="R41" s="2" t="s">
        <v>20</v>
      </c>
      <c r="S41" s="1">
        <v>1</v>
      </c>
      <c r="T41" s="15">
        <f t="shared" si="17"/>
        <v>7500</v>
      </c>
    </row>
    <row r="42" spans="2:20" x14ac:dyDescent="0.35">
      <c r="B42" s="2" t="s">
        <v>19</v>
      </c>
      <c r="C42" s="1"/>
      <c r="D42" s="67">
        <f t="shared" si="18"/>
        <v>0</v>
      </c>
      <c r="F42" s="2" t="s">
        <v>19</v>
      </c>
      <c r="G42" s="1">
        <v>3</v>
      </c>
      <c r="H42" s="15">
        <f t="shared" si="14"/>
        <v>22500</v>
      </c>
      <c r="J42" s="2" t="s">
        <v>19</v>
      </c>
      <c r="K42" s="1">
        <v>1</v>
      </c>
      <c r="L42" s="15">
        <f t="shared" si="15"/>
        <v>7500</v>
      </c>
      <c r="N42" s="2" t="s">
        <v>19</v>
      </c>
      <c r="O42" s="1"/>
      <c r="P42" s="15">
        <f t="shared" si="16"/>
        <v>0</v>
      </c>
      <c r="R42" s="2" t="s">
        <v>19</v>
      </c>
      <c r="S42" s="1"/>
      <c r="T42" s="15">
        <f t="shared" si="17"/>
        <v>0</v>
      </c>
    </row>
    <row r="43" spans="2:20" x14ac:dyDescent="0.35">
      <c r="B43" s="2" t="s">
        <v>22</v>
      </c>
      <c r="C43" s="1"/>
      <c r="D43" s="67">
        <f t="shared" si="18"/>
        <v>0</v>
      </c>
      <c r="F43" s="2" t="s">
        <v>22</v>
      </c>
      <c r="G43" s="1"/>
      <c r="H43" s="15">
        <f t="shared" si="14"/>
        <v>0</v>
      </c>
      <c r="J43" s="2" t="s">
        <v>22</v>
      </c>
      <c r="K43" s="1">
        <v>1</v>
      </c>
      <c r="L43" s="15">
        <f t="shared" si="15"/>
        <v>7500</v>
      </c>
      <c r="N43" s="2" t="s">
        <v>22</v>
      </c>
      <c r="O43" s="1"/>
      <c r="P43" s="15">
        <f t="shared" si="16"/>
        <v>0</v>
      </c>
      <c r="R43" s="2" t="s">
        <v>22</v>
      </c>
      <c r="S43" s="1"/>
      <c r="T43" s="15">
        <f t="shared" si="17"/>
        <v>0</v>
      </c>
    </row>
    <row r="44" spans="2:20" x14ac:dyDescent="0.35">
      <c r="B44" s="2" t="s">
        <v>23</v>
      </c>
      <c r="C44" s="1">
        <v>2</v>
      </c>
      <c r="D44" s="67">
        <f t="shared" si="18"/>
        <v>15000</v>
      </c>
      <c r="F44" s="2" t="s">
        <v>23</v>
      </c>
      <c r="G44" s="1"/>
      <c r="H44" s="15">
        <f t="shared" si="14"/>
        <v>0</v>
      </c>
      <c r="J44" s="2" t="s">
        <v>23</v>
      </c>
      <c r="K44" s="1"/>
      <c r="L44" s="15">
        <f t="shared" si="15"/>
        <v>0</v>
      </c>
      <c r="N44" s="2" t="s">
        <v>23</v>
      </c>
      <c r="O44" s="1">
        <v>2</v>
      </c>
      <c r="P44" s="15">
        <f t="shared" si="16"/>
        <v>15000</v>
      </c>
      <c r="R44" s="2" t="s">
        <v>23</v>
      </c>
      <c r="S44" s="1">
        <v>2</v>
      </c>
      <c r="T44" s="15">
        <f t="shared" si="17"/>
        <v>15000</v>
      </c>
    </row>
    <row r="45" spans="2:20" x14ac:dyDescent="0.35">
      <c r="B45" s="51" t="s">
        <v>221</v>
      </c>
      <c r="C45" s="50">
        <f>SUM(C39:C44)</f>
        <v>2</v>
      </c>
      <c r="D45" s="68">
        <f>SUM(D39:D44)</f>
        <v>15000</v>
      </c>
      <c r="F45" s="51" t="s">
        <v>221</v>
      </c>
      <c r="G45" s="50">
        <f>SUM(G39:G44)</f>
        <v>4</v>
      </c>
      <c r="H45" s="68">
        <f>SUM(H39:H44)</f>
        <v>30000</v>
      </c>
      <c r="J45" s="51" t="s">
        <v>221</v>
      </c>
      <c r="K45" s="50">
        <f>SUM(K39:K44)</f>
        <v>2</v>
      </c>
      <c r="L45" s="68">
        <f>SUM(L39:L44)</f>
        <v>15000</v>
      </c>
      <c r="N45" s="51" t="s">
        <v>221</v>
      </c>
      <c r="O45" s="50">
        <f>SUM(O39:O44)</f>
        <v>2</v>
      </c>
      <c r="P45" s="68">
        <f>SUM(P39:P44)</f>
        <v>15000</v>
      </c>
      <c r="R45" s="51" t="s">
        <v>221</v>
      </c>
      <c r="S45" s="50">
        <f>SUM(S39:S44)</f>
        <v>5</v>
      </c>
      <c r="T45" s="68">
        <f>SUM(T39:T44)</f>
        <v>37500</v>
      </c>
    </row>
    <row r="48" spans="2:20" x14ac:dyDescent="0.35">
      <c r="B48" t="s">
        <v>2</v>
      </c>
      <c r="C48" s="93" t="s">
        <v>793</v>
      </c>
      <c r="D48" s="4" t="s">
        <v>642</v>
      </c>
      <c r="F48" t="s">
        <v>2</v>
      </c>
      <c r="G48" s="93" t="s">
        <v>794</v>
      </c>
      <c r="H48" s="4" t="s">
        <v>284</v>
      </c>
      <c r="J48" t="s">
        <v>2</v>
      </c>
      <c r="K48" s="4" t="s">
        <v>796</v>
      </c>
      <c r="L48" s="4" t="s">
        <v>797</v>
      </c>
      <c r="N48" t="s">
        <v>2</v>
      </c>
      <c r="O48" s="93" t="s">
        <v>798</v>
      </c>
      <c r="P48" s="4"/>
      <c r="R48" t="s">
        <v>2</v>
      </c>
      <c r="S48" s="4" t="s">
        <v>16</v>
      </c>
      <c r="T48" s="4" t="s">
        <v>102</v>
      </c>
    </row>
    <row r="49" spans="2:20" x14ac:dyDescent="0.35">
      <c r="B49" s="51" t="s">
        <v>218</v>
      </c>
      <c r="C49" s="50"/>
      <c r="D49" s="68"/>
      <c r="E49" s="65"/>
      <c r="F49" s="51" t="s">
        <v>218</v>
      </c>
      <c r="G49" s="50" t="s">
        <v>219</v>
      </c>
      <c r="H49" s="68" t="s">
        <v>0</v>
      </c>
      <c r="I49" s="65"/>
      <c r="J49" s="51" t="s">
        <v>218</v>
      </c>
      <c r="K49" s="50" t="s">
        <v>219</v>
      </c>
      <c r="L49" s="68" t="s">
        <v>0</v>
      </c>
      <c r="N49" s="51" t="s">
        <v>218</v>
      </c>
      <c r="O49" s="50" t="s">
        <v>219</v>
      </c>
      <c r="P49" s="68" t="s">
        <v>0</v>
      </c>
      <c r="R49" s="51" t="s">
        <v>218</v>
      </c>
      <c r="S49" s="50" t="s">
        <v>219</v>
      </c>
      <c r="T49" s="68" t="s">
        <v>0</v>
      </c>
    </row>
    <row r="50" spans="2:20" x14ac:dyDescent="0.35">
      <c r="B50" s="2" t="s">
        <v>18</v>
      </c>
      <c r="C50" s="1"/>
      <c r="D50" s="15"/>
      <c r="E50" s="66"/>
      <c r="F50" s="2" t="s">
        <v>18</v>
      </c>
      <c r="G50" s="1"/>
      <c r="H50" s="15">
        <f>G50*7500</f>
        <v>0</v>
      </c>
      <c r="I50" s="65"/>
      <c r="J50" s="2" t="s">
        <v>18</v>
      </c>
      <c r="K50" s="1">
        <v>1</v>
      </c>
      <c r="L50" s="15">
        <f>K50*7500</f>
        <v>7500</v>
      </c>
      <c r="N50" s="2" t="s">
        <v>18</v>
      </c>
      <c r="O50" s="1">
        <v>2</v>
      </c>
      <c r="P50" s="15">
        <f>O50*7500</f>
        <v>15000</v>
      </c>
      <c r="R50" s="2" t="s">
        <v>18</v>
      </c>
      <c r="S50" s="1"/>
      <c r="T50" s="15">
        <f>S50*7500</f>
        <v>0</v>
      </c>
    </row>
    <row r="51" spans="2:20" x14ac:dyDescent="0.35">
      <c r="B51" s="2" t="s">
        <v>21</v>
      </c>
      <c r="C51" s="1"/>
      <c r="D51" s="67">
        <f>C51*7500</f>
        <v>0</v>
      </c>
      <c r="E51" s="65"/>
      <c r="F51" s="2" t="s">
        <v>21</v>
      </c>
      <c r="G51" s="1">
        <v>1</v>
      </c>
      <c r="H51" s="15">
        <f t="shared" ref="H51:H55" si="19">G51*7500</f>
        <v>7500</v>
      </c>
      <c r="I51" s="65"/>
      <c r="J51" s="2" t="s">
        <v>21</v>
      </c>
      <c r="K51" s="1">
        <v>1</v>
      </c>
      <c r="L51" s="15">
        <f t="shared" ref="L51:L55" si="20">K51*7500</f>
        <v>7500</v>
      </c>
      <c r="N51" s="2" t="s">
        <v>21</v>
      </c>
      <c r="O51" s="1">
        <v>2</v>
      </c>
      <c r="P51" s="15">
        <f t="shared" ref="P51:P55" si="21">O51*7500</f>
        <v>15000</v>
      </c>
      <c r="R51" s="2" t="s">
        <v>21</v>
      </c>
      <c r="S51" s="1"/>
      <c r="T51" s="15">
        <f t="shared" ref="T51:T55" si="22">S51*7500</f>
        <v>0</v>
      </c>
    </row>
    <row r="52" spans="2:20" x14ac:dyDescent="0.35">
      <c r="B52" s="2" t="s">
        <v>20</v>
      </c>
      <c r="C52" s="1">
        <v>1</v>
      </c>
      <c r="D52" s="67">
        <f t="shared" ref="D52:D55" si="23">C52*7500</f>
        <v>7500</v>
      </c>
      <c r="E52" s="65"/>
      <c r="F52" s="2" t="s">
        <v>20</v>
      </c>
      <c r="G52" s="1">
        <v>4</v>
      </c>
      <c r="H52" s="15">
        <f t="shared" si="19"/>
        <v>30000</v>
      </c>
      <c r="I52" s="65"/>
      <c r="J52" s="2" t="s">
        <v>20</v>
      </c>
      <c r="K52" s="1"/>
      <c r="L52" s="15">
        <f t="shared" si="20"/>
        <v>0</v>
      </c>
      <c r="N52" s="2" t="s">
        <v>20</v>
      </c>
      <c r="O52" s="1">
        <v>2</v>
      </c>
      <c r="P52" s="15">
        <f t="shared" si="21"/>
        <v>15000</v>
      </c>
      <c r="R52" s="2" t="s">
        <v>20</v>
      </c>
      <c r="S52" s="1"/>
      <c r="T52" s="15">
        <f t="shared" si="22"/>
        <v>0</v>
      </c>
    </row>
    <row r="53" spans="2:20" x14ac:dyDescent="0.35">
      <c r="B53" s="2" t="s">
        <v>19</v>
      </c>
      <c r="C53" s="1"/>
      <c r="D53" s="67">
        <f t="shared" si="23"/>
        <v>0</v>
      </c>
      <c r="F53" s="2" t="s">
        <v>19</v>
      </c>
      <c r="G53" s="1">
        <v>3</v>
      </c>
      <c r="H53" s="15">
        <f t="shared" si="19"/>
        <v>22500</v>
      </c>
      <c r="J53" s="2" t="s">
        <v>19</v>
      </c>
      <c r="K53" s="1"/>
      <c r="L53" s="15">
        <f t="shared" si="20"/>
        <v>0</v>
      </c>
      <c r="N53" s="2" t="s">
        <v>19</v>
      </c>
      <c r="O53" s="1">
        <v>3</v>
      </c>
      <c r="P53" s="15">
        <f t="shared" si="21"/>
        <v>22500</v>
      </c>
      <c r="R53" s="2" t="s">
        <v>19</v>
      </c>
      <c r="S53" s="1">
        <v>2</v>
      </c>
      <c r="T53" s="15">
        <f t="shared" si="22"/>
        <v>15000</v>
      </c>
    </row>
    <row r="54" spans="2:20" x14ac:dyDescent="0.35">
      <c r="B54" s="2" t="s">
        <v>22</v>
      </c>
      <c r="C54" s="1">
        <v>1</v>
      </c>
      <c r="D54" s="67">
        <f t="shared" si="23"/>
        <v>7500</v>
      </c>
      <c r="F54" s="2" t="s">
        <v>22</v>
      </c>
      <c r="G54" s="1"/>
      <c r="H54" s="15">
        <f t="shared" si="19"/>
        <v>0</v>
      </c>
      <c r="J54" s="2" t="s">
        <v>22</v>
      </c>
      <c r="K54" s="1"/>
      <c r="L54" s="15">
        <f t="shared" si="20"/>
        <v>0</v>
      </c>
      <c r="N54" s="2" t="s">
        <v>22</v>
      </c>
      <c r="O54" s="1">
        <v>4</v>
      </c>
      <c r="P54" s="15">
        <f t="shared" si="21"/>
        <v>30000</v>
      </c>
      <c r="R54" s="2" t="s">
        <v>22</v>
      </c>
      <c r="S54" s="1"/>
      <c r="T54" s="15">
        <f t="shared" si="22"/>
        <v>0</v>
      </c>
    </row>
    <row r="55" spans="2:20" x14ac:dyDescent="0.35">
      <c r="B55" s="2" t="s">
        <v>23</v>
      </c>
      <c r="C55" s="1">
        <v>3</v>
      </c>
      <c r="D55" s="67">
        <f t="shared" si="23"/>
        <v>22500</v>
      </c>
      <c r="F55" s="2" t="s">
        <v>23</v>
      </c>
      <c r="G55" s="1">
        <v>5</v>
      </c>
      <c r="H55" s="15">
        <f t="shared" si="19"/>
        <v>37500</v>
      </c>
      <c r="J55" s="2" t="s">
        <v>23</v>
      </c>
      <c r="K55" s="1"/>
      <c r="L55" s="15">
        <f t="shared" si="20"/>
        <v>0</v>
      </c>
      <c r="N55" s="2" t="s">
        <v>23</v>
      </c>
      <c r="O55" s="1">
        <v>3</v>
      </c>
      <c r="P55" s="15">
        <f t="shared" si="21"/>
        <v>22500</v>
      </c>
      <c r="R55" s="2" t="s">
        <v>23</v>
      </c>
      <c r="S55" s="1">
        <v>2</v>
      </c>
      <c r="T55" s="15">
        <f t="shared" si="22"/>
        <v>15000</v>
      </c>
    </row>
    <row r="56" spans="2:20" x14ac:dyDescent="0.35">
      <c r="B56" s="51" t="s">
        <v>221</v>
      </c>
      <c r="C56" s="50">
        <f>SUM(C50:C55)</f>
        <v>5</v>
      </c>
      <c r="D56" s="68">
        <f>SUM(D50:D55)</f>
        <v>37500</v>
      </c>
      <c r="F56" s="51" t="s">
        <v>221</v>
      </c>
      <c r="G56" s="50">
        <f>SUM(G50:G55)</f>
        <v>13</v>
      </c>
      <c r="H56" s="68">
        <f>SUM(H50:H55)</f>
        <v>97500</v>
      </c>
      <c r="J56" s="51" t="s">
        <v>221</v>
      </c>
      <c r="K56" s="50">
        <f>SUM(K50:K55)</f>
        <v>2</v>
      </c>
      <c r="L56" s="68">
        <f>SUM(L50:L55)</f>
        <v>15000</v>
      </c>
      <c r="N56" s="51" t="s">
        <v>221</v>
      </c>
      <c r="O56" s="50">
        <f>SUM(O50:O55)</f>
        <v>16</v>
      </c>
      <c r="P56" s="68">
        <f>SUM(P50:P55)</f>
        <v>120000</v>
      </c>
      <c r="R56" s="51" t="s">
        <v>221</v>
      </c>
      <c r="S56" s="50">
        <f>SUM(S50:S55)</f>
        <v>4</v>
      </c>
      <c r="T56" s="68">
        <f>SUM(T50:T55)</f>
        <v>30000</v>
      </c>
    </row>
    <row r="59" spans="2:20" x14ac:dyDescent="0.35">
      <c r="B59" t="s">
        <v>2</v>
      </c>
      <c r="C59" s="60" t="s">
        <v>804</v>
      </c>
      <c r="D59" s="4" t="s">
        <v>229</v>
      </c>
      <c r="F59" t="s">
        <v>2</v>
      </c>
      <c r="G59" s="60" t="s">
        <v>801</v>
      </c>
      <c r="H59" s="4" t="s">
        <v>802</v>
      </c>
      <c r="J59" t="s">
        <v>2</v>
      </c>
      <c r="K59" s="93" t="s">
        <v>214</v>
      </c>
      <c r="L59" s="4" t="s">
        <v>800</v>
      </c>
      <c r="N59" t="s">
        <v>2</v>
      </c>
      <c r="O59" s="93" t="s">
        <v>366</v>
      </c>
      <c r="P59" s="4" t="s">
        <v>104</v>
      </c>
      <c r="R59" t="s">
        <v>2</v>
      </c>
      <c r="S59" s="4" t="s">
        <v>306</v>
      </c>
      <c r="T59" s="4" t="s">
        <v>799</v>
      </c>
    </row>
    <row r="60" spans="2:20" x14ac:dyDescent="0.35">
      <c r="B60" s="51" t="s">
        <v>218</v>
      </c>
      <c r="C60" s="50" t="s">
        <v>219</v>
      </c>
      <c r="D60" s="68" t="s">
        <v>0</v>
      </c>
      <c r="E60" s="65"/>
      <c r="F60" s="51" t="s">
        <v>218</v>
      </c>
      <c r="G60" s="50" t="s">
        <v>219</v>
      </c>
      <c r="H60" s="68" t="s">
        <v>0</v>
      </c>
      <c r="I60" s="65"/>
      <c r="J60" s="51" t="s">
        <v>218</v>
      </c>
      <c r="K60" s="50" t="s">
        <v>219</v>
      </c>
      <c r="L60" s="68" t="s">
        <v>0</v>
      </c>
      <c r="N60" s="51" t="s">
        <v>218</v>
      </c>
      <c r="O60" s="50" t="s">
        <v>219</v>
      </c>
      <c r="P60" s="68" t="s">
        <v>0</v>
      </c>
      <c r="R60" s="51" t="s">
        <v>218</v>
      </c>
      <c r="S60" s="50" t="s">
        <v>219</v>
      </c>
      <c r="T60" s="68" t="s">
        <v>0</v>
      </c>
    </row>
    <row r="61" spans="2:20" x14ac:dyDescent="0.35">
      <c r="B61" s="2" t="s">
        <v>18</v>
      </c>
      <c r="C61" s="1"/>
      <c r="D61" s="15"/>
      <c r="E61" s="66"/>
      <c r="F61" s="2" t="s">
        <v>18</v>
      </c>
      <c r="G61" s="1">
        <v>1</v>
      </c>
      <c r="H61" s="15">
        <f>G61*7500</f>
        <v>7500</v>
      </c>
      <c r="I61" s="65"/>
      <c r="J61" s="2" t="s">
        <v>18</v>
      </c>
      <c r="K61" s="1"/>
      <c r="L61" s="15">
        <f>K61*7500</f>
        <v>0</v>
      </c>
      <c r="N61" s="2" t="s">
        <v>18</v>
      </c>
      <c r="O61" s="1">
        <v>1</v>
      </c>
      <c r="P61" s="15">
        <f>O61*7500</f>
        <v>7500</v>
      </c>
      <c r="R61" s="2" t="s">
        <v>18</v>
      </c>
      <c r="S61" s="1"/>
      <c r="T61" s="15">
        <f>S61*7500</f>
        <v>0</v>
      </c>
    </row>
    <row r="62" spans="2:20" x14ac:dyDescent="0.35">
      <c r="B62" s="2" t="s">
        <v>21</v>
      </c>
      <c r="C62" s="1"/>
      <c r="D62" s="67">
        <f>C62*7500</f>
        <v>0</v>
      </c>
      <c r="E62" s="65"/>
      <c r="F62" s="2" t="s">
        <v>21</v>
      </c>
      <c r="G62" s="1">
        <v>2</v>
      </c>
      <c r="H62" s="15">
        <f t="shared" ref="H62:H66" si="24">G62*7500</f>
        <v>15000</v>
      </c>
      <c r="I62" s="65"/>
      <c r="J62" s="2" t="s">
        <v>21</v>
      </c>
      <c r="K62" s="1"/>
      <c r="L62" s="15">
        <f t="shared" ref="L62:L66" si="25">K62*7500</f>
        <v>0</v>
      </c>
      <c r="N62" s="2" t="s">
        <v>21</v>
      </c>
      <c r="O62" s="1"/>
      <c r="P62" s="15">
        <f t="shared" ref="P62:P66" si="26">O62*7500</f>
        <v>0</v>
      </c>
      <c r="R62" s="2" t="s">
        <v>21</v>
      </c>
      <c r="S62" s="1">
        <v>5</v>
      </c>
      <c r="T62" s="15">
        <f t="shared" ref="T62:T66" si="27">S62*7500</f>
        <v>37500</v>
      </c>
    </row>
    <row r="63" spans="2:20" x14ac:dyDescent="0.35">
      <c r="B63" s="2" t="s">
        <v>20</v>
      </c>
      <c r="C63" s="1"/>
      <c r="D63" s="67">
        <f t="shared" ref="D63:D66" si="28">C63*7500</f>
        <v>0</v>
      </c>
      <c r="E63" s="65"/>
      <c r="F63" s="2" t="s">
        <v>20</v>
      </c>
      <c r="G63" s="1">
        <v>1</v>
      </c>
      <c r="H63" s="15">
        <f t="shared" si="24"/>
        <v>7500</v>
      </c>
      <c r="I63" s="65"/>
      <c r="J63" s="2" t="s">
        <v>20</v>
      </c>
      <c r="K63" s="1"/>
      <c r="L63" s="15">
        <f t="shared" si="25"/>
        <v>0</v>
      </c>
      <c r="N63" s="2" t="s">
        <v>20</v>
      </c>
      <c r="O63" s="1">
        <v>1</v>
      </c>
      <c r="P63" s="15">
        <f t="shared" si="26"/>
        <v>7500</v>
      </c>
      <c r="R63" s="2" t="s">
        <v>20</v>
      </c>
      <c r="S63" s="1">
        <v>2</v>
      </c>
      <c r="T63" s="15">
        <f t="shared" si="27"/>
        <v>15000</v>
      </c>
    </row>
    <row r="64" spans="2:20" x14ac:dyDescent="0.35">
      <c r="B64" s="2" t="s">
        <v>19</v>
      </c>
      <c r="C64" s="1">
        <v>2</v>
      </c>
      <c r="D64" s="67">
        <f t="shared" si="28"/>
        <v>15000</v>
      </c>
      <c r="F64" s="2" t="s">
        <v>19</v>
      </c>
      <c r="G64" s="1">
        <v>1</v>
      </c>
      <c r="H64" s="15">
        <f t="shared" si="24"/>
        <v>7500</v>
      </c>
      <c r="J64" s="2" t="s">
        <v>19</v>
      </c>
      <c r="K64" s="1">
        <v>2</v>
      </c>
      <c r="L64" s="15">
        <f t="shared" si="25"/>
        <v>15000</v>
      </c>
      <c r="N64" s="2" t="s">
        <v>19</v>
      </c>
      <c r="O64" s="1"/>
      <c r="P64" s="15">
        <f t="shared" si="26"/>
        <v>0</v>
      </c>
      <c r="R64" s="2" t="s">
        <v>19</v>
      </c>
      <c r="S64" s="1">
        <v>1</v>
      </c>
      <c r="T64" s="15">
        <f t="shared" si="27"/>
        <v>7500</v>
      </c>
    </row>
    <row r="65" spans="2:20" x14ac:dyDescent="0.35">
      <c r="B65" s="2" t="s">
        <v>22</v>
      </c>
      <c r="C65" s="1"/>
      <c r="D65" s="67">
        <f t="shared" si="28"/>
        <v>0</v>
      </c>
      <c r="F65" s="2" t="s">
        <v>22</v>
      </c>
      <c r="G65" s="1"/>
      <c r="H65" s="15">
        <f t="shared" si="24"/>
        <v>0</v>
      </c>
      <c r="J65" s="2" t="s">
        <v>22</v>
      </c>
      <c r="K65" s="1"/>
      <c r="L65" s="15">
        <f t="shared" si="25"/>
        <v>0</v>
      </c>
      <c r="N65" s="2" t="s">
        <v>22</v>
      </c>
      <c r="O65" s="1">
        <v>1</v>
      </c>
      <c r="P65" s="15">
        <f t="shared" si="26"/>
        <v>7500</v>
      </c>
      <c r="R65" s="2" t="s">
        <v>22</v>
      </c>
      <c r="S65" s="1">
        <v>4</v>
      </c>
      <c r="T65" s="15">
        <f t="shared" si="27"/>
        <v>30000</v>
      </c>
    </row>
    <row r="66" spans="2:20" x14ac:dyDescent="0.35">
      <c r="B66" s="2" t="s">
        <v>23</v>
      </c>
      <c r="C66" s="1"/>
      <c r="D66" s="67">
        <f t="shared" si="28"/>
        <v>0</v>
      </c>
      <c r="F66" s="2" t="s">
        <v>23</v>
      </c>
      <c r="G66" s="1">
        <v>1</v>
      </c>
      <c r="H66" s="15">
        <f t="shared" si="24"/>
        <v>7500</v>
      </c>
      <c r="J66" s="2" t="s">
        <v>23</v>
      </c>
      <c r="K66" s="1"/>
      <c r="L66" s="15">
        <f t="shared" si="25"/>
        <v>0</v>
      </c>
      <c r="N66" s="2" t="s">
        <v>23</v>
      </c>
      <c r="O66" s="1">
        <v>4</v>
      </c>
      <c r="P66" s="15">
        <f t="shared" si="26"/>
        <v>30000</v>
      </c>
      <c r="R66" s="2" t="s">
        <v>23</v>
      </c>
      <c r="S66" s="1">
        <v>3</v>
      </c>
      <c r="T66" s="15">
        <f t="shared" si="27"/>
        <v>22500</v>
      </c>
    </row>
    <row r="67" spans="2:20" x14ac:dyDescent="0.35">
      <c r="B67" s="51" t="s">
        <v>221</v>
      </c>
      <c r="C67" s="50">
        <f>SUM(C61:C66)</f>
        <v>2</v>
      </c>
      <c r="D67" s="68">
        <f>SUM(D61:D66)</f>
        <v>15000</v>
      </c>
      <c r="F67" s="51" t="s">
        <v>221</v>
      </c>
      <c r="G67" s="50">
        <f>SUM(G61:G66)</f>
        <v>6</v>
      </c>
      <c r="H67" s="68">
        <f>SUM(H61:H66)</f>
        <v>45000</v>
      </c>
      <c r="J67" s="51" t="s">
        <v>221</v>
      </c>
      <c r="K67" s="50">
        <f>SUM(K61:K66)</f>
        <v>2</v>
      </c>
      <c r="L67" s="68">
        <f>SUM(L61:L66)</f>
        <v>15000</v>
      </c>
      <c r="N67" s="51" t="s">
        <v>221</v>
      </c>
      <c r="O67" s="50">
        <f>SUM(O61:O66)</f>
        <v>7</v>
      </c>
      <c r="P67" s="68">
        <f>SUM(P61:P66)</f>
        <v>52500</v>
      </c>
      <c r="R67" s="51" t="s">
        <v>221</v>
      </c>
      <c r="S67" s="50">
        <f>SUM(S61:S66)</f>
        <v>15</v>
      </c>
      <c r="T67" s="68">
        <f>SUM(T61:T66)</f>
        <v>112500</v>
      </c>
    </row>
    <row r="70" spans="2:20" x14ac:dyDescent="0.35">
      <c r="B70" t="s">
        <v>2</v>
      </c>
      <c r="C70" s="93" t="s">
        <v>12</v>
      </c>
      <c r="D70" s="4" t="s">
        <v>102</v>
      </c>
      <c r="F70"/>
      <c r="G70" s="93"/>
      <c r="J70"/>
      <c r="K70" s="93"/>
      <c r="L70" s="4"/>
      <c r="O70" s="93"/>
      <c r="P70" s="4"/>
      <c r="S70" s="93"/>
      <c r="T70" s="4"/>
    </row>
    <row r="71" spans="2:20" x14ac:dyDescent="0.35">
      <c r="B71" s="51" t="s">
        <v>218</v>
      </c>
      <c r="C71" s="50" t="s">
        <v>219</v>
      </c>
      <c r="D71" s="68" t="s">
        <v>0</v>
      </c>
      <c r="F71" s="51" t="s">
        <v>218</v>
      </c>
      <c r="G71" s="50" t="s">
        <v>219</v>
      </c>
      <c r="H71" s="68" t="s">
        <v>0</v>
      </c>
      <c r="J71" s="51" t="s">
        <v>218</v>
      </c>
      <c r="K71" s="50" t="s">
        <v>219</v>
      </c>
      <c r="L71" s="68" t="s">
        <v>0</v>
      </c>
      <c r="N71" s="51" t="s">
        <v>218</v>
      </c>
      <c r="O71" s="50" t="s">
        <v>219</v>
      </c>
      <c r="P71" s="68" t="s">
        <v>0</v>
      </c>
      <c r="R71" s="51" t="s">
        <v>218</v>
      </c>
      <c r="S71" s="50" t="s">
        <v>219</v>
      </c>
      <c r="T71" s="68" t="s">
        <v>0</v>
      </c>
    </row>
    <row r="72" spans="2:20" x14ac:dyDescent="0.35">
      <c r="B72" s="2" t="s">
        <v>18</v>
      </c>
      <c r="C72" s="1"/>
      <c r="D72" s="15">
        <f>C72*7500</f>
        <v>0</v>
      </c>
      <c r="F72" s="2" t="s">
        <v>18</v>
      </c>
      <c r="G72" s="1"/>
      <c r="H72" s="15">
        <f>G72*7500</f>
        <v>0</v>
      </c>
      <c r="J72" s="2" t="s">
        <v>18</v>
      </c>
      <c r="K72" s="1"/>
      <c r="L72" s="15">
        <f>K72*7500</f>
        <v>0</v>
      </c>
      <c r="N72" s="2" t="s">
        <v>18</v>
      </c>
      <c r="O72" s="1"/>
      <c r="P72" s="15">
        <f>O72*7500</f>
        <v>0</v>
      </c>
      <c r="R72" s="2" t="s">
        <v>18</v>
      </c>
      <c r="S72" s="1"/>
      <c r="T72" s="15">
        <f>S72*7500</f>
        <v>0</v>
      </c>
    </row>
    <row r="73" spans="2:20" x14ac:dyDescent="0.35">
      <c r="B73" s="2" t="s">
        <v>21</v>
      </c>
      <c r="C73" s="1">
        <v>2</v>
      </c>
      <c r="D73" s="15">
        <f t="shared" ref="D73:D77" si="29">C73*7500</f>
        <v>15000</v>
      </c>
      <c r="F73" s="2" t="s">
        <v>21</v>
      </c>
      <c r="G73" s="1"/>
      <c r="H73" s="15">
        <f t="shared" ref="H73:H77" si="30">G73*7500</f>
        <v>0</v>
      </c>
      <c r="J73" s="2" t="s">
        <v>21</v>
      </c>
      <c r="K73" s="1"/>
      <c r="L73" s="15">
        <f t="shared" ref="L73:L77" si="31">K73*7500</f>
        <v>0</v>
      </c>
      <c r="N73" s="2" t="s">
        <v>21</v>
      </c>
      <c r="O73" s="1"/>
      <c r="P73" s="15">
        <f t="shared" ref="P73:P77" si="32">O73*7500</f>
        <v>0</v>
      </c>
      <c r="R73" s="2" t="s">
        <v>21</v>
      </c>
      <c r="S73" s="1"/>
      <c r="T73" s="15">
        <f t="shared" ref="T73:T77" si="33">S73*7500</f>
        <v>0</v>
      </c>
    </row>
    <row r="74" spans="2:20" x14ac:dyDescent="0.35">
      <c r="B74" s="2" t="s">
        <v>20</v>
      </c>
      <c r="C74" s="1"/>
      <c r="D74" s="15">
        <f t="shared" si="29"/>
        <v>0</v>
      </c>
      <c r="F74" s="2" t="s">
        <v>20</v>
      </c>
      <c r="G74" s="1"/>
      <c r="H74" s="15">
        <f t="shared" si="30"/>
        <v>0</v>
      </c>
      <c r="J74" s="2" t="s">
        <v>20</v>
      </c>
      <c r="K74" s="1"/>
      <c r="L74" s="15">
        <f t="shared" si="31"/>
        <v>0</v>
      </c>
      <c r="N74" s="2" t="s">
        <v>20</v>
      </c>
      <c r="O74" s="1"/>
      <c r="P74" s="15">
        <f t="shared" si="32"/>
        <v>0</v>
      </c>
      <c r="R74" s="2" t="s">
        <v>20</v>
      </c>
      <c r="S74" s="1"/>
      <c r="T74" s="15">
        <f t="shared" si="33"/>
        <v>0</v>
      </c>
    </row>
    <row r="75" spans="2:20" x14ac:dyDescent="0.35">
      <c r="B75" s="2" t="s">
        <v>19</v>
      </c>
      <c r="C75" s="1"/>
      <c r="D75" s="15">
        <f t="shared" si="29"/>
        <v>0</v>
      </c>
      <c r="F75" s="2" t="s">
        <v>19</v>
      </c>
      <c r="G75" s="1"/>
      <c r="H75" s="15">
        <f t="shared" si="30"/>
        <v>0</v>
      </c>
      <c r="J75" s="2" t="s">
        <v>19</v>
      </c>
      <c r="K75" s="1"/>
      <c r="L75" s="15">
        <f t="shared" si="31"/>
        <v>0</v>
      </c>
      <c r="N75" s="2" t="s">
        <v>19</v>
      </c>
      <c r="O75" s="1"/>
      <c r="P75" s="15">
        <f t="shared" si="32"/>
        <v>0</v>
      </c>
      <c r="R75" s="2" t="s">
        <v>19</v>
      </c>
      <c r="S75" s="1"/>
      <c r="T75" s="15">
        <f t="shared" si="33"/>
        <v>0</v>
      </c>
    </row>
    <row r="76" spans="2:20" x14ac:dyDescent="0.35">
      <c r="B76" s="2" t="s">
        <v>22</v>
      </c>
      <c r="C76" s="1"/>
      <c r="D76" s="15">
        <f t="shared" si="29"/>
        <v>0</v>
      </c>
      <c r="F76" s="2" t="s">
        <v>22</v>
      </c>
      <c r="G76" s="1"/>
      <c r="H76" s="15">
        <f t="shared" si="30"/>
        <v>0</v>
      </c>
      <c r="J76" s="2" t="s">
        <v>22</v>
      </c>
      <c r="K76" s="1"/>
      <c r="L76" s="15">
        <f t="shared" si="31"/>
        <v>0</v>
      </c>
      <c r="N76" s="2" t="s">
        <v>22</v>
      </c>
      <c r="O76" s="1"/>
      <c r="P76" s="15">
        <f t="shared" si="32"/>
        <v>0</v>
      </c>
      <c r="R76" s="2" t="s">
        <v>22</v>
      </c>
      <c r="S76" s="1"/>
      <c r="T76" s="15">
        <f t="shared" si="33"/>
        <v>0</v>
      </c>
    </row>
    <row r="77" spans="2:20" x14ac:dyDescent="0.35">
      <c r="B77" s="2" t="s">
        <v>23</v>
      </c>
      <c r="C77" s="1"/>
      <c r="D77" s="15">
        <f t="shared" si="29"/>
        <v>0</v>
      </c>
      <c r="F77" s="2" t="s">
        <v>23</v>
      </c>
      <c r="G77" s="1"/>
      <c r="H77" s="15">
        <f t="shared" si="30"/>
        <v>0</v>
      </c>
      <c r="J77" s="2" t="s">
        <v>23</v>
      </c>
      <c r="K77" s="1"/>
      <c r="L77" s="15">
        <f t="shared" si="31"/>
        <v>0</v>
      </c>
      <c r="N77" s="2" t="s">
        <v>23</v>
      </c>
      <c r="O77" s="1"/>
      <c r="P77" s="15">
        <f t="shared" si="32"/>
        <v>0</v>
      </c>
      <c r="R77" s="2" t="s">
        <v>23</v>
      </c>
      <c r="S77" s="1"/>
      <c r="T77" s="15">
        <f t="shared" si="33"/>
        <v>0</v>
      </c>
    </row>
    <row r="78" spans="2:20" x14ac:dyDescent="0.35">
      <c r="B78" s="51" t="s">
        <v>221</v>
      </c>
      <c r="C78" s="50">
        <f>SUM(C72:C77)</f>
        <v>2</v>
      </c>
      <c r="D78" s="68">
        <f>SUM(D72:D77)</f>
        <v>15000</v>
      </c>
      <c r="F78" s="51" t="s">
        <v>221</v>
      </c>
      <c r="G78" s="50">
        <f>SUM(G72:G77)</f>
        <v>0</v>
      </c>
      <c r="H78" s="68">
        <f>SUM(H72:H77)</f>
        <v>0</v>
      </c>
      <c r="J78" s="51" t="s">
        <v>221</v>
      </c>
      <c r="K78" s="50">
        <f>SUM(K72:K77)</f>
        <v>0</v>
      </c>
      <c r="L78" s="68">
        <f>SUM(L72:L77)</f>
        <v>0</v>
      </c>
      <c r="N78" s="51" t="s">
        <v>221</v>
      </c>
      <c r="O78" s="50">
        <f>SUM(O72:O77)</f>
        <v>0</v>
      </c>
      <c r="P78" s="68">
        <f>SUM(P72:P77)</f>
        <v>0</v>
      </c>
      <c r="R78" s="51" t="s">
        <v>221</v>
      </c>
      <c r="S78" s="50">
        <f>SUM(S72:S77)</f>
        <v>0</v>
      </c>
      <c r="T78" s="68">
        <f>SUM(T72:T77)</f>
        <v>0</v>
      </c>
    </row>
    <row r="82" spans="2:17" x14ac:dyDescent="0.35">
      <c r="B82" s="51" t="s">
        <v>218</v>
      </c>
      <c r="C82" s="50" t="s">
        <v>243</v>
      </c>
      <c r="E82" s="51" t="s">
        <v>218</v>
      </c>
      <c r="F82" s="50" t="s">
        <v>243</v>
      </c>
      <c r="H82" s="51" t="s">
        <v>218</v>
      </c>
      <c r="I82" s="50" t="s">
        <v>243</v>
      </c>
      <c r="K82" s="51" t="s">
        <v>218</v>
      </c>
      <c r="L82" s="50" t="s">
        <v>243</v>
      </c>
      <c r="N82" s="132"/>
      <c r="O82" s="204"/>
      <c r="P82" s="65"/>
      <c r="Q82" s="75"/>
    </row>
    <row r="83" spans="2:17" x14ac:dyDescent="0.35">
      <c r="B83" s="2" t="s">
        <v>18</v>
      </c>
      <c r="C83" s="1" t="s">
        <v>238</v>
      </c>
      <c r="E83" s="2" t="s">
        <v>18</v>
      </c>
      <c r="F83" s="1" t="s">
        <v>238</v>
      </c>
      <c r="H83" s="2" t="s">
        <v>18</v>
      </c>
      <c r="I83" s="1" t="s">
        <v>238</v>
      </c>
      <c r="K83" s="2" t="s">
        <v>18</v>
      </c>
      <c r="L83" s="1" t="s">
        <v>238</v>
      </c>
      <c r="N83" s="132"/>
      <c r="O83" s="65"/>
      <c r="P83" s="206"/>
      <c r="Q83" s="75"/>
    </row>
    <row r="84" spans="2:17" s="4" customFormat="1" x14ac:dyDescent="0.35">
      <c r="B84" s="2" t="s">
        <v>19</v>
      </c>
      <c r="C84" s="1" t="s">
        <v>237</v>
      </c>
      <c r="E84" s="2" t="s">
        <v>19</v>
      </c>
      <c r="F84" s="1" t="s">
        <v>237</v>
      </c>
      <c r="H84" s="2" t="s">
        <v>19</v>
      </c>
      <c r="I84" s="1" t="s">
        <v>237</v>
      </c>
      <c r="K84" s="2" t="s">
        <v>19</v>
      </c>
      <c r="L84" s="1" t="s">
        <v>237</v>
      </c>
      <c r="M84"/>
      <c r="N84" s="132"/>
      <c r="O84" s="65"/>
      <c r="P84" s="205"/>
      <c r="Q84" s="85"/>
    </row>
    <row r="85" spans="2:17" s="4" customFormat="1" x14ac:dyDescent="0.35">
      <c r="B85" s="2" t="s">
        <v>20</v>
      </c>
      <c r="C85" s="1" t="s">
        <v>239</v>
      </c>
      <c r="E85" s="2" t="s">
        <v>20</v>
      </c>
      <c r="F85" s="1" t="s">
        <v>239</v>
      </c>
      <c r="H85" s="2" t="s">
        <v>20</v>
      </c>
      <c r="I85" s="1" t="s">
        <v>239</v>
      </c>
      <c r="K85" s="2" t="s">
        <v>20</v>
      </c>
      <c r="L85" s="1" t="s">
        <v>239</v>
      </c>
      <c r="M85"/>
      <c r="N85" s="132"/>
      <c r="O85" s="65"/>
      <c r="P85" s="205"/>
      <c r="Q85" s="85"/>
    </row>
    <row r="86" spans="2:17" s="4" customFormat="1" x14ac:dyDescent="0.35">
      <c r="B86" s="2" t="s">
        <v>21</v>
      </c>
      <c r="C86" s="1" t="s">
        <v>240</v>
      </c>
      <c r="E86" s="2" t="s">
        <v>21</v>
      </c>
      <c r="F86" s="1" t="s">
        <v>240</v>
      </c>
      <c r="H86" s="2" t="s">
        <v>21</v>
      </c>
      <c r="I86" s="1" t="s">
        <v>240</v>
      </c>
      <c r="K86" s="2" t="s">
        <v>21</v>
      </c>
      <c r="L86" s="1" t="s">
        <v>240</v>
      </c>
      <c r="M86"/>
      <c r="N86" s="132"/>
      <c r="O86" s="65"/>
      <c r="P86" s="205"/>
      <c r="Q86" s="85"/>
    </row>
    <row r="87" spans="2:17" s="4" customFormat="1" x14ac:dyDescent="0.35">
      <c r="B87" s="2" t="s">
        <v>22</v>
      </c>
      <c r="C87" s="1" t="s">
        <v>241</v>
      </c>
      <c r="E87" s="2" t="s">
        <v>22</v>
      </c>
      <c r="F87" s="1" t="s">
        <v>241</v>
      </c>
      <c r="H87" s="2" t="s">
        <v>22</v>
      </c>
      <c r="I87" s="1" t="s">
        <v>241</v>
      </c>
      <c r="K87" s="2" t="s">
        <v>22</v>
      </c>
      <c r="L87" s="1" t="s">
        <v>241</v>
      </c>
      <c r="M87"/>
      <c r="N87" s="132"/>
      <c r="O87" s="65"/>
      <c r="P87" s="205"/>
      <c r="Q87" s="85"/>
    </row>
    <row r="88" spans="2:17" s="4" customFormat="1" x14ac:dyDescent="0.35">
      <c r="B88" s="2" t="s">
        <v>23</v>
      </c>
      <c r="C88" s="1" t="s">
        <v>242</v>
      </c>
      <c r="E88" s="2" t="s">
        <v>23</v>
      </c>
      <c r="F88" s="1" t="s">
        <v>242</v>
      </c>
      <c r="H88" s="2" t="s">
        <v>23</v>
      </c>
      <c r="I88" s="1" t="s">
        <v>242</v>
      </c>
      <c r="K88" s="2" t="s">
        <v>23</v>
      </c>
      <c r="L88" s="1" t="s">
        <v>242</v>
      </c>
      <c r="M88"/>
      <c r="N88" s="132"/>
      <c r="O88" s="65"/>
      <c r="P88" s="205"/>
      <c r="Q88" s="85"/>
    </row>
    <row r="89" spans="2:17" x14ac:dyDescent="0.35">
      <c r="K89" s="4"/>
      <c r="L89" s="4"/>
      <c r="N89" s="132"/>
      <c r="O89" s="65"/>
      <c r="P89" s="205"/>
      <c r="Q89" s="75"/>
    </row>
    <row r="90" spans="2:17" s="4" customFormat="1" x14ac:dyDescent="0.35">
      <c r="B90" s="51" t="s">
        <v>218</v>
      </c>
      <c r="C90" s="50" t="s">
        <v>243</v>
      </c>
      <c r="E90" s="51" t="s">
        <v>218</v>
      </c>
      <c r="F90" s="50" t="s">
        <v>243</v>
      </c>
      <c r="H90" s="51" t="s">
        <v>218</v>
      </c>
      <c r="I90" s="50" t="s">
        <v>243</v>
      </c>
      <c r="K90" s="51" t="s">
        <v>218</v>
      </c>
      <c r="L90" s="50" t="s">
        <v>243</v>
      </c>
      <c r="M90"/>
      <c r="N90" s="132"/>
      <c r="O90" s="65"/>
      <c r="P90" s="206"/>
      <c r="Q90" s="85"/>
    </row>
    <row r="91" spans="2:17" s="4" customFormat="1" x14ac:dyDescent="0.35">
      <c r="B91" s="2" t="s">
        <v>18</v>
      </c>
      <c r="C91" s="1" t="s">
        <v>238</v>
      </c>
      <c r="E91" s="2" t="s">
        <v>18</v>
      </c>
      <c r="F91" s="1" t="s">
        <v>238</v>
      </c>
      <c r="H91" s="2" t="s">
        <v>18</v>
      </c>
      <c r="I91" s="1" t="s">
        <v>238</v>
      </c>
      <c r="K91" s="2" t="s">
        <v>18</v>
      </c>
      <c r="L91" s="1" t="s">
        <v>238</v>
      </c>
      <c r="M91"/>
      <c r="N91" s="65"/>
      <c r="O91" s="65"/>
      <c r="P91" s="65"/>
      <c r="Q91" s="85"/>
    </row>
    <row r="92" spans="2:17" s="4" customFormat="1" x14ac:dyDescent="0.35">
      <c r="B92" s="2" t="s">
        <v>19</v>
      </c>
      <c r="C92" s="1" t="s">
        <v>237</v>
      </c>
      <c r="E92" s="2" t="s">
        <v>19</v>
      </c>
      <c r="F92" s="1" t="s">
        <v>237</v>
      </c>
      <c r="H92" s="2" t="s">
        <v>19</v>
      </c>
      <c r="I92" s="1" t="s">
        <v>237</v>
      </c>
      <c r="K92" s="2" t="s">
        <v>19</v>
      </c>
      <c r="L92" s="1" t="s">
        <v>237</v>
      </c>
      <c r="M92"/>
    </row>
    <row r="93" spans="2:17" s="4" customFormat="1" x14ac:dyDescent="0.35">
      <c r="B93" s="2" t="s">
        <v>20</v>
      </c>
      <c r="C93" s="1" t="s">
        <v>239</v>
      </c>
      <c r="E93" s="2" t="s">
        <v>20</v>
      </c>
      <c r="F93" s="1" t="s">
        <v>239</v>
      </c>
      <c r="H93" s="2" t="s">
        <v>20</v>
      </c>
      <c r="I93" s="1" t="s">
        <v>239</v>
      </c>
      <c r="K93" s="2" t="s">
        <v>20</v>
      </c>
      <c r="L93" s="1" t="s">
        <v>239</v>
      </c>
      <c r="M93"/>
    </row>
    <row r="94" spans="2:17" s="4" customFormat="1" x14ac:dyDescent="0.35">
      <c r="B94" s="2" t="s">
        <v>21</v>
      </c>
      <c r="C94" s="1" t="s">
        <v>240</v>
      </c>
      <c r="E94" s="2" t="s">
        <v>21</v>
      </c>
      <c r="F94" s="1" t="s">
        <v>240</v>
      </c>
      <c r="H94" s="2" t="s">
        <v>21</v>
      </c>
      <c r="I94" s="1" t="s">
        <v>240</v>
      </c>
      <c r="K94" s="2" t="s">
        <v>21</v>
      </c>
      <c r="L94" s="1" t="s">
        <v>240</v>
      </c>
      <c r="M94"/>
    </row>
    <row r="95" spans="2:17" s="4" customFormat="1" x14ac:dyDescent="0.35">
      <c r="B95" s="2" t="s">
        <v>22</v>
      </c>
      <c r="C95" s="1" t="s">
        <v>241</v>
      </c>
      <c r="E95" s="2" t="s">
        <v>22</v>
      </c>
      <c r="F95" s="1" t="s">
        <v>241</v>
      </c>
      <c r="H95" s="2" t="s">
        <v>22</v>
      </c>
      <c r="I95" s="1" t="s">
        <v>241</v>
      </c>
      <c r="K95" s="2" t="s">
        <v>22</v>
      </c>
      <c r="L95" s="1" t="s">
        <v>241</v>
      </c>
      <c r="M95"/>
    </row>
    <row r="96" spans="2:17" s="4" customFormat="1" x14ac:dyDescent="0.35">
      <c r="B96" s="2" t="s">
        <v>23</v>
      </c>
      <c r="C96" s="1" t="s">
        <v>242</v>
      </c>
      <c r="E96" s="2" t="s">
        <v>23</v>
      </c>
      <c r="F96" s="1" t="s">
        <v>242</v>
      </c>
      <c r="H96" s="2" t="s">
        <v>23</v>
      </c>
      <c r="I96" s="1" t="s">
        <v>242</v>
      </c>
      <c r="K96" s="2" t="s">
        <v>23</v>
      </c>
      <c r="L96" s="1" t="s">
        <v>242</v>
      </c>
      <c r="M96"/>
    </row>
    <row r="97" spans="2:13" x14ac:dyDescent="0.35">
      <c r="K97" s="4"/>
      <c r="L97" s="4"/>
    </row>
    <row r="98" spans="2:13" s="4" customFormat="1" x14ac:dyDescent="0.35">
      <c r="B98" s="51" t="s">
        <v>218</v>
      </c>
      <c r="C98" s="50" t="s">
        <v>243</v>
      </c>
      <c r="E98" s="51" t="s">
        <v>218</v>
      </c>
      <c r="F98" s="50" t="s">
        <v>243</v>
      </c>
      <c r="H98" s="51" t="s">
        <v>218</v>
      </c>
      <c r="I98" s="50" t="s">
        <v>243</v>
      </c>
      <c r="K98" s="51" t="s">
        <v>218</v>
      </c>
      <c r="L98" s="50" t="s">
        <v>243</v>
      </c>
      <c r="M98"/>
    </row>
    <row r="99" spans="2:13" s="4" customFormat="1" x14ac:dyDescent="0.35">
      <c r="B99" s="2" t="s">
        <v>18</v>
      </c>
      <c r="C99" s="1" t="s">
        <v>238</v>
      </c>
      <c r="E99" s="2" t="s">
        <v>18</v>
      </c>
      <c r="F99" s="1" t="s">
        <v>238</v>
      </c>
      <c r="H99" s="2" t="s">
        <v>18</v>
      </c>
      <c r="I99" s="1" t="s">
        <v>238</v>
      </c>
      <c r="K99" s="2" t="s">
        <v>18</v>
      </c>
      <c r="L99" s="1" t="s">
        <v>238</v>
      </c>
      <c r="M99"/>
    </row>
    <row r="100" spans="2:13" s="4" customFormat="1" x14ac:dyDescent="0.35">
      <c r="B100" s="2" t="s">
        <v>19</v>
      </c>
      <c r="C100" s="1" t="s">
        <v>237</v>
      </c>
      <c r="E100" s="2" t="s">
        <v>19</v>
      </c>
      <c r="F100" s="1" t="s">
        <v>237</v>
      </c>
      <c r="H100" s="2" t="s">
        <v>19</v>
      </c>
      <c r="I100" s="1" t="s">
        <v>237</v>
      </c>
      <c r="K100" s="2" t="s">
        <v>19</v>
      </c>
      <c r="L100" s="1" t="s">
        <v>237</v>
      </c>
      <c r="M100"/>
    </row>
    <row r="101" spans="2:13" s="4" customFormat="1" x14ac:dyDescent="0.35">
      <c r="B101" s="2" t="s">
        <v>20</v>
      </c>
      <c r="C101" s="1" t="s">
        <v>239</v>
      </c>
      <c r="E101" s="2" t="s">
        <v>20</v>
      </c>
      <c r="F101" s="1" t="s">
        <v>239</v>
      </c>
      <c r="H101" s="2" t="s">
        <v>20</v>
      </c>
      <c r="I101" s="1" t="s">
        <v>239</v>
      </c>
      <c r="K101" s="2" t="s">
        <v>20</v>
      </c>
      <c r="L101" s="1" t="s">
        <v>239</v>
      </c>
      <c r="M101"/>
    </row>
    <row r="102" spans="2:13" s="4" customFormat="1" x14ac:dyDescent="0.35">
      <c r="B102" s="2" t="s">
        <v>21</v>
      </c>
      <c r="C102" s="1" t="s">
        <v>240</v>
      </c>
      <c r="E102" s="2" t="s">
        <v>21</v>
      </c>
      <c r="F102" s="1" t="s">
        <v>240</v>
      </c>
      <c r="H102" s="2" t="s">
        <v>21</v>
      </c>
      <c r="I102" s="1" t="s">
        <v>240</v>
      </c>
      <c r="K102" s="2" t="s">
        <v>21</v>
      </c>
      <c r="L102" s="1" t="s">
        <v>240</v>
      </c>
      <c r="M102"/>
    </row>
    <row r="103" spans="2:13" s="4" customFormat="1" x14ac:dyDescent="0.35">
      <c r="B103" s="2" t="s">
        <v>22</v>
      </c>
      <c r="C103" s="1" t="s">
        <v>241</v>
      </c>
      <c r="E103" s="2" t="s">
        <v>22</v>
      </c>
      <c r="F103" s="1" t="s">
        <v>241</v>
      </c>
      <c r="H103" s="2" t="s">
        <v>22</v>
      </c>
      <c r="I103" s="1" t="s">
        <v>241</v>
      </c>
      <c r="K103" s="2" t="s">
        <v>22</v>
      </c>
      <c r="L103" s="1" t="s">
        <v>241</v>
      </c>
      <c r="M103"/>
    </row>
    <row r="104" spans="2:13" s="4" customFormat="1" x14ac:dyDescent="0.35">
      <c r="B104" s="2" t="s">
        <v>23</v>
      </c>
      <c r="C104" s="1" t="s">
        <v>242</v>
      </c>
      <c r="E104" s="2" t="s">
        <v>23</v>
      </c>
      <c r="F104" s="1" t="s">
        <v>242</v>
      </c>
      <c r="H104" s="2" t="s">
        <v>23</v>
      </c>
      <c r="I104" s="1" t="s">
        <v>242</v>
      </c>
      <c r="K104" s="2" t="s">
        <v>23</v>
      </c>
      <c r="L104" s="1" t="s">
        <v>242</v>
      </c>
      <c r="M104"/>
    </row>
    <row r="105" spans="2:13" x14ac:dyDescent="0.35">
      <c r="K105" s="4"/>
      <c r="L105" s="4"/>
    </row>
    <row r="106" spans="2:13" x14ac:dyDescent="0.35">
      <c r="K106" s="4"/>
      <c r="L106" s="4"/>
    </row>
    <row r="107" spans="2:13" x14ac:dyDescent="0.35">
      <c r="K107" s="4"/>
      <c r="L107" s="4"/>
    </row>
    <row r="108" spans="2:13" x14ac:dyDescent="0.35">
      <c r="K108" s="4"/>
      <c r="L108" s="4"/>
    </row>
    <row r="109" spans="2:13" s="4" customFormat="1" x14ac:dyDescent="0.35">
      <c r="B109" s="51" t="s">
        <v>218</v>
      </c>
      <c r="C109" s="50" t="s">
        <v>243</v>
      </c>
      <c r="E109" s="51" t="s">
        <v>218</v>
      </c>
      <c r="F109" s="50" t="s">
        <v>243</v>
      </c>
      <c r="H109" s="51" t="s">
        <v>218</v>
      </c>
      <c r="I109" s="50" t="s">
        <v>243</v>
      </c>
      <c r="K109" s="51" t="s">
        <v>218</v>
      </c>
      <c r="L109" s="50" t="s">
        <v>243</v>
      </c>
      <c r="M109"/>
    </row>
    <row r="110" spans="2:13" s="4" customFormat="1" x14ac:dyDescent="0.35">
      <c r="B110" s="2" t="s">
        <v>18</v>
      </c>
      <c r="C110" s="1" t="s">
        <v>238</v>
      </c>
      <c r="E110" s="2" t="s">
        <v>18</v>
      </c>
      <c r="F110" s="1" t="s">
        <v>238</v>
      </c>
      <c r="H110" s="2" t="s">
        <v>18</v>
      </c>
      <c r="I110" s="1" t="s">
        <v>238</v>
      </c>
      <c r="K110" s="2" t="s">
        <v>18</v>
      </c>
      <c r="L110" s="1" t="s">
        <v>238</v>
      </c>
      <c r="M110"/>
    </row>
    <row r="111" spans="2:13" s="4" customFormat="1" x14ac:dyDescent="0.35">
      <c r="B111" s="2" t="s">
        <v>19</v>
      </c>
      <c r="C111" s="1" t="s">
        <v>237</v>
      </c>
      <c r="E111" s="2" t="s">
        <v>19</v>
      </c>
      <c r="F111" s="1" t="s">
        <v>237</v>
      </c>
      <c r="H111" s="2" t="s">
        <v>19</v>
      </c>
      <c r="I111" s="1" t="s">
        <v>237</v>
      </c>
      <c r="K111" s="2" t="s">
        <v>19</v>
      </c>
      <c r="L111" s="1" t="s">
        <v>237</v>
      </c>
      <c r="M111"/>
    </row>
    <row r="112" spans="2:13" s="4" customFormat="1" x14ac:dyDescent="0.35">
      <c r="B112" s="2" t="s">
        <v>20</v>
      </c>
      <c r="C112" s="1" t="s">
        <v>239</v>
      </c>
      <c r="E112" s="2" t="s">
        <v>20</v>
      </c>
      <c r="F112" s="1" t="s">
        <v>239</v>
      </c>
      <c r="H112" s="2" t="s">
        <v>20</v>
      </c>
      <c r="I112" s="1" t="s">
        <v>239</v>
      </c>
      <c r="K112" s="2" t="s">
        <v>20</v>
      </c>
      <c r="L112" s="1" t="s">
        <v>239</v>
      </c>
      <c r="M112"/>
    </row>
    <row r="113" spans="2:13" s="4" customFormat="1" x14ac:dyDescent="0.35">
      <c r="B113" s="2" t="s">
        <v>21</v>
      </c>
      <c r="C113" s="1" t="s">
        <v>240</v>
      </c>
      <c r="E113" s="2" t="s">
        <v>21</v>
      </c>
      <c r="F113" s="1" t="s">
        <v>240</v>
      </c>
      <c r="H113" s="2" t="s">
        <v>21</v>
      </c>
      <c r="I113" s="1" t="s">
        <v>240</v>
      </c>
      <c r="K113" s="2" t="s">
        <v>21</v>
      </c>
      <c r="L113" s="1" t="s">
        <v>240</v>
      </c>
      <c r="M113"/>
    </row>
    <row r="114" spans="2:13" s="4" customFormat="1" x14ac:dyDescent="0.35">
      <c r="B114" s="2" t="s">
        <v>22</v>
      </c>
      <c r="C114" s="1" t="s">
        <v>241</v>
      </c>
      <c r="E114" s="2" t="s">
        <v>22</v>
      </c>
      <c r="F114" s="1" t="s">
        <v>241</v>
      </c>
      <c r="H114" s="2" t="s">
        <v>22</v>
      </c>
      <c r="I114" s="1" t="s">
        <v>241</v>
      </c>
      <c r="K114" s="2" t="s">
        <v>22</v>
      </c>
      <c r="L114" s="1" t="s">
        <v>241</v>
      </c>
      <c r="M114"/>
    </row>
    <row r="115" spans="2:13" s="4" customFormat="1" x14ac:dyDescent="0.35">
      <c r="B115" s="2" t="s">
        <v>23</v>
      </c>
      <c r="C115" s="1" t="s">
        <v>242</v>
      </c>
      <c r="E115" s="2" t="s">
        <v>23</v>
      </c>
      <c r="F115" s="1" t="s">
        <v>242</v>
      </c>
      <c r="H115" s="2" t="s">
        <v>23</v>
      </c>
      <c r="I115" s="1" t="s">
        <v>242</v>
      </c>
      <c r="K115" s="2" t="s">
        <v>23</v>
      </c>
      <c r="L115" s="1" t="s">
        <v>242</v>
      </c>
      <c r="M115"/>
    </row>
    <row r="116" spans="2:13" x14ac:dyDescent="0.35">
      <c r="K116" s="4"/>
      <c r="L116" s="4"/>
    </row>
    <row r="117" spans="2:13" x14ac:dyDescent="0.35">
      <c r="B117" s="51" t="s">
        <v>218</v>
      </c>
      <c r="C117" s="50" t="s">
        <v>243</v>
      </c>
      <c r="E117" s="51" t="s">
        <v>218</v>
      </c>
      <c r="F117" s="50" t="s">
        <v>243</v>
      </c>
      <c r="H117" s="51" t="s">
        <v>218</v>
      </c>
      <c r="I117" s="50" t="s">
        <v>243</v>
      </c>
      <c r="K117" s="51" t="s">
        <v>218</v>
      </c>
      <c r="L117" s="50" t="s">
        <v>243</v>
      </c>
    </row>
    <row r="118" spans="2:13" x14ac:dyDescent="0.35">
      <c r="B118" s="2" t="s">
        <v>18</v>
      </c>
      <c r="C118" s="1" t="s">
        <v>238</v>
      </c>
      <c r="E118" s="2" t="s">
        <v>18</v>
      </c>
      <c r="F118" s="1" t="s">
        <v>238</v>
      </c>
      <c r="H118" s="2" t="s">
        <v>18</v>
      </c>
      <c r="I118" s="1" t="s">
        <v>238</v>
      </c>
      <c r="K118" s="2" t="s">
        <v>18</v>
      </c>
      <c r="L118" s="1" t="s">
        <v>238</v>
      </c>
    </row>
    <row r="119" spans="2:13" x14ac:dyDescent="0.35">
      <c r="B119" s="2" t="s">
        <v>19</v>
      </c>
      <c r="C119" s="1" t="s">
        <v>237</v>
      </c>
      <c r="E119" s="2" t="s">
        <v>19</v>
      </c>
      <c r="F119" s="1" t="s">
        <v>237</v>
      </c>
      <c r="H119" s="2" t="s">
        <v>19</v>
      </c>
      <c r="I119" s="1" t="s">
        <v>237</v>
      </c>
      <c r="K119" s="2" t="s">
        <v>19</v>
      </c>
      <c r="L119" s="1" t="s">
        <v>237</v>
      </c>
    </row>
    <row r="120" spans="2:13" x14ac:dyDescent="0.35">
      <c r="B120" s="2" t="s">
        <v>20</v>
      </c>
      <c r="C120" s="1" t="s">
        <v>239</v>
      </c>
      <c r="E120" s="2" t="s">
        <v>20</v>
      </c>
      <c r="F120" s="1" t="s">
        <v>239</v>
      </c>
      <c r="H120" s="2" t="s">
        <v>20</v>
      </c>
      <c r="I120" s="1" t="s">
        <v>239</v>
      </c>
      <c r="K120" s="2" t="s">
        <v>20</v>
      </c>
      <c r="L120" s="1" t="s">
        <v>239</v>
      </c>
    </row>
    <row r="121" spans="2:13" x14ac:dyDescent="0.35">
      <c r="B121" s="2" t="s">
        <v>21</v>
      </c>
      <c r="C121" s="1" t="s">
        <v>240</v>
      </c>
      <c r="E121" s="2" t="s">
        <v>21</v>
      </c>
      <c r="F121" s="1" t="s">
        <v>240</v>
      </c>
      <c r="H121" s="2" t="s">
        <v>21</v>
      </c>
      <c r="I121" s="1" t="s">
        <v>240</v>
      </c>
      <c r="K121" s="2" t="s">
        <v>21</v>
      </c>
      <c r="L121" s="1" t="s">
        <v>240</v>
      </c>
    </row>
    <row r="122" spans="2:13" x14ac:dyDescent="0.35">
      <c r="B122" s="2" t="s">
        <v>22</v>
      </c>
      <c r="C122" s="1" t="s">
        <v>241</v>
      </c>
      <c r="E122" s="2" t="s">
        <v>22</v>
      </c>
      <c r="F122" s="1" t="s">
        <v>241</v>
      </c>
      <c r="H122" s="2" t="s">
        <v>22</v>
      </c>
      <c r="I122" s="1" t="s">
        <v>241</v>
      </c>
      <c r="K122" s="2" t="s">
        <v>22</v>
      </c>
      <c r="L122" s="1" t="s">
        <v>241</v>
      </c>
    </row>
    <row r="123" spans="2:13" x14ac:dyDescent="0.35">
      <c r="B123" s="2" t="s">
        <v>23</v>
      </c>
      <c r="C123" s="1" t="s">
        <v>242</v>
      </c>
      <c r="E123" s="2" t="s">
        <v>23</v>
      </c>
      <c r="F123" s="1" t="s">
        <v>242</v>
      </c>
      <c r="H123" s="2" t="s">
        <v>23</v>
      </c>
      <c r="I123" s="1" t="s">
        <v>242</v>
      </c>
      <c r="K123" s="2" t="s">
        <v>23</v>
      </c>
      <c r="L123" s="1" t="s">
        <v>242</v>
      </c>
    </row>
    <row r="124" spans="2:13" x14ac:dyDescent="0.35">
      <c r="K124" s="4"/>
      <c r="L124" s="4"/>
    </row>
    <row r="125" spans="2:13" x14ac:dyDescent="0.35">
      <c r="B125" s="51" t="s">
        <v>218</v>
      </c>
      <c r="C125" s="50" t="s">
        <v>243</v>
      </c>
      <c r="E125" s="51" t="s">
        <v>218</v>
      </c>
      <c r="F125" s="50" t="s">
        <v>243</v>
      </c>
      <c r="H125" s="51" t="s">
        <v>218</v>
      </c>
      <c r="I125" s="50" t="s">
        <v>243</v>
      </c>
      <c r="K125" s="51" t="s">
        <v>218</v>
      </c>
      <c r="L125" s="50" t="s">
        <v>243</v>
      </c>
    </row>
    <row r="126" spans="2:13" x14ac:dyDescent="0.35">
      <c r="B126" s="2" t="s">
        <v>18</v>
      </c>
      <c r="C126" s="1" t="s">
        <v>238</v>
      </c>
      <c r="E126" s="2" t="s">
        <v>18</v>
      </c>
      <c r="F126" s="1" t="s">
        <v>238</v>
      </c>
      <c r="H126" s="2" t="s">
        <v>18</v>
      </c>
      <c r="I126" s="1" t="s">
        <v>238</v>
      </c>
      <c r="K126" s="2" t="s">
        <v>18</v>
      </c>
      <c r="L126" s="1" t="s">
        <v>238</v>
      </c>
    </row>
    <row r="127" spans="2:13" x14ac:dyDescent="0.35">
      <c r="B127" s="2" t="s">
        <v>19</v>
      </c>
      <c r="C127" s="1" t="s">
        <v>237</v>
      </c>
      <c r="E127" s="2" t="s">
        <v>19</v>
      </c>
      <c r="F127" s="1" t="s">
        <v>237</v>
      </c>
      <c r="H127" s="2" t="s">
        <v>19</v>
      </c>
      <c r="I127" s="1" t="s">
        <v>237</v>
      </c>
      <c r="K127" s="2" t="s">
        <v>19</v>
      </c>
      <c r="L127" s="1" t="s">
        <v>237</v>
      </c>
    </row>
    <row r="128" spans="2:13" x14ac:dyDescent="0.35">
      <c r="B128" s="2" t="s">
        <v>20</v>
      </c>
      <c r="C128" s="1" t="s">
        <v>239</v>
      </c>
      <c r="E128" s="2" t="s">
        <v>20</v>
      </c>
      <c r="F128" s="1" t="s">
        <v>239</v>
      </c>
      <c r="H128" s="2" t="s">
        <v>20</v>
      </c>
      <c r="I128" s="1" t="s">
        <v>239</v>
      </c>
      <c r="K128" s="2" t="s">
        <v>20</v>
      </c>
      <c r="L128" s="1" t="s">
        <v>239</v>
      </c>
    </row>
    <row r="129" spans="2:12" x14ac:dyDescent="0.35">
      <c r="B129" s="2" t="s">
        <v>21</v>
      </c>
      <c r="C129" s="1" t="s">
        <v>240</v>
      </c>
      <c r="E129" s="2" t="s">
        <v>21</v>
      </c>
      <c r="F129" s="1" t="s">
        <v>240</v>
      </c>
      <c r="H129" s="2" t="s">
        <v>21</v>
      </c>
      <c r="I129" s="1" t="s">
        <v>240</v>
      </c>
      <c r="K129" s="2" t="s">
        <v>21</v>
      </c>
      <c r="L129" s="1" t="s">
        <v>240</v>
      </c>
    </row>
    <row r="130" spans="2:12" x14ac:dyDescent="0.35">
      <c r="B130" s="2" t="s">
        <v>22</v>
      </c>
      <c r="C130" s="1" t="s">
        <v>241</v>
      </c>
      <c r="E130" s="2" t="s">
        <v>22</v>
      </c>
      <c r="F130" s="1" t="s">
        <v>241</v>
      </c>
      <c r="H130" s="2" t="s">
        <v>22</v>
      </c>
      <c r="I130" s="1" t="s">
        <v>241</v>
      </c>
      <c r="K130" s="2" t="s">
        <v>22</v>
      </c>
      <c r="L130" s="1" t="s">
        <v>241</v>
      </c>
    </row>
    <row r="131" spans="2:12" x14ac:dyDescent="0.35">
      <c r="B131" s="2" t="s">
        <v>23</v>
      </c>
      <c r="C131" s="1" t="s">
        <v>242</v>
      </c>
      <c r="E131" s="2" t="s">
        <v>23</v>
      </c>
      <c r="F131" s="1" t="s">
        <v>242</v>
      </c>
      <c r="H131" s="2" t="s">
        <v>23</v>
      </c>
      <c r="I131" s="1" t="s">
        <v>242</v>
      </c>
      <c r="K131" s="2" t="s">
        <v>23</v>
      </c>
      <c r="L131" s="1" t="s">
        <v>242</v>
      </c>
    </row>
  </sheetData>
  <mergeCells count="2">
    <mergeCell ref="A1:B1"/>
    <mergeCell ref="A11:B11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M11" sqref="M11"/>
    </sheetView>
  </sheetViews>
  <sheetFormatPr defaultRowHeight="14.5" x14ac:dyDescent="0.35"/>
  <cols>
    <col min="1" max="1" width="5.26953125" style="4" customWidth="1"/>
    <col min="2" max="2" width="21.1796875" customWidth="1"/>
    <col min="3" max="3" width="16" style="4" customWidth="1"/>
    <col min="4" max="4" width="10.7265625" style="4" customWidth="1"/>
    <col min="5" max="5" width="12.26953125" style="4" customWidth="1"/>
    <col min="6" max="6" width="15.81640625" style="4" customWidth="1"/>
    <col min="7" max="8" width="12.26953125" style="4" customWidth="1"/>
    <col min="9" max="9" width="16.1796875" style="4" customWidth="1"/>
    <col min="10" max="10" width="12.26953125" style="4" customWidth="1"/>
    <col min="11" max="11" width="12" bestFit="1" customWidth="1"/>
    <col min="12" max="12" width="15.1796875" bestFit="1" customWidth="1"/>
    <col min="13" max="13" width="13.1796875" bestFit="1" customWidth="1"/>
    <col min="14" max="14" width="12" bestFit="1" customWidth="1"/>
    <col min="18" max="18" width="13.453125" customWidth="1"/>
    <col min="20" max="20" width="12" bestFit="1" customWidth="1"/>
  </cols>
  <sheetData>
    <row r="1" spans="1:14" ht="18.5" x14ac:dyDescent="0.45">
      <c r="A1" s="679" t="s">
        <v>331</v>
      </c>
      <c r="B1" s="679"/>
      <c r="C1" s="62"/>
      <c r="D1" s="62"/>
    </row>
    <row r="2" spans="1:14" ht="18.5" x14ac:dyDescent="0.45">
      <c r="A2" s="203" t="s">
        <v>93</v>
      </c>
      <c r="B2" s="203"/>
      <c r="C2" s="62"/>
      <c r="D2" s="62"/>
    </row>
    <row r="3" spans="1:14" ht="18.5" x14ac:dyDescent="0.45">
      <c r="A3" s="203" t="s">
        <v>94</v>
      </c>
      <c r="B3" s="203"/>
      <c r="C3" s="62"/>
      <c r="D3" s="62"/>
    </row>
    <row r="5" spans="1:14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19</v>
      </c>
      <c r="J5" s="22" t="s">
        <v>23</v>
      </c>
      <c r="K5" s="22" t="s">
        <v>0</v>
      </c>
      <c r="L5" s="22" t="s">
        <v>38</v>
      </c>
      <c r="M5" s="22" t="s">
        <v>82</v>
      </c>
    </row>
    <row r="6" spans="1:14" x14ac:dyDescent="0.35">
      <c r="A6" s="211">
        <v>1</v>
      </c>
      <c r="B6" s="103" t="s">
        <v>296</v>
      </c>
      <c r="C6" s="104" t="s">
        <v>108</v>
      </c>
      <c r="D6" s="104">
        <v>6</v>
      </c>
      <c r="E6" s="104"/>
      <c r="F6" s="104">
        <v>10</v>
      </c>
      <c r="G6" s="104">
        <v>10</v>
      </c>
      <c r="H6" s="104"/>
      <c r="I6" s="104"/>
      <c r="J6" s="104"/>
      <c r="K6" s="211">
        <f>SUM(E6:J6)</f>
        <v>20</v>
      </c>
      <c r="L6" s="45">
        <f>K6*7500</f>
        <v>150000</v>
      </c>
      <c r="M6" s="2" t="s">
        <v>440</v>
      </c>
      <c r="N6" s="35"/>
    </row>
    <row r="7" spans="1:14" x14ac:dyDescent="0.35">
      <c r="A7" s="210">
        <f>A6+1</f>
        <v>2</v>
      </c>
      <c r="B7" s="103" t="s">
        <v>220</v>
      </c>
      <c r="C7" s="104" t="s">
        <v>186</v>
      </c>
      <c r="D7" s="104">
        <v>1</v>
      </c>
      <c r="E7" s="104"/>
      <c r="F7" s="104">
        <v>1</v>
      </c>
      <c r="G7" s="104">
        <v>1</v>
      </c>
      <c r="H7" s="104">
        <v>1</v>
      </c>
      <c r="I7" s="104">
        <v>3</v>
      </c>
      <c r="J7" s="104">
        <v>1</v>
      </c>
      <c r="K7" s="210">
        <f>SUM(E7:J7)</f>
        <v>7</v>
      </c>
      <c r="L7" s="45">
        <f t="shared" ref="L7:L34" si="0">K7*7500</f>
        <v>52500</v>
      </c>
      <c r="M7" s="2" t="s">
        <v>181</v>
      </c>
    </row>
    <row r="8" spans="1:14" x14ac:dyDescent="0.35">
      <c r="A8" s="211">
        <f t="shared" ref="A8:A13" si="1">A7+1</f>
        <v>3</v>
      </c>
      <c r="B8" s="103" t="s">
        <v>782</v>
      </c>
      <c r="C8" s="104" t="s">
        <v>783</v>
      </c>
      <c r="D8" s="104">
        <v>7</v>
      </c>
      <c r="E8" s="104"/>
      <c r="F8" s="104"/>
      <c r="G8" s="104">
        <v>1</v>
      </c>
      <c r="H8" s="104"/>
      <c r="I8" s="104"/>
      <c r="J8" s="104">
        <v>1</v>
      </c>
      <c r="K8" s="211">
        <f t="shared" ref="K8:K22" si="2">SUM(E8:J8)</f>
        <v>2</v>
      </c>
      <c r="L8" s="45">
        <f t="shared" si="0"/>
        <v>15000</v>
      </c>
      <c r="M8" s="2" t="s">
        <v>181</v>
      </c>
    </row>
    <row r="9" spans="1:14" x14ac:dyDescent="0.35">
      <c r="A9" s="210">
        <f t="shared" si="1"/>
        <v>4</v>
      </c>
      <c r="B9" s="103" t="s">
        <v>784</v>
      </c>
      <c r="C9" s="104" t="s">
        <v>785</v>
      </c>
      <c r="D9" s="104">
        <v>5</v>
      </c>
      <c r="E9" s="104"/>
      <c r="F9" s="104">
        <v>1</v>
      </c>
      <c r="G9" s="104">
        <v>1</v>
      </c>
      <c r="H9" s="104"/>
      <c r="I9" s="104">
        <v>1</v>
      </c>
      <c r="J9" s="104">
        <v>1</v>
      </c>
      <c r="K9" s="210">
        <f t="shared" si="2"/>
        <v>4</v>
      </c>
      <c r="L9" s="45">
        <f t="shared" si="0"/>
        <v>30000</v>
      </c>
      <c r="M9" s="2" t="s">
        <v>181</v>
      </c>
    </row>
    <row r="10" spans="1:14" x14ac:dyDescent="0.35">
      <c r="A10" s="211">
        <f t="shared" si="1"/>
        <v>5</v>
      </c>
      <c r="B10" s="103" t="s">
        <v>786</v>
      </c>
      <c r="C10" s="104" t="s">
        <v>101</v>
      </c>
      <c r="D10" s="104">
        <v>3</v>
      </c>
      <c r="E10" s="104"/>
      <c r="F10" s="104">
        <v>1</v>
      </c>
      <c r="G10" s="104">
        <v>1</v>
      </c>
      <c r="H10" s="104">
        <v>1</v>
      </c>
      <c r="I10" s="104"/>
      <c r="J10" s="104"/>
      <c r="K10" s="211">
        <f t="shared" si="2"/>
        <v>3</v>
      </c>
      <c r="L10" s="45">
        <f t="shared" si="0"/>
        <v>22500</v>
      </c>
      <c r="M10" s="2" t="s">
        <v>181</v>
      </c>
    </row>
    <row r="11" spans="1:14" x14ac:dyDescent="0.35">
      <c r="A11" s="213">
        <f t="shared" si="1"/>
        <v>6</v>
      </c>
      <c r="B11" s="103" t="s">
        <v>787</v>
      </c>
      <c r="C11" s="104" t="s">
        <v>806</v>
      </c>
      <c r="D11" s="104">
        <v>7</v>
      </c>
      <c r="E11" s="104"/>
      <c r="F11" s="104"/>
      <c r="G11" s="104"/>
      <c r="H11" s="104">
        <v>4</v>
      </c>
      <c r="I11" s="104">
        <v>2</v>
      </c>
      <c r="J11" s="104">
        <v>1</v>
      </c>
      <c r="K11" s="213">
        <f t="shared" si="2"/>
        <v>7</v>
      </c>
      <c r="L11" s="45">
        <f t="shared" si="0"/>
        <v>52500</v>
      </c>
      <c r="M11" s="2" t="s">
        <v>181</v>
      </c>
    </row>
    <row r="12" spans="1:14" x14ac:dyDescent="0.35">
      <c r="A12" s="212">
        <f t="shared" si="1"/>
        <v>7</v>
      </c>
      <c r="B12" s="103" t="s">
        <v>410</v>
      </c>
      <c r="C12" s="104" t="s">
        <v>807</v>
      </c>
      <c r="D12" s="104">
        <v>7</v>
      </c>
      <c r="E12" s="104"/>
      <c r="F12" s="104"/>
      <c r="G12" s="104">
        <v>2</v>
      </c>
      <c r="H12" s="104">
        <v>2</v>
      </c>
      <c r="I12" s="104"/>
      <c r="J12" s="104"/>
      <c r="K12" s="212">
        <f t="shared" si="2"/>
        <v>4</v>
      </c>
      <c r="L12" s="45">
        <f t="shared" si="0"/>
        <v>30000</v>
      </c>
      <c r="M12" s="2" t="s">
        <v>440</v>
      </c>
    </row>
    <row r="13" spans="1:14" x14ac:dyDescent="0.35">
      <c r="A13" s="212">
        <f t="shared" si="1"/>
        <v>8</v>
      </c>
      <c r="B13" s="103" t="s">
        <v>281</v>
      </c>
      <c r="C13" s="104" t="s">
        <v>284</v>
      </c>
      <c r="D13" s="104">
        <v>3</v>
      </c>
      <c r="E13" s="104">
        <v>2</v>
      </c>
      <c r="F13" s="104">
        <v>1</v>
      </c>
      <c r="G13" s="104">
        <v>2</v>
      </c>
      <c r="H13" s="104"/>
      <c r="I13" s="104"/>
      <c r="J13" s="104"/>
      <c r="K13" s="212">
        <f t="shared" si="2"/>
        <v>5</v>
      </c>
      <c r="L13" s="45">
        <f t="shared" si="0"/>
        <v>37500</v>
      </c>
      <c r="M13" s="2" t="s">
        <v>440</v>
      </c>
    </row>
    <row r="14" spans="1:14" x14ac:dyDescent="0.35">
      <c r="A14" s="210">
        <f>A13+1</f>
        <v>9</v>
      </c>
      <c r="B14" s="103" t="s">
        <v>26</v>
      </c>
      <c r="C14" s="104" t="s">
        <v>187</v>
      </c>
      <c r="D14" s="104">
        <v>3</v>
      </c>
      <c r="E14" s="104"/>
      <c r="F14" s="104"/>
      <c r="G14" s="104"/>
      <c r="H14" s="104"/>
      <c r="I14" s="104">
        <v>2</v>
      </c>
      <c r="J14" s="104">
        <v>2</v>
      </c>
      <c r="K14" s="210">
        <f t="shared" si="2"/>
        <v>4</v>
      </c>
      <c r="L14" s="45">
        <f t="shared" si="0"/>
        <v>30000</v>
      </c>
      <c r="M14" s="2" t="s">
        <v>440</v>
      </c>
    </row>
    <row r="15" spans="1:14" x14ac:dyDescent="0.35">
      <c r="A15" s="211">
        <f t="shared" ref="A15:A27" si="3">A14+1</f>
        <v>10</v>
      </c>
      <c r="B15" s="103" t="s">
        <v>788</v>
      </c>
      <c r="C15" s="104" t="s">
        <v>110</v>
      </c>
      <c r="D15" s="104">
        <v>7</v>
      </c>
      <c r="E15" s="104"/>
      <c r="F15" s="104">
        <v>1</v>
      </c>
      <c r="G15" s="104"/>
      <c r="H15" s="104"/>
      <c r="I15" s="104"/>
      <c r="J15" s="104">
        <v>2</v>
      </c>
      <c r="K15" s="211">
        <f t="shared" si="2"/>
        <v>3</v>
      </c>
      <c r="L15" s="45">
        <f t="shared" si="0"/>
        <v>22500</v>
      </c>
      <c r="M15" s="2" t="s">
        <v>440</v>
      </c>
    </row>
    <row r="16" spans="1:14" x14ac:dyDescent="0.35">
      <c r="A16" s="211">
        <f t="shared" si="3"/>
        <v>11</v>
      </c>
      <c r="B16" s="103" t="s">
        <v>789</v>
      </c>
      <c r="C16" s="104" t="s">
        <v>110</v>
      </c>
      <c r="D16" s="104">
        <v>7</v>
      </c>
      <c r="E16" s="104"/>
      <c r="F16" s="104"/>
      <c r="G16" s="104"/>
      <c r="H16" s="104"/>
      <c r="I16" s="104"/>
      <c r="J16" s="104">
        <v>2</v>
      </c>
      <c r="K16" s="211">
        <f t="shared" si="2"/>
        <v>2</v>
      </c>
      <c r="L16" s="45">
        <f t="shared" si="0"/>
        <v>15000</v>
      </c>
      <c r="M16" s="2" t="s">
        <v>440</v>
      </c>
    </row>
    <row r="17" spans="1:13" x14ac:dyDescent="0.35">
      <c r="A17" s="210">
        <f t="shared" si="3"/>
        <v>12</v>
      </c>
      <c r="B17" s="103" t="s">
        <v>409</v>
      </c>
      <c r="C17" s="104" t="s">
        <v>110</v>
      </c>
      <c r="D17" s="104">
        <v>7</v>
      </c>
      <c r="E17" s="104"/>
      <c r="F17" s="104">
        <v>1</v>
      </c>
      <c r="G17" s="104"/>
      <c r="H17" s="104"/>
      <c r="I17" s="104">
        <v>3</v>
      </c>
      <c r="J17" s="104"/>
      <c r="K17" s="210">
        <f t="shared" si="2"/>
        <v>4</v>
      </c>
      <c r="L17" s="45">
        <f t="shared" si="0"/>
        <v>30000</v>
      </c>
      <c r="M17" s="2" t="s">
        <v>181</v>
      </c>
    </row>
    <row r="18" spans="1:13" x14ac:dyDescent="0.35">
      <c r="A18" s="211">
        <f t="shared" si="3"/>
        <v>13</v>
      </c>
      <c r="B18" s="103" t="s">
        <v>408</v>
      </c>
      <c r="C18" s="104" t="s">
        <v>110</v>
      </c>
      <c r="D18" s="104">
        <v>7</v>
      </c>
      <c r="E18" s="104"/>
      <c r="F18" s="104"/>
      <c r="G18" s="104"/>
      <c r="H18" s="104">
        <v>1</v>
      </c>
      <c r="I18" s="104">
        <v>1</v>
      </c>
      <c r="J18" s="104"/>
      <c r="K18" s="211">
        <f t="shared" si="2"/>
        <v>2</v>
      </c>
      <c r="L18" s="45">
        <f t="shared" si="0"/>
        <v>15000</v>
      </c>
      <c r="M18" s="2" t="s">
        <v>181</v>
      </c>
    </row>
    <row r="19" spans="1:13" x14ac:dyDescent="0.35">
      <c r="A19" s="211">
        <f t="shared" si="3"/>
        <v>14</v>
      </c>
      <c r="B19" s="103" t="s">
        <v>790</v>
      </c>
      <c r="C19" s="104" t="s">
        <v>110</v>
      </c>
      <c r="D19" s="104">
        <v>7</v>
      </c>
      <c r="E19" s="104"/>
      <c r="F19" s="104"/>
      <c r="G19" s="104"/>
      <c r="H19" s="104"/>
      <c r="I19" s="104"/>
      <c r="J19" s="104">
        <v>2</v>
      </c>
      <c r="K19" s="211">
        <f t="shared" si="2"/>
        <v>2</v>
      </c>
      <c r="L19" s="45">
        <f t="shared" si="0"/>
        <v>15000</v>
      </c>
      <c r="M19" s="2" t="s">
        <v>181</v>
      </c>
    </row>
    <row r="20" spans="1:13" x14ac:dyDescent="0.35">
      <c r="A20" s="210">
        <f t="shared" si="3"/>
        <v>15</v>
      </c>
      <c r="B20" s="103" t="s">
        <v>5</v>
      </c>
      <c r="C20" s="104" t="s">
        <v>189</v>
      </c>
      <c r="D20" s="104">
        <v>8</v>
      </c>
      <c r="E20" s="104"/>
      <c r="F20" s="104">
        <v>2</v>
      </c>
      <c r="G20" s="104">
        <v>1</v>
      </c>
      <c r="H20" s="104"/>
      <c r="I20" s="104"/>
      <c r="J20" s="104">
        <v>2</v>
      </c>
      <c r="K20" s="210">
        <f t="shared" si="2"/>
        <v>5</v>
      </c>
      <c r="L20" s="45">
        <f t="shared" si="0"/>
        <v>37500</v>
      </c>
      <c r="M20" s="2" t="s">
        <v>181</v>
      </c>
    </row>
    <row r="21" spans="1:13" x14ac:dyDescent="0.35">
      <c r="A21" s="212">
        <f t="shared" si="3"/>
        <v>16</v>
      </c>
      <c r="B21" s="103" t="s">
        <v>792</v>
      </c>
      <c r="C21" s="104" t="s">
        <v>642</v>
      </c>
      <c r="D21" s="104">
        <v>7</v>
      </c>
      <c r="E21" s="104"/>
      <c r="F21" s="104"/>
      <c r="G21" s="104">
        <v>1</v>
      </c>
      <c r="H21" s="104">
        <v>1</v>
      </c>
      <c r="I21" s="104"/>
      <c r="J21" s="104">
        <v>3</v>
      </c>
      <c r="K21" s="212">
        <f t="shared" si="2"/>
        <v>5</v>
      </c>
      <c r="L21" s="45">
        <f t="shared" si="0"/>
        <v>37500</v>
      </c>
      <c r="M21" s="2" t="s">
        <v>181</v>
      </c>
    </row>
    <row r="22" spans="1:13" x14ac:dyDescent="0.35">
      <c r="A22" s="210">
        <f t="shared" si="3"/>
        <v>17</v>
      </c>
      <c r="B22" s="103" t="s">
        <v>794</v>
      </c>
      <c r="C22" s="104" t="s">
        <v>284</v>
      </c>
      <c r="D22" s="104">
        <v>3</v>
      </c>
      <c r="E22" s="104"/>
      <c r="F22" s="104">
        <v>1</v>
      </c>
      <c r="G22" s="104">
        <v>4</v>
      </c>
      <c r="H22" s="104"/>
      <c r="I22" s="104">
        <v>3</v>
      </c>
      <c r="J22" s="104">
        <v>5</v>
      </c>
      <c r="K22" s="210">
        <f t="shared" si="2"/>
        <v>13</v>
      </c>
      <c r="L22" s="45">
        <f t="shared" si="0"/>
        <v>97500</v>
      </c>
      <c r="M22" s="2" t="s">
        <v>181</v>
      </c>
    </row>
    <row r="23" spans="1:13" x14ac:dyDescent="0.35">
      <c r="A23" s="211">
        <f t="shared" si="3"/>
        <v>18</v>
      </c>
      <c r="B23" s="103" t="s">
        <v>336</v>
      </c>
      <c r="C23" s="104" t="s">
        <v>109</v>
      </c>
      <c r="D23" s="104">
        <v>8</v>
      </c>
      <c r="E23" s="104"/>
      <c r="F23" s="104"/>
      <c r="G23" s="104"/>
      <c r="H23" s="104">
        <v>2</v>
      </c>
      <c r="I23" s="104"/>
      <c r="J23" s="104"/>
      <c r="K23" s="211">
        <f t="shared" ref="K23:K32" si="4">SUM(E23:J23)</f>
        <v>2</v>
      </c>
      <c r="L23" s="45">
        <f t="shared" ref="L23:L33" si="5">K23*7500</f>
        <v>15000</v>
      </c>
      <c r="M23" s="2" t="s">
        <v>181</v>
      </c>
    </row>
    <row r="24" spans="1:13" x14ac:dyDescent="0.35">
      <c r="A24" s="211">
        <f t="shared" si="3"/>
        <v>19</v>
      </c>
      <c r="B24" s="103" t="s">
        <v>795</v>
      </c>
      <c r="C24" s="104" t="s">
        <v>809</v>
      </c>
      <c r="D24" s="104">
        <v>7</v>
      </c>
      <c r="E24" s="104">
        <v>1</v>
      </c>
      <c r="F24" s="104">
        <v>1</v>
      </c>
      <c r="G24" s="104"/>
      <c r="H24" s="104"/>
      <c r="I24" s="104"/>
      <c r="J24" s="104"/>
      <c r="K24" s="211">
        <f t="shared" si="4"/>
        <v>2</v>
      </c>
      <c r="L24" s="45">
        <f t="shared" si="5"/>
        <v>15000</v>
      </c>
      <c r="M24" s="2" t="s">
        <v>181</v>
      </c>
    </row>
    <row r="25" spans="1:13" x14ac:dyDescent="0.35">
      <c r="A25" s="210">
        <f t="shared" si="3"/>
        <v>20</v>
      </c>
      <c r="B25" s="103" t="s">
        <v>798</v>
      </c>
      <c r="C25" s="104" t="s">
        <v>810</v>
      </c>
      <c r="D25" s="104">
        <v>5</v>
      </c>
      <c r="E25" s="104">
        <v>2</v>
      </c>
      <c r="F25" s="104">
        <v>2</v>
      </c>
      <c r="G25" s="104">
        <v>2</v>
      </c>
      <c r="H25" s="104">
        <v>4</v>
      </c>
      <c r="I25" s="104">
        <v>3</v>
      </c>
      <c r="J25" s="104">
        <v>3</v>
      </c>
      <c r="K25" s="210">
        <f t="shared" si="4"/>
        <v>16</v>
      </c>
      <c r="L25" s="45">
        <f t="shared" si="5"/>
        <v>120000</v>
      </c>
      <c r="M25" s="2" t="s">
        <v>440</v>
      </c>
    </row>
    <row r="26" spans="1:13" x14ac:dyDescent="0.35">
      <c r="A26" s="212">
        <f t="shared" si="3"/>
        <v>21</v>
      </c>
      <c r="B26" s="103" t="s">
        <v>16</v>
      </c>
      <c r="C26" s="104" t="s">
        <v>102</v>
      </c>
      <c r="D26" s="104">
        <v>4</v>
      </c>
      <c r="E26" s="104"/>
      <c r="F26" s="104"/>
      <c r="G26" s="104"/>
      <c r="H26" s="104"/>
      <c r="I26" s="104">
        <v>2</v>
      </c>
      <c r="J26" s="104">
        <v>2</v>
      </c>
      <c r="K26" s="212">
        <f t="shared" si="4"/>
        <v>4</v>
      </c>
      <c r="L26" s="45">
        <f t="shared" si="5"/>
        <v>30000</v>
      </c>
      <c r="M26" s="2" t="s">
        <v>440</v>
      </c>
    </row>
    <row r="27" spans="1:13" x14ac:dyDescent="0.35">
      <c r="A27" s="210">
        <f t="shared" si="3"/>
        <v>22</v>
      </c>
      <c r="B27" s="103" t="s">
        <v>306</v>
      </c>
      <c r="C27" s="104" t="s">
        <v>808</v>
      </c>
      <c r="D27" s="104">
        <v>5</v>
      </c>
      <c r="E27" s="104"/>
      <c r="F27" s="104">
        <v>5</v>
      </c>
      <c r="G27" s="104">
        <v>2</v>
      </c>
      <c r="H27" s="104">
        <v>4</v>
      </c>
      <c r="I27" s="104">
        <v>1</v>
      </c>
      <c r="J27" s="104">
        <v>3</v>
      </c>
      <c r="K27" s="210">
        <f t="shared" si="4"/>
        <v>15</v>
      </c>
      <c r="L27" s="45">
        <f t="shared" si="5"/>
        <v>112500</v>
      </c>
      <c r="M27" s="2" t="s">
        <v>181</v>
      </c>
    </row>
    <row r="28" spans="1:13" x14ac:dyDescent="0.35">
      <c r="A28" s="210">
        <v>23</v>
      </c>
      <c r="B28" s="103" t="s">
        <v>366</v>
      </c>
      <c r="C28" s="104" t="s">
        <v>104</v>
      </c>
      <c r="D28" s="104">
        <v>4</v>
      </c>
      <c r="E28" s="104">
        <v>1</v>
      </c>
      <c r="F28" s="104"/>
      <c r="G28" s="104">
        <v>1</v>
      </c>
      <c r="H28" s="104">
        <v>1</v>
      </c>
      <c r="I28" s="104"/>
      <c r="J28" s="104">
        <v>4</v>
      </c>
      <c r="K28" s="210">
        <f t="shared" si="4"/>
        <v>7</v>
      </c>
      <c r="L28" s="45">
        <f t="shared" si="5"/>
        <v>52500</v>
      </c>
      <c r="M28" s="2" t="s">
        <v>181</v>
      </c>
    </row>
    <row r="29" spans="1:13" x14ac:dyDescent="0.35">
      <c r="A29" s="212">
        <f>A28+1</f>
        <v>24</v>
      </c>
      <c r="B29" s="103" t="s">
        <v>214</v>
      </c>
      <c r="C29" s="104" t="s">
        <v>333</v>
      </c>
      <c r="D29" s="104">
        <v>7</v>
      </c>
      <c r="E29" s="104"/>
      <c r="F29" s="104"/>
      <c r="G29" s="104"/>
      <c r="H29" s="104"/>
      <c r="I29" s="104">
        <v>2</v>
      </c>
      <c r="J29" s="104"/>
      <c r="K29" s="212">
        <f t="shared" si="4"/>
        <v>2</v>
      </c>
      <c r="L29" s="45">
        <f t="shared" si="5"/>
        <v>15000</v>
      </c>
      <c r="M29" s="2" t="s">
        <v>181</v>
      </c>
    </row>
    <row r="30" spans="1:13" x14ac:dyDescent="0.35">
      <c r="A30" s="211">
        <f t="shared" ref="A30:A31" si="6">A29+1</f>
        <v>25</v>
      </c>
      <c r="B30" s="103" t="s">
        <v>805</v>
      </c>
      <c r="C30" s="104" t="s">
        <v>333</v>
      </c>
      <c r="D30" s="104">
        <v>2</v>
      </c>
      <c r="E30" s="104">
        <v>1</v>
      </c>
      <c r="F30" s="104">
        <v>2</v>
      </c>
      <c r="G30" s="104">
        <v>1</v>
      </c>
      <c r="H30" s="104"/>
      <c r="I30" s="104">
        <v>1</v>
      </c>
      <c r="J30" s="104">
        <v>1</v>
      </c>
      <c r="K30" s="211">
        <f t="shared" si="4"/>
        <v>6</v>
      </c>
      <c r="L30" s="45">
        <f t="shared" si="5"/>
        <v>45000</v>
      </c>
      <c r="M30" s="2" t="s">
        <v>181</v>
      </c>
    </row>
    <row r="31" spans="1:13" x14ac:dyDescent="0.35">
      <c r="A31" s="211">
        <f t="shared" si="6"/>
        <v>26</v>
      </c>
      <c r="B31" s="103" t="s">
        <v>803</v>
      </c>
      <c r="C31" s="104" t="s">
        <v>333</v>
      </c>
      <c r="D31" s="104">
        <v>7</v>
      </c>
      <c r="E31" s="104"/>
      <c r="F31" s="104"/>
      <c r="G31" s="104"/>
      <c r="H31" s="104"/>
      <c r="I31" s="104">
        <v>2</v>
      </c>
      <c r="J31" s="104"/>
      <c r="K31" s="211">
        <f t="shared" si="4"/>
        <v>2</v>
      </c>
      <c r="L31" s="45">
        <f t="shared" si="5"/>
        <v>15000</v>
      </c>
      <c r="M31" s="2" t="s">
        <v>440</v>
      </c>
    </row>
    <row r="32" spans="1:13" x14ac:dyDescent="0.35">
      <c r="A32" s="210">
        <v>27</v>
      </c>
      <c r="B32" s="103" t="s">
        <v>12</v>
      </c>
      <c r="C32" s="104" t="s">
        <v>102</v>
      </c>
      <c r="D32" s="104">
        <v>4</v>
      </c>
      <c r="E32" s="104"/>
      <c r="F32" s="104">
        <v>2</v>
      </c>
      <c r="G32" s="104"/>
      <c r="H32" s="104"/>
      <c r="I32" s="104"/>
      <c r="J32" s="104"/>
      <c r="K32" s="210">
        <f t="shared" si="4"/>
        <v>2</v>
      </c>
      <c r="L32" s="45">
        <f t="shared" si="5"/>
        <v>15000</v>
      </c>
      <c r="M32" s="60" t="s">
        <v>440</v>
      </c>
    </row>
    <row r="33" spans="1:20" x14ac:dyDescent="0.35">
      <c r="A33" s="61">
        <v>28</v>
      </c>
      <c r="B33" s="93"/>
      <c r="C33" s="94"/>
      <c r="D33" s="94"/>
      <c r="E33" s="94"/>
      <c r="F33" s="94"/>
      <c r="G33" s="94"/>
      <c r="H33" s="94"/>
      <c r="I33" s="94"/>
      <c r="J33" s="94"/>
      <c r="K33" s="61"/>
      <c r="L33" s="67">
        <f t="shared" si="5"/>
        <v>0</v>
      </c>
      <c r="M33" s="2"/>
    </row>
    <row r="34" spans="1:20" ht="6.75" customHeight="1" x14ac:dyDescent="0.35">
      <c r="A34" s="61"/>
      <c r="B34" s="93"/>
      <c r="C34" s="94"/>
      <c r="D34" s="94"/>
      <c r="E34" s="94"/>
      <c r="F34" s="94"/>
      <c r="G34" s="94"/>
      <c r="H34" s="94"/>
      <c r="I34" s="94"/>
      <c r="J34" s="94"/>
      <c r="K34" s="61"/>
      <c r="L34" s="67">
        <f t="shared" si="0"/>
        <v>0</v>
      </c>
      <c r="M34" s="2"/>
    </row>
    <row r="35" spans="1:20" s="10" customFormat="1" ht="24.75" customHeight="1" x14ac:dyDescent="0.35">
      <c r="A35" s="663" t="s">
        <v>0</v>
      </c>
      <c r="B35" s="664"/>
      <c r="C35" s="202"/>
      <c r="D35" s="202"/>
      <c r="E35" s="22">
        <f>SUM(E6:E34)</f>
        <v>7</v>
      </c>
      <c r="F35" s="22">
        <f t="shared" ref="F35:L35" si="7">SUM(F6:F34)</f>
        <v>31</v>
      </c>
      <c r="G35" s="22">
        <f t="shared" si="7"/>
        <v>30</v>
      </c>
      <c r="H35" s="22">
        <f t="shared" si="7"/>
        <v>21</v>
      </c>
      <c r="I35" s="22">
        <f t="shared" si="7"/>
        <v>26</v>
      </c>
      <c r="J35" s="22">
        <f t="shared" si="7"/>
        <v>35</v>
      </c>
      <c r="K35" s="22">
        <f t="shared" si="7"/>
        <v>150</v>
      </c>
      <c r="L35" s="23">
        <f t="shared" si="7"/>
        <v>1125000</v>
      </c>
      <c r="M35" s="115"/>
    </row>
    <row r="36" spans="1:20" x14ac:dyDescent="0.35">
      <c r="L36" s="20">
        <f>K35*5500</f>
        <v>825000</v>
      </c>
    </row>
    <row r="37" spans="1:20" x14ac:dyDescent="0.35">
      <c r="K37" t="s">
        <v>91</v>
      </c>
      <c r="L37" s="95">
        <f>L35-L36</f>
        <v>300000</v>
      </c>
      <c r="M37" s="35"/>
      <c r="N37" s="35"/>
    </row>
    <row r="38" spans="1:20" x14ac:dyDescent="0.35">
      <c r="K38" t="s">
        <v>132</v>
      </c>
      <c r="L38" s="95">
        <v>40000</v>
      </c>
    </row>
    <row r="39" spans="1:20" x14ac:dyDescent="0.35">
      <c r="B39" t="s">
        <v>2</v>
      </c>
      <c r="C39" s="4" t="s">
        <v>296</v>
      </c>
      <c r="D39" s="4" t="s">
        <v>108</v>
      </c>
      <c r="F39" t="s">
        <v>2</v>
      </c>
      <c r="G39" s="4" t="s">
        <v>220</v>
      </c>
      <c r="H39" s="4" t="s">
        <v>186</v>
      </c>
      <c r="J39" t="s">
        <v>2</v>
      </c>
      <c r="K39" s="4" t="s">
        <v>782</v>
      </c>
      <c r="L39" s="4" t="s">
        <v>783</v>
      </c>
      <c r="N39" t="s">
        <v>2</v>
      </c>
      <c r="O39" s="4" t="s">
        <v>784</v>
      </c>
      <c r="P39" s="4" t="s">
        <v>785</v>
      </c>
      <c r="R39" t="s">
        <v>2</v>
      </c>
      <c r="S39" s="4" t="s">
        <v>786</v>
      </c>
      <c r="T39" s="4" t="s">
        <v>101</v>
      </c>
    </row>
    <row r="40" spans="1:20" x14ac:dyDescent="0.35">
      <c r="B40" s="51" t="s">
        <v>218</v>
      </c>
      <c r="C40" s="50" t="s">
        <v>219</v>
      </c>
      <c r="D40" s="68" t="s">
        <v>0</v>
      </c>
      <c r="E40" s="65"/>
      <c r="F40" s="51" t="s">
        <v>218</v>
      </c>
      <c r="G40" s="50" t="s">
        <v>219</v>
      </c>
      <c r="H40" s="68" t="s">
        <v>0</v>
      </c>
      <c r="I40" s="65"/>
      <c r="J40" s="51" t="s">
        <v>218</v>
      </c>
      <c r="K40" s="50" t="s">
        <v>219</v>
      </c>
      <c r="L40" s="68" t="s">
        <v>0</v>
      </c>
      <c r="N40" s="51" t="s">
        <v>218</v>
      </c>
      <c r="O40" s="50" t="s">
        <v>219</v>
      </c>
      <c r="P40" s="68" t="s">
        <v>0</v>
      </c>
      <c r="R40" s="51" t="s">
        <v>218</v>
      </c>
      <c r="S40" s="50" t="s">
        <v>219</v>
      </c>
      <c r="T40" s="68" t="s">
        <v>0</v>
      </c>
    </row>
    <row r="41" spans="1:20" x14ac:dyDescent="0.35">
      <c r="B41" s="2" t="s">
        <v>18</v>
      </c>
      <c r="C41" s="1"/>
      <c r="D41" s="15"/>
      <c r="E41" s="66"/>
      <c r="F41" s="2" t="s">
        <v>18</v>
      </c>
      <c r="G41" s="1"/>
      <c r="H41" s="15">
        <f>G41*7500</f>
        <v>0</v>
      </c>
      <c r="I41" s="65"/>
      <c r="J41" s="2" t="s">
        <v>18</v>
      </c>
      <c r="K41" s="1"/>
      <c r="L41" s="15">
        <f>K41*7500</f>
        <v>0</v>
      </c>
      <c r="N41" s="2" t="s">
        <v>18</v>
      </c>
      <c r="O41" s="1"/>
      <c r="P41" s="15">
        <f>O41*7500</f>
        <v>0</v>
      </c>
      <c r="R41" s="2" t="s">
        <v>18</v>
      </c>
      <c r="S41" s="1"/>
      <c r="T41" s="15">
        <f>S41*7500</f>
        <v>0</v>
      </c>
    </row>
    <row r="42" spans="1:20" x14ac:dyDescent="0.35">
      <c r="B42" s="2" t="s">
        <v>21</v>
      </c>
      <c r="C42" s="1">
        <v>10</v>
      </c>
      <c r="D42" s="67">
        <f>C42*7500</f>
        <v>75000</v>
      </c>
      <c r="E42" s="65"/>
      <c r="F42" s="2" t="s">
        <v>21</v>
      </c>
      <c r="G42" s="1">
        <v>1</v>
      </c>
      <c r="H42" s="15">
        <f t="shared" ref="H42:H46" si="8">G42*7500</f>
        <v>7500</v>
      </c>
      <c r="I42" s="65"/>
      <c r="J42" s="2" t="s">
        <v>21</v>
      </c>
      <c r="K42" s="1"/>
      <c r="L42" s="15">
        <f t="shared" ref="L42:L46" si="9">K42*7500</f>
        <v>0</v>
      </c>
      <c r="N42" s="2" t="s">
        <v>21</v>
      </c>
      <c r="O42" s="1">
        <v>1</v>
      </c>
      <c r="P42" s="15">
        <f t="shared" ref="P42:P46" si="10">O42*7500</f>
        <v>7500</v>
      </c>
      <c r="R42" s="2" t="s">
        <v>21</v>
      </c>
      <c r="S42" s="1">
        <v>1</v>
      </c>
      <c r="T42" s="15">
        <f t="shared" ref="T42:T46" si="11">S42*7500</f>
        <v>7500</v>
      </c>
    </row>
    <row r="43" spans="1:20" x14ac:dyDescent="0.35">
      <c r="B43" s="2" t="s">
        <v>20</v>
      </c>
      <c r="C43" s="1">
        <v>10</v>
      </c>
      <c r="D43" s="67">
        <f t="shared" ref="D43:D46" si="12">C43*7500</f>
        <v>75000</v>
      </c>
      <c r="E43" s="65"/>
      <c r="F43" s="2" t="s">
        <v>20</v>
      </c>
      <c r="G43" s="1">
        <v>1</v>
      </c>
      <c r="H43" s="15">
        <f t="shared" si="8"/>
        <v>7500</v>
      </c>
      <c r="I43" s="65"/>
      <c r="J43" s="2" t="s">
        <v>20</v>
      </c>
      <c r="K43" s="1">
        <v>1</v>
      </c>
      <c r="L43" s="15">
        <f t="shared" si="9"/>
        <v>7500</v>
      </c>
      <c r="N43" s="2" t="s">
        <v>20</v>
      </c>
      <c r="O43" s="1">
        <v>1</v>
      </c>
      <c r="P43" s="15">
        <f t="shared" si="10"/>
        <v>7500</v>
      </c>
      <c r="R43" s="2" t="s">
        <v>20</v>
      </c>
      <c r="S43" s="1">
        <v>1</v>
      </c>
      <c r="T43" s="15">
        <f t="shared" si="11"/>
        <v>7500</v>
      </c>
    </row>
    <row r="44" spans="1:20" x14ac:dyDescent="0.35">
      <c r="B44" s="2" t="s">
        <v>19</v>
      </c>
      <c r="C44" s="1"/>
      <c r="D44" s="67">
        <f t="shared" si="12"/>
        <v>0</v>
      </c>
      <c r="F44" s="2" t="s">
        <v>19</v>
      </c>
      <c r="G44" s="1">
        <v>3</v>
      </c>
      <c r="H44" s="15">
        <f t="shared" si="8"/>
        <v>22500</v>
      </c>
      <c r="J44" s="2" t="s">
        <v>19</v>
      </c>
      <c r="K44" s="1"/>
      <c r="L44" s="15">
        <f t="shared" si="9"/>
        <v>0</v>
      </c>
      <c r="N44" s="2" t="s">
        <v>19</v>
      </c>
      <c r="O44" s="1">
        <v>1</v>
      </c>
      <c r="P44" s="15">
        <f t="shared" si="10"/>
        <v>7500</v>
      </c>
      <c r="R44" s="2" t="s">
        <v>19</v>
      </c>
      <c r="S44" s="1"/>
      <c r="T44" s="15">
        <f t="shared" si="11"/>
        <v>0</v>
      </c>
    </row>
    <row r="45" spans="1:20" x14ac:dyDescent="0.35">
      <c r="B45" s="2" t="s">
        <v>22</v>
      </c>
      <c r="C45" s="1"/>
      <c r="D45" s="67">
        <f t="shared" si="12"/>
        <v>0</v>
      </c>
      <c r="F45" s="2" t="s">
        <v>22</v>
      </c>
      <c r="G45" s="1">
        <v>1</v>
      </c>
      <c r="H45" s="15">
        <f t="shared" si="8"/>
        <v>7500</v>
      </c>
      <c r="J45" s="2" t="s">
        <v>22</v>
      </c>
      <c r="K45" s="1"/>
      <c r="L45" s="15">
        <f t="shared" si="9"/>
        <v>0</v>
      </c>
      <c r="N45" s="2" t="s">
        <v>22</v>
      </c>
      <c r="O45" s="1"/>
      <c r="P45" s="15">
        <f t="shared" si="10"/>
        <v>0</v>
      </c>
      <c r="R45" s="2" t="s">
        <v>22</v>
      </c>
      <c r="S45" s="1">
        <v>1</v>
      </c>
      <c r="T45" s="15">
        <f t="shared" si="11"/>
        <v>7500</v>
      </c>
    </row>
    <row r="46" spans="1:20" x14ac:dyDescent="0.35">
      <c r="B46" s="2" t="s">
        <v>23</v>
      </c>
      <c r="C46" s="1"/>
      <c r="D46" s="67">
        <f t="shared" si="12"/>
        <v>0</v>
      </c>
      <c r="F46" s="2" t="s">
        <v>23</v>
      </c>
      <c r="G46" s="1">
        <v>1</v>
      </c>
      <c r="H46" s="15">
        <f t="shared" si="8"/>
        <v>7500</v>
      </c>
      <c r="J46" s="2" t="s">
        <v>23</v>
      </c>
      <c r="K46" s="1">
        <v>1</v>
      </c>
      <c r="L46" s="15">
        <f t="shared" si="9"/>
        <v>7500</v>
      </c>
      <c r="N46" s="2" t="s">
        <v>23</v>
      </c>
      <c r="O46" s="1">
        <v>1</v>
      </c>
      <c r="P46" s="15">
        <f t="shared" si="10"/>
        <v>7500</v>
      </c>
      <c r="R46" s="2" t="s">
        <v>23</v>
      </c>
      <c r="S46" s="1"/>
      <c r="T46" s="15">
        <f t="shared" si="11"/>
        <v>0</v>
      </c>
    </row>
    <row r="47" spans="1:20" x14ac:dyDescent="0.35">
      <c r="B47" s="51" t="s">
        <v>221</v>
      </c>
      <c r="C47" s="50">
        <f>SUM(C41:C46)</f>
        <v>20</v>
      </c>
      <c r="D47" s="68">
        <f>SUM(D41:D46)</f>
        <v>150000</v>
      </c>
      <c r="F47" s="51" t="s">
        <v>221</v>
      </c>
      <c r="G47" s="50">
        <f>SUM(G41:G46)</f>
        <v>7</v>
      </c>
      <c r="H47" s="68">
        <f>SUM(H41:H46)</f>
        <v>52500</v>
      </c>
      <c r="J47" s="51" t="s">
        <v>221</v>
      </c>
      <c r="K47" s="50">
        <f>SUM(K41:K46)</f>
        <v>2</v>
      </c>
      <c r="L47" s="68">
        <f>SUM(L41:L46)</f>
        <v>15000</v>
      </c>
      <c r="N47" s="51" t="s">
        <v>221</v>
      </c>
      <c r="O47" s="50">
        <f>SUM(O41:O46)</f>
        <v>4</v>
      </c>
      <c r="P47" s="68">
        <f>SUM(P41:P46)</f>
        <v>30000</v>
      </c>
      <c r="R47" s="51" t="s">
        <v>221</v>
      </c>
      <c r="S47" s="50">
        <f>SUM(S41:S46)</f>
        <v>3</v>
      </c>
      <c r="T47" s="68">
        <f>SUM(T41:T46)</f>
        <v>22500</v>
      </c>
    </row>
    <row r="50" spans="2:20" x14ac:dyDescent="0.35">
      <c r="B50" t="s">
        <v>2</v>
      </c>
      <c r="C50" s="93" t="s">
        <v>787</v>
      </c>
      <c r="D50" s="4" t="s">
        <v>783</v>
      </c>
      <c r="F50" t="s">
        <v>2</v>
      </c>
      <c r="G50" s="93" t="s">
        <v>410</v>
      </c>
      <c r="H50" s="4" t="s">
        <v>783</v>
      </c>
      <c r="J50" t="s">
        <v>2</v>
      </c>
      <c r="K50" s="4" t="s">
        <v>281</v>
      </c>
      <c r="L50" s="4" t="s">
        <v>225</v>
      </c>
      <c r="N50" t="s">
        <v>2</v>
      </c>
      <c r="O50" s="4" t="s">
        <v>26</v>
      </c>
      <c r="P50" s="4" t="s">
        <v>225</v>
      </c>
      <c r="R50" t="s">
        <v>2</v>
      </c>
      <c r="S50" s="4" t="s">
        <v>788</v>
      </c>
      <c r="T50" s="4" t="s">
        <v>110</v>
      </c>
    </row>
    <row r="51" spans="2:20" x14ac:dyDescent="0.35">
      <c r="B51" s="51" t="s">
        <v>218</v>
      </c>
      <c r="C51" s="50" t="s">
        <v>219</v>
      </c>
      <c r="D51" s="68" t="s">
        <v>0</v>
      </c>
      <c r="E51" s="65"/>
      <c r="F51" s="51" t="s">
        <v>218</v>
      </c>
      <c r="G51" s="50" t="s">
        <v>219</v>
      </c>
      <c r="H51" s="68" t="s">
        <v>0</v>
      </c>
      <c r="I51" s="65"/>
      <c r="J51" s="51" t="s">
        <v>218</v>
      </c>
      <c r="K51" s="50" t="s">
        <v>219</v>
      </c>
      <c r="L51" s="68" t="s">
        <v>0</v>
      </c>
      <c r="N51" s="51" t="s">
        <v>218</v>
      </c>
      <c r="O51" s="50" t="s">
        <v>219</v>
      </c>
      <c r="P51" s="68" t="s">
        <v>0</v>
      </c>
      <c r="R51" s="51" t="s">
        <v>218</v>
      </c>
      <c r="S51" s="50" t="s">
        <v>219</v>
      </c>
      <c r="T51" s="68" t="s">
        <v>0</v>
      </c>
    </row>
    <row r="52" spans="2:20" x14ac:dyDescent="0.35">
      <c r="B52" s="2" t="s">
        <v>18</v>
      </c>
      <c r="C52" s="1"/>
      <c r="D52" s="15"/>
      <c r="E52" s="66"/>
      <c r="F52" s="2" t="s">
        <v>18</v>
      </c>
      <c r="G52" s="1"/>
      <c r="H52" s="15">
        <f>G52*7500</f>
        <v>0</v>
      </c>
      <c r="I52" s="65"/>
      <c r="J52" s="2" t="s">
        <v>18</v>
      </c>
      <c r="K52" s="1">
        <v>2</v>
      </c>
      <c r="L52" s="15">
        <f>K52*7500</f>
        <v>15000</v>
      </c>
      <c r="N52" s="2" t="s">
        <v>18</v>
      </c>
      <c r="O52" s="1"/>
      <c r="P52" s="15">
        <f>O52*7500</f>
        <v>0</v>
      </c>
      <c r="R52" s="2" t="s">
        <v>18</v>
      </c>
      <c r="S52" s="1"/>
      <c r="T52" s="15">
        <f>S52*7500</f>
        <v>0</v>
      </c>
    </row>
    <row r="53" spans="2:20" x14ac:dyDescent="0.35">
      <c r="B53" s="2" t="s">
        <v>21</v>
      </c>
      <c r="C53" s="1"/>
      <c r="D53" s="67">
        <f>C53*7500</f>
        <v>0</v>
      </c>
      <c r="E53" s="65"/>
      <c r="F53" s="2" t="s">
        <v>21</v>
      </c>
      <c r="G53" s="1"/>
      <c r="H53" s="15">
        <f t="shared" ref="H53:H57" si="13">G53*7500</f>
        <v>0</v>
      </c>
      <c r="I53" s="65"/>
      <c r="J53" s="2" t="s">
        <v>21</v>
      </c>
      <c r="K53" s="1">
        <v>1</v>
      </c>
      <c r="L53" s="15">
        <f t="shared" ref="L53:L57" si="14">K53*7500</f>
        <v>7500</v>
      </c>
      <c r="N53" s="2" t="s">
        <v>21</v>
      </c>
      <c r="O53" s="1"/>
      <c r="P53" s="15">
        <f t="shared" ref="P53:P57" si="15">O53*7500</f>
        <v>0</v>
      </c>
      <c r="R53" s="2" t="s">
        <v>21</v>
      </c>
      <c r="S53" s="1">
        <v>1</v>
      </c>
      <c r="T53" s="15">
        <f t="shared" ref="T53:T57" si="16">S53*7500</f>
        <v>7500</v>
      </c>
    </row>
    <row r="54" spans="2:20" x14ac:dyDescent="0.35">
      <c r="B54" s="2" t="s">
        <v>20</v>
      </c>
      <c r="C54" s="1"/>
      <c r="D54" s="67">
        <f t="shared" ref="D54:D57" si="17">C54*7500</f>
        <v>0</v>
      </c>
      <c r="E54" s="65"/>
      <c r="F54" s="2" t="s">
        <v>20</v>
      </c>
      <c r="G54" s="1">
        <v>2</v>
      </c>
      <c r="H54" s="15">
        <f t="shared" si="13"/>
        <v>15000</v>
      </c>
      <c r="I54" s="65"/>
      <c r="J54" s="2" t="s">
        <v>20</v>
      </c>
      <c r="K54" s="1">
        <v>2</v>
      </c>
      <c r="L54" s="15">
        <f t="shared" si="14"/>
        <v>15000</v>
      </c>
      <c r="N54" s="2" t="s">
        <v>20</v>
      </c>
      <c r="O54" s="1"/>
      <c r="P54" s="15">
        <f t="shared" si="15"/>
        <v>0</v>
      </c>
      <c r="R54" s="2" t="s">
        <v>20</v>
      </c>
      <c r="S54" s="1"/>
      <c r="T54" s="15">
        <f t="shared" si="16"/>
        <v>0</v>
      </c>
    </row>
    <row r="55" spans="2:20" x14ac:dyDescent="0.35">
      <c r="B55" s="2" t="s">
        <v>19</v>
      </c>
      <c r="C55" s="1">
        <v>2</v>
      </c>
      <c r="D55" s="67">
        <f t="shared" si="17"/>
        <v>15000</v>
      </c>
      <c r="F55" s="2" t="s">
        <v>19</v>
      </c>
      <c r="G55" s="1"/>
      <c r="H55" s="15">
        <f t="shared" si="13"/>
        <v>0</v>
      </c>
      <c r="J55" s="2" t="s">
        <v>19</v>
      </c>
      <c r="K55" s="1"/>
      <c r="L55" s="15">
        <f t="shared" si="14"/>
        <v>0</v>
      </c>
      <c r="N55" s="2" t="s">
        <v>19</v>
      </c>
      <c r="O55" s="1">
        <v>2</v>
      </c>
      <c r="P55" s="15">
        <f t="shared" si="15"/>
        <v>15000</v>
      </c>
      <c r="R55" s="2" t="s">
        <v>19</v>
      </c>
      <c r="S55" s="1"/>
      <c r="T55" s="15">
        <f t="shared" si="16"/>
        <v>0</v>
      </c>
    </row>
    <row r="56" spans="2:20" x14ac:dyDescent="0.35">
      <c r="B56" s="2" t="s">
        <v>22</v>
      </c>
      <c r="C56" s="1">
        <v>4</v>
      </c>
      <c r="D56" s="67">
        <f t="shared" si="17"/>
        <v>30000</v>
      </c>
      <c r="F56" s="2" t="s">
        <v>22</v>
      </c>
      <c r="G56" s="1">
        <v>2</v>
      </c>
      <c r="H56" s="15">
        <f t="shared" si="13"/>
        <v>15000</v>
      </c>
      <c r="J56" s="2" t="s">
        <v>22</v>
      </c>
      <c r="K56" s="1"/>
      <c r="L56" s="15">
        <f t="shared" si="14"/>
        <v>0</v>
      </c>
      <c r="N56" s="2" t="s">
        <v>22</v>
      </c>
      <c r="O56" s="1"/>
      <c r="P56" s="15">
        <f t="shared" si="15"/>
        <v>0</v>
      </c>
      <c r="R56" s="2" t="s">
        <v>22</v>
      </c>
      <c r="S56" s="1"/>
      <c r="T56" s="15">
        <f t="shared" si="16"/>
        <v>0</v>
      </c>
    </row>
    <row r="57" spans="2:20" x14ac:dyDescent="0.35">
      <c r="B57" s="2" t="s">
        <v>23</v>
      </c>
      <c r="C57" s="1">
        <v>1</v>
      </c>
      <c r="D57" s="67">
        <f t="shared" si="17"/>
        <v>7500</v>
      </c>
      <c r="F57" s="2" t="s">
        <v>23</v>
      </c>
      <c r="G57" s="1"/>
      <c r="H57" s="15">
        <f t="shared" si="13"/>
        <v>0</v>
      </c>
      <c r="J57" s="2" t="s">
        <v>23</v>
      </c>
      <c r="K57" s="1"/>
      <c r="L57" s="15">
        <f t="shared" si="14"/>
        <v>0</v>
      </c>
      <c r="N57" s="2" t="s">
        <v>23</v>
      </c>
      <c r="O57" s="1">
        <v>2</v>
      </c>
      <c r="P57" s="15">
        <f t="shared" si="15"/>
        <v>15000</v>
      </c>
      <c r="R57" s="2" t="s">
        <v>23</v>
      </c>
      <c r="S57" s="1">
        <v>2</v>
      </c>
      <c r="T57" s="15">
        <f t="shared" si="16"/>
        <v>15000</v>
      </c>
    </row>
    <row r="58" spans="2:20" x14ac:dyDescent="0.35">
      <c r="B58" s="51" t="s">
        <v>221</v>
      </c>
      <c r="C58" s="50">
        <f>SUM(C52:C57)</f>
        <v>7</v>
      </c>
      <c r="D58" s="68">
        <f>SUM(D52:D57)</f>
        <v>52500</v>
      </c>
      <c r="F58" s="51" t="s">
        <v>221</v>
      </c>
      <c r="G58" s="50">
        <f>SUM(G52:G57)</f>
        <v>4</v>
      </c>
      <c r="H58" s="68">
        <f>SUM(H52:H57)</f>
        <v>30000</v>
      </c>
      <c r="J58" s="51" t="s">
        <v>221</v>
      </c>
      <c r="K58" s="50">
        <f>SUM(K52:K57)</f>
        <v>5</v>
      </c>
      <c r="L58" s="68">
        <f>SUM(L52:L57)</f>
        <v>37500</v>
      </c>
      <c r="N58" s="51" t="s">
        <v>221</v>
      </c>
      <c r="O58" s="50">
        <f>SUM(O52:O57)</f>
        <v>4</v>
      </c>
      <c r="P58" s="68">
        <f>SUM(P52:P57)</f>
        <v>30000</v>
      </c>
      <c r="R58" s="51" t="s">
        <v>221</v>
      </c>
      <c r="S58" s="50">
        <f>SUM(S52:S57)</f>
        <v>3</v>
      </c>
      <c r="T58" s="68">
        <f>SUM(T52:T57)</f>
        <v>22500</v>
      </c>
    </row>
    <row r="61" spans="2:20" x14ac:dyDescent="0.35">
      <c r="B61" t="s">
        <v>2</v>
      </c>
      <c r="C61" s="93" t="s">
        <v>791</v>
      </c>
      <c r="D61" s="4" t="s">
        <v>110</v>
      </c>
      <c r="F61" t="s">
        <v>2</v>
      </c>
      <c r="G61" s="4" t="s">
        <v>409</v>
      </c>
      <c r="H61" s="4" t="s">
        <v>110</v>
      </c>
      <c r="J61" t="s">
        <v>2</v>
      </c>
      <c r="K61" s="93" t="s">
        <v>408</v>
      </c>
      <c r="L61" s="4" t="s">
        <v>110</v>
      </c>
      <c r="N61" t="s">
        <v>2</v>
      </c>
      <c r="O61" s="4" t="s">
        <v>790</v>
      </c>
      <c r="P61" s="4" t="s">
        <v>110</v>
      </c>
      <c r="R61" t="s">
        <v>2</v>
      </c>
      <c r="S61" s="4" t="s">
        <v>5</v>
      </c>
      <c r="T61" s="4" t="s">
        <v>222</v>
      </c>
    </row>
    <row r="62" spans="2:20" x14ac:dyDescent="0.35">
      <c r="B62" s="51" t="s">
        <v>218</v>
      </c>
      <c r="C62" s="50" t="s">
        <v>219</v>
      </c>
      <c r="D62" s="68" t="s">
        <v>0</v>
      </c>
      <c r="E62" s="65"/>
      <c r="F62" s="51" t="s">
        <v>218</v>
      </c>
      <c r="G62" s="50" t="s">
        <v>219</v>
      </c>
      <c r="H62" s="68" t="s">
        <v>0</v>
      </c>
      <c r="I62" s="65"/>
      <c r="J62" s="51" t="s">
        <v>218</v>
      </c>
      <c r="K62" s="50" t="s">
        <v>219</v>
      </c>
      <c r="L62" s="68" t="s">
        <v>0</v>
      </c>
      <c r="N62" s="51" t="s">
        <v>218</v>
      </c>
      <c r="O62" s="50" t="s">
        <v>219</v>
      </c>
      <c r="P62" s="68" t="s">
        <v>0</v>
      </c>
      <c r="R62" s="51" t="s">
        <v>218</v>
      </c>
      <c r="S62" s="50" t="s">
        <v>219</v>
      </c>
      <c r="T62" s="68" t="s">
        <v>0</v>
      </c>
    </row>
    <row r="63" spans="2:20" x14ac:dyDescent="0.35">
      <c r="B63" s="2" t="s">
        <v>18</v>
      </c>
      <c r="C63" s="1"/>
      <c r="D63" s="15"/>
      <c r="E63" s="66"/>
      <c r="F63" s="2" t="s">
        <v>18</v>
      </c>
      <c r="G63" s="1"/>
      <c r="H63" s="15">
        <f>G63*7500</f>
        <v>0</v>
      </c>
      <c r="I63" s="65"/>
      <c r="J63" s="2" t="s">
        <v>18</v>
      </c>
      <c r="K63" s="1"/>
      <c r="L63" s="15">
        <f>K63*7500</f>
        <v>0</v>
      </c>
      <c r="N63" s="2" t="s">
        <v>18</v>
      </c>
      <c r="O63" s="1"/>
      <c r="P63" s="15">
        <f>O63*7500</f>
        <v>0</v>
      </c>
      <c r="R63" s="2" t="s">
        <v>18</v>
      </c>
      <c r="S63" s="1"/>
      <c r="T63" s="15">
        <f>S63*7500</f>
        <v>0</v>
      </c>
    </row>
    <row r="64" spans="2:20" x14ac:dyDescent="0.35">
      <c r="B64" s="2" t="s">
        <v>21</v>
      </c>
      <c r="C64" s="1"/>
      <c r="D64" s="67">
        <f>C64*7500</f>
        <v>0</v>
      </c>
      <c r="E64" s="65"/>
      <c r="F64" s="2" t="s">
        <v>21</v>
      </c>
      <c r="G64" s="1">
        <v>1</v>
      </c>
      <c r="H64" s="15">
        <f t="shared" ref="H64:H68" si="18">G64*7500</f>
        <v>7500</v>
      </c>
      <c r="I64" s="65"/>
      <c r="J64" s="2" t="s">
        <v>21</v>
      </c>
      <c r="K64" s="1"/>
      <c r="L64" s="15">
        <f t="shared" ref="L64:L68" si="19">K64*7500</f>
        <v>0</v>
      </c>
      <c r="N64" s="2" t="s">
        <v>21</v>
      </c>
      <c r="O64" s="1"/>
      <c r="P64" s="15">
        <f t="shared" ref="P64:P68" si="20">O64*7500</f>
        <v>0</v>
      </c>
      <c r="R64" s="2" t="s">
        <v>21</v>
      </c>
      <c r="S64" s="1">
        <v>2</v>
      </c>
      <c r="T64" s="15">
        <f t="shared" ref="T64:T68" si="21">S64*7500</f>
        <v>15000</v>
      </c>
    </row>
    <row r="65" spans="2:20" x14ac:dyDescent="0.35">
      <c r="B65" s="2" t="s">
        <v>20</v>
      </c>
      <c r="C65" s="1"/>
      <c r="D65" s="67">
        <f t="shared" ref="D65:D68" si="22">C65*7500</f>
        <v>0</v>
      </c>
      <c r="E65" s="65"/>
      <c r="F65" s="2" t="s">
        <v>20</v>
      </c>
      <c r="G65" s="1"/>
      <c r="H65" s="15">
        <f t="shared" si="18"/>
        <v>0</v>
      </c>
      <c r="I65" s="65"/>
      <c r="J65" s="2" t="s">
        <v>20</v>
      </c>
      <c r="K65" s="1"/>
      <c r="L65" s="15">
        <f t="shared" si="19"/>
        <v>0</v>
      </c>
      <c r="N65" s="2" t="s">
        <v>20</v>
      </c>
      <c r="O65" s="1"/>
      <c r="P65" s="15">
        <f t="shared" si="20"/>
        <v>0</v>
      </c>
      <c r="R65" s="2" t="s">
        <v>20</v>
      </c>
      <c r="S65" s="1">
        <v>1</v>
      </c>
      <c r="T65" s="15">
        <f t="shared" si="21"/>
        <v>7500</v>
      </c>
    </row>
    <row r="66" spans="2:20" x14ac:dyDescent="0.35">
      <c r="B66" s="2" t="s">
        <v>19</v>
      </c>
      <c r="C66" s="1"/>
      <c r="D66" s="67">
        <f t="shared" si="22"/>
        <v>0</v>
      </c>
      <c r="F66" s="2" t="s">
        <v>19</v>
      </c>
      <c r="G66" s="1">
        <v>3</v>
      </c>
      <c r="H66" s="15">
        <f t="shared" si="18"/>
        <v>22500</v>
      </c>
      <c r="J66" s="2" t="s">
        <v>19</v>
      </c>
      <c r="K66" s="1">
        <v>1</v>
      </c>
      <c r="L66" s="15">
        <f t="shared" si="19"/>
        <v>7500</v>
      </c>
      <c r="N66" s="2" t="s">
        <v>19</v>
      </c>
      <c r="O66" s="1"/>
      <c r="P66" s="15">
        <f t="shared" si="20"/>
        <v>0</v>
      </c>
      <c r="R66" s="2" t="s">
        <v>19</v>
      </c>
      <c r="S66" s="1"/>
      <c r="T66" s="15">
        <f t="shared" si="21"/>
        <v>0</v>
      </c>
    </row>
    <row r="67" spans="2:20" x14ac:dyDescent="0.35">
      <c r="B67" s="2" t="s">
        <v>22</v>
      </c>
      <c r="C67" s="1"/>
      <c r="D67" s="67">
        <f t="shared" si="22"/>
        <v>0</v>
      </c>
      <c r="F67" s="2" t="s">
        <v>22</v>
      </c>
      <c r="G67" s="1"/>
      <c r="H67" s="15">
        <f t="shared" si="18"/>
        <v>0</v>
      </c>
      <c r="J67" s="2" t="s">
        <v>22</v>
      </c>
      <c r="K67" s="1">
        <v>1</v>
      </c>
      <c r="L67" s="15">
        <f t="shared" si="19"/>
        <v>7500</v>
      </c>
      <c r="N67" s="2" t="s">
        <v>22</v>
      </c>
      <c r="O67" s="1"/>
      <c r="P67" s="15">
        <f t="shared" si="20"/>
        <v>0</v>
      </c>
      <c r="R67" s="2" t="s">
        <v>22</v>
      </c>
      <c r="S67" s="1"/>
      <c r="T67" s="15">
        <f t="shared" si="21"/>
        <v>0</v>
      </c>
    </row>
    <row r="68" spans="2:20" x14ac:dyDescent="0.35">
      <c r="B68" s="2" t="s">
        <v>23</v>
      </c>
      <c r="C68" s="1">
        <v>2</v>
      </c>
      <c r="D68" s="67">
        <f t="shared" si="22"/>
        <v>15000</v>
      </c>
      <c r="F68" s="2" t="s">
        <v>23</v>
      </c>
      <c r="G68" s="1"/>
      <c r="H68" s="15">
        <f t="shared" si="18"/>
        <v>0</v>
      </c>
      <c r="J68" s="2" t="s">
        <v>23</v>
      </c>
      <c r="K68" s="1"/>
      <c r="L68" s="15">
        <f t="shared" si="19"/>
        <v>0</v>
      </c>
      <c r="N68" s="2" t="s">
        <v>23</v>
      </c>
      <c r="O68" s="1">
        <v>2</v>
      </c>
      <c r="P68" s="15">
        <f t="shared" si="20"/>
        <v>15000</v>
      </c>
      <c r="R68" s="2" t="s">
        <v>23</v>
      </c>
      <c r="S68" s="1">
        <v>2</v>
      </c>
      <c r="T68" s="15">
        <f t="shared" si="21"/>
        <v>15000</v>
      </c>
    </row>
    <row r="69" spans="2:20" x14ac:dyDescent="0.35">
      <c r="B69" s="51" t="s">
        <v>221</v>
      </c>
      <c r="C69" s="50">
        <f>SUM(C63:C68)</f>
        <v>2</v>
      </c>
      <c r="D69" s="68">
        <f>SUM(D63:D68)</f>
        <v>15000</v>
      </c>
      <c r="F69" s="51" t="s">
        <v>221</v>
      </c>
      <c r="G69" s="50">
        <f>SUM(G63:G68)</f>
        <v>4</v>
      </c>
      <c r="H69" s="68">
        <f>SUM(H63:H68)</f>
        <v>30000</v>
      </c>
      <c r="J69" s="51" t="s">
        <v>221</v>
      </c>
      <c r="K69" s="50">
        <f>SUM(K63:K68)</f>
        <v>2</v>
      </c>
      <c r="L69" s="68">
        <f>SUM(L63:L68)</f>
        <v>15000</v>
      </c>
      <c r="N69" s="51" t="s">
        <v>221</v>
      </c>
      <c r="O69" s="50">
        <f>SUM(O63:O68)</f>
        <v>2</v>
      </c>
      <c r="P69" s="68">
        <f>SUM(P63:P68)</f>
        <v>15000</v>
      </c>
      <c r="R69" s="51" t="s">
        <v>221</v>
      </c>
      <c r="S69" s="50">
        <f>SUM(S63:S68)</f>
        <v>5</v>
      </c>
      <c r="T69" s="68">
        <f>SUM(T63:T68)</f>
        <v>37500</v>
      </c>
    </row>
    <row r="72" spans="2:20" x14ac:dyDescent="0.35">
      <c r="B72" t="s">
        <v>2</v>
      </c>
      <c r="C72" s="93" t="s">
        <v>793</v>
      </c>
      <c r="D72" s="4" t="s">
        <v>642</v>
      </c>
      <c r="J72" t="s">
        <v>2</v>
      </c>
      <c r="K72" s="4" t="s">
        <v>796</v>
      </c>
      <c r="L72" s="4" t="s">
        <v>797</v>
      </c>
      <c r="N72" t="s">
        <v>2</v>
      </c>
      <c r="O72" s="93" t="s">
        <v>798</v>
      </c>
      <c r="P72" s="4"/>
      <c r="R72" t="s">
        <v>2</v>
      </c>
      <c r="S72" s="4" t="s">
        <v>16</v>
      </c>
      <c r="T72" s="4" t="s">
        <v>102</v>
      </c>
    </row>
    <row r="73" spans="2:20" x14ac:dyDescent="0.35">
      <c r="B73" s="51" t="s">
        <v>218</v>
      </c>
      <c r="C73" s="50"/>
      <c r="D73" s="68"/>
      <c r="E73" s="65"/>
      <c r="I73" s="65"/>
      <c r="J73" s="51" t="s">
        <v>218</v>
      </c>
      <c r="K73" s="50" t="s">
        <v>219</v>
      </c>
      <c r="L73" s="68" t="s">
        <v>0</v>
      </c>
      <c r="N73" s="51" t="s">
        <v>218</v>
      </c>
      <c r="O73" s="50" t="s">
        <v>219</v>
      </c>
      <c r="P73" s="68" t="s">
        <v>0</v>
      </c>
      <c r="R73" s="51" t="s">
        <v>218</v>
      </c>
      <c r="S73" s="50" t="s">
        <v>219</v>
      </c>
      <c r="T73" s="68" t="s">
        <v>0</v>
      </c>
    </row>
    <row r="74" spans="2:20" x14ac:dyDescent="0.35">
      <c r="B74" s="2" t="s">
        <v>18</v>
      </c>
      <c r="C74" s="1"/>
      <c r="D74" s="15"/>
      <c r="E74" s="66"/>
      <c r="I74" s="65"/>
      <c r="J74" s="2" t="s">
        <v>18</v>
      </c>
      <c r="K74" s="1">
        <v>1</v>
      </c>
      <c r="L74" s="15">
        <f>K74*7500</f>
        <v>7500</v>
      </c>
      <c r="N74" s="2" t="s">
        <v>18</v>
      </c>
      <c r="O74" s="1">
        <v>2</v>
      </c>
      <c r="P74" s="15">
        <f>O74*7500</f>
        <v>15000</v>
      </c>
      <c r="R74" s="2" t="s">
        <v>18</v>
      </c>
      <c r="S74" s="1"/>
      <c r="T74" s="15">
        <f>S74*7500</f>
        <v>0</v>
      </c>
    </row>
    <row r="75" spans="2:20" x14ac:dyDescent="0.35">
      <c r="B75" s="2" t="s">
        <v>21</v>
      </c>
      <c r="C75" s="1"/>
      <c r="D75" s="67">
        <f>C75*7500</f>
        <v>0</v>
      </c>
      <c r="E75" s="65"/>
      <c r="I75" s="65"/>
      <c r="J75" s="2" t="s">
        <v>21</v>
      </c>
      <c r="K75" s="1">
        <v>1</v>
      </c>
      <c r="L75" s="15">
        <f t="shared" ref="L75:L79" si="23">K75*7500</f>
        <v>7500</v>
      </c>
      <c r="N75" s="2" t="s">
        <v>21</v>
      </c>
      <c r="O75" s="1">
        <v>2</v>
      </c>
      <c r="P75" s="15">
        <f t="shared" ref="P75:P79" si="24">O75*7500</f>
        <v>15000</v>
      </c>
      <c r="R75" s="2" t="s">
        <v>21</v>
      </c>
      <c r="S75" s="1"/>
      <c r="T75" s="15">
        <f t="shared" ref="T75:T79" si="25">S75*7500</f>
        <v>0</v>
      </c>
    </row>
    <row r="76" spans="2:20" x14ac:dyDescent="0.35">
      <c r="B76" s="2" t="s">
        <v>20</v>
      </c>
      <c r="C76" s="1">
        <v>1</v>
      </c>
      <c r="D76" s="67">
        <f t="shared" ref="D76:D79" si="26">C76*7500</f>
        <v>7500</v>
      </c>
      <c r="E76" s="65"/>
      <c r="I76" s="65"/>
      <c r="J76" s="2" t="s">
        <v>20</v>
      </c>
      <c r="K76" s="1"/>
      <c r="L76" s="15">
        <f t="shared" si="23"/>
        <v>0</v>
      </c>
      <c r="N76" s="2" t="s">
        <v>20</v>
      </c>
      <c r="O76" s="1">
        <v>2</v>
      </c>
      <c r="P76" s="15">
        <f t="shared" si="24"/>
        <v>15000</v>
      </c>
      <c r="R76" s="2" t="s">
        <v>20</v>
      </c>
      <c r="S76" s="1"/>
      <c r="T76" s="15">
        <f t="shared" si="25"/>
        <v>0</v>
      </c>
    </row>
    <row r="77" spans="2:20" x14ac:dyDescent="0.35">
      <c r="B77" s="2" t="s">
        <v>19</v>
      </c>
      <c r="C77" s="1"/>
      <c r="D77" s="67">
        <f t="shared" si="26"/>
        <v>0</v>
      </c>
      <c r="J77" s="2" t="s">
        <v>19</v>
      </c>
      <c r="K77" s="1"/>
      <c r="L77" s="15">
        <f t="shared" si="23"/>
        <v>0</v>
      </c>
      <c r="N77" s="2" t="s">
        <v>19</v>
      </c>
      <c r="O77" s="1">
        <v>3</v>
      </c>
      <c r="P77" s="15">
        <f t="shared" si="24"/>
        <v>22500</v>
      </c>
      <c r="R77" s="2" t="s">
        <v>19</v>
      </c>
      <c r="S77" s="1">
        <v>2</v>
      </c>
      <c r="T77" s="15">
        <f t="shared" si="25"/>
        <v>15000</v>
      </c>
    </row>
    <row r="78" spans="2:20" x14ac:dyDescent="0.35">
      <c r="B78" s="2" t="s">
        <v>22</v>
      </c>
      <c r="C78" s="1">
        <v>1</v>
      </c>
      <c r="D78" s="67">
        <f t="shared" si="26"/>
        <v>7500</v>
      </c>
      <c r="J78" s="2" t="s">
        <v>22</v>
      </c>
      <c r="K78" s="1"/>
      <c r="L78" s="15">
        <f t="shared" si="23"/>
        <v>0</v>
      </c>
      <c r="N78" s="2" t="s">
        <v>22</v>
      </c>
      <c r="O78" s="1">
        <v>4</v>
      </c>
      <c r="P78" s="15">
        <f t="shared" si="24"/>
        <v>30000</v>
      </c>
      <c r="R78" s="2" t="s">
        <v>22</v>
      </c>
      <c r="S78" s="1"/>
      <c r="T78" s="15">
        <f t="shared" si="25"/>
        <v>0</v>
      </c>
    </row>
    <row r="79" spans="2:20" x14ac:dyDescent="0.35">
      <c r="B79" s="2" t="s">
        <v>23</v>
      </c>
      <c r="C79" s="1">
        <v>3</v>
      </c>
      <c r="D79" s="67">
        <f t="shared" si="26"/>
        <v>22500</v>
      </c>
      <c r="J79" s="2" t="s">
        <v>23</v>
      </c>
      <c r="K79" s="1"/>
      <c r="L79" s="15">
        <f t="shared" si="23"/>
        <v>0</v>
      </c>
      <c r="N79" s="2" t="s">
        <v>23</v>
      </c>
      <c r="O79" s="1">
        <v>3</v>
      </c>
      <c r="P79" s="15">
        <f t="shared" si="24"/>
        <v>22500</v>
      </c>
      <c r="R79" s="2" t="s">
        <v>23</v>
      </c>
      <c r="S79" s="1">
        <v>2</v>
      </c>
      <c r="T79" s="15">
        <f t="shared" si="25"/>
        <v>15000</v>
      </c>
    </row>
    <row r="80" spans="2:20" x14ac:dyDescent="0.35">
      <c r="B80" s="51" t="s">
        <v>221</v>
      </c>
      <c r="C80" s="50">
        <f>SUM(C74:C79)</f>
        <v>5</v>
      </c>
      <c r="D80" s="68">
        <f>SUM(D74:D79)</f>
        <v>37500</v>
      </c>
      <c r="J80" s="51" t="s">
        <v>221</v>
      </c>
      <c r="K80" s="50">
        <f>SUM(K74:K79)</f>
        <v>2</v>
      </c>
      <c r="L80" s="68">
        <f>SUM(L74:L79)</f>
        <v>15000</v>
      </c>
      <c r="N80" s="51" t="s">
        <v>221</v>
      </c>
      <c r="O80" s="50">
        <f>SUM(O74:O79)</f>
        <v>16</v>
      </c>
      <c r="P80" s="68">
        <f>SUM(P74:P79)</f>
        <v>120000</v>
      </c>
      <c r="R80" s="51" t="s">
        <v>221</v>
      </c>
      <c r="S80" s="50">
        <f>SUM(S74:S79)</f>
        <v>4</v>
      </c>
      <c r="T80" s="68">
        <f>SUM(T74:T79)</f>
        <v>30000</v>
      </c>
    </row>
    <row r="83" spans="2:20" x14ac:dyDescent="0.35">
      <c r="B83" t="s">
        <v>2</v>
      </c>
      <c r="C83" s="60" t="s">
        <v>804</v>
      </c>
      <c r="D83" s="4" t="s">
        <v>229</v>
      </c>
      <c r="F83" t="s">
        <v>2</v>
      </c>
      <c r="G83" s="60" t="s">
        <v>801</v>
      </c>
      <c r="H83" s="4" t="s">
        <v>802</v>
      </c>
      <c r="J83" t="s">
        <v>2</v>
      </c>
      <c r="K83" s="93" t="s">
        <v>214</v>
      </c>
      <c r="L83" s="4" t="s">
        <v>800</v>
      </c>
      <c r="N83" t="s">
        <v>2</v>
      </c>
      <c r="O83" s="93" t="s">
        <v>366</v>
      </c>
      <c r="P83" s="4" t="s">
        <v>104</v>
      </c>
      <c r="R83" t="s">
        <v>2</v>
      </c>
      <c r="S83" s="4" t="s">
        <v>306</v>
      </c>
      <c r="T83" s="4" t="s">
        <v>799</v>
      </c>
    </row>
    <row r="84" spans="2:20" x14ac:dyDescent="0.35">
      <c r="B84" s="51" t="s">
        <v>218</v>
      </c>
      <c r="C84" s="50" t="s">
        <v>219</v>
      </c>
      <c r="D84" s="68" t="s">
        <v>0</v>
      </c>
      <c r="E84" s="65"/>
      <c r="F84" s="51" t="s">
        <v>218</v>
      </c>
      <c r="G84" s="50" t="s">
        <v>219</v>
      </c>
      <c r="H84" s="68" t="s">
        <v>0</v>
      </c>
      <c r="I84" s="65"/>
      <c r="J84" s="51" t="s">
        <v>218</v>
      </c>
      <c r="K84" s="50" t="s">
        <v>219</v>
      </c>
      <c r="L84" s="68" t="s">
        <v>0</v>
      </c>
      <c r="N84" s="51" t="s">
        <v>218</v>
      </c>
      <c r="O84" s="50" t="s">
        <v>219</v>
      </c>
      <c r="P84" s="68" t="s">
        <v>0</v>
      </c>
      <c r="R84" s="51" t="s">
        <v>218</v>
      </c>
      <c r="S84" s="50" t="s">
        <v>219</v>
      </c>
      <c r="T84" s="68" t="s">
        <v>0</v>
      </c>
    </row>
    <row r="85" spans="2:20" x14ac:dyDescent="0.35">
      <c r="B85" s="2" t="s">
        <v>18</v>
      </c>
      <c r="C85" s="1"/>
      <c r="D85" s="15"/>
      <c r="E85" s="66"/>
      <c r="F85" s="2" t="s">
        <v>18</v>
      </c>
      <c r="G85" s="1">
        <v>1</v>
      </c>
      <c r="H85" s="15">
        <f>G85*7500</f>
        <v>7500</v>
      </c>
      <c r="I85" s="65"/>
      <c r="J85" s="2" t="s">
        <v>18</v>
      </c>
      <c r="K85" s="1"/>
      <c r="L85" s="15">
        <f>K85*7500</f>
        <v>0</v>
      </c>
      <c r="N85" s="2" t="s">
        <v>18</v>
      </c>
      <c r="O85" s="1">
        <v>1</v>
      </c>
      <c r="P85" s="15">
        <f>O85*7500</f>
        <v>7500</v>
      </c>
      <c r="R85" s="2" t="s">
        <v>18</v>
      </c>
      <c r="S85" s="1"/>
      <c r="T85" s="15">
        <f>S85*7500</f>
        <v>0</v>
      </c>
    </row>
    <row r="86" spans="2:20" x14ac:dyDescent="0.35">
      <c r="B86" s="2" t="s">
        <v>21</v>
      </c>
      <c r="C86" s="1"/>
      <c r="D86" s="67">
        <f>C86*7500</f>
        <v>0</v>
      </c>
      <c r="E86" s="65"/>
      <c r="F86" s="2" t="s">
        <v>21</v>
      </c>
      <c r="G86" s="1">
        <v>2</v>
      </c>
      <c r="H86" s="15">
        <f t="shared" ref="H86:H90" si="27">G86*7500</f>
        <v>15000</v>
      </c>
      <c r="I86" s="65"/>
      <c r="J86" s="2" t="s">
        <v>21</v>
      </c>
      <c r="K86" s="1"/>
      <c r="L86" s="15">
        <f t="shared" ref="L86:L90" si="28">K86*7500</f>
        <v>0</v>
      </c>
      <c r="N86" s="2" t="s">
        <v>21</v>
      </c>
      <c r="O86" s="1"/>
      <c r="P86" s="15">
        <f t="shared" ref="P86:P90" si="29">O86*7500</f>
        <v>0</v>
      </c>
      <c r="R86" s="2" t="s">
        <v>21</v>
      </c>
      <c r="S86" s="1">
        <v>5</v>
      </c>
      <c r="T86" s="15">
        <f t="shared" ref="T86:T90" si="30">S86*7500</f>
        <v>37500</v>
      </c>
    </row>
    <row r="87" spans="2:20" x14ac:dyDescent="0.35">
      <c r="B87" s="2" t="s">
        <v>20</v>
      </c>
      <c r="C87" s="1"/>
      <c r="D87" s="67">
        <f t="shared" ref="D87:D90" si="31">C87*7500</f>
        <v>0</v>
      </c>
      <c r="E87" s="65"/>
      <c r="F87" s="2" t="s">
        <v>20</v>
      </c>
      <c r="G87" s="1">
        <v>1</v>
      </c>
      <c r="H87" s="15">
        <f t="shared" si="27"/>
        <v>7500</v>
      </c>
      <c r="I87" s="65"/>
      <c r="J87" s="2" t="s">
        <v>20</v>
      </c>
      <c r="K87" s="1"/>
      <c r="L87" s="15">
        <f t="shared" si="28"/>
        <v>0</v>
      </c>
      <c r="N87" s="2" t="s">
        <v>20</v>
      </c>
      <c r="O87" s="1">
        <v>1</v>
      </c>
      <c r="P87" s="15">
        <f t="shared" si="29"/>
        <v>7500</v>
      </c>
      <c r="R87" s="2" t="s">
        <v>20</v>
      </c>
      <c r="S87" s="1">
        <v>2</v>
      </c>
      <c r="T87" s="15">
        <f t="shared" si="30"/>
        <v>15000</v>
      </c>
    </row>
    <row r="88" spans="2:20" x14ac:dyDescent="0.35">
      <c r="B88" s="2" t="s">
        <v>19</v>
      </c>
      <c r="C88" s="1">
        <v>2</v>
      </c>
      <c r="D88" s="67">
        <f t="shared" si="31"/>
        <v>15000</v>
      </c>
      <c r="F88" s="2" t="s">
        <v>19</v>
      </c>
      <c r="G88" s="1">
        <v>1</v>
      </c>
      <c r="H88" s="15">
        <f t="shared" si="27"/>
        <v>7500</v>
      </c>
      <c r="J88" s="2" t="s">
        <v>19</v>
      </c>
      <c r="K88" s="1">
        <v>2</v>
      </c>
      <c r="L88" s="15">
        <f t="shared" si="28"/>
        <v>15000</v>
      </c>
      <c r="N88" s="2" t="s">
        <v>19</v>
      </c>
      <c r="O88" s="1"/>
      <c r="P88" s="15">
        <f t="shared" si="29"/>
        <v>0</v>
      </c>
      <c r="R88" s="2" t="s">
        <v>19</v>
      </c>
      <c r="S88" s="1">
        <v>1</v>
      </c>
      <c r="T88" s="15">
        <f t="shared" si="30"/>
        <v>7500</v>
      </c>
    </row>
    <row r="89" spans="2:20" x14ac:dyDescent="0.35">
      <c r="B89" s="2" t="s">
        <v>22</v>
      </c>
      <c r="C89" s="1"/>
      <c r="D89" s="67">
        <f t="shared" si="31"/>
        <v>0</v>
      </c>
      <c r="F89" s="2" t="s">
        <v>22</v>
      </c>
      <c r="G89" s="1"/>
      <c r="H89" s="15">
        <f t="shared" si="27"/>
        <v>0</v>
      </c>
      <c r="J89" s="2" t="s">
        <v>22</v>
      </c>
      <c r="K89" s="1"/>
      <c r="L89" s="15">
        <f t="shared" si="28"/>
        <v>0</v>
      </c>
      <c r="N89" s="2" t="s">
        <v>22</v>
      </c>
      <c r="O89" s="1">
        <v>1</v>
      </c>
      <c r="P89" s="15">
        <f t="shared" si="29"/>
        <v>7500</v>
      </c>
      <c r="R89" s="2" t="s">
        <v>22</v>
      </c>
      <c r="S89" s="1">
        <v>4</v>
      </c>
      <c r="T89" s="15">
        <f t="shared" si="30"/>
        <v>30000</v>
      </c>
    </row>
    <row r="90" spans="2:20" x14ac:dyDescent="0.35">
      <c r="B90" s="2" t="s">
        <v>23</v>
      </c>
      <c r="C90" s="1"/>
      <c r="D90" s="67">
        <f t="shared" si="31"/>
        <v>0</v>
      </c>
      <c r="F90" s="2" t="s">
        <v>23</v>
      </c>
      <c r="G90" s="1">
        <v>1</v>
      </c>
      <c r="H90" s="15">
        <f t="shared" si="27"/>
        <v>7500</v>
      </c>
      <c r="J90" s="2" t="s">
        <v>23</v>
      </c>
      <c r="K90" s="1"/>
      <c r="L90" s="15">
        <f t="shared" si="28"/>
        <v>0</v>
      </c>
      <c r="N90" s="2" t="s">
        <v>23</v>
      </c>
      <c r="O90" s="1">
        <v>4</v>
      </c>
      <c r="P90" s="15">
        <f t="shared" si="29"/>
        <v>30000</v>
      </c>
      <c r="R90" s="2" t="s">
        <v>23</v>
      </c>
      <c r="S90" s="1">
        <v>3</v>
      </c>
      <c r="T90" s="15">
        <f t="shared" si="30"/>
        <v>22500</v>
      </c>
    </row>
    <row r="91" spans="2:20" x14ac:dyDescent="0.35">
      <c r="B91" s="51" t="s">
        <v>221</v>
      </c>
      <c r="C91" s="50">
        <f>SUM(C85:C90)</f>
        <v>2</v>
      </c>
      <c r="D91" s="68">
        <f>SUM(D85:D90)</f>
        <v>15000</v>
      </c>
      <c r="F91" s="51" t="s">
        <v>221</v>
      </c>
      <c r="G91" s="50">
        <f>SUM(G85:G90)</f>
        <v>6</v>
      </c>
      <c r="H91" s="68">
        <f>SUM(H85:H90)</f>
        <v>45000</v>
      </c>
      <c r="J91" s="51" t="s">
        <v>221</v>
      </c>
      <c r="K91" s="50">
        <f>SUM(K85:K90)</f>
        <v>2</v>
      </c>
      <c r="L91" s="68">
        <f>SUM(L85:L90)</f>
        <v>15000</v>
      </c>
      <c r="N91" s="51" t="s">
        <v>221</v>
      </c>
      <c r="O91" s="50">
        <f>SUM(O85:O90)</f>
        <v>7</v>
      </c>
      <c r="P91" s="68">
        <f>SUM(P85:P90)</f>
        <v>52500</v>
      </c>
      <c r="R91" s="51" t="s">
        <v>221</v>
      </c>
      <c r="S91" s="50">
        <f>SUM(S85:S90)</f>
        <v>15</v>
      </c>
      <c r="T91" s="68">
        <f>SUM(T85:T90)</f>
        <v>112500</v>
      </c>
    </row>
    <row r="94" spans="2:20" x14ac:dyDescent="0.35">
      <c r="B94" t="s">
        <v>2</v>
      </c>
      <c r="C94" s="93" t="s">
        <v>12</v>
      </c>
      <c r="D94" s="4" t="s">
        <v>102</v>
      </c>
      <c r="F94" t="s">
        <v>2</v>
      </c>
      <c r="G94" s="93" t="s">
        <v>794</v>
      </c>
      <c r="H94" s="4" t="s">
        <v>284</v>
      </c>
      <c r="J94"/>
      <c r="K94" s="93" t="s">
        <v>832</v>
      </c>
      <c r="L94" s="4" t="s">
        <v>222</v>
      </c>
      <c r="O94" s="93"/>
      <c r="P94" s="4"/>
      <c r="S94" s="93"/>
      <c r="T94" s="4"/>
    </row>
    <row r="95" spans="2:20" x14ac:dyDescent="0.35">
      <c r="B95" s="51" t="s">
        <v>218</v>
      </c>
      <c r="C95" s="50" t="s">
        <v>219</v>
      </c>
      <c r="D95" s="68" t="s">
        <v>0</v>
      </c>
      <c r="F95" s="51" t="s">
        <v>218</v>
      </c>
      <c r="G95" s="50" t="s">
        <v>219</v>
      </c>
      <c r="H95" s="68" t="s">
        <v>0</v>
      </c>
      <c r="J95" s="51" t="s">
        <v>218</v>
      </c>
      <c r="K95" s="50" t="s">
        <v>219</v>
      </c>
      <c r="L95" s="68" t="s">
        <v>0</v>
      </c>
      <c r="N95" s="51" t="s">
        <v>218</v>
      </c>
      <c r="O95" s="50" t="s">
        <v>219</v>
      </c>
      <c r="P95" s="68" t="s">
        <v>0</v>
      </c>
      <c r="R95" s="51" t="s">
        <v>218</v>
      </c>
      <c r="S95" s="50" t="s">
        <v>219</v>
      </c>
      <c r="T95" s="68" t="s">
        <v>0</v>
      </c>
    </row>
    <row r="96" spans="2:20" x14ac:dyDescent="0.35">
      <c r="B96" s="2" t="s">
        <v>18</v>
      </c>
      <c r="C96" s="1"/>
      <c r="D96" s="15">
        <f>C96*7500</f>
        <v>0</v>
      </c>
      <c r="F96" s="2" t="s">
        <v>18</v>
      </c>
      <c r="G96" s="1"/>
      <c r="H96" s="15">
        <f t="shared" ref="H96:H101" si="32">G96*7500</f>
        <v>0</v>
      </c>
      <c r="J96" s="2" t="s">
        <v>18</v>
      </c>
      <c r="K96" s="1"/>
      <c r="L96" s="15">
        <f>K96*7500</f>
        <v>0</v>
      </c>
      <c r="N96" s="2" t="s">
        <v>18</v>
      </c>
      <c r="O96" s="1"/>
      <c r="P96" s="15">
        <f>O96*7500</f>
        <v>0</v>
      </c>
      <c r="R96" s="2" t="s">
        <v>18</v>
      </c>
      <c r="S96" s="1"/>
      <c r="T96" s="15">
        <f>S96*7500</f>
        <v>0</v>
      </c>
    </row>
    <row r="97" spans="2:20" x14ac:dyDescent="0.35">
      <c r="B97" s="2" t="s">
        <v>21</v>
      </c>
      <c r="C97" s="1">
        <v>2</v>
      </c>
      <c r="D97" s="15">
        <f t="shared" ref="D97:D101" si="33">C97*7500</f>
        <v>15000</v>
      </c>
      <c r="F97" s="2" t="s">
        <v>21</v>
      </c>
      <c r="G97" s="1">
        <v>1</v>
      </c>
      <c r="H97" s="15">
        <f t="shared" si="32"/>
        <v>7500</v>
      </c>
      <c r="J97" s="2" t="s">
        <v>21</v>
      </c>
      <c r="K97" s="1"/>
      <c r="L97" s="15">
        <f t="shared" ref="L97:L101" si="34">K97*7500</f>
        <v>0</v>
      </c>
      <c r="N97" s="2" t="s">
        <v>21</v>
      </c>
      <c r="O97" s="1"/>
      <c r="P97" s="15">
        <f t="shared" ref="P97:P101" si="35">O97*7500</f>
        <v>0</v>
      </c>
      <c r="R97" s="2" t="s">
        <v>21</v>
      </c>
      <c r="S97" s="1"/>
      <c r="T97" s="15">
        <f t="shared" ref="T97:T101" si="36">S97*7500</f>
        <v>0</v>
      </c>
    </row>
    <row r="98" spans="2:20" x14ac:dyDescent="0.35">
      <c r="B98" s="2" t="s">
        <v>20</v>
      </c>
      <c r="C98" s="1"/>
      <c r="D98" s="15">
        <f t="shared" si="33"/>
        <v>0</v>
      </c>
      <c r="F98" s="2" t="s">
        <v>20</v>
      </c>
      <c r="G98" s="1">
        <v>4</v>
      </c>
      <c r="H98" s="15">
        <f t="shared" si="32"/>
        <v>30000</v>
      </c>
      <c r="J98" s="2" t="s">
        <v>20</v>
      </c>
      <c r="K98" s="1"/>
      <c r="L98" s="15">
        <f t="shared" si="34"/>
        <v>0</v>
      </c>
      <c r="N98" s="2" t="s">
        <v>20</v>
      </c>
      <c r="O98" s="1"/>
      <c r="P98" s="15">
        <f t="shared" si="35"/>
        <v>0</v>
      </c>
      <c r="R98" s="2" t="s">
        <v>20</v>
      </c>
      <c r="S98" s="1"/>
      <c r="T98" s="15">
        <f t="shared" si="36"/>
        <v>0</v>
      </c>
    </row>
    <row r="99" spans="2:20" x14ac:dyDescent="0.35">
      <c r="B99" s="2" t="s">
        <v>19</v>
      </c>
      <c r="C99" s="1"/>
      <c r="D99" s="15">
        <f t="shared" si="33"/>
        <v>0</v>
      </c>
      <c r="F99" s="2" t="s">
        <v>19</v>
      </c>
      <c r="G99" s="1">
        <v>3</v>
      </c>
      <c r="H99" s="15">
        <f t="shared" si="32"/>
        <v>22500</v>
      </c>
      <c r="J99" s="2" t="s">
        <v>19</v>
      </c>
      <c r="K99" s="1"/>
      <c r="L99" s="15">
        <f t="shared" si="34"/>
        <v>0</v>
      </c>
      <c r="N99" s="2" t="s">
        <v>19</v>
      </c>
      <c r="O99" s="1"/>
      <c r="P99" s="15">
        <f t="shared" si="35"/>
        <v>0</v>
      </c>
      <c r="R99" s="2" t="s">
        <v>19</v>
      </c>
      <c r="S99" s="1"/>
      <c r="T99" s="15">
        <f t="shared" si="36"/>
        <v>0</v>
      </c>
    </row>
    <row r="100" spans="2:20" x14ac:dyDescent="0.35">
      <c r="B100" s="2" t="s">
        <v>22</v>
      </c>
      <c r="C100" s="1"/>
      <c r="D100" s="15">
        <f t="shared" si="33"/>
        <v>0</v>
      </c>
      <c r="F100" s="2" t="s">
        <v>22</v>
      </c>
      <c r="G100" s="1"/>
      <c r="H100" s="15">
        <f t="shared" si="32"/>
        <v>0</v>
      </c>
      <c r="J100" s="2" t="s">
        <v>22</v>
      </c>
      <c r="K100" s="1">
        <v>2</v>
      </c>
      <c r="L100" s="15">
        <f t="shared" si="34"/>
        <v>15000</v>
      </c>
      <c r="N100" s="2" t="s">
        <v>22</v>
      </c>
      <c r="O100" s="1"/>
      <c r="P100" s="15">
        <f t="shared" si="35"/>
        <v>0</v>
      </c>
      <c r="R100" s="2" t="s">
        <v>22</v>
      </c>
      <c r="S100" s="1"/>
      <c r="T100" s="15">
        <f t="shared" si="36"/>
        <v>0</v>
      </c>
    </row>
    <row r="101" spans="2:20" x14ac:dyDescent="0.35">
      <c r="B101" s="2" t="s">
        <v>23</v>
      </c>
      <c r="C101" s="1"/>
      <c r="D101" s="15">
        <f t="shared" si="33"/>
        <v>0</v>
      </c>
      <c r="F101" s="2" t="s">
        <v>23</v>
      </c>
      <c r="G101" s="1">
        <v>5</v>
      </c>
      <c r="H101" s="15">
        <f t="shared" si="32"/>
        <v>37500</v>
      </c>
      <c r="J101" s="2" t="s">
        <v>23</v>
      </c>
      <c r="K101" s="1"/>
      <c r="L101" s="15">
        <f t="shared" si="34"/>
        <v>0</v>
      </c>
      <c r="N101" s="2" t="s">
        <v>23</v>
      </c>
      <c r="O101" s="1"/>
      <c r="P101" s="15">
        <f t="shared" si="35"/>
        <v>0</v>
      </c>
      <c r="R101" s="2" t="s">
        <v>23</v>
      </c>
      <c r="S101" s="1"/>
      <c r="T101" s="15">
        <f t="shared" si="36"/>
        <v>0</v>
      </c>
    </row>
    <row r="102" spans="2:20" x14ac:dyDescent="0.35">
      <c r="B102" s="51" t="s">
        <v>221</v>
      </c>
      <c r="C102" s="50">
        <f>SUM(C96:C101)</f>
        <v>2</v>
      </c>
      <c r="D102" s="68">
        <f>SUM(D96:D101)</f>
        <v>15000</v>
      </c>
      <c r="F102" s="51" t="s">
        <v>221</v>
      </c>
      <c r="G102" s="50">
        <f>SUM(G96:G101)</f>
        <v>13</v>
      </c>
      <c r="H102" s="68">
        <f>SUM(H96:H101)</f>
        <v>97500</v>
      </c>
      <c r="J102" s="51" t="s">
        <v>221</v>
      </c>
      <c r="K102" s="50">
        <f>SUM(K96:K101)</f>
        <v>2</v>
      </c>
      <c r="L102" s="68">
        <f>SUM(L96:L101)</f>
        <v>15000</v>
      </c>
      <c r="N102" s="51" t="s">
        <v>221</v>
      </c>
      <c r="O102" s="50">
        <f>SUM(O96:O101)</f>
        <v>0</v>
      </c>
      <c r="P102" s="68">
        <f>SUM(P96:P101)</f>
        <v>0</v>
      </c>
      <c r="R102" s="51" t="s">
        <v>221</v>
      </c>
      <c r="S102" s="50">
        <f>SUM(S96:S101)</f>
        <v>0</v>
      </c>
      <c r="T102" s="68">
        <f>SUM(T96:T101)</f>
        <v>0</v>
      </c>
    </row>
    <row r="105" spans="2:20" x14ac:dyDescent="0.35">
      <c r="B105" s="51" t="s">
        <v>218</v>
      </c>
      <c r="C105" s="50" t="s">
        <v>243</v>
      </c>
      <c r="E105" s="51" t="s">
        <v>218</v>
      </c>
      <c r="F105" s="50" t="s">
        <v>243</v>
      </c>
      <c r="H105" s="51" t="s">
        <v>218</v>
      </c>
      <c r="I105" s="50" t="s">
        <v>243</v>
      </c>
      <c r="K105" s="51" t="s">
        <v>218</v>
      </c>
      <c r="L105" s="50" t="s">
        <v>243</v>
      </c>
      <c r="N105" s="132"/>
      <c r="O105" s="204"/>
      <c r="P105" s="65"/>
      <c r="Q105" s="75"/>
    </row>
    <row r="106" spans="2:20" x14ac:dyDescent="0.35">
      <c r="B106" s="2" t="s">
        <v>18</v>
      </c>
      <c r="C106" s="1" t="s">
        <v>238</v>
      </c>
      <c r="E106" s="2" t="s">
        <v>18</v>
      </c>
      <c r="F106" s="1" t="s">
        <v>238</v>
      </c>
      <c r="H106" s="2" t="s">
        <v>18</v>
      </c>
      <c r="I106" s="1" t="s">
        <v>238</v>
      </c>
      <c r="K106" s="2" t="s">
        <v>18</v>
      </c>
      <c r="L106" s="1" t="s">
        <v>238</v>
      </c>
      <c r="N106" s="132"/>
      <c r="O106" s="65"/>
      <c r="P106" s="206"/>
      <c r="Q106" s="75"/>
    </row>
    <row r="107" spans="2:20" s="4" customFormat="1" x14ac:dyDescent="0.35">
      <c r="B107" s="2" t="s">
        <v>19</v>
      </c>
      <c r="C107" s="1" t="s">
        <v>237</v>
      </c>
      <c r="E107" s="2" t="s">
        <v>19</v>
      </c>
      <c r="F107" s="1" t="s">
        <v>237</v>
      </c>
      <c r="H107" s="2" t="s">
        <v>19</v>
      </c>
      <c r="I107" s="1" t="s">
        <v>237</v>
      </c>
      <c r="K107" s="2" t="s">
        <v>19</v>
      </c>
      <c r="L107" s="1" t="s">
        <v>237</v>
      </c>
      <c r="M107"/>
      <c r="N107" s="132"/>
      <c r="O107" s="65"/>
      <c r="P107" s="205"/>
      <c r="Q107" s="85"/>
    </row>
    <row r="108" spans="2:20" s="4" customFormat="1" x14ac:dyDescent="0.35">
      <c r="B108" s="2" t="s">
        <v>20</v>
      </c>
      <c r="C108" s="1" t="s">
        <v>239</v>
      </c>
      <c r="E108" s="2" t="s">
        <v>20</v>
      </c>
      <c r="F108" s="1" t="s">
        <v>239</v>
      </c>
      <c r="H108" s="2" t="s">
        <v>20</v>
      </c>
      <c r="I108" s="1" t="s">
        <v>239</v>
      </c>
      <c r="K108" s="2" t="s">
        <v>20</v>
      </c>
      <c r="L108" s="1" t="s">
        <v>239</v>
      </c>
      <c r="M108"/>
      <c r="N108" s="132"/>
      <c r="O108" s="65"/>
      <c r="P108" s="205"/>
      <c r="Q108" s="85"/>
    </row>
    <row r="109" spans="2:20" s="4" customFormat="1" x14ac:dyDescent="0.35">
      <c r="B109" s="2" t="s">
        <v>21</v>
      </c>
      <c r="C109" s="1" t="s">
        <v>240</v>
      </c>
      <c r="E109" s="2" t="s">
        <v>21</v>
      </c>
      <c r="F109" s="1" t="s">
        <v>240</v>
      </c>
      <c r="H109" s="2" t="s">
        <v>21</v>
      </c>
      <c r="I109" s="1" t="s">
        <v>240</v>
      </c>
      <c r="K109" s="2" t="s">
        <v>21</v>
      </c>
      <c r="L109" s="1" t="s">
        <v>240</v>
      </c>
      <c r="M109"/>
      <c r="N109" s="132"/>
      <c r="O109" s="65"/>
      <c r="P109" s="205"/>
      <c r="Q109" s="85"/>
    </row>
    <row r="110" spans="2:20" s="4" customFormat="1" x14ac:dyDescent="0.35">
      <c r="B110" s="2" t="s">
        <v>22</v>
      </c>
      <c r="C110" s="1" t="s">
        <v>241</v>
      </c>
      <c r="E110" s="2" t="s">
        <v>22</v>
      </c>
      <c r="F110" s="1" t="s">
        <v>241</v>
      </c>
      <c r="H110" s="2" t="s">
        <v>22</v>
      </c>
      <c r="I110" s="1" t="s">
        <v>241</v>
      </c>
      <c r="K110" s="2" t="s">
        <v>22</v>
      </c>
      <c r="L110" s="1" t="s">
        <v>241</v>
      </c>
      <c r="M110"/>
      <c r="N110" s="132"/>
      <c r="O110" s="65"/>
      <c r="P110" s="205"/>
      <c r="Q110" s="85"/>
    </row>
    <row r="111" spans="2:20" s="4" customFormat="1" x14ac:dyDescent="0.35">
      <c r="B111" s="2" t="s">
        <v>23</v>
      </c>
      <c r="C111" s="1" t="s">
        <v>242</v>
      </c>
      <c r="E111" s="2" t="s">
        <v>23</v>
      </c>
      <c r="F111" s="1" t="s">
        <v>242</v>
      </c>
      <c r="H111" s="2" t="s">
        <v>23</v>
      </c>
      <c r="I111" s="1" t="s">
        <v>242</v>
      </c>
      <c r="K111" s="2" t="s">
        <v>23</v>
      </c>
      <c r="L111" s="1" t="s">
        <v>242</v>
      </c>
      <c r="M111"/>
      <c r="N111" s="132"/>
      <c r="O111" s="65"/>
      <c r="P111" s="205"/>
      <c r="Q111" s="85"/>
    </row>
    <row r="112" spans="2:20" x14ac:dyDescent="0.35">
      <c r="K112" s="4"/>
      <c r="L112" s="4"/>
      <c r="N112" s="132"/>
      <c r="O112" s="65"/>
      <c r="P112" s="205"/>
      <c r="Q112" s="75"/>
    </row>
    <row r="113" spans="2:17" s="4" customFormat="1" x14ac:dyDescent="0.35">
      <c r="B113" s="51" t="s">
        <v>218</v>
      </c>
      <c r="C113" s="50" t="s">
        <v>243</v>
      </c>
      <c r="E113" s="51" t="s">
        <v>218</v>
      </c>
      <c r="F113" s="50" t="s">
        <v>243</v>
      </c>
      <c r="H113" s="51" t="s">
        <v>218</v>
      </c>
      <c r="I113" s="50" t="s">
        <v>243</v>
      </c>
      <c r="K113" s="51" t="s">
        <v>218</v>
      </c>
      <c r="L113" s="50" t="s">
        <v>243</v>
      </c>
      <c r="M113"/>
      <c r="N113" s="132"/>
      <c r="O113" s="65"/>
      <c r="P113" s="206"/>
      <c r="Q113" s="85"/>
    </row>
    <row r="114" spans="2:17" s="4" customFormat="1" x14ac:dyDescent="0.35">
      <c r="B114" s="2" t="s">
        <v>18</v>
      </c>
      <c r="C114" s="1" t="s">
        <v>238</v>
      </c>
      <c r="E114" s="2" t="s">
        <v>18</v>
      </c>
      <c r="F114" s="1" t="s">
        <v>238</v>
      </c>
      <c r="H114" s="2" t="s">
        <v>18</v>
      </c>
      <c r="I114" s="1" t="s">
        <v>238</v>
      </c>
      <c r="K114" s="2" t="s">
        <v>18</v>
      </c>
      <c r="L114" s="1" t="s">
        <v>238</v>
      </c>
      <c r="M114"/>
      <c r="N114" s="65"/>
      <c r="O114" s="65"/>
      <c r="P114" s="65"/>
      <c r="Q114" s="85"/>
    </row>
    <row r="115" spans="2:17" s="4" customFormat="1" x14ac:dyDescent="0.35">
      <c r="B115" s="2" t="s">
        <v>19</v>
      </c>
      <c r="C115" s="1" t="s">
        <v>237</v>
      </c>
      <c r="E115" s="2" t="s">
        <v>19</v>
      </c>
      <c r="F115" s="1" t="s">
        <v>237</v>
      </c>
      <c r="H115" s="2" t="s">
        <v>19</v>
      </c>
      <c r="I115" s="1" t="s">
        <v>237</v>
      </c>
      <c r="K115" s="2" t="s">
        <v>19</v>
      </c>
      <c r="L115" s="1" t="s">
        <v>237</v>
      </c>
      <c r="M115"/>
    </row>
    <row r="116" spans="2:17" s="4" customFormat="1" x14ac:dyDescent="0.35">
      <c r="B116" s="2" t="s">
        <v>20</v>
      </c>
      <c r="C116" s="1" t="s">
        <v>239</v>
      </c>
      <c r="E116" s="2" t="s">
        <v>20</v>
      </c>
      <c r="F116" s="1" t="s">
        <v>239</v>
      </c>
      <c r="H116" s="2" t="s">
        <v>20</v>
      </c>
      <c r="I116" s="1" t="s">
        <v>239</v>
      </c>
      <c r="K116" s="2" t="s">
        <v>20</v>
      </c>
      <c r="L116" s="1" t="s">
        <v>239</v>
      </c>
      <c r="M116"/>
    </row>
    <row r="117" spans="2:17" s="4" customFormat="1" x14ac:dyDescent="0.35">
      <c r="B117" s="2" t="s">
        <v>21</v>
      </c>
      <c r="C117" s="1" t="s">
        <v>240</v>
      </c>
      <c r="E117" s="2" t="s">
        <v>21</v>
      </c>
      <c r="F117" s="1" t="s">
        <v>240</v>
      </c>
      <c r="H117" s="2" t="s">
        <v>21</v>
      </c>
      <c r="I117" s="1" t="s">
        <v>240</v>
      </c>
      <c r="K117" s="2" t="s">
        <v>21</v>
      </c>
      <c r="L117" s="1" t="s">
        <v>240</v>
      </c>
      <c r="M117"/>
    </row>
    <row r="118" spans="2:17" s="4" customFormat="1" x14ac:dyDescent="0.35">
      <c r="B118" s="2" t="s">
        <v>22</v>
      </c>
      <c r="C118" s="1" t="s">
        <v>241</v>
      </c>
      <c r="E118" s="2" t="s">
        <v>22</v>
      </c>
      <c r="F118" s="1" t="s">
        <v>241</v>
      </c>
      <c r="H118" s="2" t="s">
        <v>22</v>
      </c>
      <c r="I118" s="1" t="s">
        <v>241</v>
      </c>
      <c r="K118" s="2" t="s">
        <v>22</v>
      </c>
      <c r="L118" s="1" t="s">
        <v>241</v>
      </c>
      <c r="M118"/>
    </row>
    <row r="119" spans="2:17" s="4" customFormat="1" x14ac:dyDescent="0.35">
      <c r="B119" s="2" t="s">
        <v>23</v>
      </c>
      <c r="C119" s="1" t="s">
        <v>242</v>
      </c>
      <c r="E119" s="2" t="s">
        <v>23</v>
      </c>
      <c r="F119" s="1" t="s">
        <v>242</v>
      </c>
      <c r="H119" s="2" t="s">
        <v>23</v>
      </c>
      <c r="I119" s="1" t="s">
        <v>242</v>
      </c>
      <c r="K119" s="2" t="s">
        <v>23</v>
      </c>
      <c r="L119" s="1" t="s">
        <v>242</v>
      </c>
      <c r="M119"/>
    </row>
    <row r="120" spans="2:17" x14ac:dyDescent="0.35">
      <c r="K120" s="4"/>
      <c r="L120" s="4"/>
    </row>
    <row r="121" spans="2:17" s="4" customFormat="1" x14ac:dyDescent="0.35">
      <c r="B121" s="51" t="s">
        <v>218</v>
      </c>
      <c r="C121" s="50" t="s">
        <v>243</v>
      </c>
      <c r="E121" s="51" t="s">
        <v>218</v>
      </c>
      <c r="F121" s="50" t="s">
        <v>243</v>
      </c>
      <c r="H121" s="51" t="s">
        <v>218</v>
      </c>
      <c r="I121" s="50" t="s">
        <v>243</v>
      </c>
      <c r="K121" s="51" t="s">
        <v>218</v>
      </c>
      <c r="L121" s="50" t="s">
        <v>243</v>
      </c>
      <c r="M121"/>
    </row>
    <row r="122" spans="2:17" s="4" customFormat="1" x14ac:dyDescent="0.35">
      <c r="B122" s="2" t="s">
        <v>18</v>
      </c>
      <c r="C122" s="1" t="s">
        <v>238</v>
      </c>
      <c r="E122" s="2" t="s">
        <v>18</v>
      </c>
      <c r="F122" s="1" t="s">
        <v>238</v>
      </c>
      <c r="H122" s="2" t="s">
        <v>18</v>
      </c>
      <c r="I122" s="1" t="s">
        <v>238</v>
      </c>
      <c r="K122" s="2" t="s">
        <v>18</v>
      </c>
      <c r="L122" s="1" t="s">
        <v>238</v>
      </c>
      <c r="M122"/>
    </row>
    <row r="123" spans="2:17" s="4" customFormat="1" x14ac:dyDescent="0.35">
      <c r="B123" s="2" t="s">
        <v>19</v>
      </c>
      <c r="C123" s="1" t="s">
        <v>237</v>
      </c>
      <c r="E123" s="2" t="s">
        <v>19</v>
      </c>
      <c r="F123" s="1" t="s">
        <v>237</v>
      </c>
      <c r="H123" s="2" t="s">
        <v>19</v>
      </c>
      <c r="I123" s="1" t="s">
        <v>237</v>
      </c>
      <c r="K123" s="2" t="s">
        <v>19</v>
      </c>
      <c r="L123" s="1" t="s">
        <v>237</v>
      </c>
      <c r="M123"/>
    </row>
    <row r="124" spans="2:17" s="4" customFormat="1" x14ac:dyDescent="0.35">
      <c r="B124" s="2" t="s">
        <v>20</v>
      </c>
      <c r="C124" s="1" t="s">
        <v>239</v>
      </c>
      <c r="E124" s="2" t="s">
        <v>20</v>
      </c>
      <c r="F124" s="1" t="s">
        <v>239</v>
      </c>
      <c r="H124" s="2" t="s">
        <v>20</v>
      </c>
      <c r="I124" s="1" t="s">
        <v>239</v>
      </c>
      <c r="K124" s="2" t="s">
        <v>20</v>
      </c>
      <c r="L124" s="1" t="s">
        <v>239</v>
      </c>
      <c r="M124"/>
    </row>
    <row r="125" spans="2:17" s="4" customFormat="1" x14ac:dyDescent="0.35">
      <c r="B125" s="2" t="s">
        <v>21</v>
      </c>
      <c r="C125" s="1" t="s">
        <v>240</v>
      </c>
      <c r="E125" s="2" t="s">
        <v>21</v>
      </c>
      <c r="F125" s="1" t="s">
        <v>240</v>
      </c>
      <c r="H125" s="2" t="s">
        <v>21</v>
      </c>
      <c r="I125" s="1" t="s">
        <v>240</v>
      </c>
      <c r="K125" s="2" t="s">
        <v>21</v>
      </c>
      <c r="L125" s="1" t="s">
        <v>240</v>
      </c>
      <c r="M125"/>
    </row>
    <row r="126" spans="2:17" s="4" customFormat="1" x14ac:dyDescent="0.35">
      <c r="B126" s="2" t="s">
        <v>22</v>
      </c>
      <c r="C126" s="1" t="s">
        <v>241</v>
      </c>
      <c r="E126" s="2" t="s">
        <v>22</v>
      </c>
      <c r="F126" s="1" t="s">
        <v>241</v>
      </c>
      <c r="H126" s="2" t="s">
        <v>22</v>
      </c>
      <c r="I126" s="1" t="s">
        <v>241</v>
      </c>
      <c r="K126" s="2" t="s">
        <v>22</v>
      </c>
      <c r="L126" s="1" t="s">
        <v>241</v>
      </c>
      <c r="M126"/>
    </row>
    <row r="127" spans="2:17" s="4" customFormat="1" x14ac:dyDescent="0.35">
      <c r="B127" s="2" t="s">
        <v>23</v>
      </c>
      <c r="C127" s="1" t="s">
        <v>242</v>
      </c>
      <c r="E127" s="2" t="s">
        <v>23</v>
      </c>
      <c r="F127" s="1" t="s">
        <v>242</v>
      </c>
      <c r="H127" s="2" t="s">
        <v>23</v>
      </c>
      <c r="I127" s="1" t="s">
        <v>242</v>
      </c>
      <c r="K127" s="2" t="s">
        <v>23</v>
      </c>
      <c r="L127" s="1" t="s">
        <v>242</v>
      </c>
      <c r="M127"/>
    </row>
    <row r="128" spans="2:17" x14ac:dyDescent="0.35">
      <c r="K128" s="4"/>
      <c r="L128" s="4"/>
    </row>
    <row r="129" spans="2:13" x14ac:dyDescent="0.35">
      <c r="K129" s="4"/>
      <c r="L129" s="4"/>
    </row>
    <row r="130" spans="2:13" x14ac:dyDescent="0.35">
      <c r="K130" s="4"/>
      <c r="L130" s="4"/>
    </row>
    <row r="131" spans="2:13" x14ac:dyDescent="0.35">
      <c r="K131" s="4"/>
      <c r="L131" s="4"/>
    </row>
    <row r="132" spans="2:13" s="4" customFormat="1" x14ac:dyDescent="0.35">
      <c r="B132" s="51" t="s">
        <v>218</v>
      </c>
      <c r="C132" s="50" t="s">
        <v>243</v>
      </c>
      <c r="E132" s="51" t="s">
        <v>218</v>
      </c>
      <c r="F132" s="50" t="s">
        <v>243</v>
      </c>
      <c r="H132" s="51" t="s">
        <v>218</v>
      </c>
      <c r="I132" s="50" t="s">
        <v>243</v>
      </c>
      <c r="K132" s="51" t="s">
        <v>218</v>
      </c>
      <c r="L132" s="50" t="s">
        <v>243</v>
      </c>
      <c r="M132"/>
    </row>
    <row r="133" spans="2:13" s="4" customFormat="1" x14ac:dyDescent="0.35">
      <c r="B133" s="2" t="s">
        <v>18</v>
      </c>
      <c r="C133" s="1" t="s">
        <v>238</v>
      </c>
      <c r="E133" s="2" t="s">
        <v>18</v>
      </c>
      <c r="F133" s="1" t="s">
        <v>238</v>
      </c>
      <c r="H133" s="2" t="s">
        <v>18</v>
      </c>
      <c r="I133" s="1" t="s">
        <v>238</v>
      </c>
      <c r="K133" s="2" t="s">
        <v>18</v>
      </c>
      <c r="L133" s="1" t="s">
        <v>238</v>
      </c>
      <c r="M133"/>
    </row>
    <row r="134" spans="2:13" s="4" customFormat="1" x14ac:dyDescent="0.35">
      <c r="B134" s="2" t="s">
        <v>19</v>
      </c>
      <c r="C134" s="1" t="s">
        <v>237</v>
      </c>
      <c r="E134" s="2" t="s">
        <v>19</v>
      </c>
      <c r="F134" s="1" t="s">
        <v>237</v>
      </c>
      <c r="H134" s="2" t="s">
        <v>19</v>
      </c>
      <c r="I134" s="1" t="s">
        <v>237</v>
      </c>
      <c r="K134" s="2" t="s">
        <v>19</v>
      </c>
      <c r="L134" s="1" t="s">
        <v>237</v>
      </c>
      <c r="M134"/>
    </row>
    <row r="135" spans="2:13" s="4" customFormat="1" x14ac:dyDescent="0.35">
      <c r="B135" s="2" t="s">
        <v>20</v>
      </c>
      <c r="C135" s="1" t="s">
        <v>239</v>
      </c>
      <c r="E135" s="2" t="s">
        <v>20</v>
      </c>
      <c r="F135" s="1" t="s">
        <v>239</v>
      </c>
      <c r="H135" s="2" t="s">
        <v>20</v>
      </c>
      <c r="I135" s="1" t="s">
        <v>239</v>
      </c>
      <c r="K135" s="2" t="s">
        <v>20</v>
      </c>
      <c r="L135" s="1" t="s">
        <v>239</v>
      </c>
      <c r="M135"/>
    </row>
    <row r="136" spans="2:13" s="4" customFormat="1" x14ac:dyDescent="0.35">
      <c r="B136" s="2" t="s">
        <v>21</v>
      </c>
      <c r="C136" s="1" t="s">
        <v>240</v>
      </c>
      <c r="E136" s="2" t="s">
        <v>21</v>
      </c>
      <c r="F136" s="1" t="s">
        <v>240</v>
      </c>
      <c r="H136" s="2" t="s">
        <v>21</v>
      </c>
      <c r="I136" s="1" t="s">
        <v>240</v>
      </c>
      <c r="K136" s="2" t="s">
        <v>21</v>
      </c>
      <c r="L136" s="1" t="s">
        <v>240</v>
      </c>
      <c r="M136"/>
    </row>
    <row r="137" spans="2:13" s="4" customFormat="1" x14ac:dyDescent="0.35">
      <c r="B137" s="2" t="s">
        <v>22</v>
      </c>
      <c r="C137" s="1" t="s">
        <v>241</v>
      </c>
      <c r="E137" s="2" t="s">
        <v>22</v>
      </c>
      <c r="F137" s="1" t="s">
        <v>241</v>
      </c>
      <c r="H137" s="2" t="s">
        <v>22</v>
      </c>
      <c r="I137" s="1" t="s">
        <v>241</v>
      </c>
      <c r="K137" s="2" t="s">
        <v>22</v>
      </c>
      <c r="L137" s="1" t="s">
        <v>241</v>
      </c>
      <c r="M137"/>
    </row>
    <row r="138" spans="2:13" s="4" customFormat="1" x14ac:dyDescent="0.35">
      <c r="B138" s="2" t="s">
        <v>23</v>
      </c>
      <c r="C138" s="1" t="s">
        <v>242</v>
      </c>
      <c r="E138" s="2" t="s">
        <v>23</v>
      </c>
      <c r="F138" s="1" t="s">
        <v>242</v>
      </c>
      <c r="H138" s="2" t="s">
        <v>23</v>
      </c>
      <c r="I138" s="1" t="s">
        <v>242</v>
      </c>
      <c r="K138" s="2" t="s">
        <v>23</v>
      </c>
      <c r="L138" s="1" t="s">
        <v>242</v>
      </c>
      <c r="M138"/>
    </row>
    <row r="139" spans="2:13" x14ac:dyDescent="0.35">
      <c r="K139" s="4"/>
      <c r="L139" s="4"/>
    </row>
    <row r="140" spans="2:13" x14ac:dyDescent="0.35">
      <c r="B140" s="51" t="s">
        <v>218</v>
      </c>
      <c r="C140" s="50" t="s">
        <v>243</v>
      </c>
      <c r="E140" s="51" t="s">
        <v>218</v>
      </c>
      <c r="F140" s="50" t="s">
        <v>243</v>
      </c>
      <c r="H140" s="51" t="s">
        <v>218</v>
      </c>
      <c r="I140" s="50" t="s">
        <v>243</v>
      </c>
      <c r="K140" s="51" t="s">
        <v>218</v>
      </c>
      <c r="L140" s="50" t="s">
        <v>243</v>
      </c>
    </row>
    <row r="141" spans="2:13" x14ac:dyDescent="0.35">
      <c r="B141" s="2" t="s">
        <v>18</v>
      </c>
      <c r="C141" s="1" t="s">
        <v>238</v>
      </c>
      <c r="E141" s="2" t="s">
        <v>18</v>
      </c>
      <c r="F141" s="1" t="s">
        <v>238</v>
      </c>
      <c r="H141" s="2" t="s">
        <v>18</v>
      </c>
      <c r="I141" s="1" t="s">
        <v>238</v>
      </c>
      <c r="K141" s="2" t="s">
        <v>18</v>
      </c>
      <c r="L141" s="1" t="s">
        <v>238</v>
      </c>
    </row>
    <row r="142" spans="2:13" x14ac:dyDescent="0.35">
      <c r="B142" s="2" t="s">
        <v>19</v>
      </c>
      <c r="C142" s="1" t="s">
        <v>237</v>
      </c>
      <c r="E142" s="2" t="s">
        <v>19</v>
      </c>
      <c r="F142" s="1" t="s">
        <v>237</v>
      </c>
      <c r="H142" s="2" t="s">
        <v>19</v>
      </c>
      <c r="I142" s="1" t="s">
        <v>237</v>
      </c>
      <c r="K142" s="2" t="s">
        <v>19</v>
      </c>
      <c r="L142" s="1" t="s">
        <v>237</v>
      </c>
    </row>
    <row r="143" spans="2:13" x14ac:dyDescent="0.35">
      <c r="B143" s="2" t="s">
        <v>20</v>
      </c>
      <c r="C143" s="1" t="s">
        <v>239</v>
      </c>
      <c r="E143" s="2" t="s">
        <v>20</v>
      </c>
      <c r="F143" s="1" t="s">
        <v>239</v>
      </c>
      <c r="H143" s="2" t="s">
        <v>20</v>
      </c>
      <c r="I143" s="1" t="s">
        <v>239</v>
      </c>
      <c r="K143" s="2" t="s">
        <v>20</v>
      </c>
      <c r="L143" s="1" t="s">
        <v>239</v>
      </c>
    </row>
    <row r="144" spans="2:13" x14ac:dyDescent="0.35">
      <c r="B144" s="2" t="s">
        <v>21</v>
      </c>
      <c r="C144" s="1" t="s">
        <v>240</v>
      </c>
      <c r="E144" s="2" t="s">
        <v>21</v>
      </c>
      <c r="F144" s="1" t="s">
        <v>240</v>
      </c>
      <c r="H144" s="2" t="s">
        <v>21</v>
      </c>
      <c r="I144" s="1" t="s">
        <v>240</v>
      </c>
      <c r="K144" s="2" t="s">
        <v>21</v>
      </c>
      <c r="L144" s="1" t="s">
        <v>240</v>
      </c>
    </row>
    <row r="145" spans="2:12" x14ac:dyDescent="0.35">
      <c r="B145" s="2" t="s">
        <v>22</v>
      </c>
      <c r="C145" s="1" t="s">
        <v>241</v>
      </c>
      <c r="E145" s="2" t="s">
        <v>22</v>
      </c>
      <c r="F145" s="1" t="s">
        <v>241</v>
      </c>
      <c r="H145" s="2" t="s">
        <v>22</v>
      </c>
      <c r="I145" s="1" t="s">
        <v>241</v>
      </c>
      <c r="K145" s="2" t="s">
        <v>22</v>
      </c>
      <c r="L145" s="1" t="s">
        <v>241</v>
      </c>
    </row>
    <row r="146" spans="2:12" x14ac:dyDescent="0.35">
      <c r="B146" s="2" t="s">
        <v>23</v>
      </c>
      <c r="C146" s="1" t="s">
        <v>242</v>
      </c>
      <c r="E146" s="2" t="s">
        <v>23</v>
      </c>
      <c r="F146" s="1" t="s">
        <v>242</v>
      </c>
      <c r="H146" s="2" t="s">
        <v>23</v>
      </c>
      <c r="I146" s="1" t="s">
        <v>242</v>
      </c>
      <c r="K146" s="2" t="s">
        <v>23</v>
      </c>
      <c r="L146" s="1" t="s">
        <v>242</v>
      </c>
    </row>
    <row r="147" spans="2:12" x14ac:dyDescent="0.35">
      <c r="K147" s="4"/>
      <c r="L147" s="4"/>
    </row>
    <row r="148" spans="2:12" x14ac:dyDescent="0.35">
      <c r="B148" s="51" t="s">
        <v>218</v>
      </c>
      <c r="C148" s="50" t="s">
        <v>243</v>
      </c>
      <c r="E148" s="51" t="s">
        <v>218</v>
      </c>
      <c r="F148" s="50" t="s">
        <v>243</v>
      </c>
      <c r="H148" s="51" t="s">
        <v>218</v>
      </c>
      <c r="I148" s="50" t="s">
        <v>243</v>
      </c>
      <c r="K148" s="51" t="s">
        <v>218</v>
      </c>
      <c r="L148" s="50" t="s">
        <v>243</v>
      </c>
    </row>
    <row r="149" spans="2:12" x14ac:dyDescent="0.35">
      <c r="B149" s="2" t="s">
        <v>18</v>
      </c>
      <c r="C149" s="1" t="s">
        <v>238</v>
      </c>
      <c r="E149" s="2" t="s">
        <v>18</v>
      </c>
      <c r="F149" s="1" t="s">
        <v>238</v>
      </c>
      <c r="H149" s="2" t="s">
        <v>18</v>
      </c>
      <c r="I149" s="1" t="s">
        <v>238</v>
      </c>
      <c r="K149" s="2" t="s">
        <v>18</v>
      </c>
      <c r="L149" s="1" t="s">
        <v>238</v>
      </c>
    </row>
    <row r="150" spans="2:12" x14ac:dyDescent="0.35">
      <c r="B150" s="2" t="s">
        <v>19</v>
      </c>
      <c r="C150" s="1" t="s">
        <v>237</v>
      </c>
      <c r="E150" s="2" t="s">
        <v>19</v>
      </c>
      <c r="F150" s="1" t="s">
        <v>237</v>
      </c>
      <c r="H150" s="2" t="s">
        <v>19</v>
      </c>
      <c r="I150" s="1" t="s">
        <v>237</v>
      </c>
      <c r="K150" s="2" t="s">
        <v>19</v>
      </c>
      <c r="L150" s="1" t="s">
        <v>237</v>
      </c>
    </row>
    <row r="151" spans="2:12" x14ac:dyDescent="0.35">
      <c r="B151" s="2" t="s">
        <v>20</v>
      </c>
      <c r="C151" s="1" t="s">
        <v>239</v>
      </c>
      <c r="E151" s="2" t="s">
        <v>20</v>
      </c>
      <c r="F151" s="1" t="s">
        <v>239</v>
      </c>
      <c r="H151" s="2" t="s">
        <v>20</v>
      </c>
      <c r="I151" s="1" t="s">
        <v>239</v>
      </c>
      <c r="K151" s="2" t="s">
        <v>20</v>
      </c>
      <c r="L151" s="1" t="s">
        <v>239</v>
      </c>
    </row>
    <row r="152" spans="2:12" x14ac:dyDescent="0.35">
      <c r="B152" s="2" t="s">
        <v>21</v>
      </c>
      <c r="C152" s="1" t="s">
        <v>240</v>
      </c>
      <c r="E152" s="2" t="s">
        <v>21</v>
      </c>
      <c r="F152" s="1" t="s">
        <v>240</v>
      </c>
      <c r="H152" s="2" t="s">
        <v>21</v>
      </c>
      <c r="I152" s="1" t="s">
        <v>240</v>
      </c>
      <c r="K152" s="2" t="s">
        <v>21</v>
      </c>
      <c r="L152" s="1" t="s">
        <v>240</v>
      </c>
    </row>
    <row r="153" spans="2:12" x14ac:dyDescent="0.35">
      <c r="B153" s="2" t="s">
        <v>22</v>
      </c>
      <c r="C153" s="1" t="s">
        <v>241</v>
      </c>
      <c r="E153" s="2" t="s">
        <v>22</v>
      </c>
      <c r="F153" s="1" t="s">
        <v>241</v>
      </c>
      <c r="H153" s="2" t="s">
        <v>22</v>
      </c>
      <c r="I153" s="1" t="s">
        <v>241</v>
      </c>
      <c r="K153" s="2" t="s">
        <v>22</v>
      </c>
      <c r="L153" s="1" t="s">
        <v>241</v>
      </c>
    </row>
    <row r="154" spans="2:12" x14ac:dyDescent="0.35">
      <c r="B154" s="2" t="s">
        <v>23</v>
      </c>
      <c r="C154" s="1" t="s">
        <v>242</v>
      </c>
      <c r="E154" s="2" t="s">
        <v>23</v>
      </c>
      <c r="F154" s="1" t="s">
        <v>242</v>
      </c>
      <c r="H154" s="2" t="s">
        <v>23</v>
      </c>
      <c r="I154" s="1" t="s">
        <v>242</v>
      </c>
      <c r="K154" s="2" t="s">
        <v>23</v>
      </c>
      <c r="L154" s="1" t="s">
        <v>242</v>
      </c>
    </row>
  </sheetData>
  <mergeCells count="2">
    <mergeCell ref="A1:B1"/>
    <mergeCell ref="A35:B35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pane xSplit="4" ySplit="3" topLeftCell="E4" activePane="bottomRight" state="frozen"/>
      <selection pane="topRight" activeCell="E1" sqref="E1"/>
      <selection pane="bottomLeft" activeCell="A6" sqref="A6"/>
      <selection pane="bottomRight" activeCell="F7" sqref="F7"/>
    </sheetView>
  </sheetViews>
  <sheetFormatPr defaultRowHeight="14.5" x14ac:dyDescent="0.35"/>
  <cols>
    <col min="1" max="1" width="4.81640625" style="4" customWidth="1"/>
    <col min="2" max="2" width="10.81640625" customWidth="1"/>
    <col min="3" max="3" width="31.453125" bestFit="1" customWidth="1"/>
    <col min="4" max="4" width="16.81640625" style="4" customWidth="1"/>
    <col min="5" max="5" width="13.26953125" style="3" customWidth="1"/>
    <col min="6" max="6" width="17" customWidth="1"/>
    <col min="8" max="8" width="22.81640625" customWidth="1"/>
    <col min="10" max="10" width="10.1796875" bestFit="1" customWidth="1"/>
    <col min="11" max="11" width="12.453125" bestFit="1" customWidth="1"/>
    <col min="12" max="12" width="19.54296875" customWidth="1"/>
  </cols>
  <sheetData>
    <row r="1" spans="1:9" ht="18.5" x14ac:dyDescent="0.35">
      <c r="A1" s="28" t="s">
        <v>719</v>
      </c>
    </row>
    <row r="3" spans="1:9" x14ac:dyDescent="0.35">
      <c r="A3" s="26" t="s">
        <v>1</v>
      </c>
      <c r="B3" s="26" t="s">
        <v>2</v>
      </c>
      <c r="C3" s="26" t="s">
        <v>272</v>
      </c>
      <c r="D3" s="26" t="s">
        <v>729</v>
      </c>
      <c r="E3" s="27" t="s">
        <v>0</v>
      </c>
      <c r="F3" s="27" t="s">
        <v>82</v>
      </c>
    </row>
    <row r="4" spans="1:9" ht="34.5" customHeight="1" x14ac:dyDescent="0.45">
      <c r="A4" s="163">
        <v>1</v>
      </c>
      <c r="B4" s="164" t="s">
        <v>120</v>
      </c>
      <c r="C4" s="164" t="s">
        <v>422</v>
      </c>
      <c r="D4" s="163">
        <v>5</v>
      </c>
      <c r="E4" s="166">
        <f>D4*20000</f>
        <v>100000</v>
      </c>
      <c r="F4" s="164" t="s">
        <v>440</v>
      </c>
      <c r="H4" s="3"/>
    </row>
    <row r="5" spans="1:9" ht="34.5" customHeight="1" x14ac:dyDescent="0.45">
      <c r="A5" s="163">
        <f>A4+1</f>
        <v>2</v>
      </c>
      <c r="B5" s="164" t="s">
        <v>733</v>
      </c>
      <c r="C5" s="164" t="s">
        <v>189</v>
      </c>
      <c r="D5" s="163">
        <v>5</v>
      </c>
      <c r="E5" s="166">
        <f t="shared" ref="E5:E15" si="0">D5*20000</f>
        <v>100000</v>
      </c>
      <c r="F5" s="164" t="s">
        <v>440</v>
      </c>
      <c r="G5" s="75"/>
      <c r="H5" s="3"/>
    </row>
    <row r="6" spans="1:9" ht="34.5" customHeight="1" x14ac:dyDescent="0.45">
      <c r="A6" s="163">
        <f t="shared" ref="A6:A7" si="1">A5+1</f>
        <v>3</v>
      </c>
      <c r="B6" s="164" t="s">
        <v>738</v>
      </c>
      <c r="C6" s="164" t="s">
        <v>188</v>
      </c>
      <c r="D6" s="163">
        <v>5</v>
      </c>
      <c r="E6" s="166">
        <f t="shared" si="0"/>
        <v>100000</v>
      </c>
      <c r="F6" s="166" t="s">
        <v>440</v>
      </c>
      <c r="G6" s="75"/>
      <c r="H6" s="3"/>
      <c r="I6" s="35"/>
    </row>
    <row r="7" spans="1:9" ht="34.5" customHeight="1" x14ac:dyDescent="0.45">
      <c r="A7" s="163">
        <f t="shared" si="1"/>
        <v>4</v>
      </c>
      <c r="B7" s="164" t="s">
        <v>741</v>
      </c>
      <c r="C7" s="164" t="s">
        <v>742</v>
      </c>
      <c r="D7" s="163">
        <v>3</v>
      </c>
      <c r="E7" s="166">
        <f t="shared" si="0"/>
        <v>60000</v>
      </c>
      <c r="F7" s="164" t="s">
        <v>440</v>
      </c>
      <c r="G7" s="75"/>
      <c r="H7" s="3"/>
    </row>
    <row r="8" spans="1:9" ht="34.5" customHeight="1" x14ac:dyDescent="0.45">
      <c r="A8" s="163">
        <f>A7+1</f>
        <v>5</v>
      </c>
      <c r="B8" s="164" t="s">
        <v>501</v>
      </c>
      <c r="C8" s="164"/>
      <c r="D8" s="163">
        <v>2</v>
      </c>
      <c r="E8" s="166">
        <f t="shared" si="0"/>
        <v>40000</v>
      </c>
      <c r="F8" s="164" t="s">
        <v>440</v>
      </c>
      <c r="G8" s="75"/>
      <c r="H8" s="3"/>
    </row>
    <row r="9" spans="1:9" ht="34.5" customHeight="1" x14ac:dyDescent="0.45">
      <c r="A9" s="163">
        <f t="shared" ref="A9:A15" si="2">A8+1</f>
        <v>6</v>
      </c>
      <c r="B9" s="164" t="s">
        <v>743</v>
      </c>
      <c r="C9" s="164" t="s">
        <v>413</v>
      </c>
      <c r="D9" s="163">
        <v>2</v>
      </c>
      <c r="E9" s="166">
        <f t="shared" si="0"/>
        <v>40000</v>
      </c>
      <c r="F9" s="164" t="s">
        <v>440</v>
      </c>
      <c r="G9" s="75"/>
      <c r="H9" s="3"/>
    </row>
    <row r="10" spans="1:9" ht="34.5" customHeight="1" x14ac:dyDescent="0.45">
      <c r="A10" s="163">
        <f t="shared" si="2"/>
        <v>7</v>
      </c>
      <c r="B10" s="164" t="s">
        <v>744</v>
      </c>
      <c r="C10" s="164" t="s">
        <v>413</v>
      </c>
      <c r="D10" s="163">
        <v>2</v>
      </c>
      <c r="E10" s="166">
        <f t="shared" si="0"/>
        <v>40000</v>
      </c>
      <c r="F10" s="164" t="s">
        <v>440</v>
      </c>
      <c r="G10" s="75"/>
      <c r="H10" s="3"/>
    </row>
    <row r="11" spans="1:9" ht="34.5" customHeight="1" x14ac:dyDescent="0.45">
      <c r="A11" s="163">
        <f t="shared" si="2"/>
        <v>8</v>
      </c>
      <c r="B11" s="164" t="s">
        <v>745</v>
      </c>
      <c r="C11" s="164" t="s">
        <v>746</v>
      </c>
      <c r="D11" s="163">
        <v>3</v>
      </c>
      <c r="E11" s="166">
        <f t="shared" si="0"/>
        <v>60000</v>
      </c>
      <c r="F11" s="164" t="s">
        <v>440</v>
      </c>
      <c r="G11" s="75"/>
      <c r="H11" s="3"/>
    </row>
    <row r="12" spans="1:9" ht="34.5" customHeight="1" x14ac:dyDescent="0.45">
      <c r="A12" s="163">
        <f t="shared" si="2"/>
        <v>9</v>
      </c>
      <c r="B12" s="164" t="s">
        <v>747</v>
      </c>
      <c r="C12" s="164" t="s">
        <v>748</v>
      </c>
      <c r="D12" s="163">
        <v>3</v>
      </c>
      <c r="E12" s="166">
        <f t="shared" si="0"/>
        <v>60000</v>
      </c>
      <c r="F12" s="164" t="s">
        <v>440</v>
      </c>
      <c r="G12" s="75"/>
      <c r="H12" s="3"/>
    </row>
    <row r="13" spans="1:9" ht="34.5" customHeight="1" x14ac:dyDescent="0.45">
      <c r="A13" s="163">
        <f t="shared" si="2"/>
        <v>10</v>
      </c>
      <c r="B13" s="164" t="s">
        <v>726</v>
      </c>
      <c r="C13" s="164" t="s">
        <v>122</v>
      </c>
      <c r="D13" s="163">
        <v>1</v>
      </c>
      <c r="E13" s="166">
        <f t="shared" si="0"/>
        <v>20000</v>
      </c>
      <c r="F13" s="164" t="s">
        <v>440</v>
      </c>
      <c r="G13" s="75"/>
      <c r="H13" s="3"/>
    </row>
    <row r="14" spans="1:9" ht="34.5" customHeight="1" x14ac:dyDescent="0.45">
      <c r="A14" s="163">
        <f t="shared" si="2"/>
        <v>11</v>
      </c>
      <c r="B14" s="164" t="s">
        <v>732</v>
      </c>
      <c r="C14" s="164" t="s">
        <v>189</v>
      </c>
      <c r="D14" s="163">
        <v>3</v>
      </c>
      <c r="E14" s="166">
        <f t="shared" si="0"/>
        <v>60000</v>
      </c>
      <c r="F14" s="164" t="s">
        <v>440</v>
      </c>
      <c r="G14" s="75"/>
      <c r="H14" s="3"/>
    </row>
    <row r="15" spans="1:9" ht="34.5" customHeight="1" x14ac:dyDescent="0.45">
      <c r="A15" s="163">
        <f t="shared" si="2"/>
        <v>12</v>
      </c>
      <c r="B15" s="164" t="s">
        <v>749</v>
      </c>
      <c r="C15" s="164" t="s">
        <v>750</v>
      </c>
      <c r="D15" s="163">
        <v>2</v>
      </c>
      <c r="E15" s="166">
        <f t="shared" si="0"/>
        <v>40000</v>
      </c>
      <c r="F15" s="164" t="s">
        <v>440</v>
      </c>
      <c r="G15" s="75"/>
      <c r="H15" s="3"/>
    </row>
    <row r="16" spans="1:9" ht="21" customHeight="1" x14ac:dyDescent="0.45">
      <c r="A16" s="163">
        <v>13</v>
      </c>
      <c r="B16" s="164" t="s">
        <v>751</v>
      </c>
      <c r="C16" s="164" t="s">
        <v>487</v>
      </c>
      <c r="D16" s="163">
        <v>3</v>
      </c>
      <c r="E16" s="166">
        <f t="shared" ref="E16" si="3">D16*20000</f>
        <v>60000</v>
      </c>
      <c r="F16" s="164" t="s">
        <v>440</v>
      </c>
      <c r="I16" s="35"/>
    </row>
    <row r="17" spans="1:14" s="181" customFormat="1" ht="18.75" customHeight="1" x14ac:dyDescent="0.35">
      <c r="A17" s="174" t="s">
        <v>0</v>
      </c>
      <c r="B17" s="175"/>
      <c r="C17" s="177"/>
      <c r="D17" s="189">
        <f>SUM(D4:D16)</f>
        <v>39</v>
      </c>
      <c r="E17" s="178">
        <f>SUM(E4:E16)</f>
        <v>780000</v>
      </c>
      <c r="F17" s="178"/>
      <c r="G17" s="179"/>
      <c r="H17" s="179"/>
      <c r="I17" s="180"/>
    </row>
    <row r="18" spans="1:14" x14ac:dyDescent="0.35">
      <c r="B18" s="75"/>
      <c r="C18" s="75"/>
      <c r="D18" s="85"/>
      <c r="E18" s="87"/>
      <c r="F18" s="75"/>
      <c r="G18" s="85"/>
      <c r="H18" s="75"/>
      <c r="I18" s="87"/>
      <c r="J18" s="87"/>
      <c r="K18" s="87"/>
      <c r="L18" s="78"/>
    </row>
    <row r="19" spans="1:14" x14ac:dyDescent="0.35">
      <c r="A19" s="680" t="s">
        <v>716</v>
      </c>
      <c r="B19" s="680"/>
      <c r="C19" s="195"/>
      <c r="D19" s="85"/>
      <c r="E19" s="87">
        <f>D17*15000</f>
        <v>585000</v>
      </c>
      <c r="F19" s="75"/>
      <c r="G19" s="85"/>
      <c r="H19" s="75"/>
      <c r="I19" s="87"/>
      <c r="J19" s="87"/>
      <c r="K19" s="87"/>
      <c r="L19" s="78"/>
    </row>
    <row r="20" spans="1:14" x14ac:dyDescent="0.35">
      <c r="B20" s="186" t="s">
        <v>717</v>
      </c>
      <c r="C20" s="186"/>
      <c r="D20" s="85"/>
      <c r="E20" s="87">
        <f>E17-E19</f>
        <v>195000</v>
      </c>
      <c r="F20" s="78"/>
      <c r="G20" s="85"/>
      <c r="H20" s="75"/>
      <c r="I20" s="87"/>
      <c r="J20" s="87"/>
      <c r="K20" s="87"/>
      <c r="L20" s="78"/>
    </row>
    <row r="21" spans="1:14" x14ac:dyDescent="0.35">
      <c r="B21" s="75" t="s">
        <v>739</v>
      </c>
      <c r="C21" s="75"/>
      <c r="D21" s="85"/>
      <c r="E21" s="87">
        <f>40*15000</f>
        <v>600000</v>
      </c>
      <c r="F21" s="75"/>
      <c r="G21" s="75"/>
      <c r="H21" s="75"/>
      <c r="I21" s="75"/>
      <c r="J21" s="75"/>
      <c r="K21" s="75"/>
      <c r="L21" s="75"/>
    </row>
    <row r="22" spans="1:14" x14ac:dyDescent="0.35">
      <c r="B22" s="75" t="s">
        <v>740</v>
      </c>
      <c r="C22" s="75"/>
      <c r="D22" s="85"/>
      <c r="E22" s="87">
        <f>E21-E19</f>
        <v>15000</v>
      </c>
      <c r="F22" s="75"/>
    </row>
    <row r="23" spans="1:14" x14ac:dyDescent="0.35">
      <c r="B23" s="75"/>
      <c r="C23" s="75"/>
      <c r="D23" s="85"/>
      <c r="E23" s="87"/>
      <c r="F23" s="75"/>
    </row>
    <row r="25" spans="1:14" s="4" customFormat="1" x14ac:dyDescent="0.35">
      <c r="B25"/>
      <c r="C25"/>
      <c r="E25" s="3"/>
      <c r="F25"/>
      <c r="G25"/>
      <c r="H25"/>
      <c r="I25"/>
      <c r="J25"/>
      <c r="K25"/>
      <c r="L25"/>
      <c r="M25"/>
      <c r="N25"/>
    </row>
    <row r="26" spans="1:14" s="4" customFormat="1" x14ac:dyDescent="0.35">
      <c r="B26"/>
      <c r="C26"/>
      <c r="E26" s="3"/>
      <c r="F26"/>
      <c r="G26"/>
      <c r="H26"/>
      <c r="I26"/>
      <c r="J26"/>
      <c r="K26"/>
      <c r="L26"/>
      <c r="M26"/>
      <c r="N26"/>
    </row>
    <row r="27" spans="1:14" s="4" customFormat="1" x14ac:dyDescent="0.35">
      <c r="B27"/>
      <c r="C27"/>
      <c r="E27" s="3"/>
      <c r="F27"/>
      <c r="G27"/>
      <c r="H27"/>
      <c r="I27"/>
      <c r="J27"/>
      <c r="K27"/>
      <c r="L27"/>
      <c r="M27"/>
      <c r="N27"/>
    </row>
    <row r="28" spans="1:14" s="4" customFormat="1" x14ac:dyDescent="0.35">
      <c r="B28"/>
      <c r="C28" s="3"/>
      <c r="E28" s="3"/>
      <c r="F28"/>
      <c r="G28"/>
      <c r="H28"/>
      <c r="I28"/>
      <c r="J28"/>
      <c r="K28"/>
      <c r="L28"/>
      <c r="M28"/>
      <c r="N28"/>
    </row>
    <row r="29" spans="1:14" x14ac:dyDescent="0.35">
      <c r="C29" s="3"/>
    </row>
    <row r="30" spans="1:14" x14ac:dyDescent="0.35">
      <c r="B30" s="36"/>
      <c r="C30" s="37"/>
    </row>
    <row r="32" spans="1:14" x14ac:dyDescent="0.35">
      <c r="B32" s="198" t="s">
        <v>752</v>
      </c>
      <c r="C32" s="199" t="s">
        <v>753</v>
      </c>
    </row>
    <row r="33" spans="2:3" x14ac:dyDescent="0.35">
      <c r="B33" s="201">
        <v>916000758</v>
      </c>
      <c r="C33" s="200" t="s">
        <v>754</v>
      </c>
    </row>
    <row r="34" spans="2:3" x14ac:dyDescent="0.35">
      <c r="B34" s="201">
        <v>922008721</v>
      </c>
      <c r="C34" s="200" t="s">
        <v>755</v>
      </c>
    </row>
    <row r="35" spans="2:3" x14ac:dyDescent="0.35">
      <c r="B35" s="201">
        <v>917004145</v>
      </c>
      <c r="C35" s="200" t="s">
        <v>756</v>
      </c>
    </row>
    <row r="36" spans="2:3" x14ac:dyDescent="0.35">
      <c r="B36" s="201">
        <v>909001189</v>
      </c>
      <c r="C36" s="200" t="s">
        <v>757</v>
      </c>
    </row>
    <row r="37" spans="2:3" x14ac:dyDescent="0.35">
      <c r="B37" s="201">
        <v>910003228</v>
      </c>
      <c r="C37" s="200" t="s">
        <v>758</v>
      </c>
    </row>
    <row r="38" spans="2:3" x14ac:dyDescent="0.35">
      <c r="B38" s="201">
        <v>914007577</v>
      </c>
      <c r="C38" s="200" t="s">
        <v>759</v>
      </c>
    </row>
    <row r="39" spans="2:3" x14ac:dyDescent="0.35">
      <c r="B39" s="201">
        <v>913003121</v>
      </c>
      <c r="C39" s="200" t="s">
        <v>760</v>
      </c>
    </row>
    <row r="40" spans="2:3" x14ac:dyDescent="0.35">
      <c r="B40" s="201">
        <v>996000366</v>
      </c>
      <c r="C40" s="200" t="s">
        <v>761</v>
      </c>
    </row>
    <row r="41" spans="2:3" x14ac:dyDescent="0.35">
      <c r="B41" s="201">
        <v>917005047</v>
      </c>
      <c r="C41" s="200" t="s">
        <v>762</v>
      </c>
    </row>
    <row r="42" spans="2:3" x14ac:dyDescent="0.35">
      <c r="B42" s="201">
        <v>918002312</v>
      </c>
      <c r="C42" s="200" t="s">
        <v>763</v>
      </c>
    </row>
    <row r="43" spans="2:3" x14ac:dyDescent="0.35">
      <c r="B43" s="201">
        <v>919006573</v>
      </c>
      <c r="C43" s="200" t="s">
        <v>764</v>
      </c>
    </row>
    <row r="44" spans="2:3" x14ac:dyDescent="0.35">
      <c r="B44" s="201">
        <v>922000627</v>
      </c>
      <c r="C44" s="200" t="s">
        <v>765</v>
      </c>
    </row>
    <row r="45" spans="2:3" x14ac:dyDescent="0.35">
      <c r="B45" s="201">
        <v>916003852</v>
      </c>
      <c r="C45" s="200" t="s">
        <v>766</v>
      </c>
    </row>
    <row r="46" spans="2:3" x14ac:dyDescent="0.35">
      <c r="B46" s="201">
        <v>919012847</v>
      </c>
      <c r="C46" s="200" t="s">
        <v>767</v>
      </c>
    </row>
    <row r="47" spans="2:3" x14ac:dyDescent="0.35">
      <c r="B47" s="201">
        <v>919014418</v>
      </c>
      <c r="C47" s="200" t="s">
        <v>768</v>
      </c>
    </row>
    <row r="48" spans="2:3" x14ac:dyDescent="0.35">
      <c r="B48" s="201">
        <v>906000429</v>
      </c>
      <c r="C48" s="200" t="s">
        <v>769</v>
      </c>
    </row>
    <row r="49" spans="2:3" x14ac:dyDescent="0.35">
      <c r="B49" s="201">
        <v>903002312</v>
      </c>
      <c r="C49" s="200" t="s">
        <v>770</v>
      </c>
    </row>
    <row r="50" spans="2:3" x14ac:dyDescent="0.35">
      <c r="B50" s="201">
        <v>921004791</v>
      </c>
      <c r="C50" s="200" t="s">
        <v>771</v>
      </c>
    </row>
    <row r="51" spans="2:3" x14ac:dyDescent="0.35">
      <c r="B51" s="201">
        <v>923000136</v>
      </c>
      <c r="C51" s="200" t="s">
        <v>772</v>
      </c>
    </row>
    <row r="52" spans="2:3" x14ac:dyDescent="0.35">
      <c r="B52" s="201">
        <v>923000157</v>
      </c>
      <c r="C52" s="200" t="s">
        <v>773</v>
      </c>
    </row>
    <row r="53" spans="2:3" x14ac:dyDescent="0.35">
      <c r="B53" s="201">
        <v>923000664</v>
      </c>
      <c r="C53" s="200" t="s">
        <v>774</v>
      </c>
    </row>
    <row r="54" spans="2:3" x14ac:dyDescent="0.35">
      <c r="B54" s="201">
        <v>923000665</v>
      </c>
      <c r="C54" s="200" t="s">
        <v>775</v>
      </c>
    </row>
    <row r="55" spans="2:3" x14ac:dyDescent="0.35">
      <c r="B55" s="201">
        <v>922007851</v>
      </c>
      <c r="C55" s="200" t="s">
        <v>776</v>
      </c>
    </row>
    <row r="56" spans="2:3" x14ac:dyDescent="0.35">
      <c r="B56" s="201">
        <v>923001020</v>
      </c>
      <c r="C56" s="200" t="s">
        <v>777</v>
      </c>
    </row>
    <row r="57" spans="2:3" x14ac:dyDescent="0.35">
      <c r="B57" s="201">
        <v>913006278</v>
      </c>
      <c r="C57" s="200" t="s">
        <v>778</v>
      </c>
    </row>
    <row r="58" spans="2:3" x14ac:dyDescent="0.35">
      <c r="B58" s="201">
        <v>913007253</v>
      </c>
      <c r="C58" s="200" t="s">
        <v>779</v>
      </c>
    </row>
    <row r="59" spans="2:3" x14ac:dyDescent="0.35">
      <c r="B59" s="201">
        <v>910005132</v>
      </c>
      <c r="C59" s="200" t="s">
        <v>780</v>
      </c>
    </row>
    <row r="60" spans="2:3" x14ac:dyDescent="0.35">
      <c r="B60" s="201">
        <v>911006058</v>
      </c>
      <c r="C60" s="200" t="s">
        <v>781</v>
      </c>
    </row>
  </sheetData>
  <mergeCells count="1">
    <mergeCell ref="A19:B19"/>
  </mergeCells>
  <pageMargins left="0.70866141732283472" right="0.70866141732283472" top="0.35433070866141736" bottom="0.15748031496062992" header="0.31496062992125984" footer="0.31496062992125984"/>
  <pageSetup scale="13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pane xSplit="4" ySplit="3" topLeftCell="E4" activePane="bottomRight" state="frozen"/>
      <selection pane="topRight" activeCell="E1" sqref="E1"/>
      <selection pane="bottomLeft" activeCell="A6" sqref="A6"/>
      <selection pane="bottomRight" activeCell="A4" sqref="A4:F6"/>
    </sheetView>
  </sheetViews>
  <sheetFormatPr defaultRowHeight="14.5" x14ac:dyDescent="0.35"/>
  <cols>
    <col min="1" max="1" width="4.81640625" style="4" customWidth="1"/>
    <col min="2" max="3" width="16.453125" customWidth="1"/>
    <col min="4" max="4" width="16.81640625" style="4" customWidth="1"/>
    <col min="5" max="5" width="13.26953125" style="3" customWidth="1"/>
    <col min="6" max="6" width="17" customWidth="1"/>
    <col min="8" max="8" width="22.81640625" customWidth="1"/>
    <col min="10" max="10" width="10.1796875" bestFit="1" customWidth="1"/>
    <col min="11" max="11" width="12.453125" bestFit="1" customWidth="1"/>
    <col min="12" max="12" width="19.54296875" customWidth="1"/>
  </cols>
  <sheetData>
    <row r="1" spans="1:12" ht="18.5" x14ac:dyDescent="0.35">
      <c r="A1" s="28" t="s">
        <v>735</v>
      </c>
    </row>
    <row r="3" spans="1:12" x14ac:dyDescent="0.35">
      <c r="A3" s="26" t="s">
        <v>1</v>
      </c>
      <c r="B3" s="26" t="s">
        <v>2</v>
      </c>
      <c r="C3" s="26" t="s">
        <v>272</v>
      </c>
      <c r="D3" s="26" t="s">
        <v>731</v>
      </c>
      <c r="E3" s="27" t="s">
        <v>0</v>
      </c>
      <c r="F3" s="27" t="s">
        <v>82</v>
      </c>
    </row>
    <row r="4" spans="1:12" ht="34.5" customHeight="1" x14ac:dyDescent="0.45">
      <c r="A4" s="170">
        <v>1</v>
      </c>
      <c r="B4" s="171" t="s">
        <v>120</v>
      </c>
      <c r="C4" s="171" t="s">
        <v>422</v>
      </c>
      <c r="D4" s="170">
        <v>2</v>
      </c>
      <c r="E4" s="172">
        <f>D4*75000</f>
        <v>150000</v>
      </c>
      <c r="F4" s="171" t="s">
        <v>736</v>
      </c>
      <c r="H4" s="3"/>
    </row>
    <row r="5" spans="1:12" ht="34.5" customHeight="1" x14ac:dyDescent="0.45">
      <c r="A5" s="170"/>
      <c r="B5" s="171"/>
      <c r="C5" s="171"/>
      <c r="D5" s="170"/>
      <c r="E5" s="172">
        <v>105000</v>
      </c>
      <c r="F5" s="171" t="s">
        <v>737</v>
      </c>
      <c r="H5" s="3"/>
    </row>
    <row r="6" spans="1:12" ht="34.5" customHeight="1" x14ac:dyDescent="0.35">
      <c r="A6" s="681" t="s">
        <v>140</v>
      </c>
      <c r="B6" s="682"/>
      <c r="C6" s="682"/>
      <c r="D6" s="683"/>
      <c r="E6" s="196">
        <f>SUM(E4:E5)</f>
        <v>255000</v>
      </c>
      <c r="F6" s="197"/>
      <c r="H6" s="3"/>
    </row>
    <row r="7" spans="1:12" ht="34.5" customHeight="1" x14ac:dyDescent="0.45">
      <c r="A7" s="163">
        <f>A4+1</f>
        <v>2</v>
      </c>
      <c r="B7" s="164" t="s">
        <v>732</v>
      </c>
      <c r="C7" s="164" t="s">
        <v>189</v>
      </c>
      <c r="D7" s="163">
        <v>2</v>
      </c>
      <c r="E7" s="166">
        <f t="shared" ref="E7:E9" si="0">D7*75000</f>
        <v>150000</v>
      </c>
      <c r="F7" s="164"/>
      <c r="G7" s="75"/>
      <c r="H7" s="3"/>
    </row>
    <row r="8" spans="1:12" ht="34.5" customHeight="1" x14ac:dyDescent="0.45">
      <c r="A8" s="163">
        <f t="shared" ref="A8:A9" si="1">A7+1</f>
        <v>3</v>
      </c>
      <c r="B8" s="164" t="s">
        <v>733</v>
      </c>
      <c r="C8" s="164" t="s">
        <v>189</v>
      </c>
      <c r="D8" s="163">
        <v>1</v>
      </c>
      <c r="E8" s="166">
        <f t="shared" si="0"/>
        <v>75000</v>
      </c>
      <c r="F8" s="164"/>
      <c r="G8" s="75"/>
      <c r="H8" s="3"/>
      <c r="I8" s="35"/>
    </row>
    <row r="9" spans="1:12" ht="34.5" customHeight="1" x14ac:dyDescent="0.45">
      <c r="A9" s="163">
        <f t="shared" si="1"/>
        <v>4</v>
      </c>
      <c r="B9" s="164" t="s">
        <v>734</v>
      </c>
      <c r="C9" s="164" t="s">
        <v>108</v>
      </c>
      <c r="D9" s="163">
        <v>3</v>
      </c>
      <c r="E9" s="166">
        <f t="shared" si="0"/>
        <v>225000</v>
      </c>
      <c r="F9" s="164"/>
      <c r="G9" s="75"/>
      <c r="H9" s="3"/>
    </row>
    <row r="10" spans="1:12" ht="21" customHeight="1" x14ac:dyDescent="0.35">
      <c r="A10" s="61"/>
      <c r="B10" s="60"/>
      <c r="C10" s="60"/>
      <c r="D10" s="61"/>
      <c r="E10" s="97"/>
      <c r="F10" s="60"/>
      <c r="I10" s="35"/>
    </row>
    <row r="11" spans="1:12" s="181" customFormat="1" ht="18.75" customHeight="1" x14ac:dyDescent="0.35">
      <c r="A11" s="174" t="s">
        <v>0</v>
      </c>
      <c r="B11" s="175"/>
      <c r="C11" s="177"/>
      <c r="D11" s="189">
        <f>SUM(D4:D10)</f>
        <v>8</v>
      </c>
      <c r="E11" s="178">
        <f>SUM(E4:E10)</f>
        <v>960000</v>
      </c>
      <c r="F11" s="178"/>
      <c r="G11" s="179"/>
      <c r="H11" s="179"/>
      <c r="I11" s="180"/>
    </row>
    <row r="12" spans="1:12" x14ac:dyDescent="0.35">
      <c r="B12" s="75"/>
      <c r="C12" s="75"/>
      <c r="D12" s="85"/>
      <c r="E12" s="87"/>
      <c r="F12" s="75"/>
      <c r="G12" s="85"/>
      <c r="H12" s="75"/>
      <c r="I12" s="87"/>
      <c r="J12" s="87"/>
      <c r="K12" s="87"/>
      <c r="L12" s="78"/>
    </row>
    <row r="13" spans="1:12" x14ac:dyDescent="0.35">
      <c r="A13" s="680" t="s">
        <v>716</v>
      </c>
      <c r="B13" s="680"/>
      <c r="C13" s="194"/>
      <c r="D13" s="85"/>
      <c r="E13" s="87">
        <v>350000</v>
      </c>
      <c r="F13" s="75"/>
      <c r="G13" s="85"/>
      <c r="H13" s="75"/>
      <c r="I13" s="87"/>
      <c r="J13" s="87"/>
      <c r="K13" s="87"/>
      <c r="L13" s="78"/>
    </row>
    <row r="14" spans="1:12" x14ac:dyDescent="0.35">
      <c r="B14" s="186" t="s">
        <v>717</v>
      </c>
      <c r="C14" s="186"/>
      <c r="D14" s="85"/>
      <c r="E14" s="87">
        <f>E11-E13</f>
        <v>610000</v>
      </c>
      <c r="F14" s="78"/>
      <c r="G14" s="85"/>
      <c r="H14" s="75"/>
      <c r="I14" s="87"/>
      <c r="J14" s="87"/>
      <c r="K14" s="87"/>
      <c r="L14" s="78"/>
    </row>
    <row r="15" spans="1:12" x14ac:dyDescent="0.35">
      <c r="B15" s="75"/>
      <c r="C15" s="75"/>
      <c r="D15" s="85"/>
      <c r="E15" s="87"/>
      <c r="F15" s="75"/>
      <c r="G15" s="75"/>
      <c r="H15" s="75"/>
      <c r="I15" s="75"/>
      <c r="J15" s="75"/>
      <c r="K15" s="75"/>
      <c r="L15" s="75"/>
    </row>
    <row r="16" spans="1:12" x14ac:dyDescent="0.35">
      <c r="B16" s="75"/>
      <c r="C16" s="75"/>
      <c r="D16" s="85"/>
      <c r="E16" s="87"/>
      <c r="F16" s="75"/>
    </row>
    <row r="17" spans="2:14" x14ac:dyDescent="0.35">
      <c r="B17" s="75"/>
      <c r="C17" s="75"/>
      <c r="D17" s="85"/>
      <c r="E17" s="87"/>
      <c r="F17" s="75"/>
    </row>
    <row r="19" spans="2:14" s="4" customFormat="1" x14ac:dyDescent="0.35">
      <c r="B19"/>
      <c r="C19"/>
      <c r="E19" s="3"/>
      <c r="F19"/>
      <c r="G19"/>
      <c r="H19"/>
      <c r="I19"/>
      <c r="J19"/>
      <c r="K19"/>
      <c r="L19"/>
      <c r="M19"/>
      <c r="N19"/>
    </row>
    <row r="20" spans="2:14" s="4" customFormat="1" x14ac:dyDescent="0.35">
      <c r="B20"/>
      <c r="C20"/>
      <c r="E20" s="3"/>
      <c r="F20"/>
      <c r="G20"/>
      <c r="H20"/>
      <c r="I20"/>
      <c r="J20"/>
      <c r="K20"/>
      <c r="L20"/>
      <c r="M20"/>
      <c r="N20"/>
    </row>
    <row r="21" spans="2:14" s="4" customFormat="1" x14ac:dyDescent="0.35">
      <c r="B21"/>
      <c r="C21"/>
      <c r="E21" s="3"/>
      <c r="F21"/>
      <c r="G21"/>
      <c r="H21"/>
      <c r="I21"/>
      <c r="J21"/>
      <c r="K21"/>
      <c r="L21"/>
      <c r="M21"/>
      <c r="N21"/>
    </row>
    <row r="22" spans="2:14" s="4" customFormat="1" x14ac:dyDescent="0.35">
      <c r="B22"/>
      <c r="C22"/>
      <c r="E22" s="3"/>
      <c r="F22"/>
      <c r="G22"/>
      <c r="H22"/>
      <c r="I22"/>
      <c r="J22"/>
      <c r="K22"/>
      <c r="L22"/>
      <c r="M22"/>
      <c r="N22"/>
    </row>
  </sheetData>
  <mergeCells count="2">
    <mergeCell ref="A13:B13"/>
    <mergeCell ref="A6:D6"/>
  </mergeCells>
  <pageMargins left="0.70866141732283472" right="0.70866141732283472" top="0.35433070866141736" bottom="0.15748031496062992" header="0.31496062992125984" footer="0.31496062992125984"/>
  <pageSetup scale="13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9"/>
  <sheetViews>
    <sheetView workbookViewId="0">
      <selection activeCell="A45" sqref="A45:A46"/>
    </sheetView>
  </sheetViews>
  <sheetFormatPr defaultRowHeight="14.5" x14ac:dyDescent="0.35"/>
  <cols>
    <col min="1" max="1" width="5.26953125" style="603" customWidth="1"/>
    <col min="2" max="2" width="31.7265625" customWidth="1"/>
    <col min="3" max="3" width="13.81640625" style="29" customWidth="1"/>
    <col min="4" max="5" width="12.54296875" style="603" customWidth="1"/>
    <col min="6" max="6" width="12.54296875" style="603" hidden="1" customWidth="1"/>
    <col min="7" max="7" width="10.7265625" style="603" customWidth="1"/>
    <col min="8" max="8" width="12.54296875" style="3" customWidth="1"/>
    <col min="9" max="9" width="16.54296875" style="29" customWidth="1"/>
    <col min="10" max="10" width="32.7265625" style="132" customWidth="1"/>
    <col min="11" max="17" width="3.26953125" style="132" hidden="1" customWidth="1"/>
    <col min="18" max="18" width="43.453125" style="132" hidden="1" customWidth="1"/>
    <col min="19" max="22" width="3.26953125" style="132" hidden="1" customWidth="1"/>
    <col min="23" max="23" width="11.26953125" customWidth="1"/>
    <col min="24" max="24" width="10.54296875" customWidth="1"/>
    <col min="25" max="25" width="1.54296875" customWidth="1"/>
    <col min="26" max="26" width="10" customWidth="1"/>
    <col min="27" max="27" width="10.81640625" customWidth="1"/>
    <col min="28" max="28" width="2" customWidth="1"/>
    <col min="29" max="29" width="10.453125" customWidth="1"/>
    <col min="30" max="30" width="13.81640625" customWidth="1"/>
    <col min="31" max="31" width="1.7265625" customWidth="1"/>
    <col min="32" max="32" width="12.26953125" customWidth="1"/>
    <col min="33" max="33" width="11.453125" customWidth="1"/>
    <col min="34" max="34" width="2" customWidth="1"/>
    <col min="35" max="35" width="12.54296875" customWidth="1"/>
    <col min="36" max="36" width="10.7265625" customWidth="1"/>
    <col min="37" max="37" width="3.1796875" customWidth="1"/>
    <col min="38" max="38" width="10.54296875" customWidth="1"/>
    <col min="39" max="39" width="12.453125" customWidth="1"/>
    <col min="40" max="40" width="2.453125" customWidth="1"/>
    <col min="41" max="41" width="13.453125" customWidth="1"/>
    <col min="42" max="42" width="11.54296875" customWidth="1"/>
  </cols>
  <sheetData>
    <row r="1" spans="1:44" ht="18.5" x14ac:dyDescent="0.45">
      <c r="A1" s="28" t="s">
        <v>2560</v>
      </c>
      <c r="B1" s="604"/>
      <c r="C1" s="604"/>
      <c r="D1" s="62"/>
    </row>
    <row r="2" spans="1:44" ht="21" x14ac:dyDescent="0.5">
      <c r="A2" s="11" t="s">
        <v>1640</v>
      </c>
      <c r="B2" s="604"/>
      <c r="C2" s="604"/>
      <c r="D2" s="62"/>
    </row>
    <row r="3" spans="1:44" ht="21" x14ac:dyDescent="0.5">
      <c r="A3" s="11" t="s">
        <v>2441</v>
      </c>
    </row>
    <row r="4" spans="1:44" ht="21" x14ac:dyDescent="0.5">
      <c r="A4" s="76"/>
    </row>
    <row r="5" spans="1:44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/>
      <c r="G5" s="26" t="s">
        <v>71</v>
      </c>
      <c r="H5" s="27" t="s">
        <v>0</v>
      </c>
      <c r="I5" s="292" t="s">
        <v>82</v>
      </c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100" t="s">
        <v>2</v>
      </c>
      <c r="X5" s="6" t="s">
        <v>686</v>
      </c>
      <c r="Z5" s="100" t="s">
        <v>2</v>
      </c>
      <c r="AA5" s="6" t="s">
        <v>1245</v>
      </c>
      <c r="AC5" s="100" t="s">
        <v>2</v>
      </c>
      <c r="AD5" s="6" t="s">
        <v>1264</v>
      </c>
      <c r="AF5" s="100" t="s">
        <v>2</v>
      </c>
      <c r="AG5" s="6" t="s">
        <v>1258</v>
      </c>
      <c r="AI5" s="100" t="s">
        <v>2</v>
      </c>
      <c r="AJ5" s="6" t="s">
        <v>1052</v>
      </c>
      <c r="AL5" s="100" t="s">
        <v>2</v>
      </c>
      <c r="AM5" s="6" t="s">
        <v>828</v>
      </c>
      <c r="AO5" s="100" t="s">
        <v>2</v>
      </c>
      <c r="AP5" s="6" t="s">
        <v>733</v>
      </c>
    </row>
    <row r="6" spans="1:44" ht="22.5" customHeight="1" x14ac:dyDescent="0.35">
      <c r="A6" s="429">
        <v>1</v>
      </c>
      <c r="B6" s="428" t="s">
        <v>686</v>
      </c>
      <c r="C6" s="627" t="s">
        <v>687</v>
      </c>
      <c r="D6" s="429">
        <v>4</v>
      </c>
      <c r="E6" s="429">
        <v>2</v>
      </c>
      <c r="F6" s="429"/>
      <c r="G6" s="429"/>
      <c r="H6" s="616">
        <f>(E6+G6)*20000</f>
        <v>40000</v>
      </c>
      <c r="I6" s="627" t="s">
        <v>440</v>
      </c>
      <c r="J6" s="132" t="s">
        <v>2561</v>
      </c>
      <c r="W6" s="100" t="s">
        <v>457</v>
      </c>
      <c r="X6" s="6" t="s">
        <v>422</v>
      </c>
      <c r="Z6" s="100" t="s">
        <v>457</v>
      </c>
      <c r="AA6" s="6" t="s">
        <v>104</v>
      </c>
      <c r="AC6" s="100" t="s">
        <v>457</v>
      </c>
      <c r="AD6" s="6" t="s">
        <v>2607</v>
      </c>
      <c r="AF6" s="100" t="s">
        <v>457</v>
      </c>
      <c r="AG6" s="6" t="s">
        <v>649</v>
      </c>
      <c r="AI6" s="100" t="s">
        <v>457</v>
      </c>
      <c r="AJ6" s="6" t="s">
        <v>649</v>
      </c>
      <c r="AL6" s="100" t="s">
        <v>457</v>
      </c>
      <c r="AM6" s="6" t="s">
        <v>104</v>
      </c>
      <c r="AO6" s="100" t="s">
        <v>457</v>
      </c>
      <c r="AP6" s="6" t="s">
        <v>189</v>
      </c>
    </row>
    <row r="7" spans="1:44" ht="22.5" customHeight="1" x14ac:dyDescent="0.35">
      <c r="A7" s="429">
        <f>A6+1</f>
        <v>2</v>
      </c>
      <c r="B7" s="428" t="s">
        <v>1245</v>
      </c>
      <c r="C7" s="627" t="s">
        <v>104</v>
      </c>
      <c r="D7" s="429">
        <v>4</v>
      </c>
      <c r="E7" s="429">
        <v>1</v>
      </c>
      <c r="F7" s="429"/>
      <c r="G7" s="429"/>
      <c r="H7" s="616">
        <f t="shared" ref="H7:H64" si="0">(E7+G7)*20000</f>
        <v>20000</v>
      </c>
      <c r="I7" s="627" t="s">
        <v>440</v>
      </c>
      <c r="J7" s="132" t="s">
        <v>2562</v>
      </c>
      <c r="W7" s="100" t="s">
        <v>99</v>
      </c>
      <c r="X7" s="100">
        <v>4</v>
      </c>
      <c r="Z7" s="100" t="s">
        <v>99</v>
      </c>
      <c r="AA7" s="100">
        <v>4</v>
      </c>
      <c r="AC7" s="100" t="s">
        <v>99</v>
      </c>
      <c r="AD7" s="100">
        <v>5</v>
      </c>
      <c r="AF7" s="100" t="s">
        <v>99</v>
      </c>
      <c r="AG7" s="100">
        <v>5</v>
      </c>
      <c r="AI7" s="100" t="s">
        <v>99</v>
      </c>
      <c r="AJ7" s="100">
        <v>5</v>
      </c>
      <c r="AL7" s="100" t="s">
        <v>99</v>
      </c>
      <c r="AM7" s="100">
        <v>4</v>
      </c>
      <c r="AO7" s="100" t="s">
        <v>99</v>
      </c>
      <c r="AP7" s="100">
        <v>8</v>
      </c>
    </row>
    <row r="8" spans="1:44" ht="22.5" customHeight="1" x14ac:dyDescent="0.35">
      <c r="A8" s="429">
        <f t="shared" ref="A8:A52" si="1">A7+1</f>
        <v>3</v>
      </c>
      <c r="B8" s="625" t="s">
        <v>1264</v>
      </c>
      <c r="C8" s="614" t="s">
        <v>1268</v>
      </c>
      <c r="D8" s="615">
        <v>5</v>
      </c>
      <c r="E8" s="626">
        <v>3</v>
      </c>
      <c r="F8" s="626"/>
      <c r="G8" s="615"/>
      <c r="H8" s="616">
        <f t="shared" si="0"/>
        <v>60000</v>
      </c>
      <c r="I8" s="614" t="s">
        <v>440</v>
      </c>
      <c r="J8" s="206" t="s">
        <v>2563</v>
      </c>
      <c r="W8" s="30" t="s">
        <v>70</v>
      </c>
      <c r="X8" s="2">
        <v>2</v>
      </c>
      <c r="Z8" s="30" t="s">
        <v>70</v>
      </c>
      <c r="AA8" s="2">
        <v>1</v>
      </c>
      <c r="AC8" s="30" t="s">
        <v>70</v>
      </c>
      <c r="AD8" s="2">
        <v>3</v>
      </c>
      <c r="AF8" s="30" t="s">
        <v>70</v>
      </c>
      <c r="AG8" s="2">
        <v>1</v>
      </c>
      <c r="AI8" s="30" t="s">
        <v>70</v>
      </c>
      <c r="AJ8" s="2">
        <v>2</v>
      </c>
      <c r="AL8" s="30" t="s">
        <v>70</v>
      </c>
      <c r="AM8" s="2">
        <v>2</v>
      </c>
      <c r="AO8" s="30" t="s">
        <v>70</v>
      </c>
      <c r="AP8" s="2">
        <v>4</v>
      </c>
    </row>
    <row r="9" spans="1:44" ht="22.5" customHeight="1" x14ac:dyDescent="0.35">
      <c r="A9" s="429">
        <f t="shared" si="1"/>
        <v>4</v>
      </c>
      <c r="B9" s="613" t="s">
        <v>1258</v>
      </c>
      <c r="C9" s="614" t="s">
        <v>649</v>
      </c>
      <c r="D9" s="615">
        <v>5</v>
      </c>
      <c r="E9" s="615">
        <v>1</v>
      </c>
      <c r="F9" s="615"/>
      <c r="G9" s="615">
        <v>2</v>
      </c>
      <c r="H9" s="616">
        <f t="shared" si="0"/>
        <v>60000</v>
      </c>
      <c r="I9" s="617" t="s">
        <v>440</v>
      </c>
      <c r="J9" s="206" t="s">
        <v>2599</v>
      </c>
      <c r="W9" s="30" t="s">
        <v>71</v>
      </c>
      <c r="X9" s="2"/>
      <c r="Z9" s="30" t="s">
        <v>2486</v>
      </c>
      <c r="AA9" s="2"/>
      <c r="AB9" s="30"/>
      <c r="AC9" s="30" t="s">
        <v>2608</v>
      </c>
      <c r="AD9" s="2"/>
      <c r="AF9" s="30" t="s">
        <v>71</v>
      </c>
      <c r="AG9" s="2">
        <v>2</v>
      </c>
      <c r="AI9" s="30" t="s">
        <v>71</v>
      </c>
      <c r="AJ9" s="2"/>
      <c r="AL9" s="30" t="s">
        <v>71</v>
      </c>
      <c r="AM9" s="2"/>
      <c r="AO9" s="30" t="s">
        <v>2486</v>
      </c>
      <c r="AP9" s="2"/>
    </row>
    <row r="10" spans="1:44" ht="22.5" customHeight="1" x14ac:dyDescent="0.35">
      <c r="A10" s="429">
        <f t="shared" si="1"/>
        <v>5</v>
      </c>
      <c r="B10" s="613" t="s">
        <v>1052</v>
      </c>
      <c r="C10" s="614" t="s">
        <v>649</v>
      </c>
      <c r="D10" s="615">
        <v>5</v>
      </c>
      <c r="E10" s="615">
        <v>2</v>
      </c>
      <c r="F10" s="615"/>
      <c r="G10" s="615"/>
      <c r="H10" s="616">
        <f t="shared" si="0"/>
        <v>40000</v>
      </c>
      <c r="I10" s="617" t="s">
        <v>440</v>
      </c>
      <c r="J10" s="206" t="s">
        <v>2564</v>
      </c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120" t="s">
        <v>0</v>
      </c>
      <c r="X10" s="79">
        <f>(X8+X9)*20000</f>
        <v>40000</v>
      </c>
      <c r="Z10" s="120" t="s">
        <v>0</v>
      </c>
      <c r="AA10" s="79">
        <f>(AA8+AA9)*20000</f>
        <v>20000</v>
      </c>
      <c r="AC10" s="120" t="s">
        <v>0</v>
      </c>
      <c r="AD10" s="79">
        <f>(AD8+AD9)*20000</f>
        <v>60000</v>
      </c>
      <c r="AF10" s="120" t="s">
        <v>0</v>
      </c>
      <c r="AG10" s="79">
        <f>(AG8+AG9)*20000</f>
        <v>60000</v>
      </c>
      <c r="AI10" s="120" t="s">
        <v>0</v>
      </c>
      <c r="AJ10" s="79">
        <f>(AJ8+AJ9)*20000</f>
        <v>40000</v>
      </c>
      <c r="AL10" s="120" t="s">
        <v>0</v>
      </c>
      <c r="AM10" s="79">
        <f>(AM8+AM9)*20000</f>
        <v>40000</v>
      </c>
      <c r="AO10" s="120" t="s">
        <v>0</v>
      </c>
      <c r="AP10" s="79">
        <f>(AP8+AP9)*20000</f>
        <v>80000</v>
      </c>
    </row>
    <row r="11" spans="1:44" ht="22.5" customHeight="1" x14ac:dyDescent="0.35">
      <c r="A11" s="429">
        <f t="shared" si="1"/>
        <v>6</v>
      </c>
      <c r="B11" s="613" t="s">
        <v>828</v>
      </c>
      <c r="C11" s="614" t="s">
        <v>104</v>
      </c>
      <c r="D11" s="615">
        <v>4</v>
      </c>
      <c r="E11" s="615">
        <v>2</v>
      </c>
      <c r="F11" s="615"/>
      <c r="G11" s="615"/>
      <c r="H11" s="616">
        <f t="shared" si="0"/>
        <v>40000</v>
      </c>
      <c r="I11" s="617" t="s">
        <v>440</v>
      </c>
      <c r="J11" s="206" t="s">
        <v>2565</v>
      </c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AI11" s="360"/>
      <c r="AJ11" s="361"/>
      <c r="AK11" s="265"/>
      <c r="AL11" s="360"/>
      <c r="AM11" s="361"/>
      <c r="AN11" s="265"/>
      <c r="AO11" s="360"/>
      <c r="AP11" s="361"/>
      <c r="AQ11" s="265"/>
      <c r="AR11" s="265"/>
    </row>
    <row r="12" spans="1:44" ht="22.5" customHeight="1" x14ac:dyDescent="0.35">
      <c r="A12" s="429">
        <f t="shared" si="1"/>
        <v>7</v>
      </c>
      <c r="B12" s="613" t="s">
        <v>733</v>
      </c>
      <c r="C12" s="614" t="s">
        <v>189</v>
      </c>
      <c r="D12" s="615">
        <v>8</v>
      </c>
      <c r="E12" s="615">
        <v>4</v>
      </c>
      <c r="F12" s="615"/>
      <c r="G12" s="615"/>
      <c r="H12" s="616">
        <f t="shared" si="0"/>
        <v>80000</v>
      </c>
      <c r="I12" s="617" t="s">
        <v>440</v>
      </c>
      <c r="J12" s="236" t="s">
        <v>2590</v>
      </c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100" t="s">
        <v>2</v>
      </c>
      <c r="X12" s="6" t="s">
        <v>743</v>
      </c>
      <c r="Z12" s="100" t="s">
        <v>2</v>
      </c>
      <c r="AA12" s="6" t="s">
        <v>1905</v>
      </c>
      <c r="AC12" s="100" t="s">
        <v>2</v>
      </c>
      <c r="AD12" s="103" t="s">
        <v>469</v>
      </c>
      <c r="AF12" s="100" t="s">
        <v>2</v>
      </c>
      <c r="AG12" s="103" t="s">
        <v>1996</v>
      </c>
      <c r="AI12" s="100" t="s">
        <v>2</v>
      </c>
      <c r="AJ12" s="6" t="s">
        <v>991</v>
      </c>
      <c r="AK12" s="265"/>
      <c r="AL12" s="100" t="s">
        <v>2</v>
      </c>
      <c r="AM12" s="6" t="s">
        <v>1267</v>
      </c>
      <c r="AN12" s="265"/>
      <c r="AO12" s="100" t="s">
        <v>2</v>
      </c>
      <c r="AP12" s="6" t="s">
        <v>14</v>
      </c>
      <c r="AQ12" s="265"/>
      <c r="AR12" s="265"/>
    </row>
    <row r="13" spans="1:44" ht="22.5" customHeight="1" x14ac:dyDescent="0.35">
      <c r="A13" s="429">
        <f t="shared" si="1"/>
        <v>8</v>
      </c>
      <c r="B13" s="613" t="s">
        <v>743</v>
      </c>
      <c r="C13" s="614" t="s">
        <v>413</v>
      </c>
      <c r="D13" s="615">
        <v>3</v>
      </c>
      <c r="E13" s="615">
        <v>2</v>
      </c>
      <c r="F13" s="615"/>
      <c r="G13" s="615">
        <v>1</v>
      </c>
      <c r="H13" s="616">
        <f t="shared" si="0"/>
        <v>60000</v>
      </c>
      <c r="I13" s="617" t="s">
        <v>440</v>
      </c>
      <c r="J13" s="206" t="s">
        <v>2566</v>
      </c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100" t="s">
        <v>457</v>
      </c>
      <c r="X13" s="6" t="s">
        <v>413</v>
      </c>
      <c r="Z13" s="100" t="s">
        <v>457</v>
      </c>
      <c r="AA13" s="6" t="s">
        <v>104</v>
      </c>
      <c r="AC13" s="100" t="s">
        <v>457</v>
      </c>
      <c r="AD13" s="6" t="s">
        <v>104</v>
      </c>
      <c r="AF13" s="100" t="s">
        <v>457</v>
      </c>
      <c r="AG13" s="6" t="s">
        <v>422</v>
      </c>
      <c r="AI13" s="100" t="s">
        <v>457</v>
      </c>
      <c r="AJ13" s="6" t="s">
        <v>2610</v>
      </c>
      <c r="AL13" s="100" t="s">
        <v>457</v>
      </c>
      <c r="AM13" s="6" t="s">
        <v>2607</v>
      </c>
      <c r="AO13" s="100" t="s">
        <v>457</v>
      </c>
      <c r="AP13" s="6" t="s">
        <v>2075</v>
      </c>
    </row>
    <row r="14" spans="1:44" ht="22.5" customHeight="1" x14ac:dyDescent="0.35">
      <c r="A14" s="429">
        <f t="shared" si="1"/>
        <v>9</v>
      </c>
      <c r="B14" s="613" t="s">
        <v>1905</v>
      </c>
      <c r="C14" s="614" t="s">
        <v>104</v>
      </c>
      <c r="D14" s="615">
        <v>4</v>
      </c>
      <c r="E14" s="615">
        <v>2</v>
      </c>
      <c r="F14" s="615"/>
      <c r="G14" s="615"/>
      <c r="H14" s="616">
        <f t="shared" si="0"/>
        <v>40000</v>
      </c>
      <c r="I14" s="617" t="s">
        <v>440</v>
      </c>
      <c r="J14" s="206" t="s">
        <v>2567</v>
      </c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100" t="s">
        <v>99</v>
      </c>
      <c r="X14" s="100">
        <v>3</v>
      </c>
      <c r="Z14" s="100" t="s">
        <v>99</v>
      </c>
      <c r="AA14" s="100">
        <v>4</v>
      </c>
      <c r="AC14" s="100" t="s">
        <v>2609</v>
      </c>
      <c r="AD14" s="100"/>
      <c r="AF14" s="100" t="s">
        <v>99</v>
      </c>
      <c r="AG14" s="100">
        <v>4</v>
      </c>
      <c r="AI14" s="100" t="s">
        <v>99</v>
      </c>
      <c r="AJ14" s="100">
        <v>7</v>
      </c>
      <c r="AL14" s="100" t="s">
        <v>99</v>
      </c>
      <c r="AM14" s="100">
        <v>5</v>
      </c>
      <c r="AO14" s="100" t="s">
        <v>99</v>
      </c>
      <c r="AP14" s="100">
        <v>4</v>
      </c>
    </row>
    <row r="15" spans="1:44" ht="22.5" customHeight="1" x14ac:dyDescent="0.35">
      <c r="A15" s="429">
        <f t="shared" si="1"/>
        <v>10</v>
      </c>
      <c r="B15" s="613" t="s">
        <v>469</v>
      </c>
      <c r="C15" s="614" t="s">
        <v>104</v>
      </c>
      <c r="D15" s="615">
        <v>4</v>
      </c>
      <c r="E15" s="615">
        <v>3</v>
      </c>
      <c r="F15" s="615"/>
      <c r="G15" s="615">
        <v>1</v>
      </c>
      <c r="H15" s="616">
        <f t="shared" si="0"/>
        <v>80000</v>
      </c>
      <c r="I15" s="614" t="s">
        <v>440</v>
      </c>
      <c r="J15" s="236" t="s">
        <v>2568</v>
      </c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30" t="s">
        <v>70</v>
      </c>
      <c r="X15" s="2">
        <v>2</v>
      </c>
      <c r="Z15" s="30" t="s">
        <v>70</v>
      </c>
      <c r="AA15" s="2">
        <v>2</v>
      </c>
      <c r="AC15" s="30" t="s">
        <v>70</v>
      </c>
      <c r="AD15" s="2">
        <v>3</v>
      </c>
      <c r="AF15" s="30" t="s">
        <v>70</v>
      </c>
      <c r="AG15" s="2">
        <v>3</v>
      </c>
      <c r="AI15" s="30" t="s">
        <v>70</v>
      </c>
      <c r="AJ15" s="2">
        <v>1</v>
      </c>
      <c r="AL15" s="30" t="s">
        <v>70</v>
      </c>
      <c r="AM15" s="2">
        <v>2</v>
      </c>
      <c r="AO15" s="30" t="s">
        <v>70</v>
      </c>
      <c r="AP15" s="2">
        <v>2</v>
      </c>
    </row>
    <row r="16" spans="1:44" ht="22.5" customHeight="1" x14ac:dyDescent="0.35">
      <c r="A16" s="429">
        <f t="shared" si="1"/>
        <v>11</v>
      </c>
      <c r="B16" s="613" t="s">
        <v>1996</v>
      </c>
      <c r="C16" s="614" t="s">
        <v>422</v>
      </c>
      <c r="D16" s="615">
        <v>4</v>
      </c>
      <c r="E16" s="615">
        <v>3</v>
      </c>
      <c r="F16" s="615"/>
      <c r="G16" s="615"/>
      <c r="H16" s="616">
        <f t="shared" si="0"/>
        <v>60000</v>
      </c>
      <c r="I16" s="617" t="s">
        <v>440</v>
      </c>
      <c r="J16" s="236" t="s">
        <v>2569</v>
      </c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30" t="s">
        <v>71</v>
      </c>
      <c r="X16" s="281">
        <v>1</v>
      </c>
      <c r="Z16" s="30" t="s">
        <v>71</v>
      </c>
      <c r="AA16" s="2"/>
      <c r="AC16" s="30" t="s">
        <v>71</v>
      </c>
      <c r="AD16" s="2">
        <v>1</v>
      </c>
      <c r="AF16" s="30" t="s">
        <v>71</v>
      </c>
      <c r="AG16" s="2"/>
      <c r="AI16" s="30" t="s">
        <v>71</v>
      </c>
      <c r="AJ16" s="2"/>
      <c r="AL16" s="30" t="s">
        <v>71</v>
      </c>
      <c r="AM16" s="2"/>
      <c r="AO16" s="30" t="s">
        <v>71</v>
      </c>
      <c r="AP16" s="2"/>
    </row>
    <row r="17" spans="1:43" ht="22.5" customHeight="1" x14ac:dyDescent="0.35">
      <c r="A17" s="429">
        <f t="shared" si="1"/>
        <v>12</v>
      </c>
      <c r="B17" s="613" t="s">
        <v>991</v>
      </c>
      <c r="C17" s="614" t="s">
        <v>2571</v>
      </c>
      <c r="D17" s="615">
        <v>7</v>
      </c>
      <c r="E17" s="615">
        <v>1</v>
      </c>
      <c r="F17" s="615"/>
      <c r="G17" s="615"/>
      <c r="H17" s="616">
        <f t="shared" si="0"/>
        <v>20000</v>
      </c>
      <c r="I17" s="617" t="s">
        <v>440</v>
      </c>
      <c r="J17" s="245" t="s">
        <v>2570</v>
      </c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120" t="s">
        <v>0</v>
      </c>
      <c r="X17" s="79">
        <f>(X15+X16)*20000</f>
        <v>60000</v>
      </c>
      <c r="Z17" s="120" t="s">
        <v>0</v>
      </c>
      <c r="AA17" s="79">
        <f>(AA15+AA16)*20000</f>
        <v>40000</v>
      </c>
      <c r="AC17" s="120" t="s">
        <v>0</v>
      </c>
      <c r="AD17" s="79">
        <f>(AD15+AD16)*20000</f>
        <v>80000</v>
      </c>
      <c r="AF17" s="120" t="s">
        <v>0</v>
      </c>
      <c r="AG17" s="79">
        <f>(AG15+AG16)*20000</f>
        <v>60000</v>
      </c>
      <c r="AI17" s="120" t="s">
        <v>0</v>
      </c>
      <c r="AJ17" s="79">
        <f>(AJ15+AJ16)*20000</f>
        <v>20000</v>
      </c>
      <c r="AL17" s="120" t="s">
        <v>0</v>
      </c>
      <c r="AM17" s="79">
        <f>(AM15+AM16)*20000</f>
        <v>40000</v>
      </c>
      <c r="AO17" s="120" t="s">
        <v>0</v>
      </c>
      <c r="AP17" s="79">
        <f>(AP15+AP16)*20000</f>
        <v>40000</v>
      </c>
    </row>
    <row r="18" spans="1:43" ht="22.5" customHeight="1" x14ac:dyDescent="0.35">
      <c r="A18" s="429">
        <f t="shared" si="1"/>
        <v>13</v>
      </c>
      <c r="B18" s="634" t="s">
        <v>1267</v>
      </c>
      <c r="C18" s="627" t="s">
        <v>2573</v>
      </c>
      <c r="D18" s="429">
        <v>5</v>
      </c>
      <c r="E18" s="632">
        <v>2</v>
      </c>
      <c r="F18" s="632"/>
      <c r="G18" s="429"/>
      <c r="H18" s="616">
        <f t="shared" si="0"/>
        <v>40000</v>
      </c>
      <c r="I18" s="614" t="s">
        <v>440</v>
      </c>
      <c r="J18" s="245" t="s">
        <v>2572</v>
      </c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AI18" s="362"/>
      <c r="AJ18" s="265"/>
      <c r="AK18" s="265"/>
      <c r="AL18" s="362"/>
      <c r="AM18" s="265"/>
      <c r="AN18" s="265"/>
      <c r="AO18" s="362"/>
      <c r="AP18" s="265"/>
    </row>
    <row r="19" spans="1:43" ht="22.5" customHeight="1" x14ac:dyDescent="0.35">
      <c r="A19" s="429">
        <f t="shared" si="1"/>
        <v>14</v>
      </c>
      <c r="B19" s="613" t="s">
        <v>14</v>
      </c>
      <c r="C19" s="614" t="s">
        <v>2575</v>
      </c>
      <c r="D19" s="615">
        <v>4</v>
      </c>
      <c r="E19" s="615">
        <v>2</v>
      </c>
      <c r="F19" s="615"/>
      <c r="G19" s="615"/>
      <c r="H19" s="616">
        <f t="shared" si="0"/>
        <v>40000</v>
      </c>
      <c r="I19" s="617" t="s">
        <v>440</v>
      </c>
      <c r="J19" s="206" t="s">
        <v>2574</v>
      </c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100" t="s">
        <v>2</v>
      </c>
      <c r="X19" s="6" t="s">
        <v>1517</v>
      </c>
      <c r="Z19" s="100" t="s">
        <v>2</v>
      </c>
      <c r="AA19" s="6" t="s">
        <v>1049</v>
      </c>
      <c r="AC19" s="100" t="s">
        <v>2</v>
      </c>
      <c r="AD19" s="103" t="s">
        <v>1067</v>
      </c>
      <c r="AF19" s="100" t="s">
        <v>2</v>
      </c>
      <c r="AG19" s="103" t="s">
        <v>2641</v>
      </c>
      <c r="AI19" s="100" t="s">
        <v>2</v>
      </c>
      <c r="AJ19" s="6" t="s">
        <v>1233</v>
      </c>
      <c r="AK19" s="265"/>
      <c r="AL19" s="100" t="s">
        <v>2</v>
      </c>
      <c r="AM19" s="6" t="s">
        <v>1521</v>
      </c>
      <c r="AN19" s="265"/>
      <c r="AO19" s="100" t="s">
        <v>2</v>
      </c>
      <c r="AP19" s="6" t="s">
        <v>1080</v>
      </c>
    </row>
    <row r="20" spans="1:43" ht="22.5" customHeight="1" x14ac:dyDescent="0.35">
      <c r="A20" s="429">
        <f t="shared" si="1"/>
        <v>15</v>
      </c>
      <c r="B20" s="613" t="s">
        <v>1517</v>
      </c>
      <c r="C20" s="614" t="s">
        <v>649</v>
      </c>
      <c r="D20" s="615">
        <v>5</v>
      </c>
      <c r="E20" s="615"/>
      <c r="F20" s="615"/>
      <c r="G20" s="615">
        <v>4</v>
      </c>
      <c r="H20" s="616">
        <f t="shared" si="0"/>
        <v>80000</v>
      </c>
      <c r="I20" s="617" t="s">
        <v>440</v>
      </c>
      <c r="J20" s="236" t="s">
        <v>2576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100" t="s">
        <v>457</v>
      </c>
      <c r="X20" s="6" t="s">
        <v>649</v>
      </c>
      <c r="Z20" s="100" t="s">
        <v>457</v>
      </c>
      <c r="AA20" s="6" t="s">
        <v>649</v>
      </c>
      <c r="AC20" s="100" t="s">
        <v>457</v>
      </c>
      <c r="AD20" s="6" t="s">
        <v>649</v>
      </c>
      <c r="AF20" s="100" t="s">
        <v>457</v>
      </c>
      <c r="AG20" s="6" t="s">
        <v>642</v>
      </c>
      <c r="AI20" s="100" t="s">
        <v>457</v>
      </c>
      <c r="AJ20" s="6" t="s">
        <v>189</v>
      </c>
      <c r="AL20" s="100" t="s">
        <v>457</v>
      </c>
      <c r="AM20" s="6" t="s">
        <v>649</v>
      </c>
      <c r="AO20" s="100" t="s">
        <v>457</v>
      </c>
      <c r="AP20" s="6" t="s">
        <v>413</v>
      </c>
    </row>
    <row r="21" spans="1:43" ht="22.5" customHeight="1" x14ac:dyDescent="0.35">
      <c r="A21" s="429">
        <f t="shared" si="1"/>
        <v>16</v>
      </c>
      <c r="B21" s="613" t="s">
        <v>1049</v>
      </c>
      <c r="C21" s="614" t="s">
        <v>649</v>
      </c>
      <c r="D21" s="615">
        <v>5</v>
      </c>
      <c r="E21" s="615">
        <v>3</v>
      </c>
      <c r="F21" s="615"/>
      <c r="G21" s="615"/>
      <c r="H21" s="616">
        <f t="shared" si="0"/>
        <v>60000</v>
      </c>
      <c r="I21" s="617" t="s">
        <v>440</v>
      </c>
      <c r="J21" s="132" t="s">
        <v>2577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100" t="s">
        <v>99</v>
      </c>
      <c r="X21" s="100">
        <v>5</v>
      </c>
      <c r="Z21" s="100" t="s">
        <v>99</v>
      </c>
      <c r="AA21" s="100">
        <v>5</v>
      </c>
      <c r="AC21" s="100" t="s">
        <v>99</v>
      </c>
      <c r="AD21" s="100">
        <v>5</v>
      </c>
      <c r="AF21" s="100" t="s">
        <v>99</v>
      </c>
      <c r="AG21" s="100">
        <v>7</v>
      </c>
      <c r="AI21" s="100" t="s">
        <v>99</v>
      </c>
      <c r="AJ21" s="100">
        <v>8</v>
      </c>
      <c r="AL21" s="100" t="s">
        <v>99</v>
      </c>
      <c r="AM21" s="100">
        <v>5</v>
      </c>
      <c r="AO21" s="100" t="s">
        <v>99</v>
      </c>
      <c r="AP21" s="100">
        <v>3</v>
      </c>
    </row>
    <row r="22" spans="1:43" ht="22.5" customHeight="1" x14ac:dyDescent="0.35">
      <c r="A22" s="429">
        <f t="shared" si="1"/>
        <v>17</v>
      </c>
      <c r="B22" s="613" t="s">
        <v>1067</v>
      </c>
      <c r="C22" s="614" t="s">
        <v>649</v>
      </c>
      <c r="D22" s="615">
        <v>5</v>
      </c>
      <c r="E22" s="615">
        <v>2</v>
      </c>
      <c r="F22" s="615"/>
      <c r="G22" s="615"/>
      <c r="H22" s="616">
        <f t="shared" si="0"/>
        <v>40000</v>
      </c>
      <c r="I22" s="617" t="s">
        <v>440</v>
      </c>
      <c r="J22" s="245" t="s">
        <v>2578</v>
      </c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30" t="s">
        <v>70</v>
      </c>
      <c r="X22" s="2">
        <v>4</v>
      </c>
      <c r="Z22" s="30" t="s">
        <v>70</v>
      </c>
      <c r="AA22" s="2">
        <v>3</v>
      </c>
      <c r="AC22" s="30" t="s">
        <v>70</v>
      </c>
      <c r="AD22" s="2">
        <v>2</v>
      </c>
      <c r="AF22" s="30" t="s">
        <v>70</v>
      </c>
      <c r="AG22" s="2">
        <v>1</v>
      </c>
      <c r="AI22" s="30" t="s">
        <v>70</v>
      </c>
      <c r="AJ22" s="2">
        <v>1</v>
      </c>
      <c r="AL22" s="30" t="s">
        <v>70</v>
      </c>
      <c r="AM22" s="2">
        <v>2</v>
      </c>
      <c r="AO22" s="30" t="s">
        <v>70</v>
      </c>
      <c r="AP22" s="2">
        <v>1</v>
      </c>
    </row>
    <row r="23" spans="1:43" ht="22.5" customHeight="1" x14ac:dyDescent="0.35">
      <c r="A23" s="429">
        <f t="shared" si="1"/>
        <v>18</v>
      </c>
      <c r="B23" s="613" t="s">
        <v>1746</v>
      </c>
      <c r="C23" s="614" t="s">
        <v>2579</v>
      </c>
      <c r="D23" s="615">
        <v>7</v>
      </c>
      <c r="E23" s="615">
        <v>1</v>
      </c>
      <c r="F23" s="615"/>
      <c r="G23" s="615"/>
      <c r="H23" s="616">
        <f t="shared" si="0"/>
        <v>20000</v>
      </c>
      <c r="I23" s="617" t="s">
        <v>440</v>
      </c>
      <c r="J23" s="236" t="s">
        <v>2580</v>
      </c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30" t="s">
        <v>71</v>
      </c>
      <c r="X23" s="281"/>
      <c r="Z23" s="30" t="s">
        <v>71</v>
      </c>
      <c r="AA23" s="2"/>
      <c r="AC23" s="30" t="s">
        <v>71</v>
      </c>
      <c r="AD23" s="2"/>
      <c r="AF23" s="30" t="s">
        <v>71</v>
      </c>
      <c r="AG23" s="2"/>
      <c r="AI23" s="30" t="s">
        <v>71</v>
      </c>
      <c r="AJ23" s="2"/>
      <c r="AL23" s="30" t="s">
        <v>71</v>
      </c>
      <c r="AM23" s="2"/>
      <c r="AO23" s="30" t="s">
        <v>71</v>
      </c>
      <c r="AP23" s="2">
        <v>1</v>
      </c>
    </row>
    <row r="24" spans="1:43" ht="22.5" customHeight="1" x14ac:dyDescent="0.35">
      <c r="A24" s="429">
        <f t="shared" si="1"/>
        <v>19</v>
      </c>
      <c r="B24" s="613" t="s">
        <v>1233</v>
      </c>
      <c r="C24" s="614" t="s">
        <v>2581</v>
      </c>
      <c r="D24" s="615">
        <v>8</v>
      </c>
      <c r="E24" s="615">
        <v>1</v>
      </c>
      <c r="F24" s="615"/>
      <c r="G24" s="615"/>
      <c r="H24" s="616">
        <f t="shared" si="0"/>
        <v>20000</v>
      </c>
      <c r="I24" s="617" t="s">
        <v>440</v>
      </c>
      <c r="J24" s="236" t="s">
        <v>2582</v>
      </c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120" t="s">
        <v>0</v>
      </c>
      <c r="X24" s="79">
        <f>(X22+X23)*20000</f>
        <v>80000</v>
      </c>
      <c r="Z24" s="120" t="s">
        <v>0</v>
      </c>
      <c r="AA24" s="79">
        <f>(AA22+AA23)*20000</f>
        <v>60000</v>
      </c>
      <c r="AC24" s="120" t="s">
        <v>0</v>
      </c>
      <c r="AD24" s="79">
        <f>(AD22+AD23)*20000</f>
        <v>40000</v>
      </c>
      <c r="AF24" s="120" t="s">
        <v>0</v>
      </c>
      <c r="AG24" s="79">
        <f>(AG22+AG23)*20000</f>
        <v>20000</v>
      </c>
      <c r="AI24" s="120" t="s">
        <v>0</v>
      </c>
      <c r="AJ24" s="79">
        <f>(AJ22+AJ23)*20000</f>
        <v>20000</v>
      </c>
      <c r="AL24" s="120" t="s">
        <v>0</v>
      </c>
      <c r="AM24" s="79">
        <f>(AM22+AM23)*20000</f>
        <v>40000</v>
      </c>
      <c r="AN24" s="79">
        <f>(AN22+AN23)*20000</f>
        <v>0</v>
      </c>
      <c r="AO24" s="120" t="s">
        <v>0</v>
      </c>
      <c r="AP24" s="79">
        <f>(AP22+AP23)*20000</f>
        <v>40000</v>
      </c>
    </row>
    <row r="25" spans="1:43" ht="22.5" customHeight="1" x14ac:dyDescent="0.35">
      <c r="A25" s="429">
        <f t="shared" si="1"/>
        <v>20</v>
      </c>
      <c r="B25" s="614" t="s">
        <v>1521</v>
      </c>
      <c r="C25" s="614" t="s">
        <v>649</v>
      </c>
      <c r="D25" s="615">
        <v>5</v>
      </c>
      <c r="E25" s="615">
        <v>2</v>
      </c>
      <c r="F25" s="615"/>
      <c r="G25" s="615"/>
      <c r="H25" s="616">
        <f t="shared" si="0"/>
        <v>40000</v>
      </c>
      <c r="I25" s="617" t="s">
        <v>440</v>
      </c>
      <c r="J25" s="236" t="s">
        <v>2583</v>
      </c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100" t="s">
        <v>2</v>
      </c>
      <c r="X25" s="6" t="s">
        <v>1057</v>
      </c>
      <c r="Z25" s="100" t="s">
        <v>2</v>
      </c>
      <c r="AA25" s="6" t="s">
        <v>2611</v>
      </c>
      <c r="AC25" s="100" t="s">
        <v>2</v>
      </c>
      <c r="AD25" s="103" t="s">
        <v>346</v>
      </c>
      <c r="AF25" s="100" t="s">
        <v>2</v>
      </c>
      <c r="AG25" s="103" t="s">
        <v>2614</v>
      </c>
      <c r="AI25" s="100" t="s">
        <v>2</v>
      </c>
      <c r="AJ25" s="6" t="s">
        <v>411</v>
      </c>
      <c r="AK25" s="265"/>
      <c r="AL25" s="100" t="s">
        <v>2</v>
      </c>
      <c r="AM25" s="6" t="s">
        <v>214</v>
      </c>
      <c r="AN25" s="265"/>
      <c r="AO25" s="100" t="s">
        <v>2</v>
      </c>
      <c r="AP25" s="6" t="s">
        <v>2619</v>
      </c>
    </row>
    <row r="26" spans="1:43" ht="22.5" customHeight="1" x14ac:dyDescent="0.35">
      <c r="A26" s="429">
        <f t="shared" si="1"/>
        <v>21</v>
      </c>
      <c r="B26" s="614" t="s">
        <v>1080</v>
      </c>
      <c r="C26" s="614" t="s">
        <v>413</v>
      </c>
      <c r="D26" s="615">
        <v>3</v>
      </c>
      <c r="E26" s="615">
        <v>1</v>
      </c>
      <c r="F26" s="615"/>
      <c r="G26" s="615">
        <v>1</v>
      </c>
      <c r="H26" s="616">
        <f t="shared" si="0"/>
        <v>40000</v>
      </c>
      <c r="I26" s="617" t="s">
        <v>440</v>
      </c>
      <c r="J26" s="236" t="s">
        <v>2584</v>
      </c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100" t="s">
        <v>457</v>
      </c>
      <c r="X26" s="6" t="s">
        <v>1850</v>
      </c>
      <c r="Z26" s="100" t="s">
        <v>457</v>
      </c>
      <c r="AA26" s="6" t="s">
        <v>1409</v>
      </c>
      <c r="AC26" s="100" t="s">
        <v>457</v>
      </c>
      <c r="AD26" s="6" t="s">
        <v>104</v>
      </c>
      <c r="AF26" s="100" t="s">
        <v>457</v>
      </c>
      <c r="AG26" s="6" t="s">
        <v>1877</v>
      </c>
      <c r="AI26" s="100" t="s">
        <v>457</v>
      </c>
      <c r="AJ26" s="6" t="s">
        <v>387</v>
      </c>
      <c r="AL26" s="100" t="s">
        <v>457</v>
      </c>
      <c r="AM26" s="6" t="s">
        <v>387</v>
      </c>
      <c r="AO26" s="100" t="s">
        <v>457</v>
      </c>
      <c r="AP26" s="6" t="s">
        <v>187</v>
      </c>
      <c r="AQ26" s="265"/>
    </row>
    <row r="27" spans="1:43" ht="22.5" customHeight="1" x14ac:dyDescent="0.35">
      <c r="A27" s="94">
        <f t="shared" si="1"/>
        <v>22</v>
      </c>
      <c r="B27" s="232" t="s">
        <v>1057</v>
      </c>
      <c r="C27" s="232" t="s">
        <v>1850</v>
      </c>
      <c r="D27" s="230"/>
      <c r="E27" s="230">
        <v>3</v>
      </c>
      <c r="F27" s="230"/>
      <c r="G27" s="230">
        <v>2</v>
      </c>
      <c r="H27" s="233">
        <f t="shared" si="0"/>
        <v>100000</v>
      </c>
      <c r="I27" s="293"/>
      <c r="J27" s="236" t="s">
        <v>2585</v>
      </c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100" t="s">
        <v>99</v>
      </c>
      <c r="X27" s="100"/>
      <c r="Z27" s="100" t="s">
        <v>99</v>
      </c>
      <c r="AA27" s="100">
        <v>3</v>
      </c>
      <c r="AC27" s="100" t="s">
        <v>99</v>
      </c>
      <c r="AD27" s="100">
        <v>4</v>
      </c>
      <c r="AF27" s="100" t="s">
        <v>99</v>
      </c>
      <c r="AG27" s="100" t="s">
        <v>1878</v>
      </c>
      <c r="AI27" s="100" t="s">
        <v>99</v>
      </c>
      <c r="AJ27" s="100">
        <v>7</v>
      </c>
      <c r="AL27" s="100" t="s">
        <v>99</v>
      </c>
      <c r="AM27" s="100">
        <v>7</v>
      </c>
      <c r="AO27" s="100" t="s">
        <v>99</v>
      </c>
      <c r="AP27" s="100">
        <v>1</v>
      </c>
      <c r="AQ27" s="265"/>
    </row>
    <row r="28" spans="1:43" ht="22.5" customHeight="1" x14ac:dyDescent="0.35">
      <c r="A28" s="429">
        <f t="shared" si="1"/>
        <v>23</v>
      </c>
      <c r="B28" s="614" t="s">
        <v>2587</v>
      </c>
      <c r="C28" s="614" t="s">
        <v>1409</v>
      </c>
      <c r="D28" s="615">
        <v>3</v>
      </c>
      <c r="E28" s="615">
        <v>1</v>
      </c>
      <c r="F28" s="615"/>
      <c r="G28" s="615"/>
      <c r="H28" s="616">
        <f t="shared" si="0"/>
        <v>20000</v>
      </c>
      <c r="I28" s="617" t="s">
        <v>440</v>
      </c>
      <c r="J28" s="236" t="s">
        <v>2586</v>
      </c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30" t="s">
        <v>70</v>
      </c>
      <c r="X28" s="2">
        <v>3</v>
      </c>
      <c r="Z28" s="30" t="s">
        <v>70</v>
      </c>
      <c r="AA28" s="2">
        <v>1</v>
      </c>
      <c r="AC28" s="30" t="s">
        <v>70</v>
      </c>
      <c r="AD28" s="2">
        <v>1</v>
      </c>
      <c r="AF28" s="30" t="s">
        <v>70</v>
      </c>
      <c r="AG28" s="2">
        <v>2</v>
      </c>
      <c r="AI28" s="30" t="s">
        <v>70</v>
      </c>
      <c r="AJ28" s="2">
        <v>11</v>
      </c>
      <c r="AL28" s="30" t="s">
        <v>70</v>
      </c>
      <c r="AM28" s="2"/>
      <c r="AO28" s="30" t="s">
        <v>70</v>
      </c>
      <c r="AP28" s="2">
        <v>2</v>
      </c>
    </row>
    <row r="29" spans="1:43" ht="22.5" customHeight="1" x14ac:dyDescent="0.35">
      <c r="A29" s="429">
        <f t="shared" si="1"/>
        <v>24</v>
      </c>
      <c r="B29" s="613" t="s">
        <v>412</v>
      </c>
      <c r="C29" s="614" t="s">
        <v>104</v>
      </c>
      <c r="D29" s="615">
        <v>4</v>
      </c>
      <c r="E29" s="615">
        <v>1</v>
      </c>
      <c r="F29" s="615"/>
      <c r="G29" s="615"/>
      <c r="H29" s="616">
        <f t="shared" si="0"/>
        <v>20000</v>
      </c>
      <c r="I29" s="617" t="s">
        <v>440</v>
      </c>
      <c r="J29" s="236" t="s">
        <v>2588</v>
      </c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30" t="s">
        <v>71</v>
      </c>
      <c r="X29" s="281">
        <v>2</v>
      </c>
      <c r="Z29" s="30" t="s">
        <v>2612</v>
      </c>
      <c r="AA29" s="2"/>
      <c r="AC29" s="30" t="s">
        <v>2613</v>
      </c>
      <c r="AD29" s="2"/>
      <c r="AF29" s="30" t="s">
        <v>71</v>
      </c>
      <c r="AG29" s="2"/>
      <c r="AI29" s="30" t="s">
        <v>2618</v>
      </c>
      <c r="AJ29" s="2"/>
      <c r="AL29" s="30" t="s">
        <v>71</v>
      </c>
      <c r="AM29" s="2">
        <v>1</v>
      </c>
      <c r="AO29" s="30" t="s">
        <v>2486</v>
      </c>
      <c r="AP29" s="2"/>
    </row>
    <row r="30" spans="1:43" ht="22.5" customHeight="1" x14ac:dyDescent="0.35">
      <c r="A30" s="429">
        <f t="shared" si="1"/>
        <v>25</v>
      </c>
      <c r="B30" s="613" t="s">
        <v>1626</v>
      </c>
      <c r="C30" s="614" t="s">
        <v>1877</v>
      </c>
      <c r="D30" s="615" t="s">
        <v>1878</v>
      </c>
      <c r="E30" s="615">
        <v>2</v>
      </c>
      <c r="F30" s="615"/>
      <c r="G30" s="615"/>
      <c r="H30" s="616">
        <f t="shared" si="0"/>
        <v>40000</v>
      </c>
      <c r="I30" s="617" t="s">
        <v>440</v>
      </c>
      <c r="J30" s="236" t="s">
        <v>2589</v>
      </c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120" t="s">
        <v>0</v>
      </c>
      <c r="X30" s="79">
        <f>(X28+X29)*20000</f>
        <v>100000</v>
      </c>
      <c r="Z30" s="120" t="s">
        <v>0</v>
      </c>
      <c r="AA30" s="79">
        <f>(AA28+AA29)*20000</f>
        <v>20000</v>
      </c>
      <c r="AC30" s="120" t="s">
        <v>0</v>
      </c>
      <c r="AD30" s="79">
        <f>(AD28+AD29)*20000</f>
        <v>20000</v>
      </c>
      <c r="AF30" s="120" t="s">
        <v>0</v>
      </c>
      <c r="AG30" s="79">
        <f>(AG28+AG29)*20000</f>
        <v>40000</v>
      </c>
      <c r="AI30" s="120" t="s">
        <v>0</v>
      </c>
      <c r="AJ30" s="79">
        <f>(AJ28+AJ29)*20000</f>
        <v>220000</v>
      </c>
      <c r="AL30" s="120" t="s">
        <v>0</v>
      </c>
      <c r="AM30" s="79">
        <f>(AM28+AM29)*20000</f>
        <v>20000</v>
      </c>
      <c r="AO30" s="120" t="s">
        <v>0</v>
      </c>
      <c r="AP30" s="79">
        <f>(AP28+AP29)*20000</f>
        <v>40000</v>
      </c>
    </row>
    <row r="31" spans="1:43" ht="22.5" customHeight="1" x14ac:dyDescent="0.35">
      <c r="A31" s="429">
        <f t="shared" si="1"/>
        <v>26</v>
      </c>
      <c r="B31" s="613" t="s">
        <v>356</v>
      </c>
      <c r="C31" s="614" t="s">
        <v>2593</v>
      </c>
      <c r="D31" s="615">
        <v>7</v>
      </c>
      <c r="E31" s="615">
        <v>11</v>
      </c>
      <c r="F31" s="615"/>
      <c r="G31" s="615"/>
      <c r="H31" s="616">
        <f t="shared" si="0"/>
        <v>220000</v>
      </c>
      <c r="I31" s="617" t="s">
        <v>440</v>
      </c>
      <c r="J31" s="236" t="s">
        <v>2591</v>
      </c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</row>
    <row r="32" spans="1:43" ht="22.5" customHeight="1" x14ac:dyDescent="0.35">
      <c r="A32" s="429">
        <f t="shared" si="1"/>
        <v>27</v>
      </c>
      <c r="B32" s="613" t="s">
        <v>432</v>
      </c>
      <c r="C32" s="614" t="s">
        <v>2593</v>
      </c>
      <c r="D32" s="615">
        <v>7</v>
      </c>
      <c r="E32" s="615"/>
      <c r="F32" s="615"/>
      <c r="G32" s="615">
        <v>1</v>
      </c>
      <c r="H32" s="616">
        <f t="shared" si="0"/>
        <v>20000</v>
      </c>
      <c r="I32" s="617" t="s">
        <v>440</v>
      </c>
      <c r="J32" s="236" t="s">
        <v>2592</v>
      </c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100" t="s">
        <v>2</v>
      </c>
      <c r="X32" s="6" t="s">
        <v>2620</v>
      </c>
      <c r="Z32" s="100" t="s">
        <v>2</v>
      </c>
      <c r="AA32" s="6" t="s">
        <v>2621</v>
      </c>
      <c r="AC32" s="100" t="s">
        <v>2</v>
      </c>
      <c r="AD32" s="103" t="s">
        <v>1403</v>
      </c>
      <c r="AF32" s="100" t="s">
        <v>2</v>
      </c>
      <c r="AG32" s="103" t="s">
        <v>634</v>
      </c>
      <c r="AI32" s="100" t="s">
        <v>2</v>
      </c>
      <c r="AJ32" s="6" t="s">
        <v>1019</v>
      </c>
      <c r="AK32" s="265"/>
      <c r="AL32" s="100" t="s">
        <v>2</v>
      </c>
      <c r="AM32" s="6" t="s">
        <v>1411</v>
      </c>
      <c r="AN32" s="265"/>
      <c r="AO32" s="100" t="s">
        <v>2</v>
      </c>
      <c r="AP32" s="6" t="s">
        <v>2622</v>
      </c>
    </row>
    <row r="33" spans="1:42" ht="22.5" customHeight="1" x14ac:dyDescent="0.35">
      <c r="A33" s="94">
        <f t="shared" si="1"/>
        <v>28</v>
      </c>
      <c r="B33" s="231" t="s">
        <v>2155</v>
      </c>
      <c r="C33" s="232"/>
      <c r="D33" s="230">
        <v>1</v>
      </c>
      <c r="E33" s="230">
        <v>2</v>
      </c>
      <c r="F33" s="230"/>
      <c r="G33" s="230"/>
      <c r="H33" s="233">
        <f t="shared" si="0"/>
        <v>40000</v>
      </c>
      <c r="I33" s="293"/>
      <c r="J33" s="236" t="s">
        <v>2594</v>
      </c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100" t="s">
        <v>457</v>
      </c>
      <c r="X33" s="6" t="s">
        <v>108</v>
      </c>
      <c r="Z33" s="100" t="s">
        <v>457</v>
      </c>
      <c r="AA33" s="6" t="s">
        <v>475</v>
      </c>
      <c r="AC33" s="100" t="s">
        <v>457</v>
      </c>
      <c r="AD33" s="6" t="s">
        <v>104</v>
      </c>
      <c r="AF33" s="100" t="s">
        <v>457</v>
      </c>
      <c r="AG33" s="6" t="s">
        <v>484</v>
      </c>
      <c r="AI33" s="100" t="s">
        <v>457</v>
      </c>
      <c r="AJ33" s="6" t="s">
        <v>107</v>
      </c>
      <c r="AL33" s="100" t="s">
        <v>457</v>
      </c>
      <c r="AM33" s="6" t="s">
        <v>1400</v>
      </c>
      <c r="AO33" s="100" t="s">
        <v>457</v>
      </c>
      <c r="AP33" s="6" t="s">
        <v>2623</v>
      </c>
    </row>
    <row r="34" spans="1:42" ht="22.5" customHeight="1" x14ac:dyDescent="0.35">
      <c r="A34" s="429">
        <f t="shared" si="1"/>
        <v>29</v>
      </c>
      <c r="B34" s="613" t="s">
        <v>2596</v>
      </c>
      <c r="C34" s="614" t="s">
        <v>108</v>
      </c>
      <c r="D34" s="615">
        <v>6</v>
      </c>
      <c r="E34" s="615">
        <v>3</v>
      </c>
      <c r="F34" s="615"/>
      <c r="G34" s="615"/>
      <c r="H34" s="616">
        <f t="shared" si="0"/>
        <v>60000</v>
      </c>
      <c r="I34" s="617" t="s">
        <v>440</v>
      </c>
      <c r="J34" s="236" t="s">
        <v>2595</v>
      </c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100" t="s">
        <v>99</v>
      </c>
      <c r="X34" s="100">
        <v>6</v>
      </c>
      <c r="Z34" s="100" t="s">
        <v>99</v>
      </c>
      <c r="AA34" s="100">
        <v>4</v>
      </c>
      <c r="AC34" s="100" t="s">
        <v>99</v>
      </c>
      <c r="AD34" s="100">
        <v>4</v>
      </c>
      <c r="AF34" s="100" t="s">
        <v>99</v>
      </c>
      <c r="AG34" s="100">
        <v>6</v>
      </c>
      <c r="AI34" s="100" t="s">
        <v>99</v>
      </c>
      <c r="AJ34" s="100">
        <v>5</v>
      </c>
      <c r="AL34" s="100" t="s">
        <v>99</v>
      </c>
      <c r="AM34" s="100">
        <v>2</v>
      </c>
      <c r="AO34" s="100" t="s">
        <v>99</v>
      </c>
      <c r="AP34" s="100">
        <v>7</v>
      </c>
    </row>
    <row r="35" spans="1:42" ht="22.5" customHeight="1" x14ac:dyDescent="0.35">
      <c r="A35" s="429">
        <f t="shared" si="1"/>
        <v>30</v>
      </c>
      <c r="B35" s="613" t="s">
        <v>2597</v>
      </c>
      <c r="C35" s="614" t="s">
        <v>475</v>
      </c>
      <c r="D35" s="615">
        <v>4</v>
      </c>
      <c r="E35" s="615">
        <v>5</v>
      </c>
      <c r="F35" s="615"/>
      <c r="G35" s="615"/>
      <c r="H35" s="616">
        <f t="shared" si="0"/>
        <v>100000</v>
      </c>
      <c r="I35" s="617" t="s">
        <v>440</v>
      </c>
      <c r="J35" s="236" t="s">
        <v>2598</v>
      </c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30" t="s">
        <v>70</v>
      </c>
      <c r="X35" s="2">
        <v>3</v>
      </c>
      <c r="Z35" s="30" t="s">
        <v>70</v>
      </c>
      <c r="AA35" s="2">
        <v>5</v>
      </c>
      <c r="AC35" s="30" t="s">
        <v>70</v>
      </c>
      <c r="AD35" s="2">
        <v>4</v>
      </c>
      <c r="AF35" s="30" t="s">
        <v>70</v>
      </c>
      <c r="AG35" s="2">
        <v>2</v>
      </c>
      <c r="AI35" s="30" t="s">
        <v>70</v>
      </c>
      <c r="AJ35" s="2"/>
      <c r="AL35" s="30" t="s">
        <v>70</v>
      </c>
      <c r="AM35" s="2"/>
      <c r="AO35" s="30" t="s">
        <v>70</v>
      </c>
      <c r="AP35" s="2">
        <v>1</v>
      </c>
    </row>
    <row r="36" spans="1:42" ht="22.5" customHeight="1" x14ac:dyDescent="0.35">
      <c r="A36" s="94">
        <f t="shared" si="1"/>
        <v>31</v>
      </c>
      <c r="B36" s="231" t="s">
        <v>1605</v>
      </c>
      <c r="C36" s="232" t="s">
        <v>104</v>
      </c>
      <c r="D36" s="230">
        <v>4</v>
      </c>
      <c r="E36" s="230">
        <v>4</v>
      </c>
      <c r="F36" s="230"/>
      <c r="G36" s="230"/>
      <c r="H36" s="233">
        <f t="shared" si="0"/>
        <v>80000</v>
      </c>
      <c r="I36" s="293"/>
      <c r="J36" s="236" t="s">
        <v>2600</v>
      </c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30" t="s">
        <v>71</v>
      </c>
      <c r="X36" s="281"/>
      <c r="Z36" s="30" t="s">
        <v>71</v>
      </c>
      <c r="AA36" s="2"/>
      <c r="AC36" s="30" t="s">
        <v>381</v>
      </c>
      <c r="AD36" s="2"/>
      <c r="AF36" s="30" t="s">
        <v>71</v>
      </c>
      <c r="AG36" s="2"/>
      <c r="AI36" s="30" t="s">
        <v>71</v>
      </c>
      <c r="AJ36" s="2">
        <v>2</v>
      </c>
      <c r="AL36" s="30" t="s">
        <v>71</v>
      </c>
      <c r="AM36" s="2">
        <v>1</v>
      </c>
      <c r="AO36" s="30" t="s">
        <v>380</v>
      </c>
      <c r="AP36" s="2"/>
    </row>
    <row r="37" spans="1:42" ht="22.5" customHeight="1" x14ac:dyDescent="0.35">
      <c r="A37" s="94">
        <f t="shared" si="1"/>
        <v>32</v>
      </c>
      <c r="B37" s="231" t="s">
        <v>483</v>
      </c>
      <c r="C37" s="232" t="s">
        <v>484</v>
      </c>
      <c r="D37" s="230">
        <v>6</v>
      </c>
      <c r="E37" s="230">
        <v>2</v>
      </c>
      <c r="F37" s="230"/>
      <c r="G37" s="230"/>
      <c r="H37" s="233">
        <f t="shared" si="0"/>
        <v>40000</v>
      </c>
      <c r="I37" s="293"/>
      <c r="J37" s="245" t="s">
        <v>2601</v>
      </c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120" t="s">
        <v>0</v>
      </c>
      <c r="X37" s="79">
        <f>(X35+X36)*20000</f>
        <v>60000</v>
      </c>
      <c r="Z37" s="120" t="s">
        <v>0</v>
      </c>
      <c r="AA37" s="79">
        <f>(AA35+AA36)*20000</f>
        <v>100000</v>
      </c>
      <c r="AC37" s="120" t="s">
        <v>0</v>
      </c>
      <c r="AD37" s="79">
        <f>(AD35+AD36)*20000</f>
        <v>80000</v>
      </c>
      <c r="AF37" s="120" t="s">
        <v>0</v>
      </c>
      <c r="AG37" s="79">
        <f>(AG35+AG36)*20000</f>
        <v>40000</v>
      </c>
      <c r="AI37" s="120" t="s">
        <v>0</v>
      </c>
      <c r="AJ37" s="79">
        <f>(AJ35+AJ36)*20000</f>
        <v>40000</v>
      </c>
      <c r="AL37" s="120" t="s">
        <v>0</v>
      </c>
      <c r="AM37" s="79">
        <f>(AM35+AM36)*20000</f>
        <v>20000</v>
      </c>
      <c r="AO37" s="120" t="s">
        <v>0</v>
      </c>
      <c r="AP37" s="79">
        <f>(AP35+AP36)*20000</f>
        <v>20000</v>
      </c>
    </row>
    <row r="38" spans="1:42" ht="22.5" customHeight="1" x14ac:dyDescent="0.35">
      <c r="A38" s="429">
        <f t="shared" si="1"/>
        <v>33</v>
      </c>
      <c r="B38" s="613" t="s">
        <v>1050</v>
      </c>
      <c r="C38" s="614" t="s">
        <v>649</v>
      </c>
      <c r="D38" s="615">
        <v>5</v>
      </c>
      <c r="E38" s="615"/>
      <c r="F38" s="615"/>
      <c r="G38" s="615">
        <v>2</v>
      </c>
      <c r="H38" s="616">
        <f t="shared" si="0"/>
        <v>40000</v>
      </c>
      <c r="I38" s="617" t="s">
        <v>440</v>
      </c>
      <c r="J38" s="236" t="s">
        <v>2602</v>
      </c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</row>
    <row r="39" spans="1:42" ht="22.5" customHeight="1" x14ac:dyDescent="0.35">
      <c r="A39" s="429">
        <f t="shared" si="1"/>
        <v>34</v>
      </c>
      <c r="B39" s="613" t="s">
        <v>1565</v>
      </c>
      <c r="C39" s="614" t="s">
        <v>1266</v>
      </c>
      <c r="D39" s="615">
        <v>2</v>
      </c>
      <c r="E39" s="615"/>
      <c r="F39" s="615"/>
      <c r="G39" s="615">
        <v>1</v>
      </c>
      <c r="H39" s="616">
        <f t="shared" si="0"/>
        <v>20000</v>
      </c>
      <c r="I39" s="617" t="s">
        <v>440</v>
      </c>
      <c r="J39" s="236" t="s">
        <v>2603</v>
      </c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100" t="s">
        <v>2</v>
      </c>
      <c r="X39" s="6" t="s">
        <v>1010</v>
      </c>
      <c r="Z39" s="100" t="s">
        <v>2</v>
      </c>
      <c r="AA39" s="6" t="s">
        <v>1627</v>
      </c>
      <c r="AC39" s="100" t="s">
        <v>2</v>
      </c>
      <c r="AD39" s="103" t="s">
        <v>366</v>
      </c>
      <c r="AF39" s="100" t="s">
        <v>2</v>
      </c>
      <c r="AG39" s="103" t="s">
        <v>488</v>
      </c>
      <c r="AI39" s="100" t="s">
        <v>2</v>
      </c>
      <c r="AJ39" s="6" t="s">
        <v>493</v>
      </c>
      <c r="AK39" s="265"/>
      <c r="AL39" s="100" t="s">
        <v>2</v>
      </c>
      <c r="AM39" s="6" t="s">
        <v>367</v>
      </c>
      <c r="AN39" s="265"/>
      <c r="AO39" s="100" t="s">
        <v>2</v>
      </c>
      <c r="AP39" s="6" t="s">
        <v>522</v>
      </c>
    </row>
    <row r="40" spans="1:42" ht="22.5" customHeight="1" x14ac:dyDescent="0.35">
      <c r="A40" s="429">
        <f t="shared" si="1"/>
        <v>35</v>
      </c>
      <c r="B40" s="613" t="s">
        <v>846</v>
      </c>
      <c r="C40" s="614" t="s">
        <v>2604</v>
      </c>
      <c r="D40" s="615">
        <v>7</v>
      </c>
      <c r="E40" s="615">
        <v>1</v>
      </c>
      <c r="F40" s="615"/>
      <c r="G40" s="615"/>
      <c r="H40" s="616">
        <f t="shared" si="0"/>
        <v>20000</v>
      </c>
      <c r="I40" s="617" t="s">
        <v>440</v>
      </c>
      <c r="J40" s="236" t="s">
        <v>2605</v>
      </c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100" t="s">
        <v>457</v>
      </c>
      <c r="X40" s="6" t="s">
        <v>187</v>
      </c>
      <c r="Z40" s="100" t="s">
        <v>457</v>
      </c>
      <c r="AA40" s="6" t="s">
        <v>1563</v>
      </c>
      <c r="AC40" s="100" t="s">
        <v>457</v>
      </c>
      <c r="AD40" s="6" t="s">
        <v>104</v>
      </c>
      <c r="AF40" s="100" t="s">
        <v>457</v>
      </c>
      <c r="AG40" s="6" t="s">
        <v>148</v>
      </c>
      <c r="AI40" s="100" t="s">
        <v>457</v>
      </c>
      <c r="AJ40" s="6"/>
      <c r="AL40" s="100" t="s">
        <v>457</v>
      </c>
      <c r="AM40" s="6"/>
      <c r="AO40" s="100" t="s">
        <v>457</v>
      </c>
      <c r="AP40" s="6" t="s">
        <v>148</v>
      </c>
    </row>
    <row r="41" spans="1:42" ht="22.5" customHeight="1" x14ac:dyDescent="0.35">
      <c r="A41" s="429">
        <f t="shared" si="1"/>
        <v>36</v>
      </c>
      <c r="B41" s="613" t="s">
        <v>501</v>
      </c>
      <c r="C41" s="614" t="s">
        <v>187</v>
      </c>
      <c r="D41" s="615">
        <v>1</v>
      </c>
      <c r="E41" s="615"/>
      <c r="F41" s="615"/>
      <c r="G41" s="615">
        <v>1</v>
      </c>
      <c r="H41" s="616">
        <f t="shared" si="0"/>
        <v>20000</v>
      </c>
      <c r="I41" s="617" t="s">
        <v>440</v>
      </c>
      <c r="J41" s="236" t="s">
        <v>2606</v>
      </c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100" t="s">
        <v>99</v>
      </c>
      <c r="X41" s="100">
        <v>1</v>
      </c>
      <c r="Z41" s="100" t="s">
        <v>99</v>
      </c>
      <c r="AA41" s="100">
        <v>6</v>
      </c>
      <c r="AC41" s="100" t="s">
        <v>99</v>
      </c>
      <c r="AD41" s="100">
        <v>4</v>
      </c>
      <c r="AF41" s="100" t="s">
        <v>99</v>
      </c>
      <c r="AG41" s="100"/>
      <c r="AI41" s="100" t="s">
        <v>99</v>
      </c>
      <c r="AJ41" s="100">
        <v>8</v>
      </c>
      <c r="AL41" s="100" t="s">
        <v>99</v>
      </c>
      <c r="AM41" s="100">
        <v>8</v>
      </c>
      <c r="AO41" s="100" t="s">
        <v>99</v>
      </c>
      <c r="AP41" s="100"/>
    </row>
    <row r="42" spans="1:42" ht="22.5" customHeight="1" x14ac:dyDescent="0.35">
      <c r="A42" s="429">
        <f t="shared" si="1"/>
        <v>37</v>
      </c>
      <c r="B42" s="613" t="s">
        <v>691</v>
      </c>
      <c r="C42" s="614" t="s">
        <v>104</v>
      </c>
      <c r="D42" s="615">
        <v>4</v>
      </c>
      <c r="E42" s="615">
        <v>5</v>
      </c>
      <c r="F42" s="615"/>
      <c r="G42" s="615"/>
      <c r="H42" s="616">
        <f t="shared" si="0"/>
        <v>100000</v>
      </c>
      <c r="I42" s="617" t="s">
        <v>440</v>
      </c>
      <c r="J42" s="236" t="s">
        <v>2624</v>
      </c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30" t="s">
        <v>70</v>
      </c>
      <c r="X42" s="2"/>
      <c r="Z42" s="30" t="s">
        <v>70</v>
      </c>
      <c r="AA42" s="2">
        <v>1</v>
      </c>
      <c r="AC42" s="30" t="s">
        <v>70</v>
      </c>
      <c r="AD42" s="2">
        <v>5</v>
      </c>
      <c r="AF42" s="30" t="s">
        <v>70</v>
      </c>
      <c r="AG42" s="2">
        <v>2</v>
      </c>
      <c r="AI42" s="30" t="s">
        <v>70</v>
      </c>
      <c r="AJ42" s="2">
        <v>1</v>
      </c>
      <c r="AL42" s="30" t="s">
        <v>70</v>
      </c>
      <c r="AM42" s="2">
        <v>2</v>
      </c>
      <c r="AO42" s="30" t="s">
        <v>70</v>
      </c>
      <c r="AP42" s="2">
        <v>2</v>
      </c>
    </row>
    <row r="43" spans="1:42" ht="22.5" customHeight="1" x14ac:dyDescent="0.35">
      <c r="A43" s="429">
        <f t="shared" si="1"/>
        <v>38</v>
      </c>
      <c r="B43" s="613" t="s">
        <v>1561</v>
      </c>
      <c r="C43" s="633" t="s">
        <v>1563</v>
      </c>
      <c r="D43" s="427">
        <v>6</v>
      </c>
      <c r="E43" s="615">
        <v>1</v>
      </c>
      <c r="F43" s="615"/>
      <c r="G43" s="615">
        <v>1</v>
      </c>
      <c r="H43" s="616">
        <f t="shared" si="0"/>
        <v>40000</v>
      </c>
      <c r="I43" s="617" t="s">
        <v>440</v>
      </c>
      <c r="J43" s="236" t="s">
        <v>2616</v>
      </c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30" t="s">
        <v>71</v>
      </c>
      <c r="X43" s="281">
        <v>1</v>
      </c>
      <c r="Z43" s="30" t="s">
        <v>71</v>
      </c>
      <c r="AA43" s="2">
        <v>1</v>
      </c>
      <c r="AC43" s="30" t="s">
        <v>2615</v>
      </c>
      <c r="AD43" s="2"/>
      <c r="AF43" s="30" t="s">
        <v>71</v>
      </c>
      <c r="AG43" s="2"/>
      <c r="AI43" s="30" t="s">
        <v>71</v>
      </c>
      <c r="AJ43" s="2"/>
      <c r="AL43" s="30" t="s">
        <v>71</v>
      </c>
      <c r="AM43" s="2"/>
      <c r="AO43" s="30" t="s">
        <v>71</v>
      </c>
      <c r="AP43" s="2">
        <v>1</v>
      </c>
    </row>
    <row r="44" spans="1:42" s="10" customFormat="1" ht="22.5" customHeight="1" x14ac:dyDescent="0.35">
      <c r="A44" s="429">
        <f t="shared" si="1"/>
        <v>39</v>
      </c>
      <c r="B44" s="613" t="s">
        <v>488</v>
      </c>
      <c r="C44" s="614" t="s">
        <v>148</v>
      </c>
      <c r="D44" s="615">
        <v>4</v>
      </c>
      <c r="E44" s="615">
        <v>2</v>
      </c>
      <c r="F44" s="615"/>
      <c r="G44" s="615"/>
      <c r="H44" s="616">
        <f t="shared" si="0"/>
        <v>40000</v>
      </c>
      <c r="I44" s="617" t="s">
        <v>440</v>
      </c>
      <c r="J44" s="236" t="s">
        <v>2625</v>
      </c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120" t="s">
        <v>0</v>
      </c>
      <c r="X44" s="79">
        <f>(X42+X43)*20000</f>
        <v>20000</v>
      </c>
      <c r="Y44"/>
      <c r="Z44" s="120" t="s">
        <v>0</v>
      </c>
      <c r="AA44" s="79">
        <f>(AA42+AA43)*20000</f>
        <v>40000</v>
      </c>
      <c r="AB44"/>
      <c r="AC44" s="120" t="s">
        <v>0</v>
      </c>
      <c r="AD44" s="79">
        <f>(AD42+AD43)*20000</f>
        <v>100000</v>
      </c>
      <c r="AE44"/>
      <c r="AF44" s="120" t="s">
        <v>0</v>
      </c>
      <c r="AG44" s="79">
        <f>(AG42+AG43)*20000</f>
        <v>40000</v>
      </c>
      <c r="AH44"/>
      <c r="AI44" s="120" t="s">
        <v>0</v>
      </c>
      <c r="AJ44" s="79">
        <f>(AJ42+AJ43)*20000</f>
        <v>20000</v>
      </c>
      <c r="AK44"/>
      <c r="AL44" s="120" t="s">
        <v>0</v>
      </c>
      <c r="AM44" s="79">
        <f>(AM42+AM43)*20000</f>
        <v>40000</v>
      </c>
      <c r="AN44"/>
      <c r="AO44" s="120" t="s">
        <v>0</v>
      </c>
      <c r="AP44" s="79">
        <f>(AP42+AP43)*20000</f>
        <v>60000</v>
      </c>
    </row>
    <row r="45" spans="1:42" ht="22.5" customHeight="1" x14ac:dyDescent="0.35">
      <c r="A45" s="429">
        <f t="shared" si="1"/>
        <v>40</v>
      </c>
      <c r="B45" s="613" t="s">
        <v>493</v>
      </c>
      <c r="C45" s="614" t="s">
        <v>148</v>
      </c>
      <c r="D45" s="615">
        <v>4</v>
      </c>
      <c r="E45" s="427">
        <v>1</v>
      </c>
      <c r="F45" s="427"/>
      <c r="G45" s="427"/>
      <c r="H45" s="616">
        <f t="shared" si="0"/>
        <v>20000</v>
      </c>
      <c r="I45" s="618" t="s">
        <v>440</v>
      </c>
      <c r="J45" s="236" t="s">
        <v>2626</v>
      </c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Z45" s="612" t="s">
        <v>339</v>
      </c>
    </row>
    <row r="46" spans="1:42" ht="22.5" customHeight="1" x14ac:dyDescent="0.35">
      <c r="A46" s="429">
        <f t="shared" si="1"/>
        <v>41</v>
      </c>
      <c r="B46" s="613" t="s">
        <v>367</v>
      </c>
      <c r="C46" s="614" t="s">
        <v>148</v>
      </c>
      <c r="D46" s="615">
        <v>4</v>
      </c>
      <c r="E46" s="427">
        <v>2</v>
      </c>
      <c r="F46" s="427"/>
      <c r="G46" s="427"/>
      <c r="H46" s="616">
        <f t="shared" si="0"/>
        <v>40000</v>
      </c>
      <c r="I46" s="617" t="s">
        <v>440</v>
      </c>
      <c r="J46" s="236" t="s">
        <v>2627</v>
      </c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100" t="s">
        <v>2</v>
      </c>
      <c r="X46" s="6" t="s">
        <v>668</v>
      </c>
      <c r="Z46" s="100" t="s">
        <v>2</v>
      </c>
      <c r="AA46" s="6" t="s">
        <v>516</v>
      </c>
      <c r="AC46" s="100" t="s">
        <v>2</v>
      </c>
      <c r="AD46" s="103" t="s">
        <v>1249</v>
      </c>
      <c r="AF46" s="100" t="s">
        <v>2</v>
      </c>
      <c r="AG46" s="103" t="s">
        <v>491</v>
      </c>
      <c r="AI46" s="100" t="s">
        <v>2</v>
      </c>
      <c r="AJ46" s="6" t="s">
        <v>2636</v>
      </c>
      <c r="AK46" s="265"/>
      <c r="AL46" s="100" t="s">
        <v>2</v>
      </c>
      <c r="AM46" s="6" t="s">
        <v>1030</v>
      </c>
      <c r="AN46" s="265"/>
      <c r="AO46" s="100" t="s">
        <v>2</v>
      </c>
      <c r="AP46" s="6" t="s">
        <v>2638</v>
      </c>
    </row>
    <row r="47" spans="1:42" ht="22.5" customHeight="1" x14ac:dyDescent="0.35">
      <c r="A47" s="429">
        <f t="shared" si="1"/>
        <v>42</v>
      </c>
      <c r="B47" s="613" t="s">
        <v>2633</v>
      </c>
      <c r="C47" s="614" t="s">
        <v>148</v>
      </c>
      <c r="D47" s="615">
        <v>4</v>
      </c>
      <c r="E47" s="427">
        <v>2</v>
      </c>
      <c r="F47" s="427"/>
      <c r="G47" s="427">
        <v>1</v>
      </c>
      <c r="H47" s="616">
        <f t="shared" si="0"/>
        <v>60000</v>
      </c>
      <c r="I47" s="618" t="s">
        <v>440</v>
      </c>
      <c r="J47" s="236" t="s">
        <v>2629</v>
      </c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100" t="s">
        <v>457</v>
      </c>
      <c r="X47" s="6" t="s">
        <v>148</v>
      </c>
      <c r="Z47" s="100" t="s">
        <v>457</v>
      </c>
      <c r="AA47" s="6" t="s">
        <v>148</v>
      </c>
      <c r="AC47" s="100" t="s">
        <v>457</v>
      </c>
      <c r="AD47" s="6" t="s">
        <v>148</v>
      </c>
      <c r="AF47" s="100" t="s">
        <v>457</v>
      </c>
      <c r="AG47" s="6" t="s">
        <v>148</v>
      </c>
      <c r="AI47" s="100" t="s">
        <v>457</v>
      </c>
      <c r="AJ47" s="6" t="s">
        <v>484</v>
      </c>
      <c r="AL47" s="100" t="s">
        <v>457</v>
      </c>
      <c r="AM47" s="6" t="s">
        <v>107</v>
      </c>
      <c r="AO47" s="100" t="s">
        <v>457</v>
      </c>
      <c r="AP47" s="6" t="s">
        <v>484</v>
      </c>
    </row>
    <row r="48" spans="1:42" ht="22.5" customHeight="1" x14ac:dyDescent="0.35">
      <c r="A48" s="429">
        <f t="shared" si="1"/>
        <v>43</v>
      </c>
      <c r="B48" s="613" t="s">
        <v>2632</v>
      </c>
      <c r="C48" s="614" t="s">
        <v>148</v>
      </c>
      <c r="D48" s="615">
        <v>4</v>
      </c>
      <c r="E48" s="615">
        <v>2</v>
      </c>
      <c r="F48" s="615"/>
      <c r="G48" s="615"/>
      <c r="H48" s="616">
        <f>(E48+G48)*20000</f>
        <v>40000</v>
      </c>
      <c r="I48" s="617" t="s">
        <v>440</v>
      </c>
      <c r="J48" s="236" t="s">
        <v>2628</v>
      </c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100" t="s">
        <v>99</v>
      </c>
      <c r="X48" s="100"/>
      <c r="Z48" s="100" t="s">
        <v>99</v>
      </c>
      <c r="AA48" s="100"/>
      <c r="AC48" s="100" t="s">
        <v>99</v>
      </c>
      <c r="AD48" s="100"/>
      <c r="AF48" s="100" t="s">
        <v>99</v>
      </c>
      <c r="AG48" s="100"/>
      <c r="AI48" s="100" t="s">
        <v>99</v>
      </c>
      <c r="AJ48" s="100">
        <v>6</v>
      </c>
      <c r="AL48" s="100" t="s">
        <v>99</v>
      </c>
      <c r="AM48" s="100">
        <v>5</v>
      </c>
      <c r="AO48" s="100" t="s">
        <v>99</v>
      </c>
      <c r="AP48" s="100">
        <v>6</v>
      </c>
    </row>
    <row r="49" spans="1:45" ht="22.5" customHeight="1" x14ac:dyDescent="0.35">
      <c r="A49" s="429">
        <f t="shared" si="1"/>
        <v>44</v>
      </c>
      <c r="B49" s="613" t="s">
        <v>516</v>
      </c>
      <c r="C49" s="614" t="s">
        <v>148</v>
      </c>
      <c r="D49" s="615">
        <v>4</v>
      </c>
      <c r="E49" s="615">
        <v>1</v>
      </c>
      <c r="F49" s="615"/>
      <c r="G49" s="615">
        <v>1</v>
      </c>
      <c r="H49" s="616">
        <f>(E49+G49)*20000</f>
        <v>40000</v>
      </c>
      <c r="I49" s="617" t="s">
        <v>440</v>
      </c>
      <c r="J49" s="236" t="s">
        <v>2630</v>
      </c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30" t="s">
        <v>70</v>
      </c>
      <c r="X49" s="2">
        <v>2</v>
      </c>
      <c r="Z49" s="30" t="s">
        <v>70</v>
      </c>
      <c r="AA49" s="2">
        <v>1</v>
      </c>
      <c r="AC49" s="30" t="s">
        <v>70</v>
      </c>
      <c r="AD49" s="2">
        <v>1</v>
      </c>
      <c r="AF49" s="30" t="s">
        <v>70</v>
      </c>
      <c r="AG49" s="2">
        <v>2</v>
      </c>
      <c r="AI49" s="30" t="s">
        <v>70</v>
      </c>
      <c r="AJ49" s="2">
        <v>1</v>
      </c>
      <c r="AL49" s="30" t="s">
        <v>70</v>
      </c>
      <c r="AM49" s="2">
        <v>6</v>
      </c>
      <c r="AO49" s="30" t="s">
        <v>70</v>
      </c>
      <c r="AP49" s="2">
        <v>1</v>
      </c>
    </row>
    <row r="50" spans="1:45" ht="22.5" customHeight="1" x14ac:dyDescent="0.35">
      <c r="A50" s="429">
        <f t="shared" si="1"/>
        <v>45</v>
      </c>
      <c r="B50" s="613" t="s">
        <v>1249</v>
      </c>
      <c r="C50" s="614" t="s">
        <v>148</v>
      </c>
      <c r="D50" s="615">
        <v>4</v>
      </c>
      <c r="E50" s="615">
        <v>1</v>
      </c>
      <c r="F50" s="615"/>
      <c r="G50" s="615"/>
      <c r="H50" s="616">
        <f>(E50+G50)*20000</f>
        <v>20000</v>
      </c>
      <c r="I50" s="617" t="s">
        <v>440</v>
      </c>
      <c r="J50" s="236" t="s">
        <v>2631</v>
      </c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30" t="s">
        <v>71</v>
      </c>
      <c r="X50" s="281"/>
      <c r="Z50" s="30" t="s">
        <v>71</v>
      </c>
      <c r="AA50" s="2">
        <v>1</v>
      </c>
      <c r="AC50" s="30" t="s">
        <v>71</v>
      </c>
      <c r="AD50" s="2"/>
      <c r="AF50" s="30" t="s">
        <v>71</v>
      </c>
      <c r="AG50" s="2"/>
      <c r="AI50" s="30" t="s">
        <v>80</v>
      </c>
      <c r="AJ50" s="2"/>
      <c r="AL50" s="30" t="s">
        <v>71</v>
      </c>
      <c r="AM50" s="2"/>
      <c r="AO50" s="30" t="s">
        <v>71</v>
      </c>
      <c r="AP50" s="2">
        <v>1</v>
      </c>
    </row>
    <row r="51" spans="1:45" ht="22.5" customHeight="1" x14ac:dyDescent="0.35">
      <c r="A51" s="429">
        <f t="shared" si="1"/>
        <v>46</v>
      </c>
      <c r="B51" s="613" t="s">
        <v>491</v>
      </c>
      <c r="C51" s="614" t="s">
        <v>148</v>
      </c>
      <c r="D51" s="615">
        <v>4</v>
      </c>
      <c r="E51" s="615">
        <v>2</v>
      </c>
      <c r="F51" s="615"/>
      <c r="G51" s="615"/>
      <c r="H51" s="616">
        <f>(E51+G51)*20000</f>
        <v>40000</v>
      </c>
      <c r="I51" s="617" t="s">
        <v>440</v>
      </c>
      <c r="J51" s="236" t="s">
        <v>2634</v>
      </c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120" t="s">
        <v>0</v>
      </c>
      <c r="X51" s="79">
        <f>(X49+X50)*20000</f>
        <v>40000</v>
      </c>
      <c r="Z51" s="120" t="s">
        <v>0</v>
      </c>
      <c r="AA51" s="79">
        <f>(AA49+AA50)*20000</f>
        <v>40000</v>
      </c>
      <c r="AC51" s="120" t="s">
        <v>0</v>
      </c>
      <c r="AD51" s="79">
        <f>(AD49+AD50)*20000</f>
        <v>20000</v>
      </c>
      <c r="AF51" s="120" t="s">
        <v>0</v>
      </c>
      <c r="AG51" s="79">
        <f>(AG49+AG50)*20000</f>
        <v>40000</v>
      </c>
      <c r="AI51" s="120" t="s">
        <v>0</v>
      </c>
      <c r="AJ51" s="79">
        <f>(AJ49+AJ50)*20000</f>
        <v>20000</v>
      </c>
      <c r="AL51" s="120" t="s">
        <v>0</v>
      </c>
      <c r="AM51" s="79">
        <f>(AM49+AM50)*20000</f>
        <v>120000</v>
      </c>
      <c r="AO51" s="120" t="s">
        <v>0</v>
      </c>
      <c r="AP51" s="79">
        <f>(AP49+AP50)*20000</f>
        <v>40000</v>
      </c>
    </row>
    <row r="52" spans="1:45" ht="22.5" customHeight="1" x14ac:dyDescent="0.35">
      <c r="A52" s="429">
        <f t="shared" si="1"/>
        <v>47</v>
      </c>
      <c r="B52" s="613" t="s">
        <v>2009</v>
      </c>
      <c r="C52" s="614" t="s">
        <v>484</v>
      </c>
      <c r="D52" s="615">
        <v>6</v>
      </c>
      <c r="E52" s="615">
        <v>1</v>
      </c>
      <c r="F52" s="615"/>
      <c r="G52" s="615"/>
      <c r="H52" s="616">
        <f>(E52+G52)*20000</f>
        <v>20000</v>
      </c>
      <c r="I52" s="624" t="s">
        <v>440</v>
      </c>
      <c r="J52" s="236" t="s">
        <v>2635</v>
      </c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436"/>
      <c r="X52" s="341"/>
      <c r="Y52" s="132"/>
      <c r="Z52" s="436"/>
      <c r="AA52" s="132"/>
      <c r="AB52" s="132"/>
      <c r="AC52" s="436"/>
      <c r="AD52" s="132"/>
      <c r="AE52" s="132"/>
      <c r="AF52" s="436"/>
      <c r="AG52" s="132"/>
      <c r="AH52" s="132"/>
      <c r="AI52" s="436"/>
      <c r="AJ52" s="132"/>
      <c r="AK52" s="132"/>
      <c r="AL52" s="436"/>
      <c r="AM52" s="132"/>
      <c r="AN52" s="132"/>
    </row>
    <row r="53" spans="1:45" ht="22.5" customHeight="1" x14ac:dyDescent="0.35">
      <c r="A53" s="615">
        <v>48</v>
      </c>
      <c r="B53" s="428" t="s">
        <v>1078</v>
      </c>
      <c r="C53" s="614" t="s">
        <v>649</v>
      </c>
      <c r="D53" s="615">
        <v>5</v>
      </c>
      <c r="E53" s="429">
        <v>6</v>
      </c>
      <c r="F53" s="429"/>
      <c r="G53" s="429"/>
      <c r="H53" s="616">
        <f t="shared" si="0"/>
        <v>120000</v>
      </c>
      <c r="I53" s="624" t="s">
        <v>440</v>
      </c>
      <c r="J53" s="132" t="s">
        <v>2640</v>
      </c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100" t="s">
        <v>2</v>
      </c>
      <c r="X53" s="6" t="s">
        <v>1104</v>
      </c>
      <c r="Y53" s="132"/>
      <c r="Z53" s="100" t="s">
        <v>2</v>
      </c>
      <c r="AA53" s="6"/>
      <c r="AB53" s="132"/>
      <c r="AC53" s="100" t="s">
        <v>2</v>
      </c>
      <c r="AD53" s="6"/>
      <c r="AE53" s="132"/>
      <c r="AF53" s="100" t="s">
        <v>2</v>
      </c>
      <c r="AG53" s="6"/>
      <c r="AH53" s="132"/>
      <c r="AI53" s="100" t="s">
        <v>2</v>
      </c>
      <c r="AJ53" s="6"/>
      <c r="AK53" s="132"/>
      <c r="AL53" s="100" t="s">
        <v>2</v>
      </c>
      <c r="AM53" s="6"/>
      <c r="AN53" s="132"/>
      <c r="AO53" s="100" t="s">
        <v>2</v>
      </c>
      <c r="AP53" s="6"/>
    </row>
    <row r="54" spans="1:45" ht="22.5" customHeight="1" x14ac:dyDescent="0.35">
      <c r="A54" s="615">
        <v>49</v>
      </c>
      <c r="B54" s="428" t="s">
        <v>2638</v>
      </c>
      <c r="C54" s="614" t="s">
        <v>484</v>
      </c>
      <c r="D54" s="615">
        <v>6</v>
      </c>
      <c r="E54" s="429">
        <v>1</v>
      </c>
      <c r="F54" s="429"/>
      <c r="G54" s="429">
        <v>1</v>
      </c>
      <c r="H54" s="616">
        <f t="shared" si="0"/>
        <v>40000</v>
      </c>
      <c r="I54" s="624" t="s">
        <v>440</v>
      </c>
      <c r="J54" s="341" t="s">
        <v>2637</v>
      </c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100" t="s">
        <v>457</v>
      </c>
      <c r="X54" s="6" t="s">
        <v>413</v>
      </c>
      <c r="Y54" s="132"/>
      <c r="Z54" s="100" t="s">
        <v>457</v>
      </c>
      <c r="AA54" s="6"/>
      <c r="AB54" s="132"/>
      <c r="AC54" s="100" t="s">
        <v>457</v>
      </c>
      <c r="AD54" s="6"/>
      <c r="AE54" s="132"/>
      <c r="AF54" s="100" t="s">
        <v>457</v>
      </c>
      <c r="AG54" s="6"/>
      <c r="AH54" s="132"/>
      <c r="AI54" s="100" t="s">
        <v>457</v>
      </c>
      <c r="AJ54" s="6"/>
      <c r="AK54" s="132"/>
      <c r="AL54" s="100" t="s">
        <v>457</v>
      </c>
      <c r="AM54" s="6"/>
      <c r="AN54" s="132"/>
      <c r="AO54" s="100" t="s">
        <v>457</v>
      </c>
      <c r="AP54" s="6"/>
    </row>
    <row r="55" spans="1:45" ht="22.5" customHeight="1" x14ac:dyDescent="0.35">
      <c r="A55" s="615">
        <v>50</v>
      </c>
      <c r="B55" s="428" t="s">
        <v>1104</v>
      </c>
      <c r="C55" s="614" t="s">
        <v>413</v>
      </c>
      <c r="D55" s="615">
        <v>3</v>
      </c>
      <c r="E55" s="429">
        <v>1</v>
      </c>
      <c r="F55" s="429"/>
      <c r="G55" s="429">
        <v>1</v>
      </c>
      <c r="H55" s="616">
        <f t="shared" si="0"/>
        <v>40000</v>
      </c>
      <c r="I55" s="624" t="s">
        <v>440</v>
      </c>
      <c r="J55" s="341" t="s">
        <v>2639</v>
      </c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100" t="s">
        <v>99</v>
      </c>
      <c r="X55" s="100">
        <v>3</v>
      </c>
      <c r="Y55" s="132"/>
      <c r="Z55" s="100" t="s">
        <v>99</v>
      </c>
      <c r="AA55" s="100"/>
      <c r="AB55" s="132"/>
      <c r="AC55" s="100" t="s">
        <v>99</v>
      </c>
      <c r="AD55" s="100"/>
      <c r="AE55" s="132"/>
      <c r="AF55" s="100" t="s">
        <v>99</v>
      </c>
      <c r="AG55" s="100"/>
      <c r="AH55" s="132"/>
      <c r="AI55" s="100" t="s">
        <v>99</v>
      </c>
      <c r="AJ55" s="100"/>
      <c r="AK55" s="132"/>
      <c r="AL55" s="100" t="s">
        <v>99</v>
      </c>
      <c r="AM55" s="100"/>
      <c r="AN55" s="132"/>
      <c r="AO55" s="100" t="s">
        <v>99</v>
      </c>
      <c r="AP55" s="100"/>
    </row>
    <row r="56" spans="1:45" ht="22.5" customHeight="1" x14ac:dyDescent="0.35">
      <c r="A56" s="615">
        <v>51</v>
      </c>
      <c r="B56" s="428" t="s">
        <v>1055</v>
      </c>
      <c r="C56" s="614" t="s">
        <v>413</v>
      </c>
      <c r="D56" s="615">
        <v>3</v>
      </c>
      <c r="E56" s="429">
        <v>1</v>
      </c>
      <c r="F56" s="429"/>
      <c r="G56" s="429"/>
      <c r="H56" s="616">
        <f t="shared" si="0"/>
        <v>20000</v>
      </c>
      <c r="I56" s="624" t="s">
        <v>440</v>
      </c>
      <c r="J56" s="236" t="s">
        <v>2642</v>
      </c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30" t="s">
        <v>70</v>
      </c>
      <c r="X56" s="2">
        <v>1</v>
      </c>
      <c r="Y56" s="132"/>
      <c r="Z56" s="30" t="s">
        <v>70</v>
      </c>
      <c r="AA56" s="2"/>
      <c r="AB56" s="132"/>
      <c r="AC56" s="30" t="s">
        <v>70</v>
      </c>
      <c r="AD56" s="2"/>
      <c r="AE56" s="132"/>
      <c r="AF56" s="30" t="s">
        <v>70</v>
      </c>
      <c r="AG56" s="2"/>
      <c r="AH56" s="132"/>
      <c r="AI56" s="30" t="s">
        <v>70</v>
      </c>
      <c r="AJ56" s="2"/>
      <c r="AK56" s="132"/>
      <c r="AL56" s="30" t="s">
        <v>70</v>
      </c>
      <c r="AM56" s="2"/>
      <c r="AN56" s="132"/>
      <c r="AO56" s="30" t="s">
        <v>70</v>
      </c>
      <c r="AP56" s="2"/>
    </row>
    <row r="57" spans="1:45" ht="22.5" customHeight="1" x14ac:dyDescent="0.35">
      <c r="A57" s="230">
        <v>52</v>
      </c>
      <c r="B57" s="93"/>
      <c r="C57" s="118"/>
      <c r="D57" s="94"/>
      <c r="E57" s="94"/>
      <c r="F57" s="94"/>
      <c r="G57" s="94"/>
      <c r="H57" s="233">
        <f t="shared" si="0"/>
        <v>0</v>
      </c>
      <c r="I57" s="285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30" t="s">
        <v>71</v>
      </c>
      <c r="X57" s="281">
        <v>1</v>
      </c>
      <c r="Y57" s="132"/>
      <c r="Z57" s="30" t="s">
        <v>71</v>
      </c>
      <c r="AA57" s="281"/>
      <c r="AB57" s="132"/>
      <c r="AC57" s="30" t="s">
        <v>71</v>
      </c>
      <c r="AD57" s="281"/>
      <c r="AE57" s="132"/>
      <c r="AF57" s="30" t="s">
        <v>71</v>
      </c>
      <c r="AG57" s="281"/>
      <c r="AH57" s="132"/>
      <c r="AI57" s="30" t="s">
        <v>71</v>
      </c>
      <c r="AJ57" s="281"/>
      <c r="AK57" s="132"/>
      <c r="AL57" s="30" t="s">
        <v>71</v>
      </c>
      <c r="AM57" s="281"/>
      <c r="AN57" s="132"/>
      <c r="AO57" s="30" t="s">
        <v>71</v>
      </c>
      <c r="AP57" s="281"/>
    </row>
    <row r="58" spans="1:45" ht="22.5" customHeight="1" x14ac:dyDescent="0.35">
      <c r="A58" s="615">
        <v>53</v>
      </c>
      <c r="B58" s="428" t="s">
        <v>2643</v>
      </c>
      <c r="C58" s="627" t="s">
        <v>148</v>
      </c>
      <c r="D58" s="429">
        <v>4</v>
      </c>
      <c r="E58" s="429">
        <v>2</v>
      </c>
      <c r="F58" s="429"/>
      <c r="G58" s="429"/>
      <c r="H58" s="616">
        <f t="shared" si="0"/>
        <v>40000</v>
      </c>
      <c r="I58" s="624" t="s">
        <v>440</v>
      </c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120" t="s">
        <v>0</v>
      </c>
      <c r="X58" s="79">
        <f>(X56+X57)*20000</f>
        <v>40000</v>
      </c>
      <c r="Y58" s="132"/>
      <c r="Z58" s="120" t="s">
        <v>0</v>
      </c>
      <c r="AA58" s="79">
        <f>(AA56+AA57)*20000</f>
        <v>0</v>
      </c>
      <c r="AB58" s="132"/>
      <c r="AC58" s="120" t="s">
        <v>0</v>
      </c>
      <c r="AD58" s="79">
        <f>(AD56+AD57)*20000</f>
        <v>0</v>
      </c>
      <c r="AE58" s="132"/>
      <c r="AF58" s="120" t="s">
        <v>0</v>
      </c>
      <c r="AG58" s="79">
        <f>(AG56+AG57)*20000</f>
        <v>0</v>
      </c>
      <c r="AH58" s="132"/>
      <c r="AI58" s="120" t="s">
        <v>0</v>
      </c>
      <c r="AJ58" s="79">
        <f>(AJ56+AJ57)*20000</f>
        <v>0</v>
      </c>
      <c r="AK58" s="132"/>
      <c r="AL58" s="120" t="s">
        <v>0</v>
      </c>
      <c r="AM58" s="79">
        <f>(AM56+AM57)*20000</f>
        <v>0</v>
      </c>
      <c r="AN58" s="132"/>
      <c r="AO58" s="120" t="s">
        <v>0</v>
      </c>
      <c r="AP58" s="79">
        <f>(AP56+AP57)*20000</f>
        <v>0</v>
      </c>
    </row>
    <row r="59" spans="1:45" x14ac:dyDescent="0.35">
      <c r="A59" s="615">
        <v>54</v>
      </c>
      <c r="B59" s="428" t="s">
        <v>2644</v>
      </c>
      <c r="C59" s="627" t="s">
        <v>148</v>
      </c>
      <c r="D59" s="429"/>
      <c r="E59" s="429">
        <v>1</v>
      </c>
      <c r="F59" s="429"/>
      <c r="G59" s="429"/>
      <c r="H59" s="616">
        <f t="shared" si="0"/>
        <v>20000</v>
      </c>
      <c r="I59" s="618" t="s">
        <v>440</v>
      </c>
      <c r="W59" s="436"/>
      <c r="X59" s="132"/>
      <c r="Y59" s="132"/>
      <c r="Z59" s="436"/>
      <c r="AA59" s="132"/>
      <c r="AB59" s="132"/>
      <c r="AC59" s="436"/>
      <c r="AD59" s="132"/>
      <c r="AE59" s="132"/>
      <c r="AF59" s="436"/>
      <c r="AG59" s="132"/>
      <c r="AH59" s="132"/>
      <c r="AI59" s="436"/>
      <c r="AJ59" s="132"/>
      <c r="AK59" s="132"/>
      <c r="AL59" s="436"/>
      <c r="AM59" s="132"/>
      <c r="AN59" s="132"/>
      <c r="AO59" s="436"/>
      <c r="AP59" s="132"/>
      <c r="AQ59" s="75"/>
      <c r="AR59" s="75"/>
      <c r="AS59" s="75"/>
    </row>
    <row r="60" spans="1:45" x14ac:dyDescent="0.35">
      <c r="A60" s="615">
        <f>A59+1</f>
        <v>55</v>
      </c>
      <c r="B60" s="428" t="s">
        <v>2645</v>
      </c>
      <c r="C60" s="627" t="s">
        <v>148</v>
      </c>
      <c r="D60" s="429"/>
      <c r="E60" s="632">
        <v>1</v>
      </c>
      <c r="F60" s="632"/>
      <c r="G60" s="429"/>
      <c r="H60" s="616">
        <f t="shared" si="0"/>
        <v>20000</v>
      </c>
      <c r="I60" s="618" t="s">
        <v>440</v>
      </c>
      <c r="W60" s="436"/>
      <c r="X60" s="132"/>
      <c r="Y60" s="132"/>
      <c r="Z60" s="436"/>
      <c r="AA60" s="132"/>
      <c r="AB60" s="132"/>
      <c r="AC60" s="436"/>
      <c r="AD60" s="132"/>
      <c r="AE60" s="132"/>
      <c r="AF60" s="436"/>
      <c r="AG60" s="132"/>
      <c r="AH60" s="132"/>
      <c r="AI60" s="436"/>
      <c r="AJ60" s="132"/>
      <c r="AK60" s="132"/>
      <c r="AL60" s="436"/>
      <c r="AM60" s="132"/>
      <c r="AN60" s="132"/>
      <c r="AO60" s="436"/>
      <c r="AP60" s="132"/>
      <c r="AQ60" s="75"/>
      <c r="AR60" s="75"/>
      <c r="AS60" s="75"/>
    </row>
    <row r="61" spans="1:45" x14ac:dyDescent="0.35">
      <c r="A61" s="615">
        <f t="shared" ref="A61:A64" si="2">A60+1</f>
        <v>56</v>
      </c>
      <c r="B61" s="619" t="s">
        <v>727</v>
      </c>
      <c r="C61" s="620" t="s">
        <v>422</v>
      </c>
      <c r="D61" s="621"/>
      <c r="E61" s="622">
        <v>2</v>
      </c>
      <c r="F61" s="622"/>
      <c r="G61" s="622"/>
      <c r="H61" s="623">
        <f t="shared" si="0"/>
        <v>40000</v>
      </c>
      <c r="I61" s="620" t="s">
        <v>440</v>
      </c>
      <c r="W61" s="436"/>
      <c r="X61" s="132"/>
      <c r="Y61" s="132"/>
      <c r="Z61" s="436"/>
      <c r="AA61" s="132"/>
      <c r="AB61" s="132"/>
      <c r="AC61" s="436"/>
      <c r="AD61" s="132"/>
      <c r="AE61" s="132"/>
      <c r="AF61" s="436"/>
      <c r="AG61" s="132"/>
      <c r="AH61" s="132"/>
      <c r="AI61" s="436"/>
      <c r="AJ61" s="132"/>
      <c r="AK61" s="132"/>
      <c r="AL61" s="436"/>
      <c r="AM61" s="132"/>
      <c r="AN61" s="132"/>
      <c r="AO61" s="436"/>
      <c r="AP61" s="132"/>
      <c r="AQ61" s="75"/>
      <c r="AR61" s="75"/>
      <c r="AS61" s="75"/>
    </row>
    <row r="62" spans="1:45" x14ac:dyDescent="0.35">
      <c r="A62" s="615">
        <f t="shared" si="2"/>
        <v>57</v>
      </c>
      <c r="B62" s="619" t="s">
        <v>513</v>
      </c>
      <c r="C62" s="620" t="s">
        <v>189</v>
      </c>
      <c r="D62" s="621">
        <v>8</v>
      </c>
      <c r="E62" s="622">
        <v>3</v>
      </c>
      <c r="F62" s="622"/>
      <c r="G62" s="622"/>
      <c r="H62" s="623">
        <f t="shared" si="0"/>
        <v>60000</v>
      </c>
      <c r="I62" s="620" t="s">
        <v>440</v>
      </c>
      <c r="W62" s="436"/>
      <c r="X62" s="132"/>
      <c r="Y62" s="132"/>
      <c r="Z62" s="436"/>
      <c r="AA62" s="132"/>
      <c r="AB62" s="132"/>
      <c r="AC62" s="436"/>
      <c r="AD62" s="132"/>
      <c r="AE62" s="132"/>
      <c r="AF62" s="436"/>
      <c r="AG62" s="132"/>
      <c r="AH62" s="132"/>
      <c r="AI62" s="436"/>
      <c r="AJ62" s="132"/>
      <c r="AK62" s="132"/>
      <c r="AL62" s="436"/>
      <c r="AM62" s="132"/>
      <c r="AN62" s="132"/>
      <c r="AO62" s="436"/>
      <c r="AP62" s="132"/>
      <c r="AQ62" s="75"/>
      <c r="AR62" s="75"/>
      <c r="AS62" s="75"/>
    </row>
    <row r="63" spans="1:45" x14ac:dyDescent="0.35">
      <c r="A63" s="615">
        <f t="shared" si="2"/>
        <v>58</v>
      </c>
      <c r="B63" s="428" t="s">
        <v>1073</v>
      </c>
      <c r="C63" s="627" t="s">
        <v>387</v>
      </c>
      <c r="D63" s="429">
        <v>7</v>
      </c>
      <c r="E63" s="632">
        <v>1</v>
      </c>
      <c r="F63" s="632"/>
      <c r="G63" s="632"/>
      <c r="H63" s="616">
        <f t="shared" si="0"/>
        <v>20000</v>
      </c>
      <c r="I63" s="618" t="s">
        <v>440</v>
      </c>
      <c r="W63" s="436"/>
      <c r="X63" s="132"/>
      <c r="Y63" s="132"/>
      <c r="Z63" s="436"/>
      <c r="AA63" s="132"/>
      <c r="AB63" s="132"/>
      <c r="AC63" s="436"/>
      <c r="AD63" s="132"/>
      <c r="AE63" s="132"/>
      <c r="AF63" s="436"/>
      <c r="AG63" s="132"/>
      <c r="AH63" s="132"/>
      <c r="AI63" s="436"/>
      <c r="AJ63" s="132"/>
      <c r="AK63" s="132"/>
      <c r="AL63" s="436"/>
      <c r="AM63" s="132"/>
      <c r="AN63" s="132"/>
      <c r="AO63" s="436"/>
      <c r="AP63" s="132"/>
      <c r="AQ63" s="75"/>
      <c r="AR63" s="75"/>
      <c r="AS63" s="75"/>
    </row>
    <row r="64" spans="1:45" x14ac:dyDescent="0.35">
      <c r="A64" s="230">
        <f t="shared" si="2"/>
        <v>59</v>
      </c>
      <c r="B64" s="93"/>
      <c r="C64" s="118"/>
      <c r="D64" s="94"/>
      <c r="E64" s="435"/>
      <c r="F64" s="435"/>
      <c r="G64" s="435"/>
      <c r="H64" s="233">
        <f t="shared" si="0"/>
        <v>0</v>
      </c>
      <c r="I64" s="96"/>
      <c r="W64" s="436"/>
      <c r="X64" s="132"/>
      <c r="Y64" s="132"/>
      <c r="Z64" s="436"/>
      <c r="AA64" s="132"/>
      <c r="AB64" s="132"/>
      <c r="AC64" s="436"/>
      <c r="AD64" s="132"/>
      <c r="AE64" s="132"/>
      <c r="AF64" s="436"/>
      <c r="AG64" s="132"/>
      <c r="AH64" s="132"/>
      <c r="AI64" s="436"/>
      <c r="AJ64" s="132"/>
      <c r="AK64" s="132"/>
      <c r="AL64" s="436"/>
      <c r="AM64" s="132"/>
      <c r="AN64" s="132"/>
      <c r="AO64" s="436"/>
      <c r="AP64" s="132"/>
      <c r="AQ64" s="75"/>
      <c r="AR64" s="75"/>
      <c r="AS64" s="75"/>
    </row>
    <row r="65" spans="1:45" x14ac:dyDescent="0.35">
      <c r="A65" s="660" t="s">
        <v>140</v>
      </c>
      <c r="B65" s="661"/>
      <c r="C65" s="438"/>
      <c r="D65" s="605"/>
      <c r="E65" s="602">
        <f>SUM(E6:E64)</f>
        <v>114</v>
      </c>
      <c r="F65" s="602"/>
      <c r="G65" s="602">
        <f>SUM(G6:G64)</f>
        <v>21</v>
      </c>
      <c r="H65" s="243">
        <f>SUM(H6:H64)</f>
        <v>2700000</v>
      </c>
      <c r="I65" s="100"/>
      <c r="W65" s="436"/>
      <c r="X65" s="132"/>
      <c r="Y65" s="132"/>
      <c r="Z65" s="436"/>
      <c r="AA65" s="132"/>
      <c r="AB65" s="132"/>
      <c r="AC65" s="436"/>
      <c r="AD65" s="132"/>
      <c r="AE65" s="132"/>
      <c r="AF65" s="436"/>
      <c r="AG65" s="132"/>
      <c r="AH65" s="132"/>
      <c r="AI65" s="436"/>
      <c r="AJ65" s="132"/>
      <c r="AK65" s="132"/>
      <c r="AL65" s="436"/>
      <c r="AM65" s="132"/>
      <c r="AN65" s="132"/>
      <c r="AO65" s="436"/>
      <c r="AP65" s="132"/>
      <c r="AQ65" s="75"/>
      <c r="AR65" s="75"/>
      <c r="AS65" s="75"/>
    </row>
    <row r="66" spans="1:45" x14ac:dyDescent="0.35">
      <c r="W66" s="436"/>
      <c r="X66" s="436"/>
      <c r="Y66" s="132"/>
      <c r="Z66" s="436"/>
      <c r="AA66" s="436"/>
      <c r="AB66" s="132"/>
      <c r="AC66" s="436"/>
      <c r="AD66" s="436"/>
      <c r="AE66" s="132"/>
      <c r="AF66" s="436"/>
      <c r="AG66" s="436"/>
      <c r="AH66" s="132"/>
      <c r="AI66" s="436"/>
      <c r="AJ66" s="436"/>
      <c r="AK66" s="132"/>
      <c r="AL66" s="436"/>
      <c r="AM66" s="436"/>
      <c r="AN66" s="132"/>
      <c r="AO66" s="436"/>
      <c r="AP66" s="436"/>
      <c r="AQ66" s="75"/>
      <c r="AR66" s="75"/>
      <c r="AS66" s="75"/>
    </row>
    <row r="67" spans="1:45" x14ac:dyDescent="0.35">
      <c r="B67" s="375" t="s">
        <v>1443</v>
      </c>
      <c r="C67" s="572">
        <f>E65-C68-C69-C70-C71-C72</f>
        <v>105</v>
      </c>
      <c r="D67" s="572"/>
      <c r="E67" s="573"/>
      <c r="F67" s="573"/>
      <c r="G67" s="574"/>
      <c r="H67" s="336"/>
      <c r="I67" s="439"/>
      <c r="W67" s="436"/>
      <c r="X67" s="523"/>
      <c r="Y67" s="132"/>
      <c r="Z67" s="436"/>
      <c r="AA67" s="523"/>
      <c r="AB67" s="132"/>
      <c r="AC67" s="436"/>
      <c r="AD67" s="523"/>
      <c r="AE67" s="132"/>
      <c r="AF67" s="436"/>
      <c r="AG67" s="523"/>
      <c r="AH67" s="132"/>
      <c r="AI67" s="436"/>
      <c r="AJ67" s="523"/>
      <c r="AK67" s="132"/>
      <c r="AL67" s="436"/>
      <c r="AM67" s="523"/>
      <c r="AN67" s="132"/>
      <c r="AO67" s="436"/>
      <c r="AP67" s="523"/>
      <c r="AQ67" s="75"/>
      <c r="AR67" s="75"/>
      <c r="AS67" s="75"/>
    </row>
    <row r="68" spans="1:45" x14ac:dyDescent="0.35">
      <c r="B68" s="375" t="s">
        <v>339</v>
      </c>
      <c r="C68" s="574">
        <v>2</v>
      </c>
      <c r="D68" s="574"/>
      <c r="E68" s="575"/>
      <c r="F68" s="575"/>
      <c r="G68" s="574"/>
      <c r="I68" s="294"/>
      <c r="W68" s="436"/>
      <c r="X68" s="436"/>
      <c r="Y68" s="132"/>
      <c r="Z68" s="436"/>
      <c r="AA68" s="436"/>
      <c r="AB68" s="132"/>
      <c r="AC68" s="436"/>
      <c r="AD68" s="436"/>
      <c r="AE68" s="132"/>
      <c r="AF68" s="436"/>
      <c r="AG68" s="436"/>
      <c r="AH68" s="132"/>
      <c r="AI68" s="436"/>
      <c r="AJ68" s="436"/>
      <c r="AK68" s="132"/>
      <c r="AL68" s="436"/>
      <c r="AM68" s="436"/>
      <c r="AN68" s="132"/>
      <c r="AO68" s="436"/>
      <c r="AP68" s="436"/>
      <c r="AQ68" s="75"/>
      <c r="AR68" s="75"/>
      <c r="AS68" s="75"/>
    </row>
    <row r="69" spans="1:45" x14ac:dyDescent="0.35">
      <c r="B69" s="375" t="s">
        <v>2486</v>
      </c>
      <c r="C69" s="574">
        <v>2</v>
      </c>
      <c r="D69" s="574"/>
      <c r="E69" s="575"/>
      <c r="F69" s="575"/>
      <c r="G69" s="574"/>
      <c r="I69" s="169"/>
      <c r="W69" s="436"/>
      <c r="X69" s="132"/>
      <c r="Y69" s="132"/>
      <c r="Z69" s="436"/>
      <c r="AA69" s="132"/>
      <c r="AB69" s="132"/>
      <c r="AC69" s="436"/>
      <c r="AD69" s="132"/>
      <c r="AE69" s="132"/>
      <c r="AF69" s="436"/>
      <c r="AG69" s="132"/>
      <c r="AH69" s="132"/>
      <c r="AI69" s="436"/>
      <c r="AJ69" s="132"/>
      <c r="AK69" s="132"/>
      <c r="AL69" s="436"/>
      <c r="AM69" s="132"/>
      <c r="AN69" s="132"/>
      <c r="AO69" s="436"/>
      <c r="AP69" s="132"/>
      <c r="AQ69" s="75"/>
      <c r="AR69" s="75"/>
      <c r="AS69" s="75"/>
    </row>
    <row r="70" spans="1:45" x14ac:dyDescent="0.35">
      <c r="B70" s="375" t="s">
        <v>80</v>
      </c>
      <c r="C70" s="574">
        <v>3</v>
      </c>
      <c r="D70" s="574"/>
      <c r="E70" s="575"/>
      <c r="F70" s="575"/>
      <c r="G70" s="574"/>
      <c r="I70" s="294"/>
      <c r="W70" s="362"/>
      <c r="X70" s="132"/>
      <c r="Y70" s="132"/>
      <c r="Z70" s="436"/>
      <c r="AA70" s="132"/>
      <c r="AB70" s="132"/>
      <c r="AC70" s="436"/>
      <c r="AD70" s="132"/>
      <c r="AE70" s="132"/>
      <c r="AF70" s="436"/>
      <c r="AG70" s="132"/>
      <c r="AH70" s="132"/>
      <c r="AI70" s="436"/>
      <c r="AJ70" s="132"/>
      <c r="AK70" s="132"/>
      <c r="AL70" s="436"/>
      <c r="AM70" s="132"/>
      <c r="AN70" s="132"/>
      <c r="AO70" s="436"/>
      <c r="AP70" s="132"/>
      <c r="AQ70" s="75"/>
      <c r="AR70" s="75"/>
      <c r="AS70" s="75"/>
    </row>
    <row r="71" spans="1:45" x14ac:dyDescent="0.35">
      <c r="B71" s="375" t="s">
        <v>2617</v>
      </c>
      <c r="C71" s="574">
        <v>1</v>
      </c>
      <c r="D71" s="574"/>
      <c r="E71" s="575"/>
      <c r="F71" s="575"/>
      <c r="G71" s="574"/>
      <c r="W71" s="362"/>
      <c r="X71" s="132"/>
      <c r="Y71" s="132"/>
      <c r="Z71" s="436"/>
      <c r="AA71" s="132"/>
      <c r="AB71" s="132"/>
      <c r="AC71" s="436"/>
      <c r="AD71" s="132"/>
      <c r="AE71" s="132"/>
      <c r="AF71" s="436"/>
      <c r="AG71" s="132"/>
      <c r="AH71" s="132"/>
      <c r="AI71" s="436"/>
      <c r="AJ71" s="132"/>
      <c r="AK71" s="132"/>
      <c r="AL71" s="436"/>
      <c r="AM71" s="132"/>
      <c r="AN71" s="132"/>
      <c r="AO71" s="436"/>
      <c r="AP71" s="132"/>
      <c r="AQ71" s="75"/>
      <c r="AR71" s="75"/>
      <c r="AS71" s="75"/>
    </row>
    <row r="72" spans="1:45" x14ac:dyDescent="0.35">
      <c r="A72" s="608"/>
      <c r="B72" s="375" t="s">
        <v>474</v>
      </c>
      <c r="C72" s="574">
        <v>1</v>
      </c>
      <c r="D72" s="574"/>
      <c r="E72" s="575"/>
      <c r="F72" s="575"/>
      <c r="G72" s="574"/>
      <c r="W72" s="362"/>
      <c r="X72" s="132"/>
      <c r="Y72" s="132"/>
      <c r="Z72" s="436"/>
      <c r="AA72" s="132"/>
      <c r="AB72" s="132"/>
      <c r="AC72" s="436"/>
      <c r="AD72" s="132"/>
      <c r="AE72" s="132"/>
      <c r="AF72" s="436"/>
      <c r="AG72" s="132"/>
      <c r="AH72" s="132"/>
      <c r="AI72" s="436"/>
      <c r="AJ72" s="132"/>
      <c r="AK72" s="132"/>
      <c r="AL72" s="436"/>
      <c r="AM72" s="132"/>
      <c r="AN72" s="132"/>
      <c r="AO72" s="436"/>
      <c r="AP72" s="132"/>
      <c r="AQ72" s="75"/>
      <c r="AR72" s="75"/>
      <c r="AS72" s="75"/>
    </row>
    <row r="73" spans="1:45" x14ac:dyDescent="0.35">
      <c r="B73" s="375" t="s">
        <v>71</v>
      </c>
      <c r="C73" s="574">
        <f>G65</f>
        <v>21</v>
      </c>
      <c r="D73" s="576" t="s">
        <v>2516</v>
      </c>
      <c r="E73" s="577" t="s">
        <v>2517</v>
      </c>
      <c r="F73" s="577"/>
      <c r="G73" s="662" t="s">
        <v>1082</v>
      </c>
      <c r="H73" s="662"/>
      <c r="I73" s="662"/>
      <c r="J73" s="65" t="s">
        <v>1182</v>
      </c>
      <c r="W73" s="265"/>
      <c r="X73" s="265"/>
      <c r="Y73" s="265"/>
      <c r="Z73" s="265"/>
      <c r="AA73" s="265"/>
      <c r="AB73" s="265"/>
      <c r="AC73" s="265"/>
      <c r="AD73" s="265"/>
      <c r="AE73" s="265"/>
      <c r="AF73" s="265"/>
      <c r="AG73" s="265"/>
      <c r="AH73" s="265"/>
      <c r="AI73" s="265"/>
      <c r="AJ73" s="265"/>
      <c r="AK73" s="265"/>
      <c r="AL73" s="265"/>
      <c r="AM73" s="265"/>
      <c r="AN73" s="265"/>
      <c r="AO73" s="265"/>
      <c r="AP73" s="265"/>
    </row>
    <row r="74" spans="1:45" x14ac:dyDescent="0.35">
      <c r="B74" s="578" t="s">
        <v>140</v>
      </c>
      <c r="C74" s="579">
        <f>SUM(C67:C73)</f>
        <v>135</v>
      </c>
      <c r="D74" s="576">
        <f>130*20000</f>
        <v>2600000</v>
      </c>
      <c r="E74" s="576">
        <f>(130*17000)</f>
        <v>2210000</v>
      </c>
      <c r="F74" s="576"/>
      <c r="G74" s="577">
        <f>D74-E74</f>
        <v>390000</v>
      </c>
      <c r="H74" s="87">
        <f>5*20000</f>
        <v>100000</v>
      </c>
      <c r="I74" s="595">
        <f>G74+H74</f>
        <v>490000</v>
      </c>
      <c r="J74" s="523">
        <v>30000</v>
      </c>
      <c r="K74" s="523"/>
      <c r="L74" s="523"/>
      <c r="M74" s="523"/>
      <c r="N74" s="523"/>
      <c r="O74" s="523"/>
      <c r="P74" s="523"/>
      <c r="Q74" s="523"/>
      <c r="R74" s="523"/>
      <c r="S74" s="523"/>
      <c r="T74" s="523"/>
      <c r="U74" s="523"/>
      <c r="V74" s="523"/>
      <c r="W74" s="361">
        <f>I74-J74</f>
        <v>460000</v>
      </c>
      <c r="X74" s="265"/>
      <c r="Y74" s="265"/>
      <c r="Z74" s="265"/>
      <c r="AA74" s="265"/>
      <c r="AB74" s="265"/>
      <c r="AC74" s="265"/>
      <c r="AD74" s="265"/>
      <c r="AE74" s="265"/>
      <c r="AF74" s="265"/>
      <c r="AG74" s="265"/>
      <c r="AH74" s="265"/>
      <c r="AI74" s="265"/>
      <c r="AJ74" s="265"/>
      <c r="AK74" s="265"/>
      <c r="AL74" s="265"/>
      <c r="AM74" s="265"/>
      <c r="AN74" s="265"/>
      <c r="AO74" s="265"/>
      <c r="AP74" s="265"/>
    </row>
    <row r="75" spans="1:45" x14ac:dyDescent="0.35">
      <c r="B75" s="75"/>
      <c r="C75" s="173"/>
      <c r="D75" s="86"/>
      <c r="E75" s="86"/>
      <c r="F75" s="86"/>
      <c r="G75" s="86"/>
      <c r="H75" s="87"/>
      <c r="I75" s="439"/>
      <c r="W75" s="265"/>
      <c r="X75" s="265"/>
      <c r="Y75" s="265"/>
      <c r="Z75" s="265"/>
      <c r="AA75" s="265"/>
      <c r="AB75" s="265"/>
      <c r="AC75" s="265"/>
      <c r="AD75" s="265"/>
      <c r="AE75" s="265"/>
      <c r="AF75" s="265"/>
      <c r="AG75" s="265"/>
      <c r="AH75" s="265"/>
      <c r="AI75" s="265"/>
      <c r="AJ75" s="265"/>
      <c r="AK75" s="265"/>
      <c r="AL75" s="265"/>
      <c r="AM75" s="265"/>
      <c r="AN75" s="265"/>
      <c r="AO75" s="265"/>
      <c r="AP75" s="265"/>
    </row>
    <row r="81" spans="2:5" x14ac:dyDescent="0.35">
      <c r="B81" s="75"/>
      <c r="C81" s="465"/>
      <c r="D81" s="609"/>
      <c r="E81" s="609"/>
    </row>
    <row r="82" spans="2:5" x14ac:dyDescent="0.35">
      <c r="B82" s="414"/>
      <c r="C82" s="610"/>
      <c r="D82" s="611"/>
      <c r="E82" s="609"/>
    </row>
    <row r="83" spans="2:5" x14ac:dyDescent="0.35">
      <c r="B83" s="75"/>
      <c r="C83" s="465"/>
      <c r="D83" s="609"/>
      <c r="E83" s="609"/>
    </row>
    <row r="84" spans="2:5" x14ac:dyDescent="0.35">
      <c r="B84" s="414"/>
      <c r="C84" s="610"/>
      <c r="D84" s="611"/>
      <c r="E84" s="609"/>
    </row>
    <row r="85" spans="2:5" x14ac:dyDescent="0.35">
      <c r="B85" s="414"/>
      <c r="C85" s="610"/>
      <c r="D85" s="611"/>
      <c r="E85" s="609"/>
    </row>
    <row r="86" spans="2:5" x14ac:dyDescent="0.35">
      <c r="B86" s="75"/>
      <c r="C86" s="465"/>
      <c r="D86" s="609"/>
      <c r="E86" s="609"/>
    </row>
    <row r="87" spans="2:5" x14ac:dyDescent="0.35">
      <c r="B87" s="75"/>
      <c r="C87" s="465"/>
      <c r="D87" s="609"/>
      <c r="E87" s="609"/>
    </row>
    <row r="88" spans="2:5" x14ac:dyDescent="0.35">
      <c r="B88" s="75"/>
      <c r="C88" s="439"/>
      <c r="D88" s="609"/>
      <c r="E88" s="609"/>
    </row>
    <row r="89" spans="2:5" x14ac:dyDescent="0.35">
      <c r="B89" s="75"/>
      <c r="C89" s="173"/>
      <c r="D89" s="609"/>
      <c r="E89" s="609"/>
    </row>
  </sheetData>
  <mergeCells count="2">
    <mergeCell ref="A65:B65"/>
    <mergeCell ref="G73:I73"/>
  </mergeCells>
  <pageMargins left="0.31496062992125984" right="0.31496062992125984" top="0.19685039370078741" bottom="0.15748031496062992" header="0.31496062992125984" footer="0.31496062992125984"/>
  <pageSetup scale="5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4" ySplit="3" topLeftCell="E4" activePane="bottomRight" state="frozen"/>
      <selection pane="topRight" activeCell="E1" sqref="E1"/>
      <selection pane="bottomLeft" activeCell="A6" sqref="A6"/>
      <selection pane="bottomRight" activeCell="A3" sqref="A3:E9"/>
    </sheetView>
  </sheetViews>
  <sheetFormatPr defaultRowHeight="14.5" x14ac:dyDescent="0.35"/>
  <cols>
    <col min="1" max="1" width="4.81640625" style="4" customWidth="1"/>
    <col min="2" max="3" width="16.453125" customWidth="1"/>
    <col min="4" max="4" width="16.81640625" style="4" customWidth="1"/>
    <col min="5" max="5" width="13.26953125" style="3" customWidth="1"/>
    <col min="6" max="6" width="17" customWidth="1"/>
    <col min="8" max="8" width="22.81640625" customWidth="1"/>
    <col min="10" max="10" width="10.1796875" bestFit="1" customWidth="1"/>
    <col min="11" max="11" width="12.453125" bestFit="1" customWidth="1"/>
    <col min="12" max="12" width="19.54296875" customWidth="1"/>
  </cols>
  <sheetData>
    <row r="1" spans="1:12" ht="18.5" x14ac:dyDescent="0.35">
      <c r="A1" s="28" t="s">
        <v>719</v>
      </c>
    </row>
    <row r="3" spans="1:12" x14ac:dyDescent="0.35">
      <c r="A3" s="26" t="s">
        <v>1</v>
      </c>
      <c r="B3" s="26" t="s">
        <v>2</v>
      </c>
      <c r="C3" s="26" t="s">
        <v>272</v>
      </c>
      <c r="D3" s="26" t="s">
        <v>729</v>
      </c>
      <c r="E3" s="27" t="s">
        <v>0</v>
      </c>
      <c r="F3" s="27" t="s">
        <v>82</v>
      </c>
    </row>
    <row r="4" spans="1:12" ht="34.5" customHeight="1" x14ac:dyDescent="0.45">
      <c r="A4" s="170">
        <v>1</v>
      </c>
      <c r="B4" s="171" t="s">
        <v>714</v>
      </c>
      <c r="C4" s="171"/>
      <c r="D4" s="170">
        <v>4</v>
      </c>
      <c r="E4" s="172">
        <f>D4*20000</f>
        <v>80000</v>
      </c>
      <c r="F4" s="171"/>
      <c r="H4" s="3"/>
    </row>
    <row r="5" spans="1:12" ht="34.5" customHeight="1" x14ac:dyDescent="0.45">
      <c r="A5" s="170">
        <f>A4+1</f>
        <v>2</v>
      </c>
      <c r="B5" s="171" t="s">
        <v>16</v>
      </c>
      <c r="C5" s="171"/>
      <c r="D5" s="170">
        <v>2</v>
      </c>
      <c r="E5" s="172">
        <f t="shared" ref="E5:E7" si="0">D5*20000</f>
        <v>40000</v>
      </c>
      <c r="F5" s="171"/>
      <c r="G5" s="75"/>
      <c r="H5" s="3"/>
    </row>
    <row r="6" spans="1:12" ht="34.5" customHeight="1" x14ac:dyDescent="0.45">
      <c r="A6" s="170">
        <f t="shared" ref="A6:A7" si="1">A5+1</f>
        <v>3</v>
      </c>
      <c r="B6" s="171" t="s">
        <v>17</v>
      </c>
      <c r="C6" s="171"/>
      <c r="D6" s="170">
        <v>3</v>
      </c>
      <c r="E6" s="172">
        <f t="shared" si="0"/>
        <v>60000</v>
      </c>
      <c r="F6" s="171"/>
      <c r="G6" s="75"/>
      <c r="H6" s="3"/>
      <c r="I6" s="35"/>
    </row>
    <row r="7" spans="1:12" ht="34.5" customHeight="1" x14ac:dyDescent="0.45">
      <c r="A7" s="170">
        <f t="shared" si="1"/>
        <v>4</v>
      </c>
      <c r="B7" s="171" t="s">
        <v>730</v>
      </c>
      <c r="C7" s="171"/>
      <c r="D7" s="170">
        <v>3</v>
      </c>
      <c r="E7" s="172">
        <f t="shared" si="0"/>
        <v>60000</v>
      </c>
      <c r="F7" s="171"/>
      <c r="G7" s="75"/>
      <c r="H7" s="3"/>
    </row>
    <row r="8" spans="1:12" ht="21" customHeight="1" x14ac:dyDescent="0.35">
      <c r="A8" s="61"/>
      <c r="B8" s="60"/>
      <c r="C8" s="60"/>
      <c r="D8" s="61"/>
      <c r="E8" s="97"/>
      <c r="F8" s="60"/>
      <c r="I8" s="35"/>
    </row>
    <row r="9" spans="1:12" s="181" customFormat="1" ht="18.75" customHeight="1" x14ac:dyDescent="0.35">
      <c r="A9" s="174" t="s">
        <v>0</v>
      </c>
      <c r="B9" s="175"/>
      <c r="C9" s="177"/>
      <c r="D9" s="189">
        <f>SUM(D4:D8)</f>
        <v>12</v>
      </c>
      <c r="E9" s="178">
        <f>SUM(E4:E8)</f>
        <v>240000</v>
      </c>
      <c r="F9" s="178"/>
      <c r="G9" s="179"/>
      <c r="H9" s="179"/>
      <c r="I9" s="180"/>
    </row>
    <row r="10" spans="1:12" x14ac:dyDescent="0.35">
      <c r="B10" s="75"/>
      <c r="C10" s="75"/>
      <c r="D10" s="85"/>
      <c r="E10" s="87"/>
      <c r="F10" s="75"/>
      <c r="G10" s="85"/>
      <c r="H10" s="75"/>
      <c r="I10" s="87"/>
      <c r="J10" s="87"/>
      <c r="K10" s="87"/>
      <c r="L10" s="78"/>
    </row>
    <row r="11" spans="1:12" x14ac:dyDescent="0.35">
      <c r="A11" s="680" t="s">
        <v>716</v>
      </c>
      <c r="B11" s="680"/>
      <c r="C11" s="193"/>
      <c r="D11" s="85"/>
      <c r="E11" s="87">
        <f>D9*15000</f>
        <v>180000</v>
      </c>
      <c r="F11" s="75"/>
      <c r="G11" s="85"/>
      <c r="H11" s="75"/>
      <c r="I11" s="87"/>
      <c r="J11" s="87"/>
      <c r="K11" s="87"/>
      <c r="L11" s="78"/>
    </row>
    <row r="12" spans="1:12" x14ac:dyDescent="0.35">
      <c r="B12" s="186" t="s">
        <v>717</v>
      </c>
      <c r="C12" s="186"/>
      <c r="D12" s="85"/>
      <c r="E12" s="87">
        <f>E9-E11</f>
        <v>60000</v>
      </c>
      <c r="F12" s="78"/>
      <c r="G12" s="85"/>
      <c r="H12" s="75"/>
      <c r="I12" s="87"/>
      <c r="J12" s="87"/>
      <c r="K12" s="87"/>
      <c r="L12" s="78"/>
    </row>
    <row r="13" spans="1:12" x14ac:dyDescent="0.35">
      <c r="B13" s="75"/>
      <c r="C13" s="75"/>
      <c r="D13" s="85"/>
      <c r="E13" s="87"/>
      <c r="F13" s="75"/>
      <c r="G13" s="75"/>
      <c r="H13" s="75"/>
      <c r="I13" s="75"/>
      <c r="J13" s="75"/>
      <c r="K13" s="75"/>
      <c r="L13" s="75"/>
    </row>
    <row r="14" spans="1:12" x14ac:dyDescent="0.35">
      <c r="B14" s="75"/>
      <c r="C14" s="75"/>
      <c r="D14" s="85"/>
      <c r="E14" s="87"/>
      <c r="F14" s="75"/>
    </row>
    <row r="15" spans="1:12" x14ac:dyDescent="0.35">
      <c r="B15" s="75"/>
      <c r="C15" s="75"/>
      <c r="D15" s="85"/>
      <c r="E15" s="87"/>
      <c r="F15" s="75"/>
    </row>
    <row r="17" spans="2:14" s="4" customFormat="1" x14ac:dyDescent="0.35">
      <c r="B17"/>
      <c r="C17"/>
      <c r="E17" s="3"/>
      <c r="F17"/>
      <c r="G17"/>
      <c r="H17"/>
      <c r="I17"/>
      <c r="J17"/>
      <c r="K17"/>
      <c r="L17"/>
      <c r="M17"/>
      <c r="N17"/>
    </row>
    <row r="18" spans="2:14" s="4" customFormat="1" x14ac:dyDescent="0.35">
      <c r="B18"/>
      <c r="C18"/>
      <c r="E18" s="3"/>
      <c r="F18"/>
      <c r="G18"/>
      <c r="H18"/>
      <c r="I18"/>
      <c r="J18"/>
      <c r="K18"/>
      <c r="L18"/>
      <c r="M18"/>
      <c r="N18"/>
    </row>
    <row r="19" spans="2:14" s="4" customFormat="1" x14ac:dyDescent="0.35">
      <c r="B19"/>
      <c r="C19"/>
      <c r="E19" s="3"/>
      <c r="F19"/>
      <c r="G19"/>
      <c r="H19"/>
      <c r="I19"/>
      <c r="J19"/>
      <c r="K19"/>
      <c r="L19"/>
      <c r="M19"/>
      <c r="N19"/>
    </row>
    <row r="20" spans="2:14" s="4" customFormat="1" x14ac:dyDescent="0.35">
      <c r="B20"/>
      <c r="C20"/>
      <c r="E20" s="3"/>
      <c r="F20"/>
      <c r="G20"/>
      <c r="H20"/>
      <c r="I20"/>
      <c r="J20"/>
      <c r="K20"/>
      <c r="L20"/>
      <c r="M20"/>
      <c r="N20"/>
    </row>
  </sheetData>
  <mergeCells count="1">
    <mergeCell ref="A11:B11"/>
  </mergeCells>
  <pageMargins left="0.70866141732283472" right="0.70866141732283472" top="0.35433070866141736" bottom="0.15748031496062992" header="0.31496062992125984" footer="0.31496062992125984"/>
  <pageSetup scale="13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pane xSplit="4" ySplit="3" topLeftCell="E10" activePane="bottomRight" state="frozen"/>
      <selection pane="topRight" activeCell="E1" sqref="E1"/>
      <selection pane="bottomLeft" activeCell="A6" sqref="A6"/>
      <selection pane="bottomRight" activeCell="H17" sqref="H17"/>
    </sheetView>
  </sheetViews>
  <sheetFormatPr defaultRowHeight="14.5" x14ac:dyDescent="0.35"/>
  <cols>
    <col min="1" max="1" width="4.81640625" style="4" customWidth="1"/>
    <col min="2" max="3" width="16.453125" customWidth="1"/>
    <col min="4" max="4" width="16.81640625" style="4" customWidth="1"/>
    <col min="5" max="5" width="13.26953125" style="3" customWidth="1"/>
    <col min="6" max="6" width="17" customWidth="1"/>
    <col min="8" max="8" width="22.81640625" customWidth="1"/>
    <col min="10" max="10" width="10.1796875" bestFit="1" customWidth="1"/>
    <col min="11" max="11" width="12.453125" bestFit="1" customWidth="1"/>
    <col min="12" max="12" width="19.54296875" customWidth="1"/>
  </cols>
  <sheetData>
    <row r="1" spans="1:12" ht="18.5" x14ac:dyDescent="0.35">
      <c r="A1" s="28" t="s">
        <v>719</v>
      </c>
    </row>
    <row r="3" spans="1:12" x14ac:dyDescent="0.35">
      <c r="A3" s="26" t="s">
        <v>1</v>
      </c>
      <c r="B3" s="26" t="s">
        <v>2</v>
      </c>
      <c r="C3" s="26" t="s">
        <v>272</v>
      </c>
      <c r="D3" s="26" t="s">
        <v>718</v>
      </c>
      <c r="E3" s="27" t="s">
        <v>0</v>
      </c>
      <c r="F3" s="27" t="s">
        <v>82</v>
      </c>
    </row>
    <row r="4" spans="1:12" ht="34.5" customHeight="1" x14ac:dyDescent="0.45">
      <c r="A4" s="163">
        <v>1</v>
      </c>
      <c r="B4" s="164" t="s">
        <v>247</v>
      </c>
      <c r="C4" s="164" t="s">
        <v>102</v>
      </c>
      <c r="D4" s="163">
        <v>2</v>
      </c>
      <c r="E4" s="166">
        <f>D4*55000</f>
        <v>110000</v>
      </c>
      <c r="F4" s="164" t="s">
        <v>181</v>
      </c>
      <c r="H4" s="3"/>
    </row>
    <row r="5" spans="1:12" ht="34.5" customHeight="1" x14ac:dyDescent="0.45">
      <c r="A5" s="163">
        <f>A4+1</f>
        <v>2</v>
      </c>
      <c r="B5" s="164" t="s">
        <v>15</v>
      </c>
      <c r="C5" s="164" t="s">
        <v>104</v>
      </c>
      <c r="D5" s="163">
        <v>2</v>
      </c>
      <c r="E5" s="166">
        <f t="shared" ref="E5:E12" si="0">D5*55000</f>
        <v>110000</v>
      </c>
      <c r="F5" s="164" t="s">
        <v>181</v>
      </c>
      <c r="G5" s="75"/>
      <c r="H5" s="3"/>
    </row>
    <row r="6" spans="1:12" ht="34.5" customHeight="1" x14ac:dyDescent="0.45">
      <c r="A6" s="163">
        <f t="shared" ref="A6:A11" si="1">A5+1</f>
        <v>3</v>
      </c>
      <c r="B6" s="164" t="s">
        <v>12</v>
      </c>
      <c r="C6" s="164" t="s">
        <v>102</v>
      </c>
      <c r="D6" s="163">
        <v>1</v>
      </c>
      <c r="E6" s="166">
        <f t="shared" si="0"/>
        <v>55000</v>
      </c>
      <c r="F6" s="164" t="s">
        <v>181</v>
      </c>
      <c r="G6" s="75"/>
      <c r="H6" s="3"/>
      <c r="I6" s="35"/>
    </row>
    <row r="7" spans="1:12" ht="34.5" customHeight="1" x14ac:dyDescent="0.45">
      <c r="A7" s="163">
        <f t="shared" si="1"/>
        <v>4</v>
      </c>
      <c r="B7" s="164" t="s">
        <v>688</v>
      </c>
      <c r="C7" s="164" t="s">
        <v>475</v>
      </c>
      <c r="D7" s="163">
        <v>2</v>
      </c>
      <c r="E7" s="166">
        <f t="shared" si="0"/>
        <v>110000</v>
      </c>
      <c r="F7" s="164"/>
      <c r="G7" s="75"/>
      <c r="H7" s="3"/>
    </row>
    <row r="8" spans="1:12" ht="34.5" customHeight="1" x14ac:dyDescent="0.45">
      <c r="A8" s="163">
        <v>5</v>
      </c>
      <c r="B8" s="164" t="s">
        <v>726</v>
      </c>
      <c r="C8" s="164" t="s">
        <v>475</v>
      </c>
      <c r="D8" s="163">
        <v>1</v>
      </c>
      <c r="E8" s="166">
        <f t="shared" si="0"/>
        <v>55000</v>
      </c>
      <c r="F8" s="164"/>
    </row>
    <row r="9" spans="1:12" ht="34.5" customHeight="1" x14ac:dyDescent="0.45">
      <c r="A9" s="163">
        <f t="shared" si="1"/>
        <v>6</v>
      </c>
      <c r="B9" s="164" t="s">
        <v>691</v>
      </c>
      <c r="C9" s="164" t="s">
        <v>104</v>
      </c>
      <c r="D9" s="163">
        <v>2</v>
      </c>
      <c r="E9" s="166">
        <f t="shared" si="0"/>
        <v>110000</v>
      </c>
      <c r="F9" s="164" t="s">
        <v>181</v>
      </c>
      <c r="L9" s="35"/>
    </row>
    <row r="10" spans="1:12" ht="34.5" customHeight="1" x14ac:dyDescent="0.45">
      <c r="A10" s="163">
        <f t="shared" si="1"/>
        <v>7</v>
      </c>
      <c r="B10" s="164" t="s">
        <v>720</v>
      </c>
      <c r="C10" s="164" t="s">
        <v>721</v>
      </c>
      <c r="D10" s="163">
        <v>2</v>
      </c>
      <c r="E10" s="166">
        <f t="shared" si="0"/>
        <v>110000</v>
      </c>
      <c r="F10" s="164" t="s">
        <v>181</v>
      </c>
      <c r="L10" s="35"/>
    </row>
    <row r="11" spans="1:12" ht="34.5" customHeight="1" x14ac:dyDescent="0.45">
      <c r="A11" s="163">
        <f t="shared" si="1"/>
        <v>8</v>
      </c>
      <c r="B11" s="164" t="s">
        <v>5</v>
      </c>
      <c r="C11" s="164" t="s">
        <v>122</v>
      </c>
      <c r="D11" s="163">
        <v>2</v>
      </c>
      <c r="E11" s="166">
        <f t="shared" si="0"/>
        <v>110000</v>
      </c>
      <c r="F11" s="164" t="s">
        <v>181</v>
      </c>
      <c r="L11" s="35"/>
    </row>
    <row r="12" spans="1:12" ht="21" customHeight="1" x14ac:dyDescent="0.45">
      <c r="A12" s="163">
        <v>9</v>
      </c>
      <c r="B12" s="164" t="s">
        <v>727</v>
      </c>
      <c r="C12" s="164" t="s">
        <v>102</v>
      </c>
      <c r="D12" s="163">
        <v>1</v>
      </c>
      <c r="E12" s="166">
        <f t="shared" si="0"/>
        <v>55000</v>
      </c>
      <c r="F12" s="164" t="s">
        <v>181</v>
      </c>
      <c r="L12" s="35"/>
    </row>
    <row r="13" spans="1:12" ht="21" customHeight="1" x14ac:dyDescent="0.45">
      <c r="A13" s="163">
        <v>10</v>
      </c>
      <c r="B13" s="164" t="s">
        <v>728</v>
      </c>
      <c r="C13" s="164" t="s">
        <v>102</v>
      </c>
      <c r="D13" s="163">
        <v>1</v>
      </c>
      <c r="E13" s="166">
        <f t="shared" ref="E13" si="2">D13*55000</f>
        <v>55000</v>
      </c>
      <c r="F13" s="164" t="s">
        <v>181</v>
      </c>
      <c r="L13" s="35"/>
    </row>
    <row r="14" spans="1:12" ht="21" customHeight="1" x14ac:dyDescent="0.35">
      <c r="A14" s="61"/>
      <c r="B14" s="60"/>
      <c r="C14" s="60"/>
      <c r="D14" s="61"/>
      <c r="E14" s="97"/>
      <c r="F14" s="60"/>
      <c r="I14" s="35"/>
    </row>
    <row r="15" spans="1:12" s="181" customFormat="1" ht="18.75" customHeight="1" x14ac:dyDescent="0.35">
      <c r="A15" s="174" t="s">
        <v>0</v>
      </c>
      <c r="B15" s="175"/>
      <c r="C15" s="177"/>
      <c r="D15" s="189">
        <f>SUM(D4:D14)</f>
        <v>16</v>
      </c>
      <c r="E15" s="178">
        <f>SUM(E4:E12)</f>
        <v>825000</v>
      </c>
      <c r="F15" s="178"/>
      <c r="G15" s="179"/>
      <c r="H15" s="179"/>
      <c r="I15" s="180"/>
    </row>
    <row r="16" spans="1:12" x14ac:dyDescent="0.35">
      <c r="B16" s="75"/>
      <c r="C16" s="75"/>
      <c r="D16" s="85"/>
      <c r="E16" s="87"/>
      <c r="F16" s="75"/>
      <c r="G16" s="85"/>
      <c r="H16" s="75"/>
      <c r="I16" s="87"/>
      <c r="J16" s="87"/>
      <c r="K16" s="87"/>
      <c r="L16" s="78"/>
    </row>
    <row r="17" spans="1:14" x14ac:dyDescent="0.35">
      <c r="A17" s="680" t="s">
        <v>716</v>
      </c>
      <c r="B17" s="680"/>
      <c r="C17" s="187"/>
      <c r="D17" s="85"/>
      <c r="E17" s="87">
        <v>650000</v>
      </c>
      <c r="F17" s="75"/>
      <c r="G17" s="85"/>
      <c r="H17" s="75"/>
      <c r="I17" s="87"/>
      <c r="J17" s="87"/>
      <c r="K17" s="87"/>
      <c r="L17" s="78"/>
    </row>
    <row r="18" spans="1:14" x14ac:dyDescent="0.35">
      <c r="B18" s="186" t="s">
        <v>717</v>
      </c>
      <c r="C18" s="186"/>
      <c r="D18" s="85"/>
      <c r="E18" s="87">
        <f>E15-E17</f>
        <v>175000</v>
      </c>
      <c r="F18" s="78"/>
      <c r="G18" s="85"/>
      <c r="H18" s="75"/>
      <c r="I18" s="87"/>
      <c r="J18" s="87"/>
      <c r="K18" s="87"/>
      <c r="L18" s="78"/>
    </row>
    <row r="19" spans="1:14" x14ac:dyDescent="0.35">
      <c r="B19" s="75"/>
      <c r="C19" s="75"/>
      <c r="D19" s="85"/>
      <c r="E19" s="87"/>
      <c r="F19" s="75"/>
      <c r="G19" s="75"/>
      <c r="H19" s="75"/>
      <c r="I19" s="75"/>
      <c r="J19" s="75"/>
      <c r="K19" s="75"/>
      <c r="L19" s="75"/>
    </row>
    <row r="20" spans="1:14" x14ac:dyDescent="0.35">
      <c r="B20" s="75"/>
      <c r="C20" s="75"/>
      <c r="D20" s="85"/>
      <c r="E20" s="87"/>
      <c r="F20" s="75"/>
    </row>
    <row r="21" spans="1:14" x14ac:dyDescent="0.35">
      <c r="B21" s="75"/>
      <c r="C21" s="75"/>
      <c r="D21" s="85"/>
      <c r="E21" s="87"/>
      <c r="F21" s="75"/>
    </row>
    <row r="23" spans="1:14" ht="22.5" customHeight="1" x14ac:dyDescent="0.35">
      <c r="A23" s="188" t="s">
        <v>1</v>
      </c>
      <c r="B23" s="188" t="s">
        <v>2</v>
      </c>
      <c r="C23" s="188" t="s">
        <v>722</v>
      </c>
      <c r="D23" s="188" t="s">
        <v>723</v>
      </c>
      <c r="E23" s="45" t="s">
        <v>0</v>
      </c>
    </row>
    <row r="24" spans="1:14" ht="22.5" customHeight="1" x14ac:dyDescent="0.35">
      <c r="A24" s="190">
        <v>1</v>
      </c>
      <c r="B24" s="191" t="s">
        <v>724</v>
      </c>
      <c r="C24" s="190">
        <v>2</v>
      </c>
      <c r="D24" s="190"/>
      <c r="E24" s="192">
        <f>C24*16500</f>
        <v>33000</v>
      </c>
    </row>
    <row r="25" spans="1:14" s="4" customFormat="1" ht="22.5" customHeight="1" x14ac:dyDescent="0.35">
      <c r="A25" s="1">
        <f>A24+1</f>
        <v>2</v>
      </c>
      <c r="B25" s="2" t="s">
        <v>217</v>
      </c>
      <c r="C25" s="1">
        <v>2</v>
      </c>
      <c r="D25" s="1"/>
      <c r="E25" s="79">
        <f t="shared" ref="E25:E26" si="3">C25*16500</f>
        <v>33000</v>
      </c>
      <c r="F25"/>
      <c r="G25"/>
      <c r="H25"/>
      <c r="I25"/>
      <c r="J25"/>
      <c r="K25"/>
      <c r="L25"/>
      <c r="M25"/>
      <c r="N25"/>
    </row>
    <row r="26" spans="1:14" s="4" customFormat="1" ht="22.5" customHeight="1" x14ac:dyDescent="0.35">
      <c r="A26" s="190">
        <f t="shared" ref="A26:A28" si="4">A25+1</f>
        <v>3</v>
      </c>
      <c r="B26" s="191" t="s">
        <v>14</v>
      </c>
      <c r="C26" s="190">
        <v>2</v>
      </c>
      <c r="D26" s="190"/>
      <c r="E26" s="192">
        <f t="shared" si="3"/>
        <v>33000</v>
      </c>
      <c r="F26"/>
      <c r="G26"/>
      <c r="H26"/>
      <c r="I26"/>
      <c r="J26"/>
      <c r="K26"/>
      <c r="L26"/>
      <c r="M26"/>
      <c r="N26"/>
    </row>
    <row r="27" spans="1:14" s="4" customFormat="1" ht="22.5" customHeight="1" x14ac:dyDescent="0.35">
      <c r="A27" s="190">
        <f t="shared" si="4"/>
        <v>4</v>
      </c>
      <c r="B27" s="191" t="s">
        <v>248</v>
      </c>
      <c r="C27" s="190">
        <v>6</v>
      </c>
      <c r="D27" s="190"/>
      <c r="E27" s="192">
        <f>C27*16500</f>
        <v>99000</v>
      </c>
      <c r="F27"/>
      <c r="G27"/>
      <c r="H27"/>
      <c r="I27"/>
      <c r="J27"/>
      <c r="K27"/>
      <c r="L27"/>
      <c r="M27"/>
      <c r="N27"/>
    </row>
    <row r="28" spans="1:14" s="4" customFormat="1" ht="22.5" customHeight="1" x14ac:dyDescent="0.35">
      <c r="A28" s="190">
        <f t="shared" si="4"/>
        <v>5</v>
      </c>
      <c r="B28" s="191" t="s">
        <v>725</v>
      </c>
      <c r="C28" s="190">
        <v>3</v>
      </c>
      <c r="D28" s="190">
        <v>2</v>
      </c>
      <c r="E28" s="192">
        <f>5*16500</f>
        <v>82500</v>
      </c>
      <c r="F28"/>
      <c r="G28"/>
      <c r="H28"/>
      <c r="I28"/>
      <c r="J28"/>
      <c r="K28"/>
      <c r="L28"/>
      <c r="M28"/>
      <c r="N28"/>
    </row>
    <row r="29" spans="1:14" s="4" customFormat="1" ht="22.5" customHeight="1" x14ac:dyDescent="0.35">
      <c r="A29" s="684" t="s">
        <v>0</v>
      </c>
      <c r="B29" s="684"/>
      <c r="C29" s="188">
        <f>SUM(C24:C28)</f>
        <v>15</v>
      </c>
      <c r="D29" s="188">
        <f>SUM(D24:D28)</f>
        <v>2</v>
      </c>
      <c r="E29" s="48">
        <f>SUM(E24:E28)</f>
        <v>280500</v>
      </c>
      <c r="F29"/>
      <c r="G29"/>
      <c r="H29"/>
      <c r="I29"/>
      <c r="J29"/>
      <c r="K29"/>
      <c r="L29"/>
      <c r="M29"/>
      <c r="N29"/>
    </row>
    <row r="30" spans="1:14" s="4" customFormat="1" x14ac:dyDescent="0.35">
      <c r="B30"/>
      <c r="C30"/>
      <c r="E30" s="3"/>
      <c r="F30"/>
      <c r="G30"/>
      <c r="H30"/>
      <c r="I30"/>
      <c r="J30"/>
      <c r="K30"/>
      <c r="L30"/>
      <c r="M30"/>
      <c r="N30"/>
    </row>
    <row r="31" spans="1:14" s="4" customFormat="1" x14ac:dyDescent="0.35">
      <c r="B31"/>
      <c r="C31"/>
      <c r="E31" s="3"/>
      <c r="F31"/>
      <c r="G31"/>
      <c r="H31"/>
      <c r="I31"/>
      <c r="J31"/>
      <c r="K31"/>
      <c r="L31"/>
      <c r="M31"/>
      <c r="N31"/>
    </row>
    <row r="32" spans="1:14" s="4" customFormat="1" x14ac:dyDescent="0.35">
      <c r="B32"/>
      <c r="C32"/>
      <c r="E32" s="3"/>
      <c r="F32"/>
      <c r="G32"/>
      <c r="H32"/>
      <c r="I32"/>
      <c r="J32"/>
      <c r="K32"/>
      <c r="L32"/>
      <c r="M32"/>
      <c r="N32"/>
    </row>
    <row r="33" spans="2:14" s="4" customFormat="1" x14ac:dyDescent="0.35">
      <c r="B33"/>
      <c r="C33"/>
      <c r="E33" s="3"/>
      <c r="F33"/>
      <c r="G33"/>
      <c r="H33"/>
      <c r="I33"/>
      <c r="J33"/>
      <c r="K33"/>
      <c r="L33"/>
      <c r="M33"/>
      <c r="N33"/>
    </row>
    <row r="34" spans="2:14" s="4" customFormat="1" x14ac:dyDescent="0.35">
      <c r="B34"/>
      <c r="C34"/>
      <c r="E34" s="3"/>
      <c r="F34"/>
      <c r="G34"/>
      <c r="H34"/>
      <c r="I34"/>
      <c r="J34"/>
      <c r="K34"/>
      <c r="L34"/>
      <c r="M34"/>
      <c r="N34"/>
    </row>
    <row r="35" spans="2:14" s="4" customFormat="1" x14ac:dyDescent="0.35">
      <c r="B35"/>
      <c r="C35"/>
      <c r="E35" s="3"/>
      <c r="F35"/>
      <c r="G35"/>
      <c r="H35"/>
      <c r="I35"/>
      <c r="J35"/>
      <c r="K35"/>
      <c r="L35"/>
      <c r="M35"/>
      <c r="N35"/>
    </row>
  </sheetData>
  <mergeCells count="2">
    <mergeCell ref="A17:B17"/>
    <mergeCell ref="A29:B29"/>
  </mergeCells>
  <pageMargins left="0.70866141732283472" right="0.70866141732283472" top="0.35433070866141736" bottom="0.15748031496062992" header="0.31496062992125984" footer="0.31496062992125984"/>
  <pageSetup scale="13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pane xSplit="3" ySplit="4" topLeftCell="D5" activePane="bottomRight" state="frozen"/>
      <selection pane="topRight" activeCell="E1" sqref="E1"/>
      <selection pane="bottomLeft" activeCell="A6" sqref="A6"/>
      <selection pane="bottomRight" activeCell="A5" sqref="A5:E5"/>
    </sheetView>
  </sheetViews>
  <sheetFormatPr defaultRowHeight="14.5" x14ac:dyDescent="0.35"/>
  <cols>
    <col min="1" max="1" width="4.81640625" style="4" customWidth="1"/>
    <col min="2" max="2" width="16.453125" customWidth="1"/>
    <col min="3" max="3" width="10.81640625" style="4" customWidth="1"/>
    <col min="4" max="4" width="13.26953125" style="3" customWidth="1"/>
    <col min="5" max="5" width="17" customWidth="1"/>
    <col min="7" max="7" width="22.81640625" customWidth="1"/>
    <col min="9" max="9" width="10.1796875" bestFit="1" customWidth="1"/>
    <col min="10" max="10" width="12.453125" bestFit="1" customWidth="1"/>
    <col min="11" max="11" width="19.54296875" customWidth="1"/>
  </cols>
  <sheetData>
    <row r="1" spans="1:11" ht="18.5" x14ac:dyDescent="0.35">
      <c r="A1" s="28" t="s">
        <v>95</v>
      </c>
    </row>
    <row r="2" spans="1:11" ht="21" x14ac:dyDescent="0.5">
      <c r="A2" s="11"/>
    </row>
    <row r="4" spans="1:11" x14ac:dyDescent="0.35">
      <c r="A4" s="26" t="s">
        <v>1</v>
      </c>
      <c r="B4" s="26" t="s">
        <v>2</v>
      </c>
      <c r="C4" s="26" t="s">
        <v>713</v>
      </c>
      <c r="D4" s="27" t="s">
        <v>0</v>
      </c>
      <c r="E4" s="27" t="s">
        <v>82</v>
      </c>
    </row>
    <row r="5" spans="1:11" ht="21" customHeight="1" x14ac:dyDescent="0.45">
      <c r="A5" s="163">
        <v>1</v>
      </c>
      <c r="B5" s="164" t="s">
        <v>17</v>
      </c>
      <c r="C5" s="163">
        <v>1</v>
      </c>
      <c r="D5" s="166">
        <f>C5*40000</f>
        <v>40000</v>
      </c>
      <c r="E5" s="164"/>
      <c r="G5" s="3"/>
    </row>
    <row r="6" spans="1:11" ht="21" customHeight="1" x14ac:dyDescent="0.45">
      <c r="A6" s="163">
        <f>A5+1</f>
        <v>2</v>
      </c>
      <c r="B6" s="164" t="s">
        <v>714</v>
      </c>
      <c r="C6" s="163">
        <v>4</v>
      </c>
      <c r="D6" s="166">
        <f t="shared" ref="D6:D13" si="0">C6*40000</f>
        <v>160000</v>
      </c>
      <c r="E6" s="164"/>
      <c r="F6" s="75"/>
      <c r="G6" s="3"/>
    </row>
    <row r="7" spans="1:11" ht="21" customHeight="1" x14ac:dyDescent="0.45">
      <c r="A7" s="163">
        <f t="shared" ref="A7:A12" si="1">A6+1</f>
        <v>3</v>
      </c>
      <c r="B7" s="164" t="s">
        <v>120</v>
      </c>
      <c r="C7" s="163">
        <v>2</v>
      </c>
      <c r="D7" s="166">
        <f t="shared" si="0"/>
        <v>80000</v>
      </c>
      <c r="E7" s="164"/>
      <c r="F7" s="75"/>
      <c r="G7" s="3"/>
      <c r="H7" s="35"/>
    </row>
    <row r="8" spans="1:11" ht="21" customHeight="1" x14ac:dyDescent="0.45">
      <c r="A8" s="163">
        <f t="shared" si="1"/>
        <v>4</v>
      </c>
      <c r="B8" s="164" t="s">
        <v>248</v>
      </c>
      <c r="C8" s="163">
        <v>2</v>
      </c>
      <c r="D8" s="166">
        <f t="shared" si="0"/>
        <v>80000</v>
      </c>
      <c r="E8" s="164"/>
      <c r="F8" s="75"/>
      <c r="G8" s="3"/>
    </row>
    <row r="9" spans="1:11" ht="21" customHeight="1" x14ac:dyDescent="0.45">
      <c r="A9" s="163">
        <v>5</v>
      </c>
      <c r="B9" s="164" t="s">
        <v>247</v>
      </c>
      <c r="C9" s="163">
        <v>2</v>
      </c>
      <c r="D9" s="166">
        <f t="shared" si="0"/>
        <v>80000</v>
      </c>
      <c r="E9" s="164"/>
    </row>
    <row r="10" spans="1:11" ht="21" customHeight="1" x14ac:dyDescent="0.45">
      <c r="A10" s="163">
        <f t="shared" si="1"/>
        <v>6</v>
      </c>
      <c r="B10" s="164" t="s">
        <v>16</v>
      </c>
      <c r="C10" s="163">
        <v>1</v>
      </c>
      <c r="D10" s="166">
        <f t="shared" si="0"/>
        <v>40000</v>
      </c>
      <c r="E10" s="164"/>
      <c r="K10" s="35"/>
    </row>
    <row r="11" spans="1:11" ht="21" customHeight="1" x14ac:dyDescent="0.45">
      <c r="A11" s="163">
        <f t="shared" si="1"/>
        <v>7</v>
      </c>
      <c r="B11" s="164" t="s">
        <v>5</v>
      </c>
      <c r="C11" s="163">
        <v>1</v>
      </c>
      <c r="D11" s="166">
        <f t="shared" si="0"/>
        <v>40000</v>
      </c>
      <c r="E11" s="164"/>
      <c r="K11" s="35"/>
    </row>
    <row r="12" spans="1:11" ht="21" customHeight="1" x14ac:dyDescent="0.45">
      <c r="A12" s="163">
        <f t="shared" si="1"/>
        <v>8</v>
      </c>
      <c r="B12" s="164" t="s">
        <v>299</v>
      </c>
      <c r="C12" s="163">
        <v>4</v>
      </c>
      <c r="D12" s="166">
        <f t="shared" si="0"/>
        <v>160000</v>
      </c>
      <c r="E12" s="164"/>
      <c r="K12" s="35"/>
    </row>
    <row r="13" spans="1:11" ht="21" customHeight="1" x14ac:dyDescent="0.45">
      <c r="A13" s="163">
        <v>9</v>
      </c>
      <c r="B13" s="164" t="s">
        <v>715</v>
      </c>
      <c r="C13" s="163">
        <v>2</v>
      </c>
      <c r="D13" s="166">
        <f t="shared" si="0"/>
        <v>80000</v>
      </c>
      <c r="E13" s="164"/>
      <c r="K13" s="35"/>
    </row>
    <row r="14" spans="1:11" ht="21" customHeight="1" x14ac:dyDescent="0.35">
      <c r="A14" s="61"/>
      <c r="B14" s="60"/>
      <c r="C14" s="61"/>
      <c r="D14" s="97"/>
      <c r="E14" s="60"/>
      <c r="H14" s="35"/>
    </row>
    <row r="15" spans="1:11" s="181" customFormat="1" ht="18.75" customHeight="1" x14ac:dyDescent="0.35">
      <c r="A15" s="174" t="s">
        <v>0</v>
      </c>
      <c r="B15" s="175"/>
      <c r="C15" s="177"/>
      <c r="D15" s="178">
        <f>SUM(D5:D13)</f>
        <v>760000</v>
      </c>
      <c r="E15" s="178"/>
      <c r="F15" s="179"/>
      <c r="G15" s="179"/>
      <c r="H15" s="180"/>
    </row>
    <row r="16" spans="1:11" x14ac:dyDescent="0.35">
      <c r="B16" s="75"/>
      <c r="C16" s="85"/>
      <c r="D16" s="87"/>
      <c r="E16" s="75"/>
      <c r="F16" s="85"/>
      <c r="G16" s="75"/>
      <c r="H16" s="87"/>
      <c r="I16" s="87"/>
      <c r="J16" s="87"/>
      <c r="K16" s="78"/>
    </row>
    <row r="17" spans="1:13" x14ac:dyDescent="0.35">
      <c r="A17" s="680" t="s">
        <v>716</v>
      </c>
      <c r="B17" s="680"/>
      <c r="C17" s="85"/>
      <c r="D17" s="87">
        <v>406000</v>
      </c>
      <c r="E17" s="75"/>
      <c r="F17" s="85"/>
      <c r="G17" s="75"/>
      <c r="H17" s="87"/>
      <c r="I17" s="87"/>
      <c r="J17" s="87"/>
      <c r="K17" s="78"/>
    </row>
    <row r="18" spans="1:13" x14ac:dyDescent="0.35">
      <c r="B18" s="186" t="s">
        <v>717</v>
      </c>
      <c r="C18" s="85"/>
      <c r="D18" s="87">
        <f>D15-D17</f>
        <v>354000</v>
      </c>
      <c r="E18" s="78"/>
      <c r="F18" s="85"/>
      <c r="G18" s="75"/>
      <c r="H18" s="87"/>
      <c r="I18" s="87"/>
      <c r="J18" s="87"/>
      <c r="K18" s="78"/>
    </row>
    <row r="19" spans="1:13" x14ac:dyDescent="0.35">
      <c r="B19" s="75"/>
      <c r="C19" s="85"/>
      <c r="D19" s="87"/>
      <c r="E19" s="75"/>
      <c r="F19" s="75"/>
      <c r="G19" s="75"/>
      <c r="H19" s="75"/>
      <c r="I19" s="75"/>
      <c r="J19" s="75"/>
      <c r="K19" s="75"/>
    </row>
    <row r="20" spans="1:13" x14ac:dyDescent="0.35">
      <c r="B20" s="75"/>
      <c r="C20" s="85"/>
      <c r="D20" s="87"/>
      <c r="E20" s="75"/>
    </row>
    <row r="21" spans="1:13" x14ac:dyDescent="0.35">
      <c r="B21" s="75"/>
      <c r="C21" s="85"/>
      <c r="D21" s="87"/>
      <c r="E21" s="75"/>
    </row>
    <row r="23" spans="1:13" x14ac:dyDescent="0.35">
      <c r="B23" t="s">
        <v>696</v>
      </c>
      <c r="G23" t="s">
        <v>706</v>
      </c>
    </row>
    <row r="24" spans="1:13" x14ac:dyDescent="0.35">
      <c r="B24" t="s">
        <v>697</v>
      </c>
      <c r="G24" t="s">
        <v>707</v>
      </c>
    </row>
    <row r="25" spans="1:13" s="4" customFormat="1" x14ac:dyDescent="0.35">
      <c r="B25" t="s">
        <v>698</v>
      </c>
      <c r="D25" s="3"/>
      <c r="E25"/>
      <c r="F25"/>
      <c r="G25" t="s">
        <v>708</v>
      </c>
      <c r="H25"/>
      <c r="I25"/>
      <c r="J25"/>
      <c r="K25"/>
      <c r="L25"/>
      <c r="M25"/>
    </row>
    <row r="26" spans="1:13" s="4" customFormat="1" x14ac:dyDescent="0.35">
      <c r="B26" t="s">
        <v>699</v>
      </c>
      <c r="D26" s="3"/>
      <c r="E26"/>
      <c r="F26"/>
      <c r="G26" t="s">
        <v>709</v>
      </c>
      <c r="H26"/>
      <c r="I26"/>
      <c r="J26"/>
      <c r="K26"/>
      <c r="L26"/>
      <c r="M26"/>
    </row>
    <row r="27" spans="1:13" s="4" customFormat="1" x14ac:dyDescent="0.35">
      <c r="B27" t="s">
        <v>700</v>
      </c>
      <c r="D27" s="3"/>
      <c r="E27"/>
      <c r="F27"/>
      <c r="G27" t="s">
        <v>710</v>
      </c>
      <c r="H27"/>
      <c r="I27"/>
      <c r="J27"/>
      <c r="K27"/>
      <c r="L27"/>
      <c r="M27"/>
    </row>
    <row r="28" spans="1:13" s="4" customFormat="1" x14ac:dyDescent="0.35">
      <c r="B28" t="s">
        <v>701</v>
      </c>
      <c r="D28" s="3"/>
      <c r="E28"/>
      <c r="F28"/>
      <c r="G28" t="s">
        <v>711</v>
      </c>
      <c r="H28"/>
      <c r="I28"/>
      <c r="J28"/>
      <c r="K28"/>
      <c r="L28"/>
      <c r="M28"/>
    </row>
    <row r="29" spans="1:13" s="4" customFormat="1" x14ac:dyDescent="0.35">
      <c r="B29"/>
      <c r="D29" s="3"/>
      <c r="E29"/>
      <c r="F29"/>
      <c r="G29" t="s">
        <v>712</v>
      </c>
      <c r="H29"/>
      <c r="I29"/>
      <c r="J29"/>
      <c r="K29"/>
      <c r="L29"/>
      <c r="M29"/>
    </row>
    <row r="30" spans="1:13" s="4" customFormat="1" x14ac:dyDescent="0.35">
      <c r="B30"/>
      <c r="D30" s="3"/>
      <c r="E30"/>
      <c r="F30"/>
      <c r="G30"/>
      <c r="H30"/>
      <c r="I30"/>
      <c r="J30"/>
      <c r="K30"/>
      <c r="L30"/>
      <c r="M30"/>
    </row>
    <row r="31" spans="1:13" s="4" customFormat="1" x14ac:dyDescent="0.35">
      <c r="B31"/>
      <c r="D31" s="3"/>
      <c r="E31"/>
      <c r="F31"/>
      <c r="G31"/>
      <c r="H31"/>
      <c r="I31"/>
      <c r="J31"/>
      <c r="K31"/>
      <c r="L31"/>
      <c r="M31"/>
    </row>
    <row r="32" spans="1:13" s="4" customFormat="1" x14ac:dyDescent="0.35">
      <c r="B32"/>
      <c r="D32" s="3"/>
      <c r="E32"/>
      <c r="F32"/>
      <c r="G32"/>
      <c r="H32"/>
      <c r="I32"/>
      <c r="J32"/>
      <c r="K32"/>
      <c r="L32"/>
      <c r="M32"/>
    </row>
    <row r="33" spans="2:13" s="4" customFormat="1" x14ac:dyDescent="0.35">
      <c r="B33"/>
      <c r="D33" s="3"/>
      <c r="E33"/>
      <c r="F33"/>
      <c r="G33"/>
      <c r="H33"/>
      <c r="I33"/>
      <c r="J33"/>
      <c r="K33"/>
      <c r="L33"/>
      <c r="M33"/>
    </row>
    <row r="34" spans="2:13" s="4" customFormat="1" x14ac:dyDescent="0.35">
      <c r="B34"/>
      <c r="D34" s="3"/>
      <c r="E34"/>
      <c r="F34"/>
      <c r="G34"/>
      <c r="H34"/>
      <c r="I34"/>
      <c r="J34"/>
      <c r="K34"/>
      <c r="L34"/>
      <c r="M34"/>
    </row>
    <row r="35" spans="2:13" s="4" customFormat="1" x14ac:dyDescent="0.35">
      <c r="B35"/>
      <c r="D35" s="3"/>
      <c r="E35"/>
      <c r="F35"/>
      <c r="G35"/>
      <c r="H35"/>
      <c r="I35"/>
      <c r="J35"/>
      <c r="K35"/>
      <c r="L35"/>
      <c r="M35"/>
    </row>
  </sheetData>
  <mergeCells count="1">
    <mergeCell ref="A17:B17"/>
  </mergeCells>
  <pageMargins left="0.70866141732283472" right="0.70866141732283472" top="0.35433070866141736" bottom="0.15748031496062992" header="0.31496062992125984" footer="0.31496062992125984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H6" sqref="H6:N12"/>
    </sheetView>
  </sheetViews>
  <sheetFormatPr defaultRowHeight="14.5" x14ac:dyDescent="0.35"/>
  <cols>
    <col min="1" max="1" width="4.81640625" style="4" customWidth="1"/>
    <col min="2" max="2" width="16.453125" customWidth="1"/>
    <col min="3" max="4" width="10.81640625" style="4" customWidth="1"/>
    <col min="5" max="5" width="13.26953125" style="3" customWidth="1"/>
    <col min="6" max="6" width="17" customWidth="1"/>
    <col min="8" max="8" width="22.81640625" customWidth="1"/>
    <col min="10" max="10" width="10.1796875" bestFit="1" customWidth="1"/>
    <col min="11" max="11" width="12.453125" bestFit="1" customWidth="1"/>
    <col min="12" max="12" width="19.54296875" customWidth="1"/>
  </cols>
  <sheetData>
    <row r="1" spans="1:12" ht="18.5" x14ac:dyDescent="0.35">
      <c r="A1" s="28" t="s">
        <v>116</v>
      </c>
    </row>
    <row r="3" spans="1:12" x14ac:dyDescent="0.35">
      <c r="A3" s="26" t="s">
        <v>1</v>
      </c>
      <c r="B3" s="26" t="s">
        <v>2</v>
      </c>
      <c r="C3" s="26" t="s">
        <v>116</v>
      </c>
      <c r="D3" s="26" t="s">
        <v>702</v>
      </c>
      <c r="E3" s="27" t="s">
        <v>0</v>
      </c>
      <c r="F3" s="27" t="s">
        <v>82</v>
      </c>
    </row>
    <row r="4" spans="1:12" ht="21" customHeight="1" x14ac:dyDescent="0.45">
      <c r="A4" s="170">
        <v>1</v>
      </c>
      <c r="B4" s="171" t="s">
        <v>3</v>
      </c>
      <c r="C4" s="170">
        <v>15</v>
      </c>
      <c r="D4" s="170">
        <v>10</v>
      </c>
      <c r="E4" s="172">
        <f>C4*4500+D4*11000</f>
        <v>177500</v>
      </c>
      <c r="F4" s="171"/>
      <c r="H4" s="3"/>
    </row>
    <row r="5" spans="1:12" ht="21" customHeight="1" x14ac:dyDescent="0.45">
      <c r="A5" s="163">
        <f>A4+1</f>
        <v>2</v>
      </c>
      <c r="B5" s="164" t="s">
        <v>120</v>
      </c>
      <c r="C5" s="163">
        <v>10</v>
      </c>
      <c r="D5" s="163">
        <v>5</v>
      </c>
      <c r="E5" s="166">
        <f>C5*4500+D5*11000</f>
        <v>100000</v>
      </c>
      <c r="F5" s="164"/>
      <c r="G5" s="75"/>
      <c r="H5" s="3"/>
    </row>
    <row r="6" spans="1:12" ht="21" customHeight="1" x14ac:dyDescent="0.45">
      <c r="A6" s="163">
        <f t="shared" ref="A6:A10" si="0">A5+1</f>
        <v>3</v>
      </c>
      <c r="B6" s="164" t="s">
        <v>17</v>
      </c>
      <c r="C6" s="163">
        <v>6</v>
      </c>
      <c r="D6" s="163">
        <v>5</v>
      </c>
      <c r="E6" s="166">
        <f>C6*4500+D6*11000</f>
        <v>82000</v>
      </c>
      <c r="F6" s="164"/>
      <c r="G6" s="75"/>
      <c r="H6" s="3"/>
      <c r="I6" s="35"/>
    </row>
    <row r="7" spans="1:12" ht="21" customHeight="1" x14ac:dyDescent="0.45">
      <c r="A7" s="163">
        <f t="shared" si="0"/>
        <v>4</v>
      </c>
      <c r="B7" s="164" t="s">
        <v>14</v>
      </c>
      <c r="C7" s="163">
        <v>20</v>
      </c>
      <c r="D7" s="163">
        <v>10</v>
      </c>
      <c r="E7" s="166">
        <f>C7*4500+D7*11000</f>
        <v>200000</v>
      </c>
      <c r="F7" s="164"/>
      <c r="G7" s="75"/>
      <c r="H7" s="3"/>
    </row>
    <row r="8" spans="1:12" ht="21" customHeight="1" x14ac:dyDescent="0.45">
      <c r="A8" s="170">
        <f t="shared" si="0"/>
        <v>5</v>
      </c>
      <c r="B8" s="171" t="s">
        <v>703</v>
      </c>
      <c r="C8" s="170">
        <v>10</v>
      </c>
      <c r="D8" s="170">
        <v>10</v>
      </c>
      <c r="E8" s="172">
        <f>C8*4500+D8*11000</f>
        <v>155000</v>
      </c>
      <c r="F8" s="171"/>
      <c r="G8" s="75"/>
      <c r="H8" s="3"/>
    </row>
    <row r="9" spans="1:12" ht="21" customHeight="1" x14ac:dyDescent="0.45">
      <c r="A9" s="170">
        <f t="shared" si="0"/>
        <v>6</v>
      </c>
      <c r="B9" s="171" t="s">
        <v>704</v>
      </c>
      <c r="C9" s="170">
        <v>15</v>
      </c>
      <c r="D9" s="170"/>
      <c r="E9" s="172">
        <f t="shared" ref="E9:E10" si="1">C9*4500+D9*10000</f>
        <v>67500</v>
      </c>
      <c r="F9" s="171"/>
    </row>
    <row r="10" spans="1:12" ht="21" customHeight="1" x14ac:dyDescent="0.45">
      <c r="A10" s="170">
        <f t="shared" si="0"/>
        <v>7</v>
      </c>
      <c r="B10" s="171" t="s">
        <v>705</v>
      </c>
      <c r="C10" s="170">
        <v>15</v>
      </c>
      <c r="D10" s="170"/>
      <c r="E10" s="172">
        <f t="shared" si="1"/>
        <v>67500</v>
      </c>
      <c r="F10" s="171"/>
      <c r="L10" s="35"/>
    </row>
    <row r="11" spans="1:12" ht="21" customHeight="1" x14ac:dyDescent="0.35">
      <c r="A11" s="61"/>
      <c r="B11" s="60"/>
      <c r="C11" s="61"/>
      <c r="D11" s="61"/>
      <c r="E11" s="97"/>
      <c r="F11" s="60"/>
    </row>
    <row r="12" spans="1:12" s="181" customFormat="1" ht="18.75" customHeight="1" x14ac:dyDescent="0.35">
      <c r="A12" s="174" t="s">
        <v>0</v>
      </c>
      <c r="B12" s="175"/>
      <c r="C12" s="177"/>
      <c r="D12" s="177"/>
      <c r="E12" s="178">
        <f>SUM(E4:E10)</f>
        <v>849500</v>
      </c>
      <c r="F12" s="178"/>
      <c r="G12" s="179"/>
      <c r="H12" s="179"/>
      <c r="I12" s="180"/>
    </row>
    <row r="13" spans="1:12" x14ac:dyDescent="0.35">
      <c r="B13" s="75"/>
      <c r="C13" s="85"/>
      <c r="D13" s="85"/>
      <c r="E13" s="87"/>
      <c r="F13" s="75"/>
      <c r="G13" s="85"/>
      <c r="H13" s="75"/>
      <c r="I13" s="87"/>
      <c r="J13" s="87"/>
      <c r="K13" s="87"/>
      <c r="L13" s="78"/>
    </row>
    <row r="14" spans="1:12" x14ac:dyDescent="0.35">
      <c r="B14" s="75"/>
      <c r="C14" s="85"/>
      <c r="D14" s="85"/>
      <c r="E14" s="87"/>
      <c r="F14" s="75"/>
      <c r="G14" s="85"/>
      <c r="H14" s="75"/>
      <c r="I14" s="87"/>
      <c r="J14" s="87"/>
      <c r="K14" s="87"/>
      <c r="L14" s="78"/>
    </row>
    <row r="15" spans="1:12" x14ac:dyDescent="0.35">
      <c r="B15" s="75"/>
      <c r="C15" s="85"/>
      <c r="D15" s="85"/>
      <c r="E15" s="87"/>
      <c r="F15" s="78"/>
      <c r="G15" s="85"/>
      <c r="H15" s="75"/>
      <c r="I15" s="87"/>
      <c r="J15" s="87"/>
      <c r="K15" s="87"/>
      <c r="L15" s="78"/>
    </row>
    <row r="16" spans="1:12" x14ac:dyDescent="0.35">
      <c r="B16" s="75"/>
      <c r="C16" s="85"/>
      <c r="D16" s="85"/>
      <c r="E16" s="87"/>
      <c r="F16" s="75"/>
      <c r="G16" s="75"/>
      <c r="H16" s="75"/>
      <c r="I16" s="75"/>
      <c r="J16" s="75"/>
      <c r="K16" s="75"/>
      <c r="L16" s="75"/>
    </row>
    <row r="17" spans="2:14" x14ac:dyDescent="0.35">
      <c r="B17" s="75"/>
      <c r="C17" s="85"/>
      <c r="D17" s="85"/>
      <c r="E17" s="87"/>
      <c r="F17" s="75"/>
    </row>
    <row r="18" spans="2:14" x14ac:dyDescent="0.35">
      <c r="B18" s="75"/>
      <c r="C18" s="85"/>
      <c r="D18" s="85"/>
      <c r="E18" s="87"/>
      <c r="F18" s="75"/>
    </row>
    <row r="22" spans="2:14" s="4" customFormat="1" x14ac:dyDescent="0.35">
      <c r="B22"/>
      <c r="E22" s="3"/>
      <c r="F22"/>
      <c r="G22"/>
      <c r="H22"/>
      <c r="I22"/>
      <c r="J22"/>
      <c r="K22"/>
      <c r="L22"/>
      <c r="M22"/>
      <c r="N22"/>
    </row>
    <row r="23" spans="2:14" s="4" customFormat="1" x14ac:dyDescent="0.35">
      <c r="B23"/>
      <c r="E23" s="3"/>
      <c r="F23"/>
      <c r="G23"/>
      <c r="H23"/>
      <c r="I23"/>
      <c r="J23"/>
      <c r="K23"/>
      <c r="L23"/>
      <c r="M23"/>
      <c r="N23"/>
    </row>
    <row r="24" spans="2:14" s="4" customFormat="1" x14ac:dyDescent="0.35">
      <c r="B24"/>
      <c r="E24" s="3"/>
      <c r="F24"/>
      <c r="G24"/>
      <c r="H24"/>
      <c r="I24"/>
      <c r="J24"/>
      <c r="K24"/>
      <c r="L24"/>
      <c r="M24"/>
      <c r="N24"/>
    </row>
    <row r="25" spans="2:14" s="4" customFormat="1" x14ac:dyDescent="0.35">
      <c r="B25"/>
      <c r="E25" s="3"/>
      <c r="F25"/>
      <c r="G25"/>
      <c r="H25"/>
      <c r="I25"/>
      <c r="J25"/>
      <c r="K25"/>
      <c r="L25"/>
      <c r="M25"/>
      <c r="N25"/>
    </row>
    <row r="26" spans="2:14" s="4" customFormat="1" x14ac:dyDescent="0.35">
      <c r="B26"/>
      <c r="E26" s="3"/>
      <c r="F26"/>
      <c r="G26"/>
      <c r="H26"/>
      <c r="I26"/>
      <c r="J26"/>
      <c r="K26"/>
      <c r="L26"/>
      <c r="M26"/>
      <c r="N26"/>
    </row>
    <row r="27" spans="2:14" s="4" customFormat="1" x14ac:dyDescent="0.35">
      <c r="B27"/>
      <c r="E27" s="3"/>
      <c r="F27"/>
      <c r="G27"/>
      <c r="H27"/>
      <c r="I27"/>
      <c r="J27"/>
      <c r="K27"/>
      <c r="L27"/>
      <c r="M27"/>
      <c r="N27"/>
    </row>
    <row r="28" spans="2:14" s="4" customFormat="1" x14ac:dyDescent="0.35">
      <c r="B28"/>
      <c r="E28" s="3"/>
      <c r="F28"/>
      <c r="G28"/>
      <c r="H28"/>
      <c r="I28"/>
      <c r="J28"/>
      <c r="K28"/>
      <c r="L28"/>
      <c r="M28"/>
      <c r="N28"/>
    </row>
    <row r="29" spans="2:14" s="4" customFormat="1" x14ac:dyDescent="0.35">
      <c r="B29"/>
      <c r="E29" s="3"/>
      <c r="F29"/>
      <c r="G29"/>
      <c r="H29"/>
      <c r="I29"/>
      <c r="J29"/>
      <c r="K29"/>
      <c r="L29"/>
      <c r="M29"/>
      <c r="N29"/>
    </row>
    <row r="30" spans="2:14" s="4" customFormat="1" x14ac:dyDescent="0.35">
      <c r="B30"/>
      <c r="E30" s="3"/>
      <c r="F30"/>
      <c r="G30"/>
      <c r="H30"/>
      <c r="I30"/>
      <c r="J30"/>
      <c r="K30"/>
      <c r="L30"/>
      <c r="M30"/>
      <c r="N30"/>
    </row>
    <row r="31" spans="2:14" s="4" customFormat="1" x14ac:dyDescent="0.35">
      <c r="B31"/>
      <c r="E31" s="3"/>
      <c r="F31"/>
      <c r="G31"/>
      <c r="H31"/>
      <c r="I31"/>
      <c r="J31"/>
      <c r="K31"/>
      <c r="L31"/>
      <c r="M31"/>
      <c r="N31"/>
    </row>
    <row r="32" spans="2:14" s="4" customFormat="1" x14ac:dyDescent="0.35">
      <c r="B32"/>
      <c r="E32" s="3"/>
      <c r="F32"/>
      <c r="G32"/>
      <c r="H32"/>
      <c r="I32"/>
      <c r="J32"/>
      <c r="K32"/>
      <c r="L32"/>
      <c r="M32"/>
      <c r="N32"/>
    </row>
  </sheetData>
  <pageMargins left="0.70866141732283472" right="0.70866141732283472" top="0.35433070866141736" bottom="0.15748031496062992" header="0.31496062992125984" footer="0.31496062992125984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pane xSplit="4" ySplit="5" topLeftCell="E18" activePane="bottomRight" state="frozen"/>
      <selection pane="topRight" activeCell="E1" sqref="E1"/>
      <selection pane="bottomLeft" activeCell="A6" sqref="A6"/>
      <selection pane="bottomRight" activeCell="A13" sqref="A13:G14"/>
    </sheetView>
  </sheetViews>
  <sheetFormatPr defaultRowHeight="14.5" x14ac:dyDescent="0.35"/>
  <cols>
    <col min="1" max="1" width="4.81640625" style="4" customWidth="1"/>
    <col min="2" max="2" width="28.26953125" customWidth="1"/>
    <col min="3" max="3" width="15.26953125" style="29" customWidth="1"/>
    <col min="4" max="5" width="7.26953125" style="4" customWidth="1"/>
    <col min="6" max="6" width="13.26953125" style="3" customWidth="1"/>
    <col min="7" max="7" width="17" customWidth="1"/>
    <col min="9" max="9" width="22.81640625" customWidth="1"/>
    <col min="11" max="11" width="10.1796875" bestFit="1" customWidth="1"/>
    <col min="12" max="12" width="12.453125" bestFit="1" customWidth="1"/>
    <col min="13" max="13" width="9.26953125" customWidth="1"/>
  </cols>
  <sheetData>
    <row r="1" spans="1:9" ht="18.5" x14ac:dyDescent="0.35">
      <c r="A1" s="28" t="s">
        <v>95</v>
      </c>
    </row>
    <row r="2" spans="1:9" ht="21" x14ac:dyDescent="0.5">
      <c r="A2" s="11" t="s">
        <v>96</v>
      </c>
    </row>
    <row r="3" spans="1:9" ht="21" x14ac:dyDescent="0.5">
      <c r="A3" s="11" t="s">
        <v>97</v>
      </c>
    </row>
    <row r="5" spans="1:9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682</v>
      </c>
      <c r="F5" s="27" t="s">
        <v>0</v>
      </c>
      <c r="G5" s="27" t="s">
        <v>82</v>
      </c>
    </row>
    <row r="6" spans="1:9" ht="21" customHeight="1" x14ac:dyDescent="0.45">
      <c r="A6" s="163">
        <v>1</v>
      </c>
      <c r="B6" s="164" t="s">
        <v>5</v>
      </c>
      <c r="C6" s="165" t="s">
        <v>189</v>
      </c>
      <c r="D6" s="163">
        <v>8</v>
      </c>
      <c r="E6" s="163">
        <v>1</v>
      </c>
      <c r="F6" s="166">
        <v>50000</v>
      </c>
      <c r="G6" s="164"/>
      <c r="I6" s="3"/>
    </row>
    <row r="7" spans="1:9" ht="21" customHeight="1" x14ac:dyDescent="0.45">
      <c r="A7" s="163">
        <f>A6+1</f>
        <v>2</v>
      </c>
      <c r="B7" s="37" t="s">
        <v>683</v>
      </c>
      <c r="C7" s="165" t="s">
        <v>685</v>
      </c>
      <c r="D7" s="163">
        <v>3</v>
      </c>
      <c r="E7" s="163">
        <v>2</v>
      </c>
      <c r="F7" s="166">
        <f>E7*50000</f>
        <v>100000</v>
      </c>
      <c r="G7" s="164"/>
      <c r="H7" s="75"/>
      <c r="I7" s="3"/>
    </row>
    <row r="8" spans="1:9" ht="21" customHeight="1" x14ac:dyDescent="0.45">
      <c r="A8" s="163">
        <f t="shared" ref="A8:A14" si="0">A7+1</f>
        <v>3</v>
      </c>
      <c r="B8" s="164" t="s">
        <v>684</v>
      </c>
      <c r="C8" s="165" t="s">
        <v>104</v>
      </c>
      <c r="D8" s="163">
        <v>4</v>
      </c>
      <c r="E8" s="163">
        <v>1</v>
      </c>
      <c r="F8" s="166">
        <v>50000</v>
      </c>
      <c r="G8" s="164"/>
      <c r="H8" s="75"/>
      <c r="I8" s="3"/>
    </row>
    <row r="9" spans="1:9" ht="21" customHeight="1" x14ac:dyDescent="0.45">
      <c r="A9" s="163">
        <f t="shared" si="0"/>
        <v>4</v>
      </c>
      <c r="B9" s="164" t="s">
        <v>686</v>
      </c>
      <c r="C9" s="165" t="s">
        <v>687</v>
      </c>
      <c r="D9" s="163">
        <v>4</v>
      </c>
      <c r="E9" s="163">
        <v>2</v>
      </c>
      <c r="F9" s="166">
        <v>100000</v>
      </c>
      <c r="G9" s="164"/>
      <c r="H9" s="75"/>
      <c r="I9" s="3"/>
    </row>
    <row r="10" spans="1:9" ht="21" customHeight="1" x14ac:dyDescent="0.45">
      <c r="A10" s="163">
        <f t="shared" si="0"/>
        <v>5</v>
      </c>
      <c r="B10" s="164" t="s">
        <v>688</v>
      </c>
      <c r="C10" s="165" t="s">
        <v>475</v>
      </c>
      <c r="D10" s="163">
        <v>4</v>
      </c>
      <c r="E10" s="163">
        <v>3</v>
      </c>
      <c r="F10" s="166">
        <v>150000</v>
      </c>
      <c r="G10" s="164"/>
      <c r="H10" s="75"/>
      <c r="I10" s="3"/>
    </row>
    <row r="11" spans="1:9" ht="21" customHeight="1" x14ac:dyDescent="0.45">
      <c r="A11" s="163">
        <f t="shared" si="0"/>
        <v>6</v>
      </c>
      <c r="B11" s="164" t="s">
        <v>689</v>
      </c>
      <c r="C11" s="165" t="s">
        <v>189</v>
      </c>
      <c r="D11" s="163">
        <v>8</v>
      </c>
      <c r="E11" s="163">
        <v>3</v>
      </c>
      <c r="F11" s="166">
        <v>150000</v>
      </c>
      <c r="G11" s="164"/>
      <c r="H11" s="75"/>
      <c r="I11" s="3"/>
    </row>
    <row r="12" spans="1:9" ht="21" customHeight="1" x14ac:dyDescent="0.45">
      <c r="A12" s="163">
        <f t="shared" si="0"/>
        <v>7</v>
      </c>
      <c r="B12" s="164" t="s">
        <v>690</v>
      </c>
      <c r="C12" s="165" t="s">
        <v>692</v>
      </c>
      <c r="D12" s="163">
        <v>3</v>
      </c>
      <c r="E12" s="163">
        <v>2</v>
      </c>
      <c r="F12" s="166">
        <f>E12*50000</f>
        <v>100000</v>
      </c>
      <c r="G12" s="164"/>
      <c r="H12" s="75"/>
      <c r="I12" s="35"/>
    </row>
    <row r="13" spans="1:9" ht="21" customHeight="1" x14ac:dyDescent="0.45">
      <c r="A13" s="163">
        <f t="shared" si="0"/>
        <v>8</v>
      </c>
      <c r="B13" s="164" t="s">
        <v>650</v>
      </c>
      <c r="C13" s="165" t="s">
        <v>189</v>
      </c>
      <c r="D13" s="163">
        <v>8</v>
      </c>
      <c r="E13" s="163">
        <v>1</v>
      </c>
      <c r="F13" s="166">
        <v>50000</v>
      </c>
      <c r="G13" s="164"/>
    </row>
    <row r="14" spans="1:9" ht="21" customHeight="1" x14ac:dyDescent="0.45">
      <c r="A14" s="163">
        <f t="shared" si="0"/>
        <v>9</v>
      </c>
      <c r="B14" s="164" t="s">
        <v>691</v>
      </c>
      <c r="C14" s="165" t="s">
        <v>104</v>
      </c>
      <c r="D14" s="163">
        <v>4</v>
      </c>
      <c r="E14" s="163">
        <v>3</v>
      </c>
      <c r="F14" s="166">
        <f t="shared" ref="F14" si="1">F13*E14</f>
        <v>150000</v>
      </c>
      <c r="G14" s="164"/>
    </row>
    <row r="15" spans="1:9" ht="21" customHeight="1" x14ac:dyDescent="0.45">
      <c r="A15" s="163">
        <v>10</v>
      </c>
      <c r="B15" s="168" t="s">
        <v>14</v>
      </c>
      <c r="C15" s="165" t="s">
        <v>687</v>
      </c>
      <c r="D15" s="163">
        <v>4</v>
      </c>
      <c r="E15" s="163">
        <v>2</v>
      </c>
      <c r="F15" s="166">
        <v>100000</v>
      </c>
      <c r="G15" s="164"/>
    </row>
    <row r="16" spans="1:9" ht="21" customHeight="1" x14ac:dyDescent="0.35">
      <c r="A16" s="61"/>
      <c r="B16" s="60"/>
      <c r="C16" s="96"/>
      <c r="D16" s="61"/>
      <c r="E16" s="61"/>
      <c r="F16" s="97"/>
      <c r="G16" s="60"/>
    </row>
    <row r="17" spans="1:13" s="181" customFormat="1" ht="18.75" customHeight="1" x14ac:dyDescent="0.35">
      <c r="A17" s="174" t="s">
        <v>0</v>
      </c>
      <c r="B17" s="175"/>
      <c r="C17" s="176"/>
      <c r="D17" s="177"/>
      <c r="E17" s="177"/>
      <c r="F17" s="178">
        <f>SUM(F6:F15)</f>
        <v>1000000</v>
      </c>
      <c r="G17" s="178"/>
      <c r="H17" s="179"/>
      <c r="I17" s="179"/>
      <c r="J17" s="180"/>
    </row>
    <row r="18" spans="1:13" s="181" customFormat="1" ht="18" customHeight="1" x14ac:dyDescent="0.35">
      <c r="A18" s="182"/>
      <c r="C18" s="183"/>
      <c r="D18" s="182"/>
      <c r="E18" s="182"/>
      <c r="F18" s="179">
        <v>800000</v>
      </c>
      <c r="I18" s="180"/>
      <c r="J18" s="180"/>
    </row>
    <row r="19" spans="1:13" s="181" customFormat="1" ht="15.5" x14ac:dyDescent="0.35">
      <c r="A19" s="182" t="s">
        <v>91</v>
      </c>
      <c r="C19" s="183"/>
      <c r="D19" s="182"/>
      <c r="E19" s="182"/>
      <c r="F19" s="184">
        <f>F17-F18</f>
        <v>200000</v>
      </c>
      <c r="I19" s="180"/>
    </row>
    <row r="20" spans="1:13" s="181" customFormat="1" ht="15.5" x14ac:dyDescent="0.35">
      <c r="A20" s="182"/>
      <c r="C20" s="183"/>
      <c r="D20" s="182"/>
      <c r="E20" s="182"/>
      <c r="F20" s="179"/>
    </row>
    <row r="21" spans="1:13" x14ac:dyDescent="0.35">
      <c r="B21" t="s">
        <v>693</v>
      </c>
      <c r="F21" s="3">
        <v>24500</v>
      </c>
    </row>
    <row r="22" spans="1:13" x14ac:dyDescent="0.35">
      <c r="B22" s="75" t="s">
        <v>694</v>
      </c>
      <c r="C22" s="173"/>
      <c r="D22" s="85"/>
      <c r="E22" s="85"/>
      <c r="F22" s="87">
        <f>13000+3000</f>
        <v>16000</v>
      </c>
      <c r="G22" s="75"/>
    </row>
    <row r="23" spans="1:13" x14ac:dyDescent="0.35">
      <c r="B23" s="75"/>
      <c r="C23" s="173"/>
      <c r="D23" s="85"/>
      <c r="E23" s="85"/>
      <c r="F23" s="87">
        <f>SUM(F21:F22)</f>
        <v>40500</v>
      </c>
      <c r="G23" s="75"/>
    </row>
    <row r="24" spans="1:13" x14ac:dyDescent="0.35">
      <c r="B24" s="36" t="s">
        <v>695</v>
      </c>
      <c r="C24" s="185"/>
      <c r="D24" s="39"/>
      <c r="E24" s="39"/>
      <c r="F24" s="37">
        <f>F19-F23</f>
        <v>159500</v>
      </c>
      <c r="G24" s="75"/>
      <c r="H24" s="85"/>
      <c r="I24" s="85"/>
      <c r="J24" s="85"/>
      <c r="K24" s="85"/>
      <c r="L24" s="85"/>
      <c r="M24" s="85"/>
    </row>
    <row r="25" spans="1:13" x14ac:dyDescent="0.35">
      <c r="B25" s="75"/>
      <c r="C25" s="173"/>
      <c r="D25" s="85"/>
      <c r="E25" s="85"/>
      <c r="F25" s="87"/>
      <c r="G25" s="75"/>
      <c r="H25" s="85"/>
      <c r="I25" s="75"/>
      <c r="J25" s="87"/>
      <c r="K25" s="87"/>
      <c r="L25" s="87"/>
      <c r="M25" s="78"/>
    </row>
    <row r="26" spans="1:13" x14ac:dyDescent="0.35">
      <c r="B26" s="75"/>
      <c r="C26" s="173"/>
      <c r="D26" s="85"/>
      <c r="E26" s="85"/>
      <c r="F26" s="87"/>
      <c r="G26" s="75"/>
      <c r="H26" s="85"/>
      <c r="I26" s="75"/>
      <c r="J26" s="87"/>
      <c r="K26" s="87"/>
      <c r="L26" s="87"/>
      <c r="M26" s="78"/>
    </row>
    <row r="27" spans="1:13" x14ac:dyDescent="0.35">
      <c r="B27" s="75"/>
      <c r="C27" s="173"/>
      <c r="D27" s="85"/>
      <c r="E27" s="85"/>
      <c r="F27" s="87"/>
      <c r="G27" s="78"/>
      <c r="H27" s="85"/>
      <c r="I27" s="75"/>
      <c r="J27" s="87"/>
      <c r="K27" s="87"/>
      <c r="L27" s="87"/>
      <c r="M27" s="78"/>
    </row>
    <row r="28" spans="1:13" x14ac:dyDescent="0.35">
      <c r="B28" s="75"/>
      <c r="C28" s="173"/>
      <c r="D28" s="85"/>
      <c r="E28" s="85"/>
      <c r="F28" s="87"/>
      <c r="G28" s="75"/>
      <c r="H28" s="75"/>
      <c r="I28" s="75"/>
      <c r="J28" s="75"/>
      <c r="K28" s="75"/>
      <c r="L28" s="75"/>
      <c r="M28" s="75"/>
    </row>
    <row r="29" spans="1:13" x14ac:dyDescent="0.35">
      <c r="B29" s="75"/>
      <c r="C29" s="173"/>
      <c r="D29" s="85"/>
      <c r="E29" s="85"/>
      <c r="F29" s="87"/>
      <c r="G29" s="75"/>
    </row>
    <row r="30" spans="1:13" x14ac:dyDescent="0.35">
      <c r="B30" s="75"/>
      <c r="C30" s="173"/>
      <c r="D30" s="85"/>
      <c r="E30" s="85"/>
      <c r="F30" s="87"/>
      <c r="G30" s="75"/>
    </row>
    <row r="34" spans="2:15" s="4" customFormat="1" x14ac:dyDescent="0.35">
      <c r="B34"/>
      <c r="C34" s="29"/>
      <c r="F34" s="3"/>
      <c r="G34"/>
      <c r="H34"/>
      <c r="I34"/>
      <c r="J34"/>
      <c r="K34"/>
      <c r="L34"/>
      <c r="M34"/>
      <c r="N34"/>
      <c r="O34"/>
    </row>
    <row r="35" spans="2:15" s="4" customFormat="1" x14ac:dyDescent="0.35">
      <c r="B35"/>
      <c r="C35" s="169"/>
      <c r="F35" s="3"/>
      <c r="G35"/>
      <c r="H35"/>
      <c r="I35"/>
      <c r="J35"/>
      <c r="K35"/>
      <c r="L35"/>
      <c r="M35"/>
      <c r="N35"/>
      <c r="O35"/>
    </row>
    <row r="36" spans="2:15" s="4" customFormat="1" x14ac:dyDescent="0.35">
      <c r="B36"/>
      <c r="C36" s="169"/>
      <c r="F36" s="3"/>
      <c r="G36"/>
      <c r="H36"/>
      <c r="I36"/>
      <c r="J36"/>
      <c r="K36"/>
      <c r="L36"/>
      <c r="M36"/>
      <c r="N36"/>
      <c r="O36"/>
    </row>
    <row r="37" spans="2:15" s="4" customFormat="1" x14ac:dyDescent="0.35">
      <c r="B37"/>
      <c r="C37" s="169"/>
      <c r="F37" s="3"/>
      <c r="G37"/>
      <c r="H37"/>
      <c r="I37"/>
      <c r="J37"/>
      <c r="K37"/>
      <c r="L37"/>
      <c r="M37"/>
      <c r="N37"/>
      <c r="O37"/>
    </row>
    <row r="38" spans="2:15" s="4" customFormat="1" x14ac:dyDescent="0.35">
      <c r="B38"/>
      <c r="C38" s="169"/>
      <c r="F38" s="3"/>
      <c r="G38"/>
      <c r="H38"/>
      <c r="I38"/>
      <c r="J38"/>
      <c r="K38"/>
      <c r="L38"/>
      <c r="M38"/>
      <c r="N38"/>
      <c r="O38"/>
    </row>
    <row r="39" spans="2:15" s="4" customFormat="1" x14ac:dyDescent="0.35">
      <c r="B39"/>
      <c r="C39" s="169"/>
      <c r="F39" s="3"/>
      <c r="G39"/>
      <c r="H39"/>
      <c r="I39"/>
      <c r="J39"/>
      <c r="K39"/>
      <c r="L39"/>
      <c r="M39"/>
      <c r="N39"/>
      <c r="O39"/>
    </row>
    <row r="40" spans="2:15" s="4" customFormat="1" x14ac:dyDescent="0.35">
      <c r="B40"/>
      <c r="C40" s="169"/>
      <c r="F40" s="3"/>
      <c r="G40"/>
      <c r="H40"/>
      <c r="I40"/>
      <c r="J40"/>
      <c r="K40"/>
      <c r="L40"/>
      <c r="M40"/>
      <c r="N40"/>
      <c r="O40"/>
    </row>
    <row r="41" spans="2:15" s="4" customFormat="1" x14ac:dyDescent="0.35">
      <c r="B41"/>
      <c r="C41" s="169"/>
      <c r="F41" s="3"/>
      <c r="G41"/>
      <c r="H41"/>
      <c r="I41"/>
      <c r="J41"/>
      <c r="K41"/>
      <c r="L41"/>
      <c r="M41"/>
      <c r="N41"/>
      <c r="O41"/>
    </row>
    <row r="42" spans="2:15" s="4" customFormat="1" x14ac:dyDescent="0.35">
      <c r="B42"/>
      <c r="C42" s="169"/>
      <c r="F42" s="3"/>
      <c r="G42"/>
      <c r="H42"/>
      <c r="I42"/>
      <c r="J42"/>
      <c r="K42"/>
      <c r="L42"/>
      <c r="M42"/>
      <c r="N42"/>
      <c r="O42"/>
    </row>
    <row r="43" spans="2:15" s="4" customFormat="1" x14ac:dyDescent="0.35">
      <c r="B43"/>
      <c r="C43" s="169"/>
      <c r="F43" s="3"/>
      <c r="G43"/>
      <c r="H43"/>
      <c r="I43"/>
      <c r="J43"/>
      <c r="K43"/>
      <c r="L43"/>
      <c r="M43"/>
      <c r="N43"/>
      <c r="O43"/>
    </row>
    <row r="44" spans="2:15" s="4" customFormat="1" x14ac:dyDescent="0.35">
      <c r="B44"/>
      <c r="C44" s="169"/>
      <c r="F44" s="3"/>
      <c r="G44"/>
      <c r="H44"/>
      <c r="I44"/>
      <c r="J44"/>
      <c r="K44"/>
      <c r="L44"/>
      <c r="M44"/>
      <c r="N44"/>
      <c r="O44"/>
    </row>
  </sheetData>
  <pageMargins left="0.70866141732283472" right="0.70866141732283472" top="0.35433070866141736" bottom="0.15748031496062992" header="0.31496062992125984" footer="0.31496062992125984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pane xSplit="4" ySplit="5" topLeftCell="E96" activePane="bottomRight" state="frozen"/>
      <selection pane="topRight" activeCell="E1" sqref="E1"/>
      <selection pane="bottomLeft" activeCell="A6" sqref="A6"/>
      <selection pane="bottomRight" activeCell="A47" sqref="A47:H47"/>
    </sheetView>
  </sheetViews>
  <sheetFormatPr defaultRowHeight="14.5" x14ac:dyDescent="0.35"/>
  <cols>
    <col min="1" max="1" width="4.81640625" style="4" customWidth="1"/>
    <col min="2" max="2" width="52.81640625" bestFit="1" customWidth="1"/>
    <col min="3" max="3" width="12.453125" style="29" customWidth="1"/>
    <col min="4" max="4" width="7.26953125" style="4" customWidth="1"/>
    <col min="5" max="5" width="7.81640625" style="4" customWidth="1"/>
    <col min="6" max="6" width="8.81640625" style="4" customWidth="1"/>
    <col min="7" max="7" width="13.26953125" style="3" customWidth="1"/>
    <col min="8" max="8" width="17" customWidth="1"/>
    <col min="10" max="10" width="22.81640625" customWidth="1"/>
    <col min="12" max="12" width="10.1796875" bestFit="1" customWidth="1"/>
    <col min="13" max="13" width="12.453125" bestFit="1" customWidth="1"/>
    <col min="14" max="14" width="9.26953125" customWidth="1"/>
  </cols>
  <sheetData>
    <row r="1" spans="1:10" ht="18.5" x14ac:dyDescent="0.35">
      <c r="A1" s="28" t="s">
        <v>95</v>
      </c>
    </row>
    <row r="2" spans="1:10" ht="21" x14ac:dyDescent="0.5">
      <c r="A2" s="11" t="s">
        <v>96</v>
      </c>
    </row>
    <row r="3" spans="1:10" ht="21" x14ac:dyDescent="0.5">
      <c r="A3" s="11" t="s">
        <v>97</v>
      </c>
    </row>
    <row r="5" spans="1:10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7" t="s">
        <v>82</v>
      </c>
    </row>
    <row r="6" spans="1:10" ht="21" customHeight="1" x14ac:dyDescent="0.45">
      <c r="A6" s="163">
        <v>1</v>
      </c>
      <c r="B6" s="164" t="s">
        <v>460</v>
      </c>
      <c r="C6" s="165" t="s">
        <v>100</v>
      </c>
      <c r="D6" s="163">
        <v>1</v>
      </c>
      <c r="E6" s="163">
        <v>4</v>
      </c>
      <c r="F6" s="163"/>
      <c r="G6" s="166">
        <f>E6*17000+F6*17000</f>
        <v>68000</v>
      </c>
      <c r="H6" s="164"/>
      <c r="J6" s="3">
        <f>G16+G25+G28+G31+G47</f>
        <v>119000</v>
      </c>
    </row>
    <row r="7" spans="1:10" ht="21" customHeight="1" x14ac:dyDescent="0.45">
      <c r="A7" s="163">
        <f>A6+1</f>
        <v>2</v>
      </c>
      <c r="B7" s="164" t="s">
        <v>126</v>
      </c>
      <c r="C7" s="165" t="s">
        <v>475</v>
      </c>
      <c r="D7" s="163">
        <v>4</v>
      </c>
      <c r="E7" s="163">
        <v>6</v>
      </c>
      <c r="F7" s="163">
        <v>5</v>
      </c>
      <c r="G7" s="166">
        <f>E7*17000+F7*17000</f>
        <v>187000</v>
      </c>
      <c r="H7" s="164" t="s">
        <v>440</v>
      </c>
      <c r="J7" s="3"/>
    </row>
    <row r="8" spans="1:10" ht="21" customHeight="1" x14ac:dyDescent="0.45">
      <c r="A8" s="163">
        <f t="shared" ref="A8:A56" si="0">A7+1</f>
        <v>3</v>
      </c>
      <c r="B8" s="164" t="s">
        <v>446</v>
      </c>
      <c r="C8" s="165" t="s">
        <v>104</v>
      </c>
      <c r="D8" s="163">
        <v>4</v>
      </c>
      <c r="E8" s="163">
        <v>1</v>
      </c>
      <c r="F8" s="163"/>
      <c r="G8" s="166">
        <f>E8*17000+F8*17000</f>
        <v>17000</v>
      </c>
      <c r="H8" s="164"/>
      <c r="J8" s="3"/>
    </row>
    <row r="9" spans="1:10" ht="21" customHeight="1" x14ac:dyDescent="0.45">
      <c r="A9" s="163">
        <f t="shared" si="0"/>
        <v>4</v>
      </c>
      <c r="B9" s="164" t="s">
        <v>632</v>
      </c>
      <c r="C9" s="165" t="s">
        <v>354</v>
      </c>
      <c r="D9" s="163">
        <v>4</v>
      </c>
      <c r="E9" s="163">
        <v>1</v>
      </c>
      <c r="F9" s="163"/>
      <c r="G9" s="166">
        <f t="shared" ref="G9:G81" si="1">E9*17000+F9*17000</f>
        <v>17000</v>
      </c>
      <c r="H9" s="164" t="s">
        <v>339</v>
      </c>
      <c r="I9" s="36" t="s">
        <v>440</v>
      </c>
      <c r="J9" s="3"/>
    </row>
    <row r="10" spans="1:10" ht="21" customHeight="1" x14ac:dyDescent="0.45">
      <c r="A10" s="163">
        <f t="shared" si="0"/>
        <v>5</v>
      </c>
      <c r="B10" s="164" t="s">
        <v>451</v>
      </c>
      <c r="C10" s="165" t="s">
        <v>670</v>
      </c>
      <c r="D10" s="163">
        <v>7</v>
      </c>
      <c r="E10" s="163">
        <v>2</v>
      </c>
      <c r="F10" s="163"/>
      <c r="G10" s="166">
        <f t="shared" si="1"/>
        <v>34000</v>
      </c>
      <c r="H10" s="164"/>
      <c r="J10" s="3"/>
    </row>
    <row r="11" spans="1:10" ht="21" customHeight="1" x14ac:dyDescent="0.45">
      <c r="A11" s="163">
        <f t="shared" si="0"/>
        <v>6</v>
      </c>
      <c r="B11" s="164" t="s">
        <v>5</v>
      </c>
      <c r="C11" s="165" t="s">
        <v>189</v>
      </c>
      <c r="D11" s="163">
        <v>8</v>
      </c>
      <c r="E11" s="163">
        <v>4</v>
      </c>
      <c r="F11" s="163"/>
      <c r="G11" s="166">
        <f t="shared" si="1"/>
        <v>68000</v>
      </c>
      <c r="H11" s="164"/>
      <c r="J11" s="3"/>
    </row>
    <row r="12" spans="1:10" ht="21" customHeight="1" x14ac:dyDescent="0.45">
      <c r="A12" s="163">
        <f t="shared" si="0"/>
        <v>7</v>
      </c>
      <c r="B12" s="164" t="s">
        <v>283</v>
      </c>
      <c r="C12" s="165" t="s">
        <v>633</v>
      </c>
      <c r="D12" s="163">
        <v>3</v>
      </c>
      <c r="E12" s="163">
        <v>1</v>
      </c>
      <c r="F12" s="163"/>
      <c r="G12" s="166">
        <f t="shared" si="1"/>
        <v>17000</v>
      </c>
      <c r="H12" s="164"/>
      <c r="J12" s="35"/>
    </row>
    <row r="13" spans="1:10" ht="21" customHeight="1" x14ac:dyDescent="0.45">
      <c r="A13" s="163">
        <f t="shared" si="0"/>
        <v>8</v>
      </c>
      <c r="B13" s="164" t="s">
        <v>286</v>
      </c>
      <c r="C13" s="165" t="s">
        <v>633</v>
      </c>
      <c r="D13" s="163">
        <v>3</v>
      </c>
      <c r="E13" s="163">
        <v>1</v>
      </c>
      <c r="F13" s="163"/>
      <c r="G13" s="166">
        <f t="shared" si="1"/>
        <v>17000</v>
      </c>
      <c r="H13" s="164"/>
    </row>
    <row r="14" spans="1:10" ht="21" customHeight="1" x14ac:dyDescent="0.45">
      <c r="A14" s="163">
        <f t="shared" si="0"/>
        <v>9</v>
      </c>
      <c r="B14" s="164" t="s">
        <v>348</v>
      </c>
      <c r="C14" s="165" t="s">
        <v>633</v>
      </c>
      <c r="D14" s="163">
        <v>3</v>
      </c>
      <c r="E14" s="163">
        <v>1</v>
      </c>
      <c r="F14" s="163"/>
      <c r="G14" s="166">
        <f t="shared" si="1"/>
        <v>17000</v>
      </c>
      <c r="H14" s="164"/>
    </row>
    <row r="15" spans="1:10" ht="21" customHeight="1" x14ac:dyDescent="0.45">
      <c r="A15" s="163">
        <f t="shared" si="0"/>
        <v>10</v>
      </c>
      <c r="B15" s="164" t="s">
        <v>287</v>
      </c>
      <c r="C15" s="165" t="s">
        <v>633</v>
      </c>
      <c r="D15" s="163">
        <v>3</v>
      </c>
      <c r="E15" s="163">
        <v>3</v>
      </c>
      <c r="F15" s="163"/>
      <c r="G15" s="166">
        <f t="shared" si="1"/>
        <v>51000</v>
      </c>
      <c r="H15" s="164"/>
      <c r="I15" s="35"/>
    </row>
    <row r="16" spans="1:10" ht="21" customHeight="1" x14ac:dyDescent="0.45">
      <c r="A16" s="163">
        <f t="shared" si="0"/>
        <v>11</v>
      </c>
      <c r="B16" s="168" t="s">
        <v>281</v>
      </c>
      <c r="C16" s="165" t="s">
        <v>633</v>
      </c>
      <c r="D16" s="163">
        <v>3</v>
      </c>
      <c r="E16" s="163">
        <v>1</v>
      </c>
      <c r="F16" s="163"/>
      <c r="G16" s="166">
        <f t="shared" ref="G16" si="2">E16*17000+F16*17000</f>
        <v>17000</v>
      </c>
      <c r="H16" s="164"/>
    </row>
    <row r="17" spans="1:10" ht="21" customHeight="1" x14ac:dyDescent="0.45">
      <c r="A17" s="163">
        <f t="shared" si="0"/>
        <v>12</v>
      </c>
      <c r="B17" s="164" t="s">
        <v>352</v>
      </c>
      <c r="C17" s="165" t="s">
        <v>188</v>
      </c>
      <c r="D17" s="163">
        <v>3</v>
      </c>
      <c r="E17" s="163">
        <v>2</v>
      </c>
      <c r="F17" s="163"/>
      <c r="G17" s="166">
        <f>E17*17000+F17*17000</f>
        <v>34000</v>
      </c>
      <c r="H17" s="164"/>
    </row>
    <row r="18" spans="1:10" ht="21" customHeight="1" x14ac:dyDescent="0.45">
      <c r="A18" s="163">
        <f t="shared" si="0"/>
        <v>13</v>
      </c>
      <c r="B18" s="164" t="s">
        <v>344</v>
      </c>
      <c r="C18" s="165" t="s">
        <v>122</v>
      </c>
      <c r="D18" s="163">
        <v>1</v>
      </c>
      <c r="E18" s="163">
        <v>1</v>
      </c>
      <c r="F18" s="163"/>
      <c r="G18" s="166">
        <f>E18*17000+F18*17000</f>
        <v>17000</v>
      </c>
      <c r="H18" s="164"/>
    </row>
    <row r="19" spans="1:10" ht="21" customHeight="1" x14ac:dyDescent="0.45">
      <c r="A19" s="163">
        <f t="shared" si="0"/>
        <v>14</v>
      </c>
      <c r="B19" s="164" t="s">
        <v>634</v>
      </c>
      <c r="C19" s="165" t="s">
        <v>484</v>
      </c>
      <c r="D19" s="163">
        <v>6</v>
      </c>
      <c r="E19" s="163">
        <v>6</v>
      </c>
      <c r="F19" s="163"/>
      <c r="G19" s="166">
        <f t="shared" si="1"/>
        <v>102000</v>
      </c>
      <c r="H19" s="164"/>
    </row>
    <row r="20" spans="1:10" ht="21" customHeight="1" x14ac:dyDescent="0.45">
      <c r="A20" s="163">
        <f t="shared" si="0"/>
        <v>15</v>
      </c>
      <c r="B20" s="164" t="s">
        <v>635</v>
      </c>
      <c r="C20" s="165" t="s">
        <v>351</v>
      </c>
      <c r="D20" s="163">
        <v>7</v>
      </c>
      <c r="E20" s="163">
        <v>2</v>
      </c>
      <c r="F20" s="163"/>
      <c r="G20" s="166">
        <f t="shared" si="1"/>
        <v>34000</v>
      </c>
      <c r="H20" s="164"/>
    </row>
    <row r="21" spans="1:10" ht="21" customHeight="1" x14ac:dyDescent="0.45">
      <c r="A21" s="163">
        <f t="shared" si="0"/>
        <v>16</v>
      </c>
      <c r="B21" s="164" t="s">
        <v>471</v>
      </c>
      <c r="C21" s="165" t="s">
        <v>472</v>
      </c>
      <c r="D21" s="163">
        <v>7</v>
      </c>
      <c r="E21" s="163">
        <v>2</v>
      </c>
      <c r="F21" s="163"/>
      <c r="G21" s="166">
        <f t="shared" si="1"/>
        <v>34000</v>
      </c>
      <c r="H21" s="164"/>
    </row>
    <row r="22" spans="1:10" ht="21" customHeight="1" x14ac:dyDescent="0.45">
      <c r="A22" s="163">
        <f t="shared" si="0"/>
        <v>17</v>
      </c>
      <c r="B22" s="164" t="s">
        <v>636</v>
      </c>
      <c r="C22" s="165" t="s">
        <v>343</v>
      </c>
      <c r="D22" s="163">
        <v>7</v>
      </c>
      <c r="E22" s="163">
        <v>1</v>
      </c>
      <c r="F22" s="163"/>
      <c r="G22" s="166">
        <f t="shared" si="1"/>
        <v>17000</v>
      </c>
      <c r="H22" s="164"/>
    </row>
    <row r="23" spans="1:10" ht="21" customHeight="1" x14ac:dyDescent="0.45">
      <c r="A23" s="163">
        <f t="shared" si="0"/>
        <v>18</v>
      </c>
      <c r="B23" s="164" t="s">
        <v>463</v>
      </c>
      <c r="C23" s="165" t="s">
        <v>188</v>
      </c>
      <c r="D23" s="163">
        <v>7</v>
      </c>
      <c r="E23" s="163">
        <v>2</v>
      </c>
      <c r="F23" s="163"/>
      <c r="G23" s="166">
        <f t="shared" si="1"/>
        <v>34000</v>
      </c>
      <c r="H23" s="164"/>
      <c r="J23" s="35"/>
    </row>
    <row r="24" spans="1:10" ht="21" customHeight="1" x14ac:dyDescent="0.45">
      <c r="A24" s="163">
        <f t="shared" si="0"/>
        <v>19</v>
      </c>
      <c r="B24" s="164" t="s">
        <v>336</v>
      </c>
      <c r="C24" s="165" t="s">
        <v>109</v>
      </c>
      <c r="D24" s="163">
        <v>8</v>
      </c>
      <c r="E24" s="163">
        <v>3</v>
      </c>
      <c r="F24" s="163"/>
      <c r="G24" s="166">
        <f t="shared" si="1"/>
        <v>51000</v>
      </c>
      <c r="H24" s="164"/>
    </row>
    <row r="25" spans="1:10" ht="21" customHeight="1" x14ac:dyDescent="0.45">
      <c r="A25" s="163">
        <f t="shared" si="0"/>
        <v>20</v>
      </c>
      <c r="B25" s="164" t="s">
        <v>15</v>
      </c>
      <c r="C25" s="165" t="s">
        <v>104</v>
      </c>
      <c r="D25" s="163">
        <v>4</v>
      </c>
      <c r="E25" s="163">
        <v>3</v>
      </c>
      <c r="F25" s="163"/>
      <c r="G25" s="166">
        <f t="shared" si="1"/>
        <v>51000</v>
      </c>
      <c r="H25" s="164"/>
    </row>
    <row r="26" spans="1:10" ht="21" customHeight="1" x14ac:dyDescent="0.45">
      <c r="A26" s="163">
        <f t="shared" si="0"/>
        <v>21</v>
      </c>
      <c r="B26" s="164" t="s">
        <v>637</v>
      </c>
      <c r="C26" s="165" t="s">
        <v>475</v>
      </c>
      <c r="D26" s="163">
        <v>4</v>
      </c>
      <c r="E26" s="163">
        <v>2</v>
      </c>
      <c r="F26" s="163"/>
      <c r="G26" s="166">
        <f t="shared" si="1"/>
        <v>34000</v>
      </c>
      <c r="H26" s="164"/>
    </row>
    <row r="27" spans="1:10" ht="21" customHeight="1" x14ac:dyDescent="0.45">
      <c r="A27" s="163">
        <f t="shared" si="0"/>
        <v>22</v>
      </c>
      <c r="B27" s="164" t="s">
        <v>638</v>
      </c>
      <c r="C27" s="165" t="s">
        <v>122</v>
      </c>
      <c r="D27" s="163">
        <v>1</v>
      </c>
      <c r="E27" s="163">
        <v>1</v>
      </c>
      <c r="F27" s="163"/>
      <c r="G27" s="166">
        <f t="shared" si="1"/>
        <v>17000</v>
      </c>
      <c r="H27" s="164"/>
    </row>
    <row r="28" spans="1:10" ht="21" customHeight="1" x14ac:dyDescent="0.45">
      <c r="A28" s="163">
        <f t="shared" si="0"/>
        <v>23</v>
      </c>
      <c r="B28" s="164" t="s">
        <v>460</v>
      </c>
      <c r="C28" s="165" t="s">
        <v>487</v>
      </c>
      <c r="D28" s="163">
        <v>2</v>
      </c>
      <c r="E28" s="163">
        <v>1</v>
      </c>
      <c r="F28" s="163"/>
      <c r="G28" s="166">
        <f t="shared" si="1"/>
        <v>17000</v>
      </c>
      <c r="H28" s="164"/>
    </row>
    <row r="29" spans="1:10" ht="21" customHeight="1" x14ac:dyDescent="0.45">
      <c r="A29" s="163">
        <f t="shared" si="0"/>
        <v>24</v>
      </c>
      <c r="B29" s="164" t="s">
        <v>639</v>
      </c>
      <c r="C29" s="165" t="s">
        <v>109</v>
      </c>
      <c r="D29" s="163">
        <v>8</v>
      </c>
      <c r="E29" s="163">
        <v>1</v>
      </c>
      <c r="F29" s="163"/>
      <c r="G29" s="166">
        <v>17000</v>
      </c>
      <c r="H29" s="164"/>
    </row>
    <row r="30" spans="1:10" ht="21" customHeight="1" x14ac:dyDescent="0.45">
      <c r="A30" s="163">
        <f t="shared" si="0"/>
        <v>25</v>
      </c>
      <c r="B30" s="164" t="s">
        <v>306</v>
      </c>
      <c r="C30" s="165" t="s">
        <v>109</v>
      </c>
      <c r="D30" s="163">
        <v>8</v>
      </c>
      <c r="E30" s="163">
        <v>1</v>
      </c>
      <c r="F30" s="163"/>
      <c r="G30" s="166">
        <f t="shared" si="1"/>
        <v>17000</v>
      </c>
      <c r="H30" s="164"/>
    </row>
    <row r="31" spans="1:10" ht="21" customHeight="1" x14ac:dyDescent="0.45">
      <c r="A31" s="163">
        <f t="shared" si="0"/>
        <v>26</v>
      </c>
      <c r="B31" s="164" t="s">
        <v>640</v>
      </c>
      <c r="C31" s="165" t="s">
        <v>104</v>
      </c>
      <c r="D31" s="163">
        <v>4</v>
      </c>
      <c r="E31" s="163">
        <v>1</v>
      </c>
      <c r="F31" s="163"/>
      <c r="G31" s="166">
        <f t="shared" si="1"/>
        <v>17000</v>
      </c>
      <c r="H31" s="164"/>
    </row>
    <row r="32" spans="1:10" ht="21" customHeight="1" x14ac:dyDescent="0.45">
      <c r="A32" s="163">
        <f t="shared" si="0"/>
        <v>27</v>
      </c>
      <c r="B32" s="164" t="s">
        <v>14</v>
      </c>
      <c r="C32" s="165" t="s">
        <v>102</v>
      </c>
      <c r="D32" s="163">
        <v>4</v>
      </c>
      <c r="E32" s="163">
        <v>2</v>
      </c>
      <c r="F32" s="163"/>
      <c r="G32" s="166">
        <f t="shared" si="1"/>
        <v>34000</v>
      </c>
      <c r="H32" s="164"/>
    </row>
    <row r="33" spans="1:8" ht="21" customHeight="1" x14ac:dyDescent="0.45">
      <c r="A33" s="163">
        <f t="shared" si="0"/>
        <v>28</v>
      </c>
      <c r="B33" s="164" t="s">
        <v>641</v>
      </c>
      <c r="C33" s="165" t="s">
        <v>110</v>
      </c>
      <c r="D33" s="163">
        <v>7</v>
      </c>
      <c r="E33" s="163">
        <v>2</v>
      </c>
      <c r="F33" s="163"/>
      <c r="G33" s="166">
        <f t="shared" si="1"/>
        <v>34000</v>
      </c>
      <c r="H33" s="164"/>
    </row>
    <row r="34" spans="1:8" ht="21" customHeight="1" x14ac:dyDescent="0.45">
      <c r="A34" s="163">
        <f t="shared" si="0"/>
        <v>29</v>
      </c>
      <c r="B34" s="164" t="s">
        <v>183</v>
      </c>
      <c r="C34" s="165" t="s">
        <v>642</v>
      </c>
      <c r="D34" s="163">
        <v>7</v>
      </c>
      <c r="E34" s="163">
        <v>6</v>
      </c>
      <c r="F34" s="163"/>
      <c r="G34" s="166">
        <f t="shared" si="1"/>
        <v>102000</v>
      </c>
      <c r="H34" s="164"/>
    </row>
    <row r="35" spans="1:8" ht="21" customHeight="1" x14ac:dyDescent="0.45">
      <c r="A35" s="163">
        <f t="shared" si="0"/>
        <v>30</v>
      </c>
      <c r="B35" s="164" t="s">
        <v>643</v>
      </c>
      <c r="C35" s="165" t="s">
        <v>110</v>
      </c>
      <c r="D35" s="163">
        <v>7</v>
      </c>
      <c r="E35" s="163">
        <v>1</v>
      </c>
      <c r="F35" s="163"/>
      <c r="G35" s="166">
        <f t="shared" si="1"/>
        <v>17000</v>
      </c>
      <c r="H35" s="164"/>
    </row>
    <row r="36" spans="1:8" ht="21" customHeight="1" x14ac:dyDescent="0.45">
      <c r="A36" s="163">
        <f t="shared" si="0"/>
        <v>31</v>
      </c>
      <c r="B36" s="164" t="s">
        <v>644</v>
      </c>
      <c r="C36" s="165" t="s">
        <v>110</v>
      </c>
      <c r="D36" s="163">
        <v>7</v>
      </c>
      <c r="E36" s="163">
        <v>1</v>
      </c>
      <c r="F36" s="163"/>
      <c r="G36" s="166">
        <f t="shared" si="1"/>
        <v>17000</v>
      </c>
      <c r="H36" s="164"/>
    </row>
    <row r="37" spans="1:8" ht="21" customHeight="1" x14ac:dyDescent="0.45">
      <c r="A37" s="163">
        <f t="shared" si="0"/>
        <v>32</v>
      </c>
      <c r="B37" s="164" t="s">
        <v>12</v>
      </c>
      <c r="C37" s="165" t="s">
        <v>102</v>
      </c>
      <c r="D37" s="163">
        <v>4</v>
      </c>
      <c r="E37" s="163">
        <v>3</v>
      </c>
      <c r="F37" s="163"/>
      <c r="G37" s="166">
        <f t="shared" si="1"/>
        <v>51000</v>
      </c>
      <c r="H37" s="164"/>
    </row>
    <row r="38" spans="1:8" ht="21" customHeight="1" x14ac:dyDescent="0.45">
      <c r="A38" s="163">
        <f t="shared" si="0"/>
        <v>33</v>
      </c>
      <c r="B38" s="164" t="s">
        <v>645</v>
      </c>
      <c r="C38" s="165" t="s">
        <v>351</v>
      </c>
      <c r="D38" s="163">
        <v>7</v>
      </c>
      <c r="E38" s="163">
        <v>1</v>
      </c>
      <c r="F38" s="163"/>
      <c r="G38" s="166">
        <f t="shared" si="1"/>
        <v>17000</v>
      </c>
      <c r="H38" s="164"/>
    </row>
    <row r="39" spans="1:8" ht="21" customHeight="1" x14ac:dyDescent="0.45">
      <c r="A39" s="163">
        <f t="shared" si="0"/>
        <v>34</v>
      </c>
      <c r="B39" s="164" t="s">
        <v>6</v>
      </c>
      <c r="C39" s="165" t="s">
        <v>189</v>
      </c>
      <c r="D39" s="163">
        <v>8</v>
      </c>
      <c r="E39" s="163">
        <v>1</v>
      </c>
      <c r="F39" s="163"/>
      <c r="G39" s="166">
        <f t="shared" si="1"/>
        <v>17000</v>
      </c>
      <c r="H39" s="164"/>
    </row>
    <row r="40" spans="1:8" ht="21" customHeight="1" x14ac:dyDescent="0.45">
      <c r="A40" s="163">
        <f t="shared" si="0"/>
        <v>35</v>
      </c>
      <c r="B40" s="164" t="s">
        <v>220</v>
      </c>
      <c r="C40" s="165" t="s">
        <v>189</v>
      </c>
      <c r="D40" s="163">
        <v>8</v>
      </c>
      <c r="E40" s="163">
        <v>1</v>
      </c>
      <c r="F40" s="163"/>
      <c r="G40" s="166">
        <f t="shared" si="1"/>
        <v>17000</v>
      </c>
      <c r="H40" s="164"/>
    </row>
    <row r="41" spans="1:8" ht="21" customHeight="1" x14ac:dyDescent="0.45">
      <c r="A41" s="163">
        <f t="shared" si="0"/>
        <v>36</v>
      </c>
      <c r="B41" s="164" t="s">
        <v>366</v>
      </c>
      <c r="C41" s="165" t="s">
        <v>104</v>
      </c>
      <c r="D41" s="163">
        <v>4</v>
      </c>
      <c r="E41" s="163">
        <v>4</v>
      </c>
      <c r="F41" s="163"/>
      <c r="G41" s="166">
        <f t="shared" si="1"/>
        <v>68000</v>
      </c>
      <c r="H41" s="164"/>
    </row>
    <row r="42" spans="1:8" ht="21" customHeight="1" x14ac:dyDescent="0.45">
      <c r="A42" s="163">
        <f t="shared" si="0"/>
        <v>37</v>
      </c>
      <c r="B42" s="164" t="s">
        <v>470</v>
      </c>
      <c r="C42" s="165" t="s">
        <v>104</v>
      </c>
      <c r="D42" s="163">
        <v>4</v>
      </c>
      <c r="E42" s="163">
        <v>3</v>
      </c>
      <c r="F42" s="163"/>
      <c r="G42" s="166">
        <f t="shared" si="1"/>
        <v>51000</v>
      </c>
      <c r="H42" s="164"/>
    </row>
    <row r="43" spans="1:8" ht="21" customHeight="1" x14ac:dyDescent="0.45">
      <c r="A43" s="163">
        <f t="shared" si="0"/>
        <v>38</v>
      </c>
      <c r="B43" s="164" t="s">
        <v>514</v>
      </c>
      <c r="C43" s="165" t="s">
        <v>189</v>
      </c>
      <c r="D43" s="163">
        <v>8</v>
      </c>
      <c r="E43" s="163">
        <v>1</v>
      </c>
      <c r="F43" s="163"/>
      <c r="G43" s="166">
        <f t="shared" si="1"/>
        <v>17000</v>
      </c>
      <c r="H43" s="164" t="s">
        <v>646</v>
      </c>
    </row>
    <row r="44" spans="1:8" ht="21" customHeight="1" x14ac:dyDescent="0.45">
      <c r="A44" s="163">
        <f t="shared" si="0"/>
        <v>39</v>
      </c>
      <c r="B44" s="164" t="s">
        <v>647</v>
      </c>
      <c r="C44" s="165" t="s">
        <v>633</v>
      </c>
      <c r="D44" s="163">
        <v>3</v>
      </c>
      <c r="E44" s="163">
        <v>5</v>
      </c>
      <c r="F44" s="163"/>
      <c r="G44" s="166">
        <f t="shared" si="1"/>
        <v>85000</v>
      </c>
      <c r="H44" s="164" t="s">
        <v>440</v>
      </c>
    </row>
    <row r="45" spans="1:8" ht="21" customHeight="1" x14ac:dyDescent="0.45">
      <c r="A45" s="163">
        <f t="shared" si="0"/>
        <v>40</v>
      </c>
      <c r="B45" s="164" t="s">
        <v>648</v>
      </c>
      <c r="C45" s="165" t="s">
        <v>649</v>
      </c>
      <c r="D45" s="163">
        <v>8</v>
      </c>
      <c r="E45" s="163">
        <v>2</v>
      </c>
      <c r="F45" s="163"/>
      <c r="G45" s="166">
        <f t="shared" si="1"/>
        <v>34000</v>
      </c>
      <c r="H45" s="164" t="s">
        <v>380</v>
      </c>
    </row>
    <row r="46" spans="1:8" ht="21" customHeight="1" x14ac:dyDescent="0.45">
      <c r="A46" s="163">
        <f t="shared" si="0"/>
        <v>41</v>
      </c>
      <c r="B46" s="164" t="s">
        <v>650</v>
      </c>
      <c r="C46" s="165" t="s">
        <v>189</v>
      </c>
      <c r="D46" s="163">
        <v>8</v>
      </c>
      <c r="E46" s="163">
        <v>1</v>
      </c>
      <c r="F46" s="163"/>
      <c r="G46" s="166">
        <f t="shared" si="1"/>
        <v>17000</v>
      </c>
      <c r="H46" s="164"/>
    </row>
    <row r="47" spans="1:8" ht="21" customHeight="1" x14ac:dyDescent="0.45">
      <c r="A47" s="163">
        <f t="shared" si="0"/>
        <v>42</v>
      </c>
      <c r="B47" s="164" t="s">
        <v>651</v>
      </c>
      <c r="C47" s="165" t="s">
        <v>189</v>
      </c>
      <c r="D47" s="163">
        <v>8</v>
      </c>
      <c r="E47" s="163">
        <v>1</v>
      </c>
      <c r="F47" s="163"/>
      <c r="G47" s="166">
        <f t="shared" si="1"/>
        <v>17000</v>
      </c>
      <c r="H47" s="164"/>
    </row>
    <row r="48" spans="1:8" ht="21" customHeight="1" x14ac:dyDescent="0.45">
      <c r="A48" s="163">
        <f t="shared" si="0"/>
        <v>43</v>
      </c>
      <c r="B48" s="164" t="s">
        <v>652</v>
      </c>
      <c r="C48" s="165" t="s">
        <v>487</v>
      </c>
      <c r="D48" s="163">
        <v>2</v>
      </c>
      <c r="E48" s="163">
        <v>2</v>
      </c>
      <c r="F48" s="163"/>
      <c r="G48" s="166">
        <f t="shared" si="1"/>
        <v>34000</v>
      </c>
      <c r="H48" s="164"/>
    </row>
    <row r="49" spans="1:10" ht="21" customHeight="1" x14ac:dyDescent="0.45">
      <c r="A49" s="163">
        <f t="shared" si="0"/>
        <v>44</v>
      </c>
      <c r="B49" s="164" t="s">
        <v>150</v>
      </c>
      <c r="C49" s="165" t="s">
        <v>148</v>
      </c>
      <c r="D49" s="163">
        <v>4</v>
      </c>
      <c r="E49" s="163">
        <v>2</v>
      </c>
      <c r="F49" s="163"/>
      <c r="G49" s="166">
        <f t="shared" si="1"/>
        <v>34000</v>
      </c>
      <c r="H49" s="164"/>
    </row>
    <row r="50" spans="1:10" ht="21" customHeight="1" x14ac:dyDescent="0.45">
      <c r="A50" s="163">
        <f t="shared" si="0"/>
        <v>45</v>
      </c>
      <c r="B50" s="164" t="s">
        <v>653</v>
      </c>
      <c r="C50" s="165" t="s">
        <v>148</v>
      </c>
      <c r="D50" s="163">
        <v>4</v>
      </c>
      <c r="E50" s="163">
        <v>1</v>
      </c>
      <c r="F50" s="163"/>
      <c r="G50" s="166">
        <f t="shared" si="1"/>
        <v>17000</v>
      </c>
      <c r="H50" s="164"/>
    </row>
    <row r="51" spans="1:10" ht="21" customHeight="1" x14ac:dyDescent="0.45">
      <c r="A51" s="163">
        <f t="shared" si="0"/>
        <v>46</v>
      </c>
      <c r="B51" s="164" t="s">
        <v>157</v>
      </c>
      <c r="C51" s="165" t="s">
        <v>148</v>
      </c>
      <c r="D51" s="163">
        <v>4</v>
      </c>
      <c r="E51" s="163">
        <v>1</v>
      </c>
      <c r="F51" s="163"/>
      <c r="G51" s="166">
        <f t="shared" si="1"/>
        <v>17000</v>
      </c>
      <c r="H51" s="164"/>
    </row>
    <row r="52" spans="1:10" ht="21" customHeight="1" x14ac:dyDescent="0.45">
      <c r="A52" s="163">
        <f t="shared" si="0"/>
        <v>47</v>
      </c>
      <c r="B52" s="164" t="s">
        <v>654</v>
      </c>
      <c r="C52" s="165" t="s">
        <v>148</v>
      </c>
      <c r="D52" s="163">
        <v>4</v>
      </c>
      <c r="E52" s="163">
        <v>1</v>
      </c>
      <c r="F52" s="163">
        <v>1</v>
      </c>
      <c r="G52" s="166">
        <f t="shared" si="1"/>
        <v>34000</v>
      </c>
      <c r="H52" s="164"/>
    </row>
    <row r="53" spans="1:10" ht="21" customHeight="1" x14ac:dyDescent="0.45">
      <c r="A53" s="163">
        <f t="shared" si="0"/>
        <v>48</v>
      </c>
      <c r="B53" s="164" t="s">
        <v>156</v>
      </c>
      <c r="C53" s="165" t="s">
        <v>148</v>
      </c>
      <c r="D53" s="163">
        <v>4</v>
      </c>
      <c r="E53" s="163">
        <v>3</v>
      </c>
      <c r="F53" s="163"/>
      <c r="G53" s="166">
        <f t="shared" si="1"/>
        <v>51000</v>
      </c>
      <c r="H53" s="164"/>
    </row>
    <row r="54" spans="1:10" ht="21" customHeight="1" x14ac:dyDescent="0.45">
      <c r="A54" s="163">
        <f t="shared" si="0"/>
        <v>49</v>
      </c>
      <c r="B54" s="164" t="s">
        <v>367</v>
      </c>
      <c r="C54" s="165" t="s">
        <v>148</v>
      </c>
      <c r="D54" s="163">
        <v>4</v>
      </c>
      <c r="E54" s="163">
        <v>3</v>
      </c>
      <c r="F54" s="163"/>
      <c r="G54" s="166">
        <f t="shared" si="1"/>
        <v>51000</v>
      </c>
      <c r="H54" s="164"/>
    </row>
    <row r="55" spans="1:10" ht="21" customHeight="1" x14ac:dyDescent="0.45">
      <c r="A55" s="163">
        <f t="shared" si="0"/>
        <v>50</v>
      </c>
      <c r="B55" s="164" t="s">
        <v>153</v>
      </c>
      <c r="C55" s="165" t="s">
        <v>148</v>
      </c>
      <c r="D55" s="163">
        <v>4</v>
      </c>
      <c r="E55" s="163">
        <v>2</v>
      </c>
      <c r="F55" s="163">
        <v>1</v>
      </c>
      <c r="G55" s="166">
        <f t="shared" si="1"/>
        <v>51000</v>
      </c>
      <c r="H55" s="164"/>
    </row>
    <row r="56" spans="1:10" ht="21" customHeight="1" x14ac:dyDescent="0.45">
      <c r="A56" s="163">
        <f t="shared" si="0"/>
        <v>51</v>
      </c>
      <c r="B56" s="164" t="s">
        <v>165</v>
      </c>
      <c r="C56" s="165" t="s">
        <v>148</v>
      </c>
      <c r="D56" s="163">
        <v>4</v>
      </c>
      <c r="E56" s="163">
        <v>6</v>
      </c>
      <c r="F56" s="163"/>
      <c r="G56" s="166">
        <f t="shared" si="1"/>
        <v>102000</v>
      </c>
      <c r="H56" s="164"/>
    </row>
    <row r="57" spans="1:10" ht="21" customHeight="1" x14ac:dyDescent="0.45">
      <c r="A57" s="163">
        <v>52</v>
      </c>
      <c r="B57" s="164" t="s">
        <v>369</v>
      </c>
      <c r="C57" s="165" t="s">
        <v>148</v>
      </c>
      <c r="D57" s="163">
        <v>4</v>
      </c>
      <c r="E57" s="163">
        <v>2</v>
      </c>
      <c r="F57" s="163"/>
      <c r="G57" s="166">
        <f t="shared" si="1"/>
        <v>34000</v>
      </c>
      <c r="H57" s="164"/>
    </row>
    <row r="58" spans="1:10" s="75" customFormat="1" ht="21" customHeight="1" x14ac:dyDescent="0.45">
      <c r="A58" s="163">
        <v>53</v>
      </c>
      <c r="B58" s="164" t="s">
        <v>154</v>
      </c>
      <c r="C58" s="165" t="s">
        <v>148</v>
      </c>
      <c r="D58" s="163">
        <v>4</v>
      </c>
      <c r="E58" s="163">
        <v>2</v>
      </c>
      <c r="F58" s="163"/>
      <c r="G58" s="166">
        <f t="shared" si="1"/>
        <v>34000</v>
      </c>
      <c r="H58" s="164"/>
    </row>
    <row r="59" spans="1:10" s="75" customFormat="1" ht="21" customHeight="1" x14ac:dyDescent="0.45">
      <c r="A59" s="163">
        <v>54</v>
      </c>
      <c r="B59" s="164" t="s">
        <v>655</v>
      </c>
      <c r="C59" s="165" t="s">
        <v>148</v>
      </c>
      <c r="D59" s="163">
        <v>4</v>
      </c>
      <c r="E59" s="163">
        <v>13</v>
      </c>
      <c r="F59" s="163"/>
      <c r="G59" s="166">
        <f t="shared" si="1"/>
        <v>221000</v>
      </c>
      <c r="H59" s="164"/>
      <c r="J59" s="78"/>
    </row>
    <row r="60" spans="1:10" s="75" customFormat="1" ht="21" customHeight="1" x14ac:dyDescent="0.45">
      <c r="A60" s="163">
        <f>A59+1</f>
        <v>55</v>
      </c>
      <c r="B60" s="164" t="s">
        <v>149</v>
      </c>
      <c r="C60" s="165" t="s">
        <v>148</v>
      </c>
      <c r="D60" s="163">
        <v>4</v>
      </c>
      <c r="E60" s="163">
        <v>3</v>
      </c>
      <c r="F60" s="163"/>
      <c r="G60" s="166">
        <f t="shared" ref="G60:G66" si="3">E60*17000+F60*17000</f>
        <v>51000</v>
      </c>
      <c r="H60" s="164"/>
      <c r="J60" s="78"/>
    </row>
    <row r="61" spans="1:10" s="75" customFormat="1" ht="21" customHeight="1" x14ac:dyDescent="0.45">
      <c r="A61" s="163">
        <f t="shared" ref="A61:A80" si="4">A60+1</f>
        <v>56</v>
      </c>
      <c r="B61" s="164" t="s">
        <v>162</v>
      </c>
      <c r="C61" s="165" t="s">
        <v>148</v>
      </c>
      <c r="D61" s="163">
        <v>4</v>
      </c>
      <c r="E61" s="163">
        <v>1</v>
      </c>
      <c r="F61" s="163"/>
      <c r="G61" s="166">
        <f t="shared" si="3"/>
        <v>17000</v>
      </c>
      <c r="H61" s="164"/>
      <c r="J61" s="78"/>
    </row>
    <row r="62" spans="1:10" s="75" customFormat="1" ht="21" customHeight="1" x14ac:dyDescent="0.45">
      <c r="A62" s="163">
        <f t="shared" si="4"/>
        <v>57</v>
      </c>
      <c r="B62" s="164" t="s">
        <v>166</v>
      </c>
      <c r="C62" s="165" t="s">
        <v>148</v>
      </c>
      <c r="D62" s="163">
        <v>4</v>
      </c>
      <c r="E62" s="163">
        <v>1</v>
      </c>
      <c r="F62" s="163"/>
      <c r="G62" s="166">
        <f t="shared" si="3"/>
        <v>17000</v>
      </c>
      <c r="H62" s="164"/>
      <c r="J62" s="78"/>
    </row>
    <row r="63" spans="1:10" s="75" customFormat="1" ht="21" customHeight="1" x14ac:dyDescent="0.45">
      <c r="A63" s="163">
        <f t="shared" si="4"/>
        <v>58</v>
      </c>
      <c r="B63" s="164" t="s">
        <v>164</v>
      </c>
      <c r="C63" s="165" t="s">
        <v>148</v>
      </c>
      <c r="D63" s="163">
        <v>4</v>
      </c>
      <c r="E63" s="163">
        <v>3</v>
      </c>
      <c r="F63" s="163"/>
      <c r="G63" s="166">
        <f t="shared" si="3"/>
        <v>51000</v>
      </c>
      <c r="H63" s="164"/>
      <c r="J63" s="78"/>
    </row>
    <row r="64" spans="1:10" s="75" customFormat="1" ht="21" customHeight="1" x14ac:dyDescent="0.45">
      <c r="A64" s="163">
        <f t="shared" si="4"/>
        <v>59</v>
      </c>
      <c r="B64" s="164" t="s">
        <v>661</v>
      </c>
      <c r="C64" s="165" t="s">
        <v>148</v>
      </c>
      <c r="D64" s="163">
        <v>4</v>
      </c>
      <c r="E64" s="163">
        <v>1</v>
      </c>
      <c r="F64" s="163"/>
      <c r="G64" s="166">
        <f t="shared" si="3"/>
        <v>17000</v>
      </c>
      <c r="H64" s="164"/>
      <c r="J64" s="78"/>
    </row>
    <row r="65" spans="1:10" s="75" customFormat="1" ht="21" customHeight="1" x14ac:dyDescent="0.45">
      <c r="A65" s="163">
        <f t="shared" si="4"/>
        <v>60</v>
      </c>
      <c r="B65" s="164" t="s">
        <v>662</v>
      </c>
      <c r="C65" s="165" t="s">
        <v>148</v>
      </c>
      <c r="D65" s="163">
        <v>4</v>
      </c>
      <c r="E65" s="163">
        <v>1</v>
      </c>
      <c r="F65" s="163"/>
      <c r="G65" s="166">
        <f t="shared" si="3"/>
        <v>17000</v>
      </c>
      <c r="H65" s="164"/>
      <c r="J65" s="78"/>
    </row>
    <row r="66" spans="1:10" s="75" customFormat="1" ht="21" customHeight="1" x14ac:dyDescent="0.45">
      <c r="A66" s="163">
        <f t="shared" si="4"/>
        <v>61</v>
      </c>
      <c r="B66" s="164" t="s">
        <v>663</v>
      </c>
      <c r="C66" s="165" t="s">
        <v>148</v>
      </c>
      <c r="D66" s="163">
        <v>4</v>
      </c>
      <c r="E66" s="163">
        <v>2</v>
      </c>
      <c r="F66" s="163"/>
      <c r="G66" s="166">
        <f t="shared" si="3"/>
        <v>34000</v>
      </c>
      <c r="H66" s="164"/>
      <c r="J66" s="78"/>
    </row>
    <row r="67" spans="1:10" s="75" customFormat="1" ht="21" customHeight="1" x14ac:dyDescent="0.45">
      <c r="A67" s="163">
        <f t="shared" si="4"/>
        <v>62</v>
      </c>
      <c r="B67" s="164" t="s">
        <v>516</v>
      </c>
      <c r="C67" s="165" t="s">
        <v>148</v>
      </c>
      <c r="D67" s="163">
        <v>4</v>
      </c>
      <c r="E67" s="163"/>
      <c r="F67" s="163">
        <v>2</v>
      </c>
      <c r="G67" s="166">
        <f t="shared" si="1"/>
        <v>34000</v>
      </c>
      <c r="H67" s="164"/>
    </row>
    <row r="68" spans="1:10" s="75" customFormat="1" ht="21" customHeight="1" x14ac:dyDescent="0.45">
      <c r="A68" s="163">
        <f t="shared" si="4"/>
        <v>63</v>
      </c>
      <c r="B68" s="164" t="s">
        <v>656</v>
      </c>
      <c r="C68" s="165" t="s">
        <v>148</v>
      </c>
      <c r="D68" s="163">
        <v>4</v>
      </c>
      <c r="E68" s="163"/>
      <c r="F68" s="163">
        <v>1</v>
      </c>
      <c r="G68" s="166">
        <f t="shared" si="1"/>
        <v>17000</v>
      </c>
      <c r="H68" s="164"/>
    </row>
    <row r="69" spans="1:10" s="75" customFormat="1" ht="21" customHeight="1" x14ac:dyDescent="0.45">
      <c r="A69" s="163">
        <f t="shared" si="4"/>
        <v>64</v>
      </c>
      <c r="B69" s="164" t="s">
        <v>657</v>
      </c>
      <c r="C69" s="165" t="s">
        <v>148</v>
      </c>
      <c r="D69" s="163">
        <v>4</v>
      </c>
      <c r="E69" s="163"/>
      <c r="F69" s="163">
        <v>1</v>
      </c>
      <c r="G69" s="166">
        <f t="shared" si="1"/>
        <v>17000</v>
      </c>
      <c r="H69" s="164"/>
    </row>
    <row r="70" spans="1:10" s="75" customFormat="1" ht="21" customHeight="1" x14ac:dyDescent="0.45">
      <c r="A70" s="163">
        <f t="shared" si="4"/>
        <v>65</v>
      </c>
      <c r="B70" s="164" t="s">
        <v>658</v>
      </c>
      <c r="C70" s="165" t="s">
        <v>148</v>
      </c>
      <c r="D70" s="163">
        <v>4</v>
      </c>
      <c r="E70" s="163"/>
      <c r="F70" s="163">
        <v>2</v>
      </c>
      <c r="G70" s="166">
        <f>E70*17000+F70*17000</f>
        <v>34000</v>
      </c>
      <c r="H70" s="164"/>
    </row>
    <row r="71" spans="1:10" s="75" customFormat="1" ht="21" customHeight="1" x14ac:dyDescent="0.45">
      <c r="A71" s="163">
        <f t="shared" si="4"/>
        <v>66</v>
      </c>
      <c r="B71" s="164" t="s">
        <v>518</v>
      </c>
      <c r="C71" s="165" t="s">
        <v>148</v>
      </c>
      <c r="D71" s="163">
        <v>4</v>
      </c>
      <c r="E71" s="163"/>
      <c r="F71" s="163">
        <v>1</v>
      </c>
      <c r="G71" s="166">
        <f>E71*17000+F71*17000</f>
        <v>17000</v>
      </c>
      <c r="H71" s="164"/>
    </row>
    <row r="72" spans="1:10" s="75" customFormat="1" ht="21" customHeight="1" x14ac:dyDescent="0.45">
      <c r="A72" s="163">
        <f>A71+1</f>
        <v>67</v>
      </c>
      <c r="B72" s="164" t="s">
        <v>519</v>
      </c>
      <c r="C72" s="165" t="s">
        <v>148</v>
      </c>
      <c r="D72" s="163">
        <v>4</v>
      </c>
      <c r="E72" s="163"/>
      <c r="F72" s="163">
        <v>1</v>
      </c>
      <c r="G72" s="166">
        <f>E72*17000+F72*17000</f>
        <v>17000</v>
      </c>
      <c r="H72" s="164"/>
    </row>
    <row r="73" spans="1:10" s="75" customFormat="1" ht="21" customHeight="1" x14ac:dyDescent="0.45">
      <c r="A73" s="163">
        <f t="shared" si="4"/>
        <v>68</v>
      </c>
      <c r="B73" s="164" t="s">
        <v>664</v>
      </c>
      <c r="C73" s="165" t="s">
        <v>148</v>
      </c>
      <c r="D73" s="163">
        <v>4</v>
      </c>
      <c r="E73" s="163"/>
      <c r="F73" s="163">
        <v>1</v>
      </c>
      <c r="G73" s="166">
        <f>E73*17000+F73*17000</f>
        <v>17000</v>
      </c>
      <c r="H73" s="164"/>
    </row>
    <row r="74" spans="1:10" s="75" customFormat="1" ht="21" customHeight="1" x14ac:dyDescent="0.45">
      <c r="A74" s="163">
        <f t="shared" si="4"/>
        <v>69</v>
      </c>
      <c r="B74" s="164" t="s">
        <v>486</v>
      </c>
      <c r="C74" s="165" t="s">
        <v>487</v>
      </c>
      <c r="D74" s="163">
        <v>2</v>
      </c>
      <c r="E74" s="163">
        <v>7</v>
      </c>
      <c r="F74" s="163"/>
      <c r="G74" s="166">
        <f t="shared" si="1"/>
        <v>119000</v>
      </c>
      <c r="H74" s="164"/>
    </row>
    <row r="75" spans="1:10" s="75" customFormat="1" ht="21" customHeight="1" x14ac:dyDescent="0.45">
      <c r="A75" s="163">
        <f t="shared" si="4"/>
        <v>70</v>
      </c>
      <c r="B75" s="164" t="s">
        <v>659</v>
      </c>
      <c r="C75" s="165" t="s">
        <v>341</v>
      </c>
      <c r="D75" s="163">
        <v>7</v>
      </c>
      <c r="E75" s="163">
        <v>2</v>
      </c>
      <c r="F75" s="163"/>
      <c r="G75" s="166">
        <f t="shared" si="1"/>
        <v>34000</v>
      </c>
      <c r="H75" s="164"/>
    </row>
    <row r="76" spans="1:10" s="75" customFormat="1" ht="21" customHeight="1" x14ac:dyDescent="0.45">
      <c r="A76" s="163">
        <f t="shared" si="4"/>
        <v>71</v>
      </c>
      <c r="B76" s="164" t="s">
        <v>660</v>
      </c>
      <c r="C76" s="165" t="s">
        <v>122</v>
      </c>
      <c r="D76" s="163">
        <v>1</v>
      </c>
      <c r="E76" s="163">
        <v>2</v>
      </c>
      <c r="F76" s="163"/>
      <c r="G76" s="166">
        <f t="shared" si="1"/>
        <v>34000</v>
      </c>
      <c r="H76" s="164"/>
    </row>
    <row r="77" spans="1:10" s="75" customFormat="1" ht="21" customHeight="1" x14ac:dyDescent="0.45">
      <c r="A77" s="163">
        <f t="shared" si="4"/>
        <v>72</v>
      </c>
      <c r="B77" s="6" t="s">
        <v>665</v>
      </c>
      <c r="C77" s="100" t="s">
        <v>422</v>
      </c>
      <c r="D77" s="167">
        <v>4</v>
      </c>
      <c r="E77" s="167">
        <v>1</v>
      </c>
      <c r="F77" s="167"/>
      <c r="G77" s="48">
        <f t="shared" si="1"/>
        <v>17000</v>
      </c>
      <c r="H77" s="6"/>
    </row>
    <row r="78" spans="1:10" s="75" customFormat="1" ht="21" customHeight="1" x14ac:dyDescent="0.45">
      <c r="A78" s="163">
        <f t="shared" si="4"/>
        <v>73</v>
      </c>
      <c r="B78" s="6" t="s">
        <v>515</v>
      </c>
      <c r="C78" s="165" t="s">
        <v>148</v>
      </c>
      <c r="D78" s="167">
        <v>4</v>
      </c>
      <c r="E78" s="167">
        <v>2</v>
      </c>
      <c r="F78" s="167"/>
      <c r="G78" s="48">
        <f t="shared" si="1"/>
        <v>34000</v>
      </c>
      <c r="H78" s="6"/>
    </row>
    <row r="79" spans="1:10" s="75" customFormat="1" ht="21" customHeight="1" x14ac:dyDescent="0.45">
      <c r="A79" s="163">
        <f t="shared" si="4"/>
        <v>74</v>
      </c>
      <c r="B79" s="6" t="s">
        <v>667</v>
      </c>
      <c r="C79" s="165" t="s">
        <v>148</v>
      </c>
      <c r="D79" s="167">
        <v>4</v>
      </c>
      <c r="E79" s="167">
        <v>2</v>
      </c>
      <c r="F79" s="167"/>
      <c r="G79" s="48">
        <f t="shared" si="1"/>
        <v>34000</v>
      </c>
      <c r="H79" s="6"/>
    </row>
    <row r="80" spans="1:10" s="75" customFormat="1" ht="21" customHeight="1" x14ac:dyDescent="0.45">
      <c r="A80" s="163">
        <f t="shared" si="4"/>
        <v>75</v>
      </c>
      <c r="B80" s="6" t="s">
        <v>668</v>
      </c>
      <c r="C80" s="165" t="s">
        <v>148</v>
      </c>
      <c r="D80" s="167">
        <v>4</v>
      </c>
      <c r="E80" s="167">
        <v>3</v>
      </c>
      <c r="F80" s="167"/>
      <c r="G80" s="48">
        <f t="shared" si="1"/>
        <v>51000</v>
      </c>
      <c r="H80" s="6"/>
    </row>
    <row r="81" spans="1:14" ht="21" customHeight="1" x14ac:dyDescent="0.35">
      <c r="A81" s="61"/>
      <c r="B81" s="60"/>
      <c r="C81" s="96"/>
      <c r="D81" s="61"/>
      <c r="E81" s="61"/>
      <c r="F81" s="61"/>
      <c r="G81" s="97">
        <f t="shared" si="1"/>
        <v>0</v>
      </c>
      <c r="H81" s="60"/>
    </row>
    <row r="82" spans="1:14" x14ac:dyDescent="0.35">
      <c r="A82" s="31" t="s">
        <v>0</v>
      </c>
      <c r="B82" s="32"/>
      <c r="C82" s="33"/>
      <c r="D82" s="34"/>
      <c r="E82" s="24">
        <f>SUM(E6:E80)</f>
        <v>158</v>
      </c>
      <c r="F82" s="24">
        <f>SUM(F6:F80)</f>
        <v>16</v>
      </c>
      <c r="G82" s="25">
        <f>SUM(G6:G76)</f>
        <v>2822000</v>
      </c>
      <c r="H82" s="25"/>
      <c r="I82" s="3"/>
      <c r="J82" s="3"/>
      <c r="K82" s="35"/>
    </row>
    <row r="83" spans="1:14" x14ac:dyDescent="0.35">
      <c r="E83" s="4">
        <f>E82+F82</f>
        <v>174</v>
      </c>
      <c r="G83" s="3">
        <f>E83*16000</f>
        <v>2784000</v>
      </c>
      <c r="J83" s="35"/>
      <c r="K83" s="35"/>
    </row>
    <row r="84" spans="1:14" x14ac:dyDescent="0.35">
      <c r="A84" s="4" t="s">
        <v>91</v>
      </c>
      <c r="G84" s="19">
        <f>174*17000</f>
        <v>2958000</v>
      </c>
      <c r="J84" s="35"/>
    </row>
    <row r="85" spans="1:14" x14ac:dyDescent="0.35">
      <c r="G85" s="3">
        <f>G83-G84</f>
        <v>-174000</v>
      </c>
      <c r="L85">
        <f>2672000-2552000</f>
        <v>120000</v>
      </c>
    </row>
    <row r="88" spans="1:14" x14ac:dyDescent="0.35">
      <c r="B88" t="s">
        <v>666</v>
      </c>
    </row>
    <row r="89" spans="1:14" x14ac:dyDescent="0.35">
      <c r="B89" t="s">
        <v>71</v>
      </c>
      <c r="C89" s="29">
        <v>16</v>
      </c>
      <c r="G89" s="3">
        <f>C89*16000</f>
        <v>256000</v>
      </c>
      <c r="I89" s="85"/>
      <c r="J89" s="85"/>
      <c r="K89" s="85"/>
      <c r="L89" s="85"/>
      <c r="M89" s="85"/>
      <c r="N89" s="85"/>
    </row>
    <row r="90" spans="1:14" x14ac:dyDescent="0.35">
      <c r="B90" t="s">
        <v>70</v>
      </c>
      <c r="C90" s="29">
        <f>148+3</f>
        <v>151</v>
      </c>
      <c r="G90" s="3">
        <f>C90*16000</f>
        <v>2416000</v>
      </c>
      <c r="I90" s="85"/>
      <c r="J90" s="75"/>
      <c r="K90" s="87"/>
      <c r="L90" s="87"/>
      <c r="M90" s="87"/>
      <c r="N90" s="78"/>
    </row>
    <row r="91" spans="1:14" x14ac:dyDescent="0.35">
      <c r="G91" s="37">
        <f>G89+G90</f>
        <v>2672000</v>
      </c>
      <c r="I91" s="85"/>
      <c r="J91" s="75"/>
      <c r="K91" s="87"/>
      <c r="L91" s="87"/>
      <c r="M91" s="87"/>
      <c r="N91" s="78"/>
    </row>
    <row r="92" spans="1:14" x14ac:dyDescent="0.35">
      <c r="E92" s="85"/>
      <c r="F92" s="85"/>
      <c r="G92" s="87">
        <v>2958000</v>
      </c>
      <c r="H92" s="35"/>
      <c r="I92" s="85"/>
      <c r="J92" s="75"/>
      <c r="K92" s="87"/>
      <c r="L92" s="87"/>
      <c r="M92" s="87"/>
      <c r="N92" s="78"/>
    </row>
    <row r="93" spans="1:14" x14ac:dyDescent="0.35">
      <c r="F93" s="39" t="s">
        <v>669</v>
      </c>
      <c r="G93" s="37">
        <f>G92-G91</f>
        <v>286000</v>
      </c>
      <c r="I93" s="75"/>
      <c r="J93" s="75"/>
      <c r="K93" s="75"/>
      <c r="L93" s="75"/>
      <c r="M93" s="75"/>
      <c r="N93" s="75"/>
    </row>
    <row r="99" spans="2:3" x14ac:dyDescent="0.35">
      <c r="B99" t="s">
        <v>671</v>
      </c>
    </row>
    <row r="100" spans="2:3" x14ac:dyDescent="0.35">
      <c r="B100" t="s">
        <v>672</v>
      </c>
      <c r="C100" s="169">
        <v>22000</v>
      </c>
    </row>
    <row r="101" spans="2:3" x14ac:dyDescent="0.35">
      <c r="B101" t="s">
        <v>673</v>
      </c>
      <c r="C101" s="169">
        <v>22000</v>
      </c>
    </row>
    <row r="102" spans="2:3" x14ac:dyDescent="0.35">
      <c r="B102" t="s">
        <v>674</v>
      </c>
      <c r="C102" s="169">
        <v>22000</v>
      </c>
    </row>
    <row r="103" spans="2:3" x14ac:dyDescent="0.35">
      <c r="B103" t="s">
        <v>675</v>
      </c>
      <c r="C103" s="169">
        <v>22000</v>
      </c>
    </row>
    <row r="104" spans="2:3" x14ac:dyDescent="0.35">
      <c r="B104" t="s">
        <v>676</v>
      </c>
      <c r="C104" s="169">
        <v>22000</v>
      </c>
    </row>
    <row r="105" spans="2:3" x14ac:dyDescent="0.35">
      <c r="B105" t="s">
        <v>677</v>
      </c>
      <c r="C105" s="169">
        <v>22000</v>
      </c>
    </row>
    <row r="106" spans="2:3" x14ac:dyDescent="0.35">
      <c r="B106" t="s">
        <v>678</v>
      </c>
      <c r="C106" s="169">
        <v>26000</v>
      </c>
    </row>
    <row r="107" spans="2:3" x14ac:dyDescent="0.35">
      <c r="B107" t="s">
        <v>679</v>
      </c>
      <c r="C107" s="169">
        <v>37000</v>
      </c>
    </row>
    <row r="108" spans="2:3" x14ac:dyDescent="0.35">
      <c r="B108" t="s">
        <v>680</v>
      </c>
      <c r="C108" s="169">
        <v>32000</v>
      </c>
    </row>
    <row r="109" spans="2:3" x14ac:dyDescent="0.35">
      <c r="B109" t="s">
        <v>681</v>
      </c>
      <c r="C109" s="169">
        <v>34000</v>
      </c>
    </row>
  </sheetData>
  <pageMargins left="0.70866141732283472" right="0.70866141732283472" top="0.35433070866141736" bottom="0.15748031496062992" header="0.31496062992125984" footer="0.31496062992125984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60"/>
  <sheetViews>
    <sheetView topLeftCell="A127" workbookViewId="0">
      <selection activeCell="E135" sqref="E135"/>
    </sheetView>
  </sheetViews>
  <sheetFormatPr defaultRowHeight="14.5" x14ac:dyDescent="0.35"/>
  <cols>
    <col min="1" max="1" width="54" customWidth="1"/>
    <col min="2" max="2" width="18" customWidth="1"/>
    <col min="3" max="3" width="2.453125" customWidth="1"/>
    <col min="4" max="5" width="16.26953125" customWidth="1"/>
    <col min="6" max="6" width="3" customWidth="1"/>
    <col min="8" max="8" width="16.453125" customWidth="1"/>
    <col min="11" max="11" width="40.1796875" bestFit="1" customWidth="1"/>
    <col min="14" max="14" width="10.54296875" bestFit="1" customWidth="1"/>
  </cols>
  <sheetData>
    <row r="5" spans="1:11" ht="20.25" customHeight="1" x14ac:dyDescent="0.35">
      <c r="A5" s="100" t="s">
        <v>2</v>
      </c>
      <c r="B5" s="6" t="s">
        <v>488</v>
      </c>
      <c r="D5" s="100" t="s">
        <v>2</v>
      </c>
      <c r="E5" s="6" t="s">
        <v>489</v>
      </c>
      <c r="G5" s="100" t="s">
        <v>2</v>
      </c>
      <c r="H5" s="6" t="s">
        <v>121</v>
      </c>
      <c r="K5" t="s">
        <v>544</v>
      </c>
    </row>
    <row r="6" spans="1:11" x14ac:dyDescent="0.35">
      <c r="A6" s="100" t="s">
        <v>457</v>
      </c>
      <c r="B6" s="6" t="s">
        <v>148</v>
      </c>
      <c r="D6" s="100" t="s">
        <v>457</v>
      </c>
      <c r="E6" s="6" t="s">
        <v>148</v>
      </c>
      <c r="G6" s="100" t="s">
        <v>457</v>
      </c>
      <c r="H6" s="6" t="s">
        <v>148</v>
      </c>
      <c r="K6" t="s">
        <v>545</v>
      </c>
    </row>
    <row r="7" spans="1:11" x14ac:dyDescent="0.35">
      <c r="A7" s="100" t="s">
        <v>99</v>
      </c>
      <c r="B7" s="100">
        <v>4</v>
      </c>
      <c r="D7" s="100" t="s">
        <v>99</v>
      </c>
      <c r="E7" s="100">
        <v>4</v>
      </c>
      <c r="G7" s="100" t="s">
        <v>99</v>
      </c>
      <c r="H7" s="100">
        <v>4</v>
      </c>
      <c r="K7" t="s">
        <v>546</v>
      </c>
    </row>
    <row r="8" spans="1:11" x14ac:dyDescent="0.35">
      <c r="A8" s="30" t="s">
        <v>70</v>
      </c>
      <c r="B8" s="2">
        <v>2</v>
      </c>
      <c r="D8" s="30" t="s">
        <v>70</v>
      </c>
      <c r="E8" s="2">
        <v>2</v>
      </c>
      <c r="G8" s="30" t="s">
        <v>70</v>
      </c>
      <c r="H8" s="2">
        <v>2</v>
      </c>
      <c r="K8" t="s">
        <v>547</v>
      </c>
    </row>
    <row r="9" spans="1:11" x14ac:dyDescent="0.35">
      <c r="A9" s="30" t="s">
        <v>71</v>
      </c>
      <c r="B9" s="2"/>
      <c r="D9" s="30" t="s">
        <v>71</v>
      </c>
      <c r="E9" s="2"/>
      <c r="G9" s="30" t="s">
        <v>71</v>
      </c>
      <c r="H9" s="2"/>
      <c r="K9" t="s">
        <v>548</v>
      </c>
    </row>
    <row r="10" spans="1:11" x14ac:dyDescent="0.35">
      <c r="A10" s="120" t="s">
        <v>0</v>
      </c>
      <c r="B10" s="79">
        <f>B8*17000</f>
        <v>34000</v>
      </c>
      <c r="D10" s="120" t="s">
        <v>0</v>
      </c>
      <c r="E10" s="79">
        <f>E8*17000</f>
        <v>34000</v>
      </c>
      <c r="G10" s="120" t="s">
        <v>0</v>
      </c>
      <c r="H10" s="79">
        <f>H8*17000</f>
        <v>34000</v>
      </c>
      <c r="K10" t="s">
        <v>549</v>
      </c>
    </row>
    <row r="11" spans="1:11" x14ac:dyDescent="0.35">
      <c r="K11" t="s">
        <v>550</v>
      </c>
    </row>
    <row r="12" spans="1:11" x14ac:dyDescent="0.35">
      <c r="A12" s="100" t="s">
        <v>2</v>
      </c>
      <c r="B12" s="6" t="s">
        <v>491</v>
      </c>
      <c r="D12" s="100" t="s">
        <v>2</v>
      </c>
      <c r="E12" s="6" t="s">
        <v>492</v>
      </c>
      <c r="G12" s="100" t="s">
        <v>2</v>
      </c>
      <c r="H12" s="6" t="s">
        <v>493</v>
      </c>
      <c r="K12" t="s">
        <v>551</v>
      </c>
    </row>
    <row r="13" spans="1:11" x14ac:dyDescent="0.35">
      <c r="A13" s="100" t="s">
        <v>457</v>
      </c>
      <c r="B13" s="6" t="s">
        <v>148</v>
      </c>
      <c r="D13" s="100" t="s">
        <v>457</v>
      </c>
      <c r="E13" s="6" t="s">
        <v>148</v>
      </c>
      <c r="G13" s="100" t="s">
        <v>457</v>
      </c>
      <c r="H13" s="6" t="s">
        <v>148</v>
      </c>
      <c r="K13" t="s">
        <v>552</v>
      </c>
    </row>
    <row r="14" spans="1:11" x14ac:dyDescent="0.35">
      <c r="A14" s="100" t="s">
        <v>99</v>
      </c>
      <c r="B14" s="100">
        <v>4</v>
      </c>
      <c r="D14" s="100" t="s">
        <v>99</v>
      </c>
      <c r="E14" s="100">
        <v>4</v>
      </c>
      <c r="G14" s="100" t="s">
        <v>99</v>
      </c>
      <c r="H14" s="100">
        <v>4</v>
      </c>
    </row>
    <row r="15" spans="1:11" x14ac:dyDescent="0.35">
      <c r="A15" s="30" t="s">
        <v>70</v>
      </c>
      <c r="B15" s="2">
        <v>1</v>
      </c>
      <c r="D15" s="30" t="s">
        <v>70</v>
      </c>
      <c r="E15" s="2">
        <v>1</v>
      </c>
      <c r="G15" s="30" t="s">
        <v>70</v>
      </c>
      <c r="H15" s="2">
        <v>1</v>
      </c>
    </row>
    <row r="16" spans="1:11" x14ac:dyDescent="0.35">
      <c r="A16" s="30" t="s">
        <v>71</v>
      </c>
      <c r="B16" s="2"/>
      <c r="D16" s="30" t="s">
        <v>71</v>
      </c>
      <c r="E16" s="2"/>
      <c r="G16" s="30" t="s">
        <v>71</v>
      </c>
      <c r="H16" s="2">
        <v>1</v>
      </c>
      <c r="K16" s="36" t="s">
        <v>561</v>
      </c>
    </row>
    <row r="17" spans="1:14" x14ac:dyDescent="0.35">
      <c r="A17" s="120" t="s">
        <v>0</v>
      </c>
      <c r="B17" s="79">
        <f>B15*17000</f>
        <v>17000</v>
      </c>
      <c r="D17" s="120" t="s">
        <v>0</v>
      </c>
      <c r="E17" s="79">
        <f>E15*17000</f>
        <v>17000</v>
      </c>
      <c r="G17" s="120" t="s">
        <v>0</v>
      </c>
      <c r="H17" s="79">
        <f>17000+17000</f>
        <v>34000</v>
      </c>
      <c r="K17" t="s">
        <v>553</v>
      </c>
      <c r="L17" s="3">
        <v>5</v>
      </c>
      <c r="M17" s="3">
        <v>5445</v>
      </c>
      <c r="N17" s="3">
        <f>L17*M17</f>
        <v>27225</v>
      </c>
    </row>
    <row r="18" spans="1:14" x14ac:dyDescent="0.35">
      <c r="K18" t="s">
        <v>554</v>
      </c>
      <c r="L18" s="3">
        <v>5</v>
      </c>
      <c r="M18" s="3">
        <v>5170</v>
      </c>
      <c r="N18" s="3">
        <f t="shared" ref="N18:N24" si="0">L18*M18</f>
        <v>25850</v>
      </c>
    </row>
    <row r="19" spans="1:14" x14ac:dyDescent="0.35">
      <c r="A19" s="100" t="s">
        <v>2</v>
      </c>
      <c r="B19" s="6" t="s">
        <v>151</v>
      </c>
      <c r="D19" s="100" t="s">
        <v>2</v>
      </c>
      <c r="E19" s="6" t="s">
        <v>494</v>
      </c>
      <c r="G19" s="100" t="s">
        <v>2</v>
      </c>
      <c r="H19" s="6" t="s">
        <v>495</v>
      </c>
      <c r="K19" t="s">
        <v>555</v>
      </c>
      <c r="L19" s="3">
        <v>5</v>
      </c>
      <c r="M19" s="3">
        <v>5830</v>
      </c>
      <c r="N19" s="3">
        <f t="shared" si="0"/>
        <v>29150</v>
      </c>
    </row>
    <row r="20" spans="1:14" x14ac:dyDescent="0.35">
      <c r="A20" s="100" t="s">
        <v>457</v>
      </c>
      <c r="B20" s="6" t="s">
        <v>148</v>
      </c>
      <c r="D20" s="100" t="s">
        <v>457</v>
      </c>
      <c r="E20" s="6" t="s">
        <v>148</v>
      </c>
      <c r="G20" s="100" t="s">
        <v>457</v>
      </c>
      <c r="H20" s="6" t="s">
        <v>148</v>
      </c>
      <c r="K20" t="s">
        <v>556</v>
      </c>
      <c r="L20" s="3">
        <v>1</v>
      </c>
      <c r="M20" s="3">
        <v>41800</v>
      </c>
      <c r="N20" s="3">
        <f t="shared" si="0"/>
        <v>41800</v>
      </c>
    </row>
    <row r="21" spans="1:14" x14ac:dyDescent="0.35">
      <c r="A21" s="100" t="s">
        <v>99</v>
      </c>
      <c r="B21" s="100">
        <v>4</v>
      </c>
      <c r="D21" s="100" t="s">
        <v>99</v>
      </c>
      <c r="E21" s="100">
        <v>4</v>
      </c>
      <c r="G21" s="100" t="s">
        <v>99</v>
      </c>
      <c r="H21" s="100">
        <v>4</v>
      </c>
      <c r="K21" t="s">
        <v>557</v>
      </c>
      <c r="L21" s="3">
        <v>1</v>
      </c>
      <c r="M21" s="3">
        <v>40800</v>
      </c>
      <c r="N21" s="3">
        <f t="shared" si="0"/>
        <v>40800</v>
      </c>
    </row>
    <row r="22" spans="1:14" x14ac:dyDescent="0.35">
      <c r="A22" s="30" t="s">
        <v>70</v>
      </c>
      <c r="B22" s="2">
        <v>2</v>
      </c>
      <c r="D22" s="30" t="s">
        <v>70</v>
      </c>
      <c r="E22" s="2">
        <v>1</v>
      </c>
      <c r="G22" s="30" t="s">
        <v>70</v>
      </c>
      <c r="H22" s="2">
        <v>2</v>
      </c>
      <c r="K22" t="s">
        <v>558</v>
      </c>
      <c r="L22" s="3">
        <v>1</v>
      </c>
      <c r="M22" s="3">
        <v>46625</v>
      </c>
      <c r="N22" s="3">
        <f t="shared" si="0"/>
        <v>46625</v>
      </c>
    </row>
    <row r="23" spans="1:14" x14ac:dyDescent="0.35">
      <c r="A23" s="30" t="s">
        <v>71</v>
      </c>
      <c r="B23" s="2">
        <v>1</v>
      </c>
      <c r="D23" s="30" t="s">
        <v>71</v>
      </c>
      <c r="E23" s="2"/>
      <c r="G23" s="30" t="s">
        <v>71</v>
      </c>
      <c r="H23" s="2"/>
      <c r="K23" t="s">
        <v>559</v>
      </c>
      <c r="L23" s="3">
        <v>1</v>
      </c>
      <c r="M23" s="3">
        <v>47025</v>
      </c>
      <c r="N23" s="3">
        <f t="shared" si="0"/>
        <v>47025</v>
      </c>
    </row>
    <row r="24" spans="1:14" x14ac:dyDescent="0.35">
      <c r="A24" s="120" t="s">
        <v>0</v>
      </c>
      <c r="B24" s="79">
        <f>B22*17000+B23*17000</f>
        <v>51000</v>
      </c>
      <c r="D24" s="120" t="s">
        <v>0</v>
      </c>
      <c r="E24" s="79">
        <f>E22*17000</f>
        <v>17000</v>
      </c>
      <c r="G24" s="120" t="s">
        <v>0</v>
      </c>
      <c r="H24" s="79">
        <f>H22*17000</f>
        <v>34000</v>
      </c>
      <c r="K24" t="s">
        <v>560</v>
      </c>
      <c r="L24" s="3">
        <v>1</v>
      </c>
      <c r="M24" s="3">
        <v>64075</v>
      </c>
      <c r="N24" s="3">
        <f t="shared" si="0"/>
        <v>64075</v>
      </c>
    </row>
    <row r="25" spans="1:14" x14ac:dyDescent="0.35">
      <c r="K25" s="36" t="s">
        <v>236</v>
      </c>
      <c r="L25" s="37"/>
      <c r="M25" s="37"/>
      <c r="N25" s="37">
        <f>SUM(N17:N24)</f>
        <v>322550</v>
      </c>
    </row>
    <row r="26" spans="1:14" x14ac:dyDescent="0.35">
      <c r="A26" s="100" t="s">
        <v>2</v>
      </c>
      <c r="B26" s="6" t="s">
        <v>521</v>
      </c>
      <c r="D26" s="100" t="s">
        <v>2</v>
      </c>
      <c r="E26" s="6" t="s">
        <v>497</v>
      </c>
      <c r="G26" s="100" t="s">
        <v>2</v>
      </c>
      <c r="H26" s="6" t="s">
        <v>498</v>
      </c>
      <c r="L26" s="3"/>
      <c r="M26" s="3"/>
      <c r="N26" s="3"/>
    </row>
    <row r="27" spans="1:14" x14ac:dyDescent="0.35">
      <c r="A27" s="100" t="s">
        <v>457</v>
      </c>
      <c r="B27" s="6" t="s">
        <v>148</v>
      </c>
      <c r="D27" s="100" t="s">
        <v>457</v>
      </c>
      <c r="E27" s="6" t="s">
        <v>148</v>
      </c>
      <c r="G27" s="100" t="s">
        <v>457</v>
      </c>
      <c r="H27" s="6" t="s">
        <v>148</v>
      </c>
      <c r="K27" s="36" t="s">
        <v>562</v>
      </c>
      <c r="L27" s="3"/>
      <c r="M27" s="3"/>
      <c r="N27" s="3"/>
    </row>
    <row r="28" spans="1:14" x14ac:dyDescent="0.35">
      <c r="A28" s="100" t="s">
        <v>99</v>
      </c>
      <c r="B28" s="100">
        <v>4</v>
      </c>
      <c r="D28" s="100" t="s">
        <v>99</v>
      </c>
      <c r="E28" s="100">
        <v>4</v>
      </c>
      <c r="G28" s="100" t="s">
        <v>99</v>
      </c>
      <c r="H28" s="100">
        <v>4</v>
      </c>
      <c r="K28" t="s">
        <v>563</v>
      </c>
      <c r="L28" s="156">
        <v>2</v>
      </c>
      <c r="M28" s="3">
        <v>14905</v>
      </c>
      <c r="N28" s="3">
        <f>L28*M28</f>
        <v>29810</v>
      </c>
    </row>
    <row r="29" spans="1:14" x14ac:dyDescent="0.35">
      <c r="A29" s="30" t="s">
        <v>70</v>
      </c>
      <c r="B29" s="2">
        <v>6</v>
      </c>
      <c r="D29" s="30" t="s">
        <v>70</v>
      </c>
      <c r="E29" s="2">
        <v>2</v>
      </c>
      <c r="G29" s="30" t="s">
        <v>70</v>
      </c>
      <c r="H29" s="2">
        <v>1</v>
      </c>
      <c r="K29" s="75" t="s">
        <v>564</v>
      </c>
      <c r="L29" s="156">
        <v>4</v>
      </c>
      <c r="M29" s="3">
        <v>22165</v>
      </c>
      <c r="N29" s="3">
        <f t="shared" ref="N29:N31" si="1">L29*M29</f>
        <v>88660</v>
      </c>
    </row>
    <row r="30" spans="1:14" x14ac:dyDescent="0.35">
      <c r="A30" s="30" t="s">
        <v>71</v>
      </c>
      <c r="B30" s="2"/>
      <c r="D30" s="30" t="s">
        <v>71</v>
      </c>
      <c r="E30" s="2"/>
      <c r="G30" s="30" t="s">
        <v>71</v>
      </c>
      <c r="H30" s="2"/>
      <c r="K30" t="s">
        <v>565</v>
      </c>
      <c r="L30" s="157">
        <v>1</v>
      </c>
      <c r="M30" s="3">
        <v>112750</v>
      </c>
      <c r="N30" s="3">
        <f t="shared" si="1"/>
        <v>112750</v>
      </c>
    </row>
    <row r="31" spans="1:14" x14ac:dyDescent="0.35">
      <c r="A31" s="120" t="s">
        <v>0</v>
      </c>
      <c r="B31" s="79">
        <f>B29*17000+B30*17000</f>
        <v>102000</v>
      </c>
      <c r="D31" s="120" t="s">
        <v>0</v>
      </c>
      <c r="E31" s="79">
        <f>E29*17000</f>
        <v>34000</v>
      </c>
      <c r="G31" s="120" t="s">
        <v>0</v>
      </c>
      <c r="H31" s="79">
        <f>H29*17000+H30*17000</f>
        <v>17000</v>
      </c>
      <c r="K31" t="s">
        <v>566</v>
      </c>
      <c r="L31" s="156">
        <v>2</v>
      </c>
      <c r="M31" s="3">
        <v>15950</v>
      </c>
      <c r="N31" s="3">
        <f t="shared" si="1"/>
        <v>31900</v>
      </c>
    </row>
    <row r="32" spans="1:14" x14ac:dyDescent="0.35">
      <c r="K32" t="s">
        <v>567</v>
      </c>
      <c r="L32" s="156">
        <v>2</v>
      </c>
      <c r="M32" s="3">
        <v>5445</v>
      </c>
      <c r="N32" s="3">
        <f t="shared" ref="N32:N37" si="2">L32*M32</f>
        <v>10890</v>
      </c>
    </row>
    <row r="33" spans="1:14" x14ac:dyDescent="0.35">
      <c r="A33" s="100" t="s">
        <v>2</v>
      </c>
      <c r="B33" s="6" t="s">
        <v>499</v>
      </c>
      <c r="D33" s="100" t="s">
        <v>2</v>
      </c>
      <c r="E33" s="6" t="s">
        <v>500</v>
      </c>
      <c r="G33" s="100" t="s">
        <v>2</v>
      </c>
      <c r="H33" s="6" t="s">
        <v>367</v>
      </c>
      <c r="K33" t="s">
        <v>568</v>
      </c>
      <c r="L33" s="156">
        <v>1</v>
      </c>
      <c r="M33" s="3">
        <v>13970</v>
      </c>
      <c r="N33" s="3">
        <f t="shared" si="2"/>
        <v>13970</v>
      </c>
    </row>
    <row r="34" spans="1:14" x14ac:dyDescent="0.35">
      <c r="A34" s="100" t="s">
        <v>457</v>
      </c>
      <c r="B34" s="6" t="s">
        <v>148</v>
      </c>
      <c r="D34" s="100" t="s">
        <v>457</v>
      </c>
      <c r="E34" s="6" t="s">
        <v>148</v>
      </c>
      <c r="G34" s="100" t="s">
        <v>457</v>
      </c>
      <c r="H34" s="6" t="s">
        <v>148</v>
      </c>
      <c r="K34" t="s">
        <v>569</v>
      </c>
      <c r="L34" s="156">
        <v>3</v>
      </c>
      <c r="M34" s="3">
        <v>5170</v>
      </c>
      <c r="N34" s="3">
        <f t="shared" si="2"/>
        <v>15510</v>
      </c>
    </row>
    <row r="35" spans="1:14" x14ac:dyDescent="0.35">
      <c r="A35" s="100" t="s">
        <v>99</v>
      </c>
      <c r="B35" s="100">
        <v>4</v>
      </c>
      <c r="D35" s="100" t="s">
        <v>99</v>
      </c>
      <c r="E35" s="100">
        <v>4</v>
      </c>
      <c r="G35" s="100" t="s">
        <v>99</v>
      </c>
      <c r="H35" s="100">
        <v>4</v>
      </c>
      <c r="K35" t="s">
        <v>570</v>
      </c>
      <c r="L35" s="156">
        <v>1</v>
      </c>
      <c r="M35" s="3">
        <v>6160</v>
      </c>
      <c r="N35" s="3">
        <f t="shared" si="2"/>
        <v>6160</v>
      </c>
    </row>
    <row r="36" spans="1:14" x14ac:dyDescent="0.35">
      <c r="A36" s="30" t="s">
        <v>70</v>
      </c>
      <c r="B36" s="2">
        <v>2</v>
      </c>
      <c r="D36" s="30" t="s">
        <v>70</v>
      </c>
      <c r="E36" s="2">
        <v>1</v>
      </c>
      <c r="G36" s="30" t="s">
        <v>70</v>
      </c>
      <c r="H36" s="2">
        <v>2</v>
      </c>
      <c r="K36" t="s">
        <v>571</v>
      </c>
      <c r="L36" s="156">
        <v>4</v>
      </c>
      <c r="M36" s="3">
        <v>4620</v>
      </c>
      <c r="N36" s="3">
        <f t="shared" si="2"/>
        <v>18480</v>
      </c>
    </row>
    <row r="37" spans="1:14" x14ac:dyDescent="0.35">
      <c r="A37" s="30" t="s">
        <v>71</v>
      </c>
      <c r="B37" s="2"/>
      <c r="D37" s="30" t="s">
        <v>71</v>
      </c>
      <c r="E37" s="2"/>
      <c r="G37" s="30" t="s">
        <v>71</v>
      </c>
      <c r="H37" s="2"/>
      <c r="K37" t="s">
        <v>572</v>
      </c>
      <c r="L37" s="156">
        <v>1</v>
      </c>
      <c r="M37" s="3">
        <v>41800</v>
      </c>
      <c r="N37" s="3">
        <f t="shared" si="2"/>
        <v>41800</v>
      </c>
    </row>
    <row r="38" spans="1:14" x14ac:dyDescent="0.35">
      <c r="A38" s="120" t="s">
        <v>0</v>
      </c>
      <c r="B38" s="79">
        <f>B36*17000+B37*17000</f>
        <v>34000</v>
      </c>
      <c r="D38" s="120" t="s">
        <v>0</v>
      </c>
      <c r="E38" s="79">
        <f>E36*17000+E37*17000</f>
        <v>17000</v>
      </c>
      <c r="G38" s="120" t="s">
        <v>0</v>
      </c>
      <c r="H38" s="79">
        <f>H36*17000+H37*17000</f>
        <v>34000</v>
      </c>
      <c r="K38" s="154" t="s">
        <v>236</v>
      </c>
      <c r="L38" s="154"/>
      <c r="M38" s="154"/>
      <c r="N38" s="155">
        <f>SUM(N26:N37)</f>
        <v>369930</v>
      </c>
    </row>
    <row r="40" spans="1:14" x14ac:dyDescent="0.35">
      <c r="A40" s="100" t="s">
        <v>2</v>
      </c>
      <c r="B40" s="6" t="s">
        <v>501</v>
      </c>
      <c r="D40" s="100" t="s">
        <v>2</v>
      </c>
      <c r="E40" s="6" t="s">
        <v>502</v>
      </c>
      <c r="G40" s="100" t="s">
        <v>2</v>
      </c>
      <c r="H40" s="6" t="s">
        <v>503</v>
      </c>
      <c r="N40" s="35"/>
    </row>
    <row r="41" spans="1:14" x14ac:dyDescent="0.35">
      <c r="A41" s="100" t="s">
        <v>457</v>
      </c>
      <c r="B41" s="6" t="s">
        <v>148</v>
      </c>
      <c r="D41" s="100" t="s">
        <v>457</v>
      </c>
      <c r="E41" s="6" t="s">
        <v>148</v>
      </c>
      <c r="G41" s="100" t="s">
        <v>457</v>
      </c>
      <c r="H41" s="6" t="s">
        <v>148</v>
      </c>
    </row>
    <row r="42" spans="1:14" x14ac:dyDescent="0.35">
      <c r="A42" s="100" t="s">
        <v>99</v>
      </c>
      <c r="B42" s="100">
        <v>4</v>
      </c>
      <c r="D42" s="100" t="s">
        <v>99</v>
      </c>
      <c r="E42" s="100">
        <v>4</v>
      </c>
      <c r="G42" s="100" t="s">
        <v>99</v>
      </c>
      <c r="H42" s="100">
        <v>4</v>
      </c>
    </row>
    <row r="43" spans="1:14" x14ac:dyDescent="0.35">
      <c r="A43" s="30" t="s">
        <v>70</v>
      </c>
      <c r="B43" s="2">
        <v>1</v>
      </c>
      <c r="D43" s="30" t="s">
        <v>70</v>
      </c>
      <c r="E43" s="2">
        <v>1</v>
      </c>
      <c r="G43" s="30" t="s">
        <v>70</v>
      </c>
      <c r="H43" s="2">
        <v>1</v>
      </c>
    </row>
    <row r="44" spans="1:14" x14ac:dyDescent="0.35">
      <c r="A44" s="30" t="s">
        <v>71</v>
      </c>
      <c r="B44" s="2"/>
      <c r="D44" s="30" t="s">
        <v>71</v>
      </c>
      <c r="E44" s="2"/>
      <c r="G44" s="30" t="s">
        <v>71</v>
      </c>
      <c r="H44" s="2"/>
    </row>
    <row r="45" spans="1:14" s="10" customFormat="1" ht="17.25" customHeight="1" x14ac:dyDescent="0.35">
      <c r="A45" s="120" t="s">
        <v>0</v>
      </c>
      <c r="B45" s="79">
        <f>B43*17000+B44*17000</f>
        <v>17000</v>
      </c>
      <c r="C45"/>
      <c r="D45" s="120" t="s">
        <v>0</v>
      </c>
      <c r="E45" s="79">
        <f>E43*17000</f>
        <v>17000</v>
      </c>
      <c r="F45"/>
      <c r="G45" s="120" t="s">
        <v>0</v>
      </c>
      <c r="H45" s="79">
        <f>H43*17000+H44*17000</f>
        <v>17000</v>
      </c>
    </row>
    <row r="47" spans="1:14" x14ac:dyDescent="0.35">
      <c r="A47" s="100" t="s">
        <v>2</v>
      </c>
      <c r="B47" s="6" t="s">
        <v>504</v>
      </c>
      <c r="D47" s="100" t="s">
        <v>2</v>
      </c>
      <c r="E47" s="6" t="s">
        <v>506</v>
      </c>
      <c r="G47" s="100" t="s">
        <v>2</v>
      </c>
      <c r="H47" s="6" t="s">
        <v>393</v>
      </c>
    </row>
    <row r="48" spans="1:14" x14ac:dyDescent="0.35">
      <c r="A48" s="100" t="s">
        <v>457</v>
      </c>
      <c r="B48" s="6" t="s">
        <v>148</v>
      </c>
      <c r="D48" s="100" t="s">
        <v>457</v>
      </c>
      <c r="E48" s="6" t="s">
        <v>148</v>
      </c>
      <c r="G48" s="100" t="s">
        <v>457</v>
      </c>
      <c r="H48" s="6" t="s">
        <v>148</v>
      </c>
    </row>
    <row r="49" spans="1:8" x14ac:dyDescent="0.35">
      <c r="A49" s="100" t="s">
        <v>99</v>
      </c>
      <c r="B49" s="100">
        <v>4</v>
      </c>
      <c r="D49" s="100" t="s">
        <v>99</v>
      </c>
      <c r="E49" s="100">
        <v>4</v>
      </c>
      <c r="G49" s="100" t="s">
        <v>99</v>
      </c>
      <c r="H49" s="100">
        <v>4</v>
      </c>
    </row>
    <row r="50" spans="1:8" x14ac:dyDescent="0.35">
      <c r="A50" s="30" t="s">
        <v>70</v>
      </c>
      <c r="B50" s="2">
        <v>1</v>
      </c>
      <c r="D50" s="30" t="s">
        <v>70</v>
      </c>
      <c r="E50" s="2">
        <v>2</v>
      </c>
      <c r="G50" s="30" t="s">
        <v>70</v>
      </c>
      <c r="H50" s="2">
        <v>1</v>
      </c>
    </row>
    <row r="51" spans="1:8" x14ac:dyDescent="0.35">
      <c r="A51" s="30" t="s">
        <v>71</v>
      </c>
      <c r="B51" s="2"/>
      <c r="D51" s="30" t="s">
        <v>71</v>
      </c>
      <c r="E51" s="2"/>
      <c r="G51" s="30" t="s">
        <v>71</v>
      </c>
      <c r="H51" s="2"/>
    </row>
    <row r="52" spans="1:8" x14ac:dyDescent="0.35">
      <c r="A52" s="120" t="s">
        <v>0</v>
      </c>
      <c r="B52" s="79">
        <f>B50*17000+B51*17000</f>
        <v>17000</v>
      </c>
      <c r="D52" s="120" t="s">
        <v>0</v>
      </c>
      <c r="E52" s="79">
        <f>E50*17000</f>
        <v>34000</v>
      </c>
      <c r="G52" s="120" t="s">
        <v>0</v>
      </c>
      <c r="H52" s="79">
        <f>H50*17000+H51*17000</f>
        <v>17000</v>
      </c>
    </row>
    <row r="54" spans="1:8" x14ac:dyDescent="0.35">
      <c r="A54" s="100" t="s">
        <v>2</v>
      </c>
      <c r="B54" s="6" t="s">
        <v>522</v>
      </c>
      <c r="D54" s="100" t="s">
        <v>2</v>
      </c>
      <c r="E54" s="6" t="s">
        <v>508</v>
      </c>
      <c r="G54" s="100" t="s">
        <v>2</v>
      </c>
      <c r="H54" s="6" t="s">
        <v>509</v>
      </c>
    </row>
    <row r="55" spans="1:8" x14ac:dyDescent="0.35">
      <c r="A55" s="100" t="s">
        <v>457</v>
      </c>
      <c r="B55" s="6" t="s">
        <v>148</v>
      </c>
      <c r="D55" s="100" t="s">
        <v>457</v>
      </c>
      <c r="E55" s="6" t="s">
        <v>148</v>
      </c>
      <c r="G55" s="100" t="s">
        <v>457</v>
      </c>
      <c r="H55" s="6" t="s">
        <v>148</v>
      </c>
    </row>
    <row r="56" spans="1:8" x14ac:dyDescent="0.35">
      <c r="A56" s="100" t="s">
        <v>99</v>
      </c>
      <c r="B56" s="100">
        <v>4</v>
      </c>
      <c r="D56" s="100" t="s">
        <v>99</v>
      </c>
      <c r="E56" s="100">
        <v>4</v>
      </c>
      <c r="G56" s="100" t="s">
        <v>99</v>
      </c>
      <c r="H56" s="100">
        <v>4</v>
      </c>
    </row>
    <row r="57" spans="1:8" x14ac:dyDescent="0.35">
      <c r="A57" s="30" t="s">
        <v>70</v>
      </c>
      <c r="B57" s="2">
        <v>1</v>
      </c>
      <c r="D57" s="30" t="s">
        <v>70</v>
      </c>
      <c r="E57" s="2">
        <v>1</v>
      </c>
      <c r="G57" s="30" t="s">
        <v>70</v>
      </c>
      <c r="H57" s="2">
        <v>2</v>
      </c>
    </row>
    <row r="58" spans="1:8" x14ac:dyDescent="0.35">
      <c r="A58" s="30" t="s">
        <v>71</v>
      </c>
      <c r="B58" s="2"/>
      <c r="D58" s="30" t="s">
        <v>71</v>
      </c>
      <c r="E58" s="2"/>
      <c r="G58" s="30" t="s">
        <v>71</v>
      </c>
      <c r="H58" s="2"/>
    </row>
    <row r="59" spans="1:8" x14ac:dyDescent="0.35">
      <c r="A59" s="120" t="s">
        <v>0</v>
      </c>
      <c r="B59" s="79">
        <f>B57*17000+B58*17000</f>
        <v>17000</v>
      </c>
      <c r="D59" s="120" t="s">
        <v>0</v>
      </c>
      <c r="E59" s="79">
        <f>E57*17000</f>
        <v>17000</v>
      </c>
      <c r="G59" s="120" t="s">
        <v>0</v>
      </c>
      <c r="H59" s="79">
        <f>H57*17000+H58*17000</f>
        <v>34000</v>
      </c>
    </row>
    <row r="61" spans="1:8" x14ac:dyDescent="0.35">
      <c r="A61" s="100" t="s">
        <v>2</v>
      </c>
      <c r="B61" s="6" t="s">
        <v>510</v>
      </c>
      <c r="D61" s="100" t="s">
        <v>2</v>
      </c>
      <c r="E61" s="6" t="s">
        <v>511</v>
      </c>
      <c r="G61" s="100" t="s">
        <v>2</v>
      </c>
      <c r="H61" s="6" t="s">
        <v>512</v>
      </c>
    </row>
    <row r="62" spans="1:8" x14ac:dyDescent="0.35">
      <c r="A62" s="100" t="s">
        <v>457</v>
      </c>
      <c r="B62" s="6" t="s">
        <v>148</v>
      </c>
      <c r="D62" s="100" t="s">
        <v>457</v>
      </c>
      <c r="E62" s="6" t="s">
        <v>148</v>
      </c>
      <c r="G62" s="100" t="s">
        <v>457</v>
      </c>
      <c r="H62" s="6" t="s">
        <v>148</v>
      </c>
    </row>
    <row r="63" spans="1:8" x14ac:dyDescent="0.35">
      <c r="A63" s="100" t="s">
        <v>99</v>
      </c>
      <c r="B63" s="100">
        <v>4</v>
      </c>
      <c r="D63" s="100" t="s">
        <v>99</v>
      </c>
      <c r="E63" s="100">
        <v>4</v>
      </c>
      <c r="G63" s="100" t="s">
        <v>99</v>
      </c>
      <c r="H63" s="100">
        <v>4</v>
      </c>
    </row>
    <row r="64" spans="1:8" x14ac:dyDescent="0.35">
      <c r="A64" s="30" t="s">
        <v>70</v>
      </c>
      <c r="B64" s="2">
        <v>1</v>
      </c>
      <c r="D64" s="30" t="s">
        <v>70</v>
      </c>
      <c r="E64" s="2">
        <v>1</v>
      </c>
      <c r="G64" s="30" t="s">
        <v>70</v>
      </c>
      <c r="H64" s="2">
        <v>1</v>
      </c>
    </row>
    <row r="65" spans="1:8" x14ac:dyDescent="0.35">
      <c r="A65" s="30" t="s">
        <v>71</v>
      </c>
      <c r="B65" s="2"/>
      <c r="D65" s="30" t="s">
        <v>71</v>
      </c>
      <c r="E65" s="2"/>
      <c r="G65" s="30" t="s">
        <v>71</v>
      </c>
      <c r="H65" s="2"/>
    </row>
    <row r="66" spans="1:8" x14ac:dyDescent="0.35">
      <c r="A66" s="120" t="s">
        <v>0</v>
      </c>
      <c r="B66" s="79">
        <f>B64*17000+B65*17000</f>
        <v>17000</v>
      </c>
      <c r="D66" s="120" t="s">
        <v>0</v>
      </c>
      <c r="E66" s="79">
        <f>E64*17000</f>
        <v>17000</v>
      </c>
      <c r="G66" s="120" t="s">
        <v>0</v>
      </c>
      <c r="H66" s="79">
        <f>H64*17000+H65*17000</f>
        <v>17000</v>
      </c>
    </row>
    <row r="68" spans="1:8" x14ac:dyDescent="0.35">
      <c r="A68" s="100" t="s">
        <v>2</v>
      </c>
      <c r="B68" s="6" t="s">
        <v>513</v>
      </c>
      <c r="D68" s="100" t="s">
        <v>2</v>
      </c>
      <c r="E68" s="6" t="s">
        <v>514</v>
      </c>
      <c r="G68" s="100" t="s">
        <v>2</v>
      </c>
      <c r="H68" s="6" t="s">
        <v>515</v>
      </c>
    </row>
    <row r="69" spans="1:8" x14ac:dyDescent="0.35">
      <c r="A69" s="100" t="s">
        <v>457</v>
      </c>
      <c r="B69" s="6" t="s">
        <v>148</v>
      </c>
      <c r="D69" s="100" t="s">
        <v>457</v>
      </c>
      <c r="E69" s="6" t="s">
        <v>148</v>
      </c>
      <c r="G69" s="100" t="s">
        <v>457</v>
      </c>
      <c r="H69" s="6" t="s">
        <v>148</v>
      </c>
    </row>
    <row r="70" spans="1:8" x14ac:dyDescent="0.35">
      <c r="A70" s="100" t="s">
        <v>99</v>
      </c>
      <c r="B70" s="100">
        <v>4</v>
      </c>
      <c r="D70" s="100" t="s">
        <v>99</v>
      </c>
      <c r="E70" s="100">
        <v>4</v>
      </c>
      <c r="G70" s="100" t="s">
        <v>99</v>
      </c>
      <c r="H70" s="100">
        <v>4</v>
      </c>
    </row>
    <row r="71" spans="1:8" x14ac:dyDescent="0.35">
      <c r="A71" s="30" t="s">
        <v>70</v>
      </c>
      <c r="B71" s="2">
        <v>3</v>
      </c>
      <c r="D71" s="30" t="s">
        <v>70</v>
      </c>
      <c r="E71" s="2">
        <v>1</v>
      </c>
      <c r="G71" s="30" t="s">
        <v>70</v>
      </c>
      <c r="H71" s="2">
        <v>4</v>
      </c>
    </row>
    <row r="72" spans="1:8" x14ac:dyDescent="0.35">
      <c r="A72" s="30" t="s">
        <v>71</v>
      </c>
      <c r="B72" s="2"/>
      <c r="D72" s="30" t="s">
        <v>71</v>
      </c>
      <c r="E72" s="2"/>
      <c r="G72" s="30" t="s">
        <v>71</v>
      </c>
      <c r="H72" s="2"/>
    </row>
    <row r="73" spans="1:8" x14ac:dyDescent="0.35">
      <c r="A73" s="120" t="s">
        <v>0</v>
      </c>
      <c r="B73" s="79">
        <f>B71*17000</f>
        <v>51000</v>
      </c>
      <c r="D73" s="120" t="s">
        <v>0</v>
      </c>
      <c r="E73" s="79">
        <f>E71*17000</f>
        <v>17000</v>
      </c>
      <c r="G73" s="120" t="s">
        <v>0</v>
      </c>
      <c r="H73" s="79">
        <f>H71*17000+H72*17000</f>
        <v>68000</v>
      </c>
    </row>
    <row r="75" spans="1:8" x14ac:dyDescent="0.35">
      <c r="A75" s="100" t="s">
        <v>2</v>
      </c>
      <c r="B75" s="6" t="s">
        <v>516</v>
      </c>
      <c r="D75" s="100" t="s">
        <v>2</v>
      </c>
      <c r="E75" s="6" t="s">
        <v>517</v>
      </c>
      <c r="G75" s="100" t="s">
        <v>2</v>
      </c>
      <c r="H75" s="6" t="s">
        <v>518</v>
      </c>
    </row>
    <row r="76" spans="1:8" x14ac:dyDescent="0.35">
      <c r="A76" s="100" t="s">
        <v>457</v>
      </c>
      <c r="B76" s="6" t="s">
        <v>148</v>
      </c>
      <c r="D76" s="100" t="s">
        <v>457</v>
      </c>
      <c r="E76" s="6" t="s">
        <v>148</v>
      </c>
      <c r="G76" s="100" t="s">
        <v>457</v>
      </c>
      <c r="H76" s="6" t="s">
        <v>148</v>
      </c>
    </row>
    <row r="77" spans="1:8" x14ac:dyDescent="0.35">
      <c r="A77" s="100" t="s">
        <v>99</v>
      </c>
      <c r="B77" s="100">
        <v>4</v>
      </c>
      <c r="D77" s="100" t="s">
        <v>99</v>
      </c>
      <c r="E77" s="100">
        <v>4</v>
      </c>
      <c r="G77" s="100" t="s">
        <v>99</v>
      </c>
      <c r="H77" s="100">
        <v>4</v>
      </c>
    </row>
    <row r="78" spans="1:8" x14ac:dyDescent="0.35">
      <c r="A78" s="30" t="s">
        <v>70</v>
      </c>
      <c r="B78" s="2">
        <v>0</v>
      </c>
      <c r="D78" s="30" t="s">
        <v>70</v>
      </c>
      <c r="E78" s="2"/>
      <c r="G78" s="30" t="s">
        <v>70</v>
      </c>
      <c r="H78" s="2"/>
    </row>
    <row r="79" spans="1:8" x14ac:dyDescent="0.35">
      <c r="A79" s="30" t="s">
        <v>71</v>
      </c>
      <c r="B79" s="2">
        <v>2</v>
      </c>
      <c r="D79" s="30" t="s">
        <v>71</v>
      </c>
      <c r="E79" s="2">
        <v>1</v>
      </c>
      <c r="G79" s="30" t="s">
        <v>71</v>
      </c>
      <c r="H79" s="2">
        <v>2</v>
      </c>
    </row>
    <row r="80" spans="1:8" x14ac:dyDescent="0.35">
      <c r="A80" s="120" t="s">
        <v>0</v>
      </c>
      <c r="B80" s="79">
        <f>+B79*17000</f>
        <v>34000</v>
      </c>
      <c r="D80" s="120" t="s">
        <v>0</v>
      </c>
      <c r="E80" s="79">
        <f>E78*17000+E79*17000</f>
        <v>17000</v>
      </c>
      <c r="G80" s="120" t="s">
        <v>0</v>
      </c>
      <c r="H80" s="79">
        <f>H78*17000+H79*17000</f>
        <v>34000</v>
      </c>
    </row>
    <row r="81" spans="1:9" x14ac:dyDescent="0.35">
      <c r="G81" s="132"/>
      <c r="H81" s="132"/>
      <c r="I81" s="132"/>
    </row>
    <row r="82" spans="1:9" x14ac:dyDescent="0.35">
      <c r="A82" s="100" t="s">
        <v>2</v>
      </c>
      <c r="B82" s="6" t="s">
        <v>519</v>
      </c>
      <c r="D82" s="100" t="s">
        <v>2</v>
      </c>
      <c r="E82" s="6" t="s">
        <v>520</v>
      </c>
      <c r="G82" s="100" t="s">
        <v>2</v>
      </c>
      <c r="H82" s="6" t="s">
        <v>526</v>
      </c>
      <c r="I82" s="132"/>
    </row>
    <row r="83" spans="1:9" x14ac:dyDescent="0.35">
      <c r="A83" s="100" t="s">
        <v>457</v>
      </c>
      <c r="B83" s="6" t="s">
        <v>148</v>
      </c>
      <c r="D83" s="100" t="s">
        <v>457</v>
      </c>
      <c r="E83" s="6" t="s">
        <v>148</v>
      </c>
      <c r="G83" s="100" t="s">
        <v>457</v>
      </c>
      <c r="H83" s="6" t="s">
        <v>148</v>
      </c>
      <c r="I83" s="132"/>
    </row>
    <row r="84" spans="1:9" x14ac:dyDescent="0.35">
      <c r="A84" s="100" t="s">
        <v>99</v>
      </c>
      <c r="B84" s="100">
        <v>4</v>
      </c>
      <c r="D84" s="100" t="s">
        <v>99</v>
      </c>
      <c r="E84" s="100">
        <v>4</v>
      </c>
      <c r="G84" s="100" t="s">
        <v>99</v>
      </c>
      <c r="H84" s="100">
        <v>4</v>
      </c>
      <c r="I84" s="132"/>
    </row>
    <row r="85" spans="1:9" x14ac:dyDescent="0.35">
      <c r="A85" s="30" t="s">
        <v>70</v>
      </c>
      <c r="B85" s="2"/>
      <c r="D85" s="30" t="s">
        <v>70</v>
      </c>
      <c r="E85" s="2"/>
      <c r="G85" s="30" t="s">
        <v>70</v>
      </c>
      <c r="H85" s="2"/>
      <c r="I85" s="132"/>
    </row>
    <row r="86" spans="1:9" x14ac:dyDescent="0.35">
      <c r="A86" s="30" t="s">
        <v>71</v>
      </c>
      <c r="B86" s="2">
        <v>1</v>
      </c>
      <c r="D86" s="30" t="s">
        <v>71</v>
      </c>
      <c r="E86" s="2">
        <v>1</v>
      </c>
      <c r="G86" s="30" t="s">
        <v>71</v>
      </c>
      <c r="H86" s="2">
        <v>1</v>
      </c>
      <c r="I86" s="132"/>
    </row>
    <row r="87" spans="1:9" x14ac:dyDescent="0.35">
      <c r="A87" s="120" t="s">
        <v>0</v>
      </c>
      <c r="B87" s="79">
        <v>17000</v>
      </c>
      <c r="D87" s="120" t="s">
        <v>0</v>
      </c>
      <c r="E87" s="79">
        <v>17000</v>
      </c>
      <c r="G87" s="120" t="s">
        <v>0</v>
      </c>
      <c r="H87" s="79">
        <v>17000</v>
      </c>
      <c r="I87" s="132"/>
    </row>
    <row r="88" spans="1:9" x14ac:dyDescent="0.35">
      <c r="G88" s="132"/>
      <c r="H88" s="132"/>
      <c r="I88" s="132"/>
    </row>
    <row r="90" spans="1:9" x14ac:dyDescent="0.35">
      <c r="A90" s="100" t="s">
        <v>2</v>
      </c>
      <c r="B90" s="6" t="s">
        <v>523</v>
      </c>
      <c r="D90" s="100" t="s">
        <v>2</v>
      </c>
      <c r="E90" s="6" t="s">
        <v>524</v>
      </c>
      <c r="G90" s="100" t="s">
        <v>2</v>
      </c>
      <c r="H90" s="6" t="s">
        <v>525</v>
      </c>
    </row>
    <row r="91" spans="1:9" x14ac:dyDescent="0.35">
      <c r="A91" s="100" t="s">
        <v>457</v>
      </c>
      <c r="B91" s="6" t="s">
        <v>148</v>
      </c>
      <c r="D91" s="100" t="s">
        <v>457</v>
      </c>
      <c r="E91" s="6" t="s">
        <v>148</v>
      </c>
      <c r="G91" s="100" t="s">
        <v>457</v>
      </c>
      <c r="H91" s="6" t="s">
        <v>148</v>
      </c>
    </row>
    <row r="92" spans="1:9" x14ac:dyDescent="0.35">
      <c r="A92" s="100" t="s">
        <v>99</v>
      </c>
      <c r="B92" s="100">
        <v>4</v>
      </c>
      <c r="D92" s="100" t="s">
        <v>99</v>
      </c>
      <c r="E92" s="100">
        <v>4</v>
      </c>
      <c r="G92" s="100" t="s">
        <v>99</v>
      </c>
      <c r="H92" s="100">
        <v>4</v>
      </c>
    </row>
    <row r="93" spans="1:9" x14ac:dyDescent="0.35">
      <c r="A93" s="30" t="s">
        <v>70</v>
      </c>
      <c r="B93" s="2">
        <v>2</v>
      </c>
      <c r="D93" s="30" t="s">
        <v>70</v>
      </c>
      <c r="E93" s="2">
        <v>1</v>
      </c>
      <c r="G93" s="30" t="s">
        <v>70</v>
      </c>
      <c r="H93" s="2">
        <v>2</v>
      </c>
    </row>
    <row r="94" spans="1:9" x14ac:dyDescent="0.35">
      <c r="A94" s="30" t="s">
        <v>71</v>
      </c>
      <c r="B94" s="2"/>
      <c r="D94" s="30" t="s">
        <v>71</v>
      </c>
      <c r="E94" s="2"/>
      <c r="G94" s="30" t="s">
        <v>71</v>
      </c>
      <c r="H94" s="2"/>
    </row>
    <row r="95" spans="1:9" x14ac:dyDescent="0.35">
      <c r="A95" s="120" t="s">
        <v>0</v>
      </c>
      <c r="B95" s="79">
        <v>34000</v>
      </c>
      <c r="D95" s="120" t="s">
        <v>0</v>
      </c>
      <c r="E95" s="79">
        <v>17000</v>
      </c>
      <c r="G95" s="120" t="s">
        <v>0</v>
      </c>
      <c r="H95" s="79">
        <v>34000</v>
      </c>
    </row>
    <row r="98" spans="1:1" ht="18.5" x14ac:dyDescent="0.35">
      <c r="A98" s="158" t="s">
        <v>573</v>
      </c>
    </row>
    <row r="99" spans="1:1" ht="23.25" customHeight="1" x14ac:dyDescent="0.35">
      <c r="A99" s="159" t="s">
        <v>574</v>
      </c>
    </row>
    <row r="100" spans="1:1" ht="21" customHeight="1" x14ac:dyDescent="0.35">
      <c r="A100" s="159" t="s">
        <v>575</v>
      </c>
    </row>
    <row r="101" spans="1:1" ht="18.5" x14ac:dyDescent="0.35">
      <c r="A101" s="158" t="s">
        <v>576</v>
      </c>
    </row>
    <row r="102" spans="1:1" ht="18.75" customHeight="1" x14ac:dyDescent="0.35">
      <c r="A102" s="159" t="s">
        <v>577</v>
      </c>
    </row>
    <row r="103" spans="1:1" ht="18.5" x14ac:dyDescent="0.35">
      <c r="A103" s="159" t="s">
        <v>578</v>
      </c>
    </row>
    <row r="104" spans="1:1" ht="18.5" x14ac:dyDescent="0.35">
      <c r="A104" s="159" t="s">
        <v>579</v>
      </c>
    </row>
    <row r="105" spans="1:1" ht="18.5" x14ac:dyDescent="0.35">
      <c r="A105" s="159" t="s">
        <v>580</v>
      </c>
    </row>
    <row r="106" spans="1:1" ht="18.5" x14ac:dyDescent="0.35">
      <c r="A106" s="159" t="s">
        <v>581</v>
      </c>
    </row>
    <row r="107" spans="1:1" ht="18.5" x14ac:dyDescent="0.35">
      <c r="A107" s="159" t="s">
        <v>582</v>
      </c>
    </row>
    <row r="108" spans="1:1" ht="18.5" x14ac:dyDescent="0.35">
      <c r="A108" s="159" t="s">
        <v>583</v>
      </c>
    </row>
    <row r="109" spans="1:1" ht="18.5" x14ac:dyDescent="0.35">
      <c r="A109" s="159" t="s">
        <v>584</v>
      </c>
    </row>
    <row r="110" spans="1:1" ht="18.5" x14ac:dyDescent="0.35">
      <c r="A110" s="158" t="s">
        <v>585</v>
      </c>
    </row>
    <row r="111" spans="1:1" ht="18.5" x14ac:dyDescent="0.35">
      <c r="A111" s="159" t="s">
        <v>586</v>
      </c>
    </row>
    <row r="112" spans="1:1" ht="18.5" x14ac:dyDescent="0.35">
      <c r="A112" s="159" t="s">
        <v>587</v>
      </c>
    </row>
    <row r="113" spans="1:1" ht="18.5" x14ac:dyDescent="0.35">
      <c r="A113" s="159" t="s">
        <v>588</v>
      </c>
    </row>
    <row r="114" spans="1:1" ht="9" customHeight="1" x14ac:dyDescent="0.35">
      <c r="A114" s="160"/>
    </row>
    <row r="115" spans="1:1" ht="18.5" x14ac:dyDescent="0.35">
      <c r="A115" s="158" t="s">
        <v>589</v>
      </c>
    </row>
    <row r="116" spans="1:1" ht="18.5" x14ac:dyDescent="0.35">
      <c r="A116" s="159" t="s">
        <v>590</v>
      </c>
    </row>
    <row r="117" spans="1:1" ht="18.5" x14ac:dyDescent="0.35">
      <c r="A117" s="159" t="s">
        <v>591</v>
      </c>
    </row>
    <row r="118" spans="1:1" ht="37" x14ac:dyDescent="0.35">
      <c r="A118" s="159" t="s">
        <v>592</v>
      </c>
    </row>
    <row r="119" spans="1:1" ht="18.5" x14ac:dyDescent="0.35">
      <c r="A119" s="159" t="s">
        <v>593</v>
      </c>
    </row>
    <row r="120" spans="1:1" ht="18.5" x14ac:dyDescent="0.35">
      <c r="A120" s="159" t="s">
        <v>594</v>
      </c>
    </row>
    <row r="121" spans="1:1" ht="18.5" x14ac:dyDescent="0.35">
      <c r="A121" s="159" t="s">
        <v>595</v>
      </c>
    </row>
    <row r="122" spans="1:1" ht="18.5" x14ac:dyDescent="0.35">
      <c r="A122" s="159" t="s">
        <v>596</v>
      </c>
    </row>
    <row r="123" spans="1:1" ht="37" x14ac:dyDescent="0.35">
      <c r="A123" s="159" t="s">
        <v>597</v>
      </c>
    </row>
    <row r="124" spans="1:1" ht="37" x14ac:dyDescent="0.35">
      <c r="A124" s="161" t="s">
        <v>607</v>
      </c>
    </row>
    <row r="125" spans="1:1" ht="18.5" x14ac:dyDescent="0.35">
      <c r="A125" s="159" t="s">
        <v>598</v>
      </c>
    </row>
    <row r="126" spans="1:1" ht="18.5" x14ac:dyDescent="0.35">
      <c r="A126" s="159" t="s">
        <v>599</v>
      </c>
    </row>
    <row r="127" spans="1:1" ht="18.5" x14ac:dyDescent="0.35">
      <c r="A127" s="159" t="s">
        <v>600</v>
      </c>
    </row>
    <row r="128" spans="1:1" ht="18.5" x14ac:dyDescent="0.35">
      <c r="A128" s="159" t="s">
        <v>601</v>
      </c>
    </row>
    <row r="129" spans="1:1" ht="18.5" x14ac:dyDescent="0.35">
      <c r="A129" s="159" t="s">
        <v>602</v>
      </c>
    </row>
    <row r="130" spans="1:1" ht="37" x14ac:dyDescent="0.35">
      <c r="A130" s="159" t="s">
        <v>603</v>
      </c>
    </row>
    <row r="131" spans="1:1" ht="18.5" x14ac:dyDescent="0.35">
      <c r="A131" s="159" t="s">
        <v>604</v>
      </c>
    </row>
    <row r="132" spans="1:1" ht="37" x14ac:dyDescent="0.35">
      <c r="A132" s="159" t="s">
        <v>605</v>
      </c>
    </row>
    <row r="133" spans="1:1" ht="18.5" x14ac:dyDescent="0.35">
      <c r="A133" s="159" t="s">
        <v>606</v>
      </c>
    </row>
    <row r="134" spans="1:1" ht="18.5" x14ac:dyDescent="0.45">
      <c r="A134" s="162"/>
    </row>
    <row r="135" spans="1:1" ht="18.5" x14ac:dyDescent="0.35">
      <c r="A135" s="158" t="s">
        <v>608</v>
      </c>
    </row>
    <row r="136" spans="1:1" ht="18.5" x14ac:dyDescent="0.35">
      <c r="A136" s="159" t="s">
        <v>609</v>
      </c>
    </row>
    <row r="137" spans="1:1" ht="18.5" x14ac:dyDescent="0.35">
      <c r="A137" s="159" t="s">
        <v>610</v>
      </c>
    </row>
    <row r="138" spans="1:1" ht="18.5" x14ac:dyDescent="0.35">
      <c r="A138" s="159" t="s">
        <v>611</v>
      </c>
    </row>
    <row r="139" spans="1:1" ht="18.5" x14ac:dyDescent="0.35">
      <c r="A139" s="159" t="s">
        <v>612</v>
      </c>
    </row>
    <row r="140" spans="1:1" ht="18.5" x14ac:dyDescent="0.35">
      <c r="A140" s="159" t="s">
        <v>613</v>
      </c>
    </row>
    <row r="141" spans="1:1" ht="18.5" x14ac:dyDescent="0.35">
      <c r="A141" s="159" t="s">
        <v>614</v>
      </c>
    </row>
    <row r="142" spans="1:1" ht="18.5" x14ac:dyDescent="0.35">
      <c r="A142" s="159" t="s">
        <v>615</v>
      </c>
    </row>
    <row r="143" spans="1:1" ht="18.5" x14ac:dyDescent="0.35">
      <c r="A143" s="159" t="s">
        <v>616</v>
      </c>
    </row>
    <row r="144" spans="1:1" ht="18.5" x14ac:dyDescent="0.35">
      <c r="A144" s="159" t="s">
        <v>617</v>
      </c>
    </row>
    <row r="145" spans="1:1" ht="18.5" x14ac:dyDescent="0.35">
      <c r="A145" s="159" t="s">
        <v>618</v>
      </c>
    </row>
    <row r="146" spans="1:1" ht="18.5" x14ac:dyDescent="0.35">
      <c r="A146" s="159" t="s">
        <v>619</v>
      </c>
    </row>
    <row r="147" spans="1:1" ht="18.5" x14ac:dyDescent="0.35">
      <c r="A147" s="159" t="s">
        <v>620</v>
      </c>
    </row>
    <row r="148" spans="1:1" ht="18.5" x14ac:dyDescent="0.35">
      <c r="A148" s="160"/>
    </row>
    <row r="149" spans="1:1" ht="18.5" x14ac:dyDescent="0.35">
      <c r="A149" s="158" t="s">
        <v>589</v>
      </c>
    </row>
    <row r="150" spans="1:1" ht="37" x14ac:dyDescent="0.35">
      <c r="A150" s="159" t="s">
        <v>621</v>
      </c>
    </row>
    <row r="151" spans="1:1" ht="37" x14ac:dyDescent="0.35">
      <c r="A151" s="159" t="s">
        <v>622</v>
      </c>
    </row>
    <row r="152" spans="1:1" ht="18.5" x14ac:dyDescent="0.35">
      <c r="A152" s="159" t="s">
        <v>623</v>
      </c>
    </row>
    <row r="153" spans="1:1" ht="18.5" x14ac:dyDescent="0.35">
      <c r="A153" s="159" t="s">
        <v>624</v>
      </c>
    </row>
    <row r="154" spans="1:1" ht="18.5" x14ac:dyDescent="0.35">
      <c r="A154" s="159" t="s">
        <v>625</v>
      </c>
    </row>
    <row r="155" spans="1:1" ht="18.5" x14ac:dyDescent="0.35">
      <c r="A155" s="159" t="s">
        <v>626</v>
      </c>
    </row>
    <row r="156" spans="1:1" ht="18.5" x14ac:dyDescent="0.35">
      <c r="A156" s="159" t="s">
        <v>627</v>
      </c>
    </row>
    <row r="157" spans="1:1" ht="18.5" x14ac:dyDescent="0.35">
      <c r="A157" s="159" t="s">
        <v>628</v>
      </c>
    </row>
    <row r="158" spans="1:1" ht="18.5" x14ac:dyDescent="0.35">
      <c r="A158" s="159" t="s">
        <v>629</v>
      </c>
    </row>
    <row r="159" spans="1:1" ht="18.5" x14ac:dyDescent="0.35">
      <c r="A159" s="159" t="s">
        <v>630</v>
      </c>
    </row>
    <row r="160" spans="1:1" ht="37" x14ac:dyDescent="0.35">
      <c r="A160" s="159" t="s">
        <v>631</v>
      </c>
    </row>
  </sheetData>
  <pageMargins left="0.31496062992125984" right="0.31496062992125984" top="0.15748031496062992" bottom="0.15748031496062992" header="0.31496062992125984" footer="0.31496062992125984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A91" workbookViewId="0">
      <selection activeCell="A10" sqref="A10:H10"/>
    </sheetView>
  </sheetViews>
  <sheetFormatPr defaultRowHeight="14.5" x14ac:dyDescent="0.35"/>
  <cols>
    <col min="1" max="1" width="5.26953125" style="4" customWidth="1"/>
    <col min="2" max="2" width="64.1796875" bestFit="1" customWidth="1"/>
    <col min="3" max="3" width="18.7265625" style="29" bestFit="1" customWidth="1"/>
    <col min="4" max="4" width="10.7265625" style="4" customWidth="1"/>
    <col min="5" max="5" width="12.26953125" style="4" customWidth="1"/>
    <col min="6" max="6" width="15.81640625" style="4" customWidth="1"/>
    <col min="7" max="7" width="12" style="3" bestFit="1" customWidth="1"/>
    <col min="8" max="8" width="15.1796875" customWidth="1"/>
    <col min="9" max="9" width="9.1796875" customWidth="1"/>
    <col min="10" max="10" width="13.1796875" customWidth="1"/>
    <col min="11" max="11" width="18" customWidth="1"/>
    <col min="12" max="12" width="2.453125" customWidth="1"/>
    <col min="13" max="14" width="16.26953125" customWidth="1"/>
    <col min="15" max="15" width="3" customWidth="1"/>
    <col min="17" max="17" width="16.453125" customWidth="1"/>
  </cols>
  <sheetData>
    <row r="1" spans="1:17" ht="18.5" x14ac:dyDescent="0.45">
      <c r="A1" s="28" t="s">
        <v>95</v>
      </c>
      <c r="B1" s="117"/>
      <c r="C1" s="117"/>
      <c r="D1" s="62"/>
    </row>
    <row r="2" spans="1:17" ht="21" x14ac:dyDescent="0.5">
      <c r="A2" s="11" t="s">
        <v>96</v>
      </c>
      <c r="B2" s="117"/>
      <c r="C2" s="117"/>
      <c r="D2" s="62"/>
    </row>
    <row r="3" spans="1:17" ht="21" x14ac:dyDescent="0.5">
      <c r="A3" s="11" t="s">
        <v>97</v>
      </c>
    </row>
    <row r="4" spans="1:17" ht="21" x14ac:dyDescent="0.5">
      <c r="A4" s="11"/>
    </row>
    <row r="5" spans="1:17" ht="20.25" customHeight="1" x14ac:dyDescent="0.35">
      <c r="A5" s="26" t="s">
        <v>1</v>
      </c>
      <c r="B5" s="26" t="s">
        <v>2</v>
      </c>
      <c r="C5" s="119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7" t="s">
        <v>82</v>
      </c>
      <c r="J5" s="100" t="s">
        <v>2</v>
      </c>
      <c r="K5" s="6" t="s">
        <v>5</v>
      </c>
      <c r="M5" s="100" t="s">
        <v>2</v>
      </c>
      <c r="N5" s="6" t="s">
        <v>12</v>
      </c>
      <c r="P5" s="100" t="s">
        <v>2</v>
      </c>
      <c r="Q5" s="6" t="s">
        <v>443</v>
      </c>
    </row>
    <row r="6" spans="1:17" x14ac:dyDescent="0.35">
      <c r="A6" s="133">
        <v>1</v>
      </c>
      <c r="B6" s="6" t="s">
        <v>5</v>
      </c>
      <c r="C6" s="100" t="s">
        <v>189</v>
      </c>
      <c r="D6" s="133">
        <v>8</v>
      </c>
      <c r="E6" s="133">
        <v>10</v>
      </c>
      <c r="F6" s="133"/>
      <c r="G6" s="48">
        <f>E6*17000+F6*17000</f>
        <v>170000</v>
      </c>
      <c r="H6" s="6"/>
      <c r="J6" s="100" t="s">
        <v>457</v>
      </c>
      <c r="K6" s="6" t="s">
        <v>189</v>
      </c>
      <c r="M6" s="100" t="s">
        <v>457</v>
      </c>
      <c r="N6" s="6" t="s">
        <v>102</v>
      </c>
      <c r="P6" s="100" t="s">
        <v>457</v>
      </c>
      <c r="Q6" s="6" t="s">
        <v>341</v>
      </c>
    </row>
    <row r="7" spans="1:17" x14ac:dyDescent="0.35">
      <c r="A7" s="133">
        <f>A6+1</f>
        <v>2</v>
      </c>
      <c r="B7" s="6" t="s">
        <v>12</v>
      </c>
      <c r="C7" s="100" t="s">
        <v>102</v>
      </c>
      <c r="D7" s="133">
        <v>4</v>
      </c>
      <c r="E7" s="133">
        <v>3</v>
      </c>
      <c r="F7" s="133"/>
      <c r="G7" s="48">
        <f>E7*17000+F7*17000</f>
        <v>51000</v>
      </c>
      <c r="H7" s="6"/>
      <c r="J7" s="100" t="s">
        <v>99</v>
      </c>
      <c r="K7" s="100">
        <v>8</v>
      </c>
      <c r="M7" s="100" t="s">
        <v>99</v>
      </c>
      <c r="N7" s="100">
        <v>4</v>
      </c>
      <c r="P7" s="100" t="s">
        <v>99</v>
      </c>
      <c r="Q7" s="100">
        <v>7</v>
      </c>
    </row>
    <row r="8" spans="1:17" x14ac:dyDescent="0.35">
      <c r="A8" s="133">
        <f t="shared" ref="A8:A9" si="0">A7+1</f>
        <v>3</v>
      </c>
      <c r="B8" s="6" t="s">
        <v>443</v>
      </c>
      <c r="C8" s="100" t="s">
        <v>341</v>
      </c>
      <c r="D8" s="133">
        <v>7</v>
      </c>
      <c r="E8" s="133">
        <v>1</v>
      </c>
      <c r="F8" s="133"/>
      <c r="G8" s="48">
        <f>E8*17000+F8*17000</f>
        <v>17000</v>
      </c>
      <c r="H8" s="6"/>
      <c r="J8" s="30" t="s">
        <v>70</v>
      </c>
      <c r="K8" s="2">
        <v>10</v>
      </c>
      <c r="M8" s="30" t="s">
        <v>70</v>
      </c>
      <c r="N8" s="2">
        <v>3</v>
      </c>
      <c r="P8" s="30" t="s">
        <v>70</v>
      </c>
      <c r="Q8" s="2">
        <v>1</v>
      </c>
    </row>
    <row r="9" spans="1:17" x14ac:dyDescent="0.35">
      <c r="A9" s="133">
        <f t="shared" si="0"/>
        <v>4</v>
      </c>
      <c r="B9" s="6" t="s">
        <v>411</v>
      </c>
      <c r="C9" s="100" t="s">
        <v>341</v>
      </c>
      <c r="D9" s="133">
        <v>7</v>
      </c>
      <c r="E9" s="133">
        <v>2</v>
      </c>
      <c r="F9" s="133"/>
      <c r="G9" s="48">
        <f t="shared" ref="G9:G86" si="1">E9*17000+F9*17000</f>
        <v>34000</v>
      </c>
      <c r="H9" s="6"/>
      <c r="J9" s="30" t="s">
        <v>71</v>
      </c>
      <c r="K9" s="2">
        <v>0</v>
      </c>
      <c r="M9" s="30" t="s">
        <v>71</v>
      </c>
      <c r="N9" s="2">
        <v>0</v>
      </c>
      <c r="P9" s="30" t="s">
        <v>71</v>
      </c>
      <c r="Q9" s="2">
        <v>0</v>
      </c>
    </row>
    <row r="10" spans="1:17" x14ac:dyDescent="0.35">
      <c r="A10" s="151">
        <f>A9+1</f>
        <v>5</v>
      </c>
      <c r="B10" s="103" t="s">
        <v>350</v>
      </c>
      <c r="C10" s="121" t="s">
        <v>351</v>
      </c>
      <c r="D10" s="104">
        <v>7</v>
      </c>
      <c r="E10" s="104">
        <v>2</v>
      </c>
      <c r="F10" s="104"/>
      <c r="G10" s="48">
        <f t="shared" si="1"/>
        <v>34000</v>
      </c>
      <c r="H10" s="45"/>
      <c r="J10" s="120" t="s">
        <v>0</v>
      </c>
      <c r="K10" s="79">
        <f>K8*17000</f>
        <v>170000</v>
      </c>
      <c r="M10" s="120" t="s">
        <v>0</v>
      </c>
      <c r="N10" s="79">
        <f>N8*17000</f>
        <v>51000</v>
      </c>
      <c r="P10" s="120" t="s">
        <v>0</v>
      </c>
      <c r="Q10" s="79">
        <f>Q8*17000</f>
        <v>17000</v>
      </c>
    </row>
    <row r="11" spans="1:17" x14ac:dyDescent="0.35">
      <c r="A11" s="133">
        <f t="shared" ref="A11:A43" si="2">A10+1</f>
        <v>6</v>
      </c>
      <c r="B11" s="103" t="s">
        <v>352</v>
      </c>
      <c r="C11" s="121" t="s">
        <v>444</v>
      </c>
      <c r="D11" s="104">
        <v>3</v>
      </c>
      <c r="E11" s="104">
        <v>2</v>
      </c>
      <c r="F11" s="104"/>
      <c r="G11" s="48">
        <f t="shared" si="1"/>
        <v>34000</v>
      </c>
      <c r="H11" s="45"/>
    </row>
    <row r="12" spans="1:17" x14ac:dyDescent="0.35">
      <c r="A12" s="133">
        <f t="shared" si="2"/>
        <v>7</v>
      </c>
      <c r="B12" s="103" t="s">
        <v>337</v>
      </c>
      <c r="C12" s="121" t="s">
        <v>333</v>
      </c>
      <c r="D12" s="104">
        <v>8</v>
      </c>
      <c r="E12" s="104">
        <v>1</v>
      </c>
      <c r="F12" s="104"/>
      <c r="G12" s="48">
        <f t="shared" si="1"/>
        <v>17000</v>
      </c>
      <c r="H12" s="67"/>
      <c r="J12" s="100" t="s">
        <v>2</v>
      </c>
      <c r="K12" s="6" t="s">
        <v>411</v>
      </c>
      <c r="M12" s="100" t="s">
        <v>2</v>
      </c>
      <c r="N12" s="6" t="s">
        <v>350</v>
      </c>
      <c r="P12" s="100" t="s">
        <v>2</v>
      </c>
      <c r="Q12" s="103" t="s">
        <v>352</v>
      </c>
    </row>
    <row r="13" spans="1:17" x14ac:dyDescent="0.35">
      <c r="A13" s="133">
        <f t="shared" si="2"/>
        <v>8</v>
      </c>
      <c r="B13" s="103" t="s">
        <v>15</v>
      </c>
      <c r="C13" s="121" t="s">
        <v>104</v>
      </c>
      <c r="D13" s="104">
        <v>4</v>
      </c>
      <c r="E13" s="104">
        <v>1</v>
      </c>
      <c r="F13" s="104"/>
      <c r="G13" s="48">
        <f t="shared" si="1"/>
        <v>17000</v>
      </c>
      <c r="H13" s="45"/>
      <c r="J13" s="100" t="s">
        <v>457</v>
      </c>
      <c r="K13" s="6" t="s">
        <v>341</v>
      </c>
      <c r="M13" s="100" t="s">
        <v>457</v>
      </c>
      <c r="N13" s="6" t="s">
        <v>351</v>
      </c>
      <c r="P13" s="100" t="s">
        <v>457</v>
      </c>
      <c r="Q13" s="6" t="s">
        <v>444</v>
      </c>
    </row>
    <row r="14" spans="1:17" x14ac:dyDescent="0.35">
      <c r="A14" s="133">
        <f t="shared" si="2"/>
        <v>9</v>
      </c>
      <c r="B14" s="103" t="s">
        <v>445</v>
      </c>
      <c r="C14" s="121" t="s">
        <v>284</v>
      </c>
      <c r="D14" s="104">
        <v>3</v>
      </c>
      <c r="E14" s="104">
        <v>3</v>
      </c>
      <c r="F14" s="138"/>
      <c r="G14" s="48">
        <f t="shared" si="1"/>
        <v>51000</v>
      </c>
      <c r="H14" s="45" t="s">
        <v>440</v>
      </c>
      <c r="J14" s="100" t="s">
        <v>99</v>
      </c>
      <c r="K14" s="100">
        <v>7</v>
      </c>
      <c r="M14" s="100" t="s">
        <v>99</v>
      </c>
      <c r="N14" s="100">
        <v>7</v>
      </c>
      <c r="P14" s="100" t="s">
        <v>99</v>
      </c>
      <c r="Q14" s="100">
        <v>3</v>
      </c>
    </row>
    <row r="15" spans="1:17" x14ac:dyDescent="0.35">
      <c r="A15" s="133">
        <f t="shared" si="2"/>
        <v>10</v>
      </c>
      <c r="B15" s="103" t="s">
        <v>446</v>
      </c>
      <c r="C15" s="121" t="s">
        <v>104</v>
      </c>
      <c r="D15" s="104">
        <v>4</v>
      </c>
      <c r="E15" s="104">
        <v>1</v>
      </c>
      <c r="F15" s="104"/>
      <c r="G15" s="48">
        <f t="shared" si="1"/>
        <v>17000</v>
      </c>
      <c r="H15" s="45"/>
      <c r="J15" s="30" t="s">
        <v>70</v>
      </c>
      <c r="K15" s="2">
        <v>2</v>
      </c>
      <c r="M15" s="30" t="s">
        <v>70</v>
      </c>
      <c r="N15" s="2">
        <v>2</v>
      </c>
      <c r="P15" s="30" t="s">
        <v>70</v>
      </c>
      <c r="Q15" s="2">
        <v>2</v>
      </c>
    </row>
    <row r="16" spans="1:17" x14ac:dyDescent="0.35">
      <c r="A16" s="133">
        <f t="shared" si="2"/>
        <v>11</v>
      </c>
      <c r="B16" s="103" t="s">
        <v>447</v>
      </c>
      <c r="C16" s="121" t="s">
        <v>100</v>
      </c>
      <c r="D16" s="104">
        <v>1</v>
      </c>
      <c r="E16" s="104">
        <v>4</v>
      </c>
      <c r="F16" s="104"/>
      <c r="G16" s="48">
        <f t="shared" si="1"/>
        <v>68000</v>
      </c>
      <c r="H16" s="45"/>
      <c r="J16" s="30" t="s">
        <v>71</v>
      </c>
      <c r="K16" s="2">
        <v>0</v>
      </c>
      <c r="M16" s="30" t="s">
        <v>71</v>
      </c>
      <c r="N16" s="2">
        <v>0</v>
      </c>
      <c r="P16" s="30" t="s">
        <v>71</v>
      </c>
      <c r="Q16" s="2">
        <v>0</v>
      </c>
    </row>
    <row r="17" spans="1:17" x14ac:dyDescent="0.35">
      <c r="A17" s="139">
        <f t="shared" si="2"/>
        <v>12</v>
      </c>
      <c r="B17" s="140" t="s">
        <v>348</v>
      </c>
      <c r="C17" s="141" t="s">
        <v>284</v>
      </c>
      <c r="D17" s="139">
        <v>3</v>
      </c>
      <c r="E17" s="139">
        <v>1</v>
      </c>
      <c r="F17" s="139">
        <v>1</v>
      </c>
      <c r="G17" s="48">
        <f t="shared" si="1"/>
        <v>34000</v>
      </c>
      <c r="H17" s="67"/>
      <c r="J17" s="120" t="s">
        <v>0</v>
      </c>
      <c r="K17" s="79">
        <f>K15*17000</f>
        <v>34000</v>
      </c>
      <c r="M17" s="120" t="s">
        <v>0</v>
      </c>
      <c r="N17" s="79">
        <f>N15*17000</f>
        <v>34000</v>
      </c>
      <c r="P17" s="120" t="s">
        <v>0</v>
      </c>
      <c r="Q17" s="79">
        <f>Q15*17000</f>
        <v>34000</v>
      </c>
    </row>
    <row r="18" spans="1:17" x14ac:dyDescent="0.35">
      <c r="A18" s="139">
        <f t="shared" si="2"/>
        <v>13</v>
      </c>
      <c r="B18" s="140" t="s">
        <v>286</v>
      </c>
      <c r="C18" s="141" t="s">
        <v>284</v>
      </c>
      <c r="D18" s="139">
        <v>3</v>
      </c>
      <c r="E18" s="139">
        <v>2</v>
      </c>
      <c r="F18" s="139">
        <v>2</v>
      </c>
      <c r="G18" s="48">
        <f t="shared" si="1"/>
        <v>68000</v>
      </c>
      <c r="H18" s="150"/>
    </row>
    <row r="19" spans="1:17" x14ac:dyDescent="0.35">
      <c r="A19" s="139">
        <f t="shared" si="2"/>
        <v>14</v>
      </c>
      <c r="B19" s="140" t="s">
        <v>283</v>
      </c>
      <c r="C19" s="141" t="s">
        <v>284</v>
      </c>
      <c r="D19" s="139">
        <v>3</v>
      </c>
      <c r="E19" s="139">
        <v>2</v>
      </c>
      <c r="F19" s="139">
        <v>2</v>
      </c>
      <c r="G19" s="48">
        <f t="shared" si="1"/>
        <v>68000</v>
      </c>
      <c r="H19" s="137"/>
      <c r="J19" s="100" t="s">
        <v>2</v>
      </c>
      <c r="K19" s="6" t="s">
        <v>337</v>
      </c>
      <c r="M19" s="100" t="s">
        <v>2</v>
      </c>
      <c r="N19" s="6" t="s">
        <v>15</v>
      </c>
      <c r="P19" s="100" t="s">
        <v>2</v>
      </c>
      <c r="Q19" s="6" t="s">
        <v>446</v>
      </c>
    </row>
    <row r="20" spans="1:17" x14ac:dyDescent="0.35">
      <c r="A20" s="133">
        <f t="shared" si="2"/>
        <v>15</v>
      </c>
      <c r="B20" s="103" t="s">
        <v>287</v>
      </c>
      <c r="C20" s="121" t="s">
        <v>284</v>
      </c>
      <c r="D20" s="104">
        <v>3</v>
      </c>
      <c r="E20" s="104">
        <v>2</v>
      </c>
      <c r="F20" s="104"/>
      <c r="G20" s="48">
        <f t="shared" si="1"/>
        <v>34000</v>
      </c>
      <c r="H20" s="67"/>
      <c r="J20" s="100" t="s">
        <v>457</v>
      </c>
      <c r="K20" s="6" t="s">
        <v>458</v>
      </c>
      <c r="M20" s="100" t="s">
        <v>457</v>
      </c>
      <c r="N20" s="6" t="s">
        <v>104</v>
      </c>
      <c r="P20" s="100" t="s">
        <v>457</v>
      </c>
      <c r="Q20" s="6" t="s">
        <v>104</v>
      </c>
    </row>
    <row r="21" spans="1:17" x14ac:dyDescent="0.35">
      <c r="A21" s="123">
        <f t="shared" si="2"/>
        <v>16</v>
      </c>
      <c r="B21" s="124" t="s">
        <v>115</v>
      </c>
      <c r="C21" s="125" t="s">
        <v>354</v>
      </c>
      <c r="D21" s="126">
        <v>4</v>
      </c>
      <c r="E21" s="126">
        <v>1</v>
      </c>
      <c r="F21" s="126"/>
      <c r="G21" s="127">
        <f t="shared" si="1"/>
        <v>17000</v>
      </c>
      <c r="H21" s="128" t="s">
        <v>339</v>
      </c>
      <c r="J21" s="100" t="s">
        <v>99</v>
      </c>
      <c r="K21" s="100">
        <v>8</v>
      </c>
      <c r="M21" s="100" t="s">
        <v>99</v>
      </c>
      <c r="N21" s="100">
        <v>4</v>
      </c>
      <c r="P21" s="100" t="s">
        <v>99</v>
      </c>
      <c r="Q21" s="100">
        <v>4</v>
      </c>
    </row>
    <row r="22" spans="1:17" x14ac:dyDescent="0.35">
      <c r="A22" s="104">
        <f t="shared" si="2"/>
        <v>17</v>
      </c>
      <c r="B22" s="103" t="s">
        <v>79</v>
      </c>
      <c r="C22" s="121" t="s">
        <v>107</v>
      </c>
      <c r="D22" s="104">
        <v>8</v>
      </c>
      <c r="E22" s="104">
        <v>2</v>
      </c>
      <c r="F22" s="104"/>
      <c r="G22" s="142">
        <f t="shared" si="1"/>
        <v>34000</v>
      </c>
      <c r="H22" s="136" t="s">
        <v>80</v>
      </c>
      <c r="J22" s="30" t="s">
        <v>70</v>
      </c>
      <c r="K22" s="2">
        <v>1</v>
      </c>
      <c r="M22" s="30" t="s">
        <v>70</v>
      </c>
      <c r="N22" s="2">
        <v>1</v>
      </c>
      <c r="P22" s="30" t="s">
        <v>70</v>
      </c>
      <c r="Q22" s="2">
        <v>1</v>
      </c>
    </row>
    <row r="23" spans="1:17" s="149" customFormat="1" x14ac:dyDescent="0.35">
      <c r="A23" s="144">
        <f t="shared" si="2"/>
        <v>18</v>
      </c>
      <c r="B23" s="145" t="s">
        <v>370</v>
      </c>
      <c r="C23" s="146" t="s">
        <v>122</v>
      </c>
      <c r="D23" s="144">
        <v>1</v>
      </c>
      <c r="E23" s="144"/>
      <c r="F23" s="144">
        <v>1</v>
      </c>
      <c r="G23" s="147">
        <f t="shared" si="1"/>
        <v>17000</v>
      </c>
      <c r="H23" s="148"/>
      <c r="J23" s="146" t="s">
        <v>71</v>
      </c>
      <c r="K23" s="145">
        <v>0</v>
      </c>
      <c r="M23" s="146" t="s">
        <v>71</v>
      </c>
      <c r="N23" s="145">
        <v>0</v>
      </c>
      <c r="P23" s="146" t="s">
        <v>71</v>
      </c>
      <c r="Q23" s="145">
        <v>0</v>
      </c>
    </row>
    <row r="24" spans="1:17" x14ac:dyDescent="0.35">
      <c r="A24" s="139">
        <f t="shared" si="2"/>
        <v>19</v>
      </c>
      <c r="B24" s="140" t="s">
        <v>448</v>
      </c>
      <c r="C24" s="141" t="s">
        <v>341</v>
      </c>
      <c r="D24" s="139">
        <v>7</v>
      </c>
      <c r="E24" s="139">
        <v>2</v>
      </c>
      <c r="F24" s="139">
        <v>1</v>
      </c>
      <c r="G24" s="48">
        <f t="shared" si="1"/>
        <v>51000</v>
      </c>
      <c r="H24" s="45"/>
      <c r="J24" s="120" t="s">
        <v>0</v>
      </c>
      <c r="K24" s="79">
        <f>K22*17000</f>
        <v>17000</v>
      </c>
      <c r="M24" s="120" t="s">
        <v>0</v>
      </c>
      <c r="N24" s="79">
        <f>N22*17000</f>
        <v>17000</v>
      </c>
      <c r="P24" s="120" t="s">
        <v>0</v>
      </c>
      <c r="Q24" s="79">
        <f>Q22*17000</f>
        <v>17000</v>
      </c>
    </row>
    <row r="25" spans="1:17" x14ac:dyDescent="0.35">
      <c r="A25" s="139">
        <f t="shared" si="2"/>
        <v>20</v>
      </c>
      <c r="B25" s="140" t="s">
        <v>193</v>
      </c>
      <c r="C25" s="141" t="s">
        <v>194</v>
      </c>
      <c r="D25" s="139">
        <v>7</v>
      </c>
      <c r="E25" s="139">
        <v>1</v>
      </c>
      <c r="F25" s="139"/>
      <c r="G25" s="48">
        <f t="shared" si="1"/>
        <v>17000</v>
      </c>
      <c r="H25" s="45"/>
    </row>
    <row r="26" spans="1:17" x14ac:dyDescent="0.35">
      <c r="A26" s="139">
        <f t="shared" si="2"/>
        <v>21</v>
      </c>
      <c r="B26" s="140" t="s">
        <v>449</v>
      </c>
      <c r="C26" s="141" t="s">
        <v>450</v>
      </c>
      <c r="D26" s="139">
        <v>5</v>
      </c>
      <c r="E26" s="139">
        <v>1</v>
      </c>
      <c r="F26" s="139">
        <v>1</v>
      </c>
      <c r="G26" s="48">
        <f t="shared" si="1"/>
        <v>34000</v>
      </c>
      <c r="H26" s="134" t="s">
        <v>80</v>
      </c>
      <c r="J26" s="100" t="s">
        <v>2</v>
      </c>
      <c r="K26" s="6" t="s">
        <v>459</v>
      </c>
      <c r="M26" s="100" t="s">
        <v>2</v>
      </c>
      <c r="N26" s="6" t="s">
        <v>460</v>
      </c>
      <c r="P26" s="100" t="s">
        <v>2</v>
      </c>
      <c r="Q26" s="6" t="s">
        <v>348</v>
      </c>
    </row>
    <row r="27" spans="1:17" x14ac:dyDescent="0.35">
      <c r="A27" s="139">
        <f t="shared" si="2"/>
        <v>22</v>
      </c>
      <c r="B27" s="140" t="s">
        <v>451</v>
      </c>
      <c r="C27" s="141"/>
      <c r="D27" s="139">
        <v>7</v>
      </c>
      <c r="E27" s="139">
        <v>3</v>
      </c>
      <c r="F27" s="139"/>
      <c r="G27" s="48">
        <f t="shared" si="1"/>
        <v>51000</v>
      </c>
      <c r="H27" s="45"/>
      <c r="J27" s="100" t="s">
        <v>457</v>
      </c>
      <c r="K27" s="6" t="s">
        <v>284</v>
      </c>
      <c r="M27" s="100" t="s">
        <v>457</v>
      </c>
      <c r="N27" s="6" t="s">
        <v>100</v>
      </c>
      <c r="P27" s="100" t="s">
        <v>457</v>
      </c>
      <c r="Q27" s="6" t="s">
        <v>284</v>
      </c>
    </row>
    <row r="28" spans="1:17" x14ac:dyDescent="0.35">
      <c r="A28" s="139">
        <f t="shared" si="2"/>
        <v>23</v>
      </c>
      <c r="B28" s="140" t="s">
        <v>452</v>
      </c>
      <c r="C28" s="141" t="s">
        <v>102</v>
      </c>
      <c r="D28" s="139">
        <v>4</v>
      </c>
      <c r="E28" s="139">
        <v>1</v>
      </c>
      <c r="F28" s="139"/>
      <c r="G28" s="48">
        <f t="shared" si="1"/>
        <v>17000</v>
      </c>
      <c r="H28" s="45"/>
      <c r="J28" s="100" t="s">
        <v>99</v>
      </c>
      <c r="K28" s="100">
        <v>3</v>
      </c>
      <c r="M28" s="100" t="s">
        <v>99</v>
      </c>
      <c r="N28" s="6">
        <v>1</v>
      </c>
      <c r="P28" s="100" t="s">
        <v>99</v>
      </c>
      <c r="Q28" s="6">
        <v>3</v>
      </c>
    </row>
    <row r="29" spans="1:17" x14ac:dyDescent="0.35">
      <c r="A29" s="139">
        <f t="shared" si="2"/>
        <v>24</v>
      </c>
      <c r="B29" s="140" t="s">
        <v>281</v>
      </c>
      <c r="C29" s="141" t="s">
        <v>284</v>
      </c>
      <c r="D29" s="139">
        <v>3</v>
      </c>
      <c r="E29" s="139">
        <v>1</v>
      </c>
      <c r="F29" s="139">
        <v>1</v>
      </c>
      <c r="G29" s="48">
        <f t="shared" si="1"/>
        <v>34000</v>
      </c>
      <c r="H29" s="67"/>
      <c r="J29" s="30" t="s">
        <v>70</v>
      </c>
      <c r="K29" s="2">
        <v>2</v>
      </c>
      <c r="M29" s="30" t="s">
        <v>70</v>
      </c>
      <c r="N29" s="2">
        <v>4</v>
      </c>
      <c r="P29" s="30" t="s">
        <v>70</v>
      </c>
      <c r="Q29" s="2">
        <v>1</v>
      </c>
    </row>
    <row r="30" spans="1:17" x14ac:dyDescent="0.35">
      <c r="A30" s="139">
        <f t="shared" si="2"/>
        <v>25</v>
      </c>
      <c r="B30" s="140" t="s">
        <v>409</v>
      </c>
      <c r="C30" s="141" t="s">
        <v>407</v>
      </c>
      <c r="D30" s="139">
        <v>7</v>
      </c>
      <c r="E30" s="139">
        <v>1</v>
      </c>
      <c r="F30" s="139">
        <v>1</v>
      </c>
      <c r="G30" s="48">
        <f t="shared" si="1"/>
        <v>34000</v>
      </c>
      <c r="H30" s="45"/>
      <c r="J30" s="30" t="s">
        <v>71</v>
      </c>
      <c r="K30" s="2">
        <v>1</v>
      </c>
      <c r="M30" s="30" t="s">
        <v>71</v>
      </c>
      <c r="N30" s="2"/>
      <c r="P30" s="30" t="s">
        <v>71</v>
      </c>
      <c r="Q30" s="2">
        <v>1</v>
      </c>
    </row>
    <row r="31" spans="1:17" x14ac:dyDescent="0.35">
      <c r="A31" s="133">
        <f t="shared" si="2"/>
        <v>26</v>
      </c>
      <c r="B31" s="103" t="s">
        <v>199</v>
      </c>
      <c r="C31" s="121" t="s">
        <v>189</v>
      </c>
      <c r="D31" s="104">
        <v>8</v>
      </c>
      <c r="E31" s="104">
        <v>2</v>
      </c>
      <c r="F31" s="104"/>
      <c r="G31" s="48">
        <f t="shared" si="1"/>
        <v>34000</v>
      </c>
      <c r="H31" s="45"/>
      <c r="J31" s="120" t="s">
        <v>0</v>
      </c>
      <c r="K31" s="79">
        <f>K29*17000+K30*17000</f>
        <v>51000</v>
      </c>
      <c r="M31" s="120" t="s">
        <v>0</v>
      </c>
      <c r="N31" s="79">
        <f>N29*17000</f>
        <v>68000</v>
      </c>
      <c r="P31" s="120" t="s">
        <v>0</v>
      </c>
      <c r="Q31" s="79">
        <f>Q29*17000+Q30*17000</f>
        <v>34000</v>
      </c>
    </row>
    <row r="32" spans="1:17" x14ac:dyDescent="0.35">
      <c r="A32" s="133">
        <f t="shared" si="2"/>
        <v>27</v>
      </c>
      <c r="B32" s="103" t="s">
        <v>453</v>
      </c>
      <c r="C32" s="121" t="s">
        <v>444</v>
      </c>
      <c r="D32" s="104">
        <v>3</v>
      </c>
      <c r="E32" s="104">
        <v>3</v>
      </c>
      <c r="F32" s="104"/>
      <c r="G32" s="48">
        <f t="shared" si="1"/>
        <v>51000</v>
      </c>
      <c r="H32" s="45"/>
    </row>
    <row r="33" spans="1:17" x14ac:dyDescent="0.35">
      <c r="A33" s="133">
        <f t="shared" si="2"/>
        <v>28</v>
      </c>
      <c r="B33" s="103" t="s">
        <v>454</v>
      </c>
      <c r="C33" s="121" t="s">
        <v>100</v>
      </c>
      <c r="D33" s="104">
        <v>1</v>
      </c>
      <c r="E33" s="104">
        <v>2</v>
      </c>
      <c r="F33" s="104"/>
      <c r="G33" s="48">
        <f t="shared" si="1"/>
        <v>34000</v>
      </c>
      <c r="H33" s="45"/>
      <c r="J33" s="100" t="s">
        <v>2</v>
      </c>
      <c r="K33" s="6" t="s">
        <v>292</v>
      </c>
      <c r="M33" s="100" t="s">
        <v>2</v>
      </c>
      <c r="N33" s="6" t="s">
        <v>283</v>
      </c>
      <c r="P33" s="100" t="s">
        <v>2</v>
      </c>
      <c r="Q33" s="6" t="s">
        <v>287</v>
      </c>
    </row>
    <row r="34" spans="1:17" x14ac:dyDescent="0.35">
      <c r="A34" s="133">
        <f t="shared" si="2"/>
        <v>29</v>
      </c>
      <c r="B34" s="103" t="s">
        <v>455</v>
      </c>
      <c r="C34" s="121" t="s">
        <v>100</v>
      </c>
      <c r="D34" s="104">
        <v>1</v>
      </c>
      <c r="E34" s="104">
        <v>1</v>
      </c>
      <c r="F34" s="104"/>
      <c r="G34" s="48">
        <f t="shared" si="1"/>
        <v>17000</v>
      </c>
      <c r="H34" s="45"/>
      <c r="J34" s="100" t="s">
        <v>457</v>
      </c>
      <c r="K34" s="6" t="s">
        <v>284</v>
      </c>
      <c r="M34" s="100" t="s">
        <v>457</v>
      </c>
      <c r="N34" s="6" t="s">
        <v>284</v>
      </c>
      <c r="P34" s="100" t="s">
        <v>457</v>
      </c>
      <c r="Q34" s="6" t="s">
        <v>284</v>
      </c>
    </row>
    <row r="35" spans="1:17" x14ac:dyDescent="0.35">
      <c r="A35" s="61">
        <f t="shared" si="2"/>
        <v>30</v>
      </c>
      <c r="B35" s="93" t="s">
        <v>338</v>
      </c>
      <c r="C35" s="118" t="s">
        <v>333</v>
      </c>
      <c r="D35" s="94">
        <v>7</v>
      </c>
      <c r="E35" s="94">
        <v>2</v>
      </c>
      <c r="F35" s="94"/>
      <c r="G35" s="97">
        <f t="shared" si="1"/>
        <v>34000</v>
      </c>
      <c r="H35" s="67"/>
      <c r="J35" s="100" t="s">
        <v>99</v>
      </c>
      <c r="K35" s="100">
        <v>3</v>
      </c>
      <c r="M35" s="100" t="s">
        <v>99</v>
      </c>
      <c r="N35" s="100">
        <v>3</v>
      </c>
      <c r="P35" s="100" t="s">
        <v>99</v>
      </c>
      <c r="Q35" s="100">
        <v>3</v>
      </c>
    </row>
    <row r="36" spans="1:17" x14ac:dyDescent="0.35">
      <c r="A36" s="133">
        <f t="shared" si="2"/>
        <v>31</v>
      </c>
      <c r="B36" s="103" t="s">
        <v>456</v>
      </c>
      <c r="C36" s="121" t="s">
        <v>341</v>
      </c>
      <c r="D36" s="104">
        <v>7</v>
      </c>
      <c r="E36" s="104">
        <v>2</v>
      </c>
      <c r="F36" s="104"/>
      <c r="G36" s="48">
        <f t="shared" si="1"/>
        <v>34000</v>
      </c>
      <c r="H36" s="45"/>
      <c r="J36" s="30" t="s">
        <v>70</v>
      </c>
      <c r="K36" s="2">
        <v>2</v>
      </c>
      <c r="M36" s="30" t="s">
        <v>70</v>
      </c>
      <c r="N36" s="2">
        <v>2</v>
      </c>
      <c r="P36" s="30" t="s">
        <v>70</v>
      </c>
      <c r="Q36" s="2">
        <v>2</v>
      </c>
    </row>
    <row r="37" spans="1:17" x14ac:dyDescent="0.35">
      <c r="A37" s="133">
        <f t="shared" si="2"/>
        <v>32</v>
      </c>
      <c r="B37" s="103" t="s">
        <v>336</v>
      </c>
      <c r="C37" s="121" t="s">
        <v>109</v>
      </c>
      <c r="D37" s="104">
        <v>8</v>
      </c>
      <c r="E37" s="104">
        <v>1</v>
      </c>
      <c r="F37" s="104"/>
      <c r="G37" s="48">
        <f t="shared" si="1"/>
        <v>17000</v>
      </c>
      <c r="H37" s="134" t="s">
        <v>80</v>
      </c>
      <c r="J37" s="30" t="s">
        <v>71</v>
      </c>
      <c r="K37" s="2">
        <v>2</v>
      </c>
      <c r="M37" s="30" t="s">
        <v>71</v>
      </c>
      <c r="N37" s="2">
        <v>2</v>
      </c>
      <c r="P37" s="30" t="s">
        <v>71</v>
      </c>
      <c r="Q37" s="2"/>
    </row>
    <row r="38" spans="1:17" x14ac:dyDescent="0.35">
      <c r="A38" s="104">
        <f t="shared" si="2"/>
        <v>33</v>
      </c>
      <c r="B38" s="103" t="s">
        <v>465</v>
      </c>
      <c r="C38" s="121" t="s">
        <v>407</v>
      </c>
      <c r="D38" s="104">
        <v>7</v>
      </c>
      <c r="E38" s="104">
        <v>1</v>
      </c>
      <c r="F38" s="104">
        <v>1</v>
      </c>
      <c r="G38" s="142">
        <f t="shared" si="1"/>
        <v>34000</v>
      </c>
      <c r="H38" s="122"/>
      <c r="J38" s="120" t="s">
        <v>0</v>
      </c>
      <c r="K38" s="79">
        <f>K36*17000+K37*17000</f>
        <v>68000</v>
      </c>
      <c r="M38" s="120" t="s">
        <v>0</v>
      </c>
      <c r="N38" s="79">
        <f>N36*17000+N37*17000</f>
        <v>68000</v>
      </c>
      <c r="P38" s="120" t="s">
        <v>0</v>
      </c>
      <c r="Q38" s="79">
        <f>Q36*17000+Q37*17000</f>
        <v>34000</v>
      </c>
    </row>
    <row r="39" spans="1:17" x14ac:dyDescent="0.35">
      <c r="A39" s="133">
        <f t="shared" si="2"/>
        <v>34</v>
      </c>
      <c r="B39" s="103" t="s">
        <v>467</v>
      </c>
      <c r="C39" s="121" t="s">
        <v>104</v>
      </c>
      <c r="D39" s="104">
        <v>4</v>
      </c>
      <c r="E39" s="104">
        <v>1</v>
      </c>
      <c r="F39" s="104"/>
      <c r="G39" s="48">
        <f t="shared" si="1"/>
        <v>17000</v>
      </c>
      <c r="H39" s="45"/>
    </row>
    <row r="40" spans="1:17" x14ac:dyDescent="0.35">
      <c r="A40" s="133">
        <f t="shared" si="2"/>
        <v>35</v>
      </c>
      <c r="B40" s="103" t="s">
        <v>468</v>
      </c>
      <c r="C40" s="121" t="s">
        <v>413</v>
      </c>
      <c r="D40" s="104">
        <v>3</v>
      </c>
      <c r="E40" s="104">
        <v>1</v>
      </c>
      <c r="F40" s="104"/>
      <c r="G40" s="48">
        <f t="shared" si="1"/>
        <v>17000</v>
      </c>
      <c r="H40" s="45"/>
      <c r="J40" s="100" t="s">
        <v>2</v>
      </c>
      <c r="K40" s="6" t="s">
        <v>115</v>
      </c>
      <c r="M40" s="100" t="s">
        <v>2</v>
      </c>
      <c r="N40" s="6" t="s">
        <v>79</v>
      </c>
      <c r="P40" s="100" t="s">
        <v>2</v>
      </c>
      <c r="Q40" s="6" t="s">
        <v>370</v>
      </c>
    </row>
    <row r="41" spans="1:17" x14ac:dyDescent="0.35">
      <c r="A41" s="133">
        <f t="shared" si="2"/>
        <v>36</v>
      </c>
      <c r="B41" s="103" t="s">
        <v>469</v>
      </c>
      <c r="C41" s="121" t="s">
        <v>104</v>
      </c>
      <c r="D41" s="104">
        <v>4</v>
      </c>
      <c r="E41" s="104">
        <v>2</v>
      </c>
      <c r="F41" s="104"/>
      <c r="G41" s="48">
        <f t="shared" si="1"/>
        <v>34000</v>
      </c>
      <c r="H41" s="45"/>
      <c r="J41" s="100" t="s">
        <v>457</v>
      </c>
      <c r="K41" s="6" t="s">
        <v>354</v>
      </c>
      <c r="M41" s="100" t="s">
        <v>457</v>
      </c>
      <c r="N41" s="6" t="s">
        <v>107</v>
      </c>
      <c r="P41" s="100" t="s">
        <v>457</v>
      </c>
      <c r="Q41" s="6" t="s">
        <v>122</v>
      </c>
    </row>
    <row r="42" spans="1:17" x14ac:dyDescent="0.35">
      <c r="A42" s="133">
        <f t="shared" si="2"/>
        <v>37</v>
      </c>
      <c r="B42" s="103" t="s">
        <v>470</v>
      </c>
      <c r="C42" s="121" t="s">
        <v>104</v>
      </c>
      <c r="D42" s="104">
        <v>4</v>
      </c>
      <c r="E42" s="104">
        <v>2</v>
      </c>
      <c r="F42" s="104"/>
      <c r="G42" s="48">
        <f t="shared" si="1"/>
        <v>34000</v>
      </c>
      <c r="H42" s="45"/>
      <c r="J42" s="100" t="s">
        <v>99</v>
      </c>
      <c r="K42" s="100">
        <v>4</v>
      </c>
      <c r="M42" s="100" t="s">
        <v>99</v>
      </c>
      <c r="N42" s="100">
        <v>8</v>
      </c>
      <c r="P42" s="100" t="s">
        <v>99</v>
      </c>
      <c r="Q42" s="100">
        <v>1</v>
      </c>
    </row>
    <row r="43" spans="1:17" x14ac:dyDescent="0.35">
      <c r="A43" s="133">
        <f t="shared" si="2"/>
        <v>38</v>
      </c>
      <c r="B43" s="103" t="s">
        <v>471</v>
      </c>
      <c r="C43" s="121" t="s">
        <v>472</v>
      </c>
      <c r="D43" s="104">
        <v>7</v>
      </c>
      <c r="E43" s="104">
        <v>1</v>
      </c>
      <c r="F43" s="104"/>
      <c r="G43" s="48">
        <f t="shared" si="1"/>
        <v>17000</v>
      </c>
      <c r="H43" s="67"/>
      <c r="J43" s="30" t="s">
        <v>70</v>
      </c>
      <c r="K43" s="2">
        <v>1</v>
      </c>
      <c r="M43" s="30" t="s">
        <v>70</v>
      </c>
      <c r="N43" s="2">
        <v>2</v>
      </c>
      <c r="P43" s="30" t="s">
        <v>70</v>
      </c>
      <c r="Q43" s="2"/>
    </row>
    <row r="44" spans="1:17" x14ac:dyDescent="0.35">
      <c r="A44" s="133">
        <f>A43+1</f>
        <v>39</v>
      </c>
      <c r="B44" s="103" t="s">
        <v>198</v>
      </c>
      <c r="C44" s="121" t="s">
        <v>104</v>
      </c>
      <c r="D44" s="104">
        <v>4</v>
      </c>
      <c r="E44" s="104">
        <v>1</v>
      </c>
      <c r="F44" s="104"/>
      <c r="G44" s="48">
        <f t="shared" si="1"/>
        <v>17000</v>
      </c>
      <c r="H44" s="45"/>
      <c r="J44" s="30" t="s">
        <v>71</v>
      </c>
      <c r="K44" s="2"/>
      <c r="M44" s="30" t="s">
        <v>71</v>
      </c>
      <c r="N44" s="2"/>
      <c r="P44" s="30" t="s">
        <v>71</v>
      </c>
      <c r="Q44" s="2">
        <v>1</v>
      </c>
    </row>
    <row r="45" spans="1:17" s="10" customFormat="1" ht="17.25" customHeight="1" x14ac:dyDescent="0.35">
      <c r="A45" s="133">
        <f>A44+1</f>
        <v>40</v>
      </c>
      <c r="B45" s="103" t="s">
        <v>366</v>
      </c>
      <c r="C45" s="121" t="s">
        <v>104</v>
      </c>
      <c r="D45" s="104">
        <v>4</v>
      </c>
      <c r="E45" s="104">
        <v>4</v>
      </c>
      <c r="F45" s="104"/>
      <c r="G45" s="48">
        <f t="shared" si="1"/>
        <v>68000</v>
      </c>
      <c r="H45" s="45"/>
      <c r="J45" s="120" t="s">
        <v>0</v>
      </c>
      <c r="K45" s="79">
        <f>K43*17000+K44*17000</f>
        <v>17000</v>
      </c>
      <c r="L45"/>
      <c r="M45" s="120" t="s">
        <v>0</v>
      </c>
      <c r="N45" s="79">
        <f>N43*17000</f>
        <v>34000</v>
      </c>
      <c r="O45"/>
      <c r="P45" s="120" t="s">
        <v>0</v>
      </c>
      <c r="Q45" s="79">
        <f>Q43*17000+Q44*17000</f>
        <v>17000</v>
      </c>
    </row>
    <row r="46" spans="1:17" x14ac:dyDescent="0.35">
      <c r="A46" s="133">
        <f t="shared" ref="A46:A75" si="3">A45+1</f>
        <v>41</v>
      </c>
      <c r="B46" s="103" t="s">
        <v>473</v>
      </c>
      <c r="C46" s="121" t="s">
        <v>122</v>
      </c>
      <c r="D46" s="104">
        <v>1</v>
      </c>
      <c r="E46" s="104">
        <v>3</v>
      </c>
      <c r="F46" s="104"/>
      <c r="G46" s="48">
        <f t="shared" si="1"/>
        <v>51000</v>
      </c>
      <c r="H46" s="134" t="s">
        <v>474</v>
      </c>
    </row>
    <row r="47" spans="1:17" x14ac:dyDescent="0.35">
      <c r="A47" s="133">
        <f t="shared" si="3"/>
        <v>42</v>
      </c>
      <c r="B47" s="103" t="s">
        <v>126</v>
      </c>
      <c r="C47" s="121" t="s">
        <v>475</v>
      </c>
      <c r="D47" s="104">
        <v>4</v>
      </c>
      <c r="E47" s="104">
        <v>7</v>
      </c>
      <c r="F47" s="104"/>
      <c r="G47" s="48">
        <f t="shared" si="1"/>
        <v>119000</v>
      </c>
      <c r="H47" s="45"/>
      <c r="J47" s="100" t="s">
        <v>2</v>
      </c>
      <c r="K47" s="6" t="s">
        <v>448</v>
      </c>
      <c r="M47" s="100" t="s">
        <v>2</v>
      </c>
      <c r="N47" s="6" t="s">
        <v>193</v>
      </c>
      <c r="P47" s="100" t="s">
        <v>2</v>
      </c>
      <c r="Q47" s="6" t="s">
        <v>449</v>
      </c>
    </row>
    <row r="48" spans="1:17" ht="13.5" customHeight="1" x14ac:dyDescent="0.35">
      <c r="A48" s="133">
        <f t="shared" si="3"/>
        <v>43</v>
      </c>
      <c r="B48" s="103" t="s">
        <v>476</v>
      </c>
      <c r="C48" s="103" t="s">
        <v>477</v>
      </c>
      <c r="D48" s="104">
        <v>7</v>
      </c>
      <c r="E48" s="104">
        <v>2</v>
      </c>
      <c r="F48" s="104"/>
      <c r="G48" s="48">
        <f t="shared" si="1"/>
        <v>34000</v>
      </c>
      <c r="H48" s="45"/>
      <c r="J48" s="100" t="s">
        <v>457</v>
      </c>
      <c r="K48" s="6" t="s">
        <v>341</v>
      </c>
      <c r="M48" s="100" t="s">
        <v>457</v>
      </c>
      <c r="N48" s="6" t="s">
        <v>194</v>
      </c>
      <c r="P48" s="100" t="s">
        <v>457</v>
      </c>
      <c r="Q48" s="6" t="s">
        <v>450</v>
      </c>
    </row>
    <row r="49" spans="1:17" x14ac:dyDescent="0.35">
      <c r="A49" s="133">
        <f t="shared" si="3"/>
        <v>44</v>
      </c>
      <c r="B49" s="103" t="s">
        <v>389</v>
      </c>
      <c r="C49" s="121" t="s">
        <v>438</v>
      </c>
      <c r="D49" s="104">
        <v>3</v>
      </c>
      <c r="E49" s="104">
        <v>1</v>
      </c>
      <c r="F49" s="104"/>
      <c r="G49" s="48">
        <f t="shared" si="1"/>
        <v>17000</v>
      </c>
      <c r="H49" s="45"/>
      <c r="J49" s="100" t="s">
        <v>99</v>
      </c>
      <c r="K49" s="100">
        <v>7</v>
      </c>
      <c r="M49" s="100" t="s">
        <v>99</v>
      </c>
      <c r="N49" s="100">
        <v>7</v>
      </c>
      <c r="P49" s="100" t="s">
        <v>99</v>
      </c>
      <c r="Q49" s="100">
        <v>5</v>
      </c>
    </row>
    <row r="50" spans="1:17" x14ac:dyDescent="0.35">
      <c r="A50" s="133">
        <f t="shared" si="3"/>
        <v>45</v>
      </c>
      <c r="B50" s="103" t="s">
        <v>479</v>
      </c>
      <c r="C50" s="121" t="s">
        <v>480</v>
      </c>
      <c r="D50" s="104">
        <v>8</v>
      </c>
      <c r="E50" s="104">
        <v>5</v>
      </c>
      <c r="F50" s="104"/>
      <c r="G50" s="48">
        <f t="shared" si="1"/>
        <v>85000</v>
      </c>
      <c r="H50" s="45"/>
      <c r="J50" s="30" t="s">
        <v>70</v>
      </c>
      <c r="K50" s="2">
        <v>2</v>
      </c>
      <c r="M50" s="30" t="s">
        <v>70</v>
      </c>
      <c r="N50" s="2">
        <v>1</v>
      </c>
      <c r="P50" s="30" t="s">
        <v>70</v>
      </c>
      <c r="Q50" s="2">
        <v>1</v>
      </c>
    </row>
    <row r="51" spans="1:17" x14ac:dyDescent="0.35">
      <c r="A51" s="133">
        <f t="shared" si="3"/>
        <v>46</v>
      </c>
      <c r="B51" s="103" t="s">
        <v>481</v>
      </c>
      <c r="C51" s="121" t="s">
        <v>482</v>
      </c>
      <c r="D51" s="104">
        <v>7</v>
      </c>
      <c r="E51" s="104">
        <v>1</v>
      </c>
      <c r="F51" s="104"/>
      <c r="G51" s="48">
        <f t="shared" si="1"/>
        <v>17000</v>
      </c>
      <c r="H51" s="45"/>
      <c r="J51" s="30" t="s">
        <v>71</v>
      </c>
      <c r="K51" s="2">
        <v>1</v>
      </c>
      <c r="M51" s="30" t="s">
        <v>71</v>
      </c>
      <c r="N51" s="2"/>
      <c r="P51" s="30" t="s">
        <v>71</v>
      </c>
      <c r="Q51" s="2">
        <v>1</v>
      </c>
    </row>
    <row r="52" spans="1:17" x14ac:dyDescent="0.35">
      <c r="A52" s="133">
        <f t="shared" si="3"/>
        <v>47</v>
      </c>
      <c r="B52" s="103" t="s">
        <v>483</v>
      </c>
      <c r="C52" s="121" t="s">
        <v>484</v>
      </c>
      <c r="D52" s="104">
        <v>6</v>
      </c>
      <c r="E52" s="104">
        <v>2</v>
      </c>
      <c r="F52" s="104"/>
      <c r="G52" s="48">
        <f t="shared" si="1"/>
        <v>34000</v>
      </c>
      <c r="H52" s="67"/>
      <c r="J52" s="120" t="s">
        <v>0</v>
      </c>
      <c r="K52" s="79">
        <f>K50*17000+K51*17000</f>
        <v>51000</v>
      </c>
      <c r="M52" s="120" t="s">
        <v>0</v>
      </c>
      <c r="N52" s="79">
        <f>N50*17000</f>
        <v>17000</v>
      </c>
      <c r="P52" s="120" t="s">
        <v>0</v>
      </c>
      <c r="Q52" s="79">
        <f>Q50*17000+Q51*17000</f>
        <v>34000</v>
      </c>
    </row>
    <row r="53" spans="1:17" x14ac:dyDescent="0.35">
      <c r="A53" s="133">
        <f t="shared" si="3"/>
        <v>48</v>
      </c>
      <c r="B53" s="103" t="s">
        <v>356</v>
      </c>
      <c r="C53" s="121" t="s">
        <v>485</v>
      </c>
      <c r="D53" s="104">
        <v>7</v>
      </c>
      <c r="E53" s="104">
        <v>1</v>
      </c>
      <c r="F53" s="104"/>
      <c r="G53" s="48">
        <f t="shared" si="1"/>
        <v>17000</v>
      </c>
      <c r="H53" s="67"/>
    </row>
    <row r="54" spans="1:17" x14ac:dyDescent="0.35">
      <c r="A54" s="133">
        <f t="shared" si="3"/>
        <v>49</v>
      </c>
      <c r="B54" s="103" t="s">
        <v>486</v>
      </c>
      <c r="C54" s="121" t="s">
        <v>487</v>
      </c>
      <c r="D54" s="104">
        <v>2</v>
      </c>
      <c r="E54" s="104">
        <v>7</v>
      </c>
      <c r="F54" s="104"/>
      <c r="G54" s="48">
        <f t="shared" si="1"/>
        <v>119000</v>
      </c>
      <c r="H54" s="45"/>
      <c r="J54" s="100" t="s">
        <v>2</v>
      </c>
      <c r="K54" s="6" t="s">
        <v>461</v>
      </c>
      <c r="M54" s="100" t="s">
        <v>2</v>
      </c>
      <c r="N54" s="6" t="s">
        <v>452</v>
      </c>
      <c r="P54" s="100" t="s">
        <v>2</v>
      </c>
      <c r="Q54" s="6" t="s">
        <v>281</v>
      </c>
    </row>
    <row r="55" spans="1:17" x14ac:dyDescent="0.35">
      <c r="A55" s="100">
        <f t="shared" si="3"/>
        <v>50</v>
      </c>
      <c r="B55" s="121" t="s">
        <v>488</v>
      </c>
      <c r="C55" s="121" t="s">
        <v>148</v>
      </c>
      <c r="D55" s="121">
        <v>4</v>
      </c>
      <c r="E55" s="104">
        <v>2</v>
      </c>
      <c r="F55" s="104"/>
      <c r="G55" s="134">
        <f t="shared" si="1"/>
        <v>34000</v>
      </c>
      <c r="H55" s="134" t="s">
        <v>180</v>
      </c>
      <c r="J55" s="100" t="s">
        <v>457</v>
      </c>
      <c r="K55" s="6"/>
      <c r="M55" s="100" t="s">
        <v>457</v>
      </c>
      <c r="N55" s="6" t="s">
        <v>102</v>
      </c>
      <c r="P55" s="100" t="s">
        <v>457</v>
      </c>
      <c r="Q55" s="6" t="s">
        <v>284</v>
      </c>
    </row>
    <row r="56" spans="1:17" x14ac:dyDescent="0.35">
      <c r="A56" s="100">
        <f t="shared" si="3"/>
        <v>51</v>
      </c>
      <c r="B56" s="121" t="s">
        <v>489</v>
      </c>
      <c r="C56" s="121" t="s">
        <v>148</v>
      </c>
      <c r="D56" s="121">
        <v>4</v>
      </c>
      <c r="E56" s="104">
        <v>2</v>
      </c>
      <c r="F56" s="104"/>
      <c r="G56" s="134">
        <f t="shared" si="1"/>
        <v>34000</v>
      </c>
      <c r="H56" s="134" t="s">
        <v>180</v>
      </c>
      <c r="J56" s="100" t="s">
        <v>99</v>
      </c>
      <c r="K56" s="100">
        <v>7</v>
      </c>
      <c r="M56" s="100" t="s">
        <v>99</v>
      </c>
      <c r="N56" s="100">
        <v>4</v>
      </c>
      <c r="P56" s="100" t="s">
        <v>99</v>
      </c>
      <c r="Q56" s="100">
        <v>3</v>
      </c>
    </row>
    <row r="57" spans="1:17" x14ac:dyDescent="0.35">
      <c r="A57" s="100">
        <f t="shared" si="3"/>
        <v>52</v>
      </c>
      <c r="B57" s="121" t="s">
        <v>490</v>
      </c>
      <c r="C57" s="121" t="s">
        <v>148</v>
      </c>
      <c r="D57" s="121">
        <v>4</v>
      </c>
      <c r="E57" s="104">
        <v>2</v>
      </c>
      <c r="F57" s="104"/>
      <c r="G57" s="134">
        <f t="shared" si="1"/>
        <v>34000</v>
      </c>
      <c r="H57" s="134" t="s">
        <v>180</v>
      </c>
      <c r="J57" s="30" t="s">
        <v>70</v>
      </c>
      <c r="K57" s="2">
        <v>3</v>
      </c>
      <c r="M57" s="30" t="s">
        <v>70</v>
      </c>
      <c r="N57" s="2">
        <v>1</v>
      </c>
      <c r="P57" s="30" t="s">
        <v>70</v>
      </c>
      <c r="Q57" s="2">
        <v>1</v>
      </c>
    </row>
    <row r="58" spans="1:17" x14ac:dyDescent="0.35">
      <c r="A58" s="100">
        <f t="shared" si="3"/>
        <v>53</v>
      </c>
      <c r="B58" s="121" t="s">
        <v>491</v>
      </c>
      <c r="C58" s="121" t="s">
        <v>148</v>
      </c>
      <c r="D58" s="121">
        <v>4</v>
      </c>
      <c r="E58" s="104">
        <v>1</v>
      </c>
      <c r="F58" s="104"/>
      <c r="G58" s="134">
        <f t="shared" si="1"/>
        <v>17000</v>
      </c>
      <c r="H58" s="134" t="s">
        <v>180</v>
      </c>
      <c r="J58" s="30" t="s">
        <v>71</v>
      </c>
      <c r="K58" s="2"/>
      <c r="M58" s="30" t="s">
        <v>71</v>
      </c>
      <c r="N58" s="2"/>
      <c r="P58" s="30" t="s">
        <v>71</v>
      </c>
      <c r="Q58" s="2">
        <v>1</v>
      </c>
    </row>
    <row r="59" spans="1:17" x14ac:dyDescent="0.35">
      <c r="A59" s="100">
        <f t="shared" si="3"/>
        <v>54</v>
      </c>
      <c r="B59" s="121" t="s">
        <v>492</v>
      </c>
      <c r="C59" s="121" t="s">
        <v>148</v>
      </c>
      <c r="D59" s="121">
        <v>4</v>
      </c>
      <c r="E59" s="104">
        <v>1</v>
      </c>
      <c r="F59" s="104"/>
      <c r="G59" s="134">
        <f t="shared" si="1"/>
        <v>17000</v>
      </c>
      <c r="H59" s="134" t="s">
        <v>180</v>
      </c>
      <c r="J59" s="120" t="s">
        <v>0</v>
      </c>
      <c r="K59" s="79">
        <f>K57*17000+K58*17000</f>
        <v>51000</v>
      </c>
      <c r="M59" s="120" t="s">
        <v>0</v>
      </c>
      <c r="N59" s="79">
        <f>N57*17000</f>
        <v>17000</v>
      </c>
      <c r="P59" s="120" t="s">
        <v>0</v>
      </c>
      <c r="Q59" s="79">
        <f>Q57*17000+Q58*17000</f>
        <v>34000</v>
      </c>
    </row>
    <row r="60" spans="1:17" x14ac:dyDescent="0.35">
      <c r="A60" s="100">
        <f t="shared" si="3"/>
        <v>55</v>
      </c>
      <c r="B60" s="121" t="s">
        <v>493</v>
      </c>
      <c r="C60" s="121" t="s">
        <v>148</v>
      </c>
      <c r="D60" s="121">
        <v>4</v>
      </c>
      <c r="E60" s="104">
        <v>1</v>
      </c>
      <c r="F60" s="104">
        <v>1</v>
      </c>
      <c r="G60" s="134">
        <f t="shared" si="1"/>
        <v>34000</v>
      </c>
      <c r="H60" s="134" t="s">
        <v>180</v>
      </c>
    </row>
    <row r="61" spans="1:17" x14ac:dyDescent="0.35">
      <c r="A61" s="100">
        <f t="shared" si="3"/>
        <v>56</v>
      </c>
      <c r="B61" s="121" t="s">
        <v>151</v>
      </c>
      <c r="C61" s="121" t="s">
        <v>148</v>
      </c>
      <c r="D61" s="121">
        <v>4</v>
      </c>
      <c r="E61" s="104">
        <v>2</v>
      </c>
      <c r="F61" s="104">
        <v>1</v>
      </c>
      <c r="G61" s="134">
        <f t="shared" si="1"/>
        <v>51000</v>
      </c>
      <c r="H61" s="134" t="s">
        <v>180</v>
      </c>
      <c r="J61" s="100" t="s">
        <v>2</v>
      </c>
      <c r="K61" s="6" t="s">
        <v>409</v>
      </c>
      <c r="M61" s="100" t="s">
        <v>2</v>
      </c>
      <c r="N61" s="6" t="s">
        <v>199</v>
      </c>
      <c r="P61" s="100" t="s">
        <v>2</v>
      </c>
      <c r="Q61" s="6" t="s">
        <v>453</v>
      </c>
    </row>
    <row r="62" spans="1:17" x14ac:dyDescent="0.35">
      <c r="A62" s="100">
        <f t="shared" si="3"/>
        <v>57</v>
      </c>
      <c r="B62" s="121" t="s">
        <v>494</v>
      </c>
      <c r="C62" s="121" t="s">
        <v>148</v>
      </c>
      <c r="D62" s="121">
        <v>4</v>
      </c>
      <c r="E62" s="104">
        <v>1</v>
      </c>
      <c r="F62" s="104"/>
      <c r="G62" s="134">
        <f t="shared" si="1"/>
        <v>17000</v>
      </c>
      <c r="H62" s="134" t="s">
        <v>180</v>
      </c>
      <c r="J62" s="100" t="s">
        <v>457</v>
      </c>
      <c r="K62" s="121" t="s">
        <v>407</v>
      </c>
      <c r="M62" s="100" t="s">
        <v>457</v>
      </c>
      <c r="N62" s="6" t="s">
        <v>189</v>
      </c>
      <c r="P62" s="100" t="s">
        <v>457</v>
      </c>
      <c r="Q62" s="6" t="s">
        <v>444</v>
      </c>
    </row>
    <row r="63" spans="1:17" x14ac:dyDescent="0.35">
      <c r="A63" s="100">
        <f t="shared" si="3"/>
        <v>58</v>
      </c>
      <c r="B63" s="121" t="s">
        <v>495</v>
      </c>
      <c r="C63" s="121" t="s">
        <v>148</v>
      </c>
      <c r="D63" s="121">
        <v>4</v>
      </c>
      <c r="E63" s="104">
        <v>2</v>
      </c>
      <c r="F63" s="104"/>
      <c r="G63" s="134">
        <f t="shared" si="1"/>
        <v>34000</v>
      </c>
      <c r="H63" s="134" t="s">
        <v>180</v>
      </c>
      <c r="J63" s="100" t="s">
        <v>99</v>
      </c>
      <c r="K63" s="100">
        <v>7</v>
      </c>
      <c r="M63" s="100" t="s">
        <v>99</v>
      </c>
      <c r="N63" s="100">
        <v>8</v>
      </c>
      <c r="P63" s="100" t="s">
        <v>99</v>
      </c>
      <c r="Q63" s="100">
        <v>3</v>
      </c>
    </row>
    <row r="64" spans="1:17" x14ac:dyDescent="0.35">
      <c r="A64" s="100">
        <f t="shared" si="3"/>
        <v>59</v>
      </c>
      <c r="B64" s="121" t="s">
        <v>496</v>
      </c>
      <c r="C64" s="121" t="s">
        <v>148</v>
      </c>
      <c r="D64" s="121">
        <v>4</v>
      </c>
      <c r="E64" s="104">
        <v>6</v>
      </c>
      <c r="F64" s="104"/>
      <c r="G64" s="134">
        <f t="shared" si="1"/>
        <v>102000</v>
      </c>
      <c r="H64" s="134" t="s">
        <v>180</v>
      </c>
      <c r="J64" s="30" t="s">
        <v>70</v>
      </c>
      <c r="K64" s="2">
        <v>1</v>
      </c>
      <c r="M64" s="30" t="s">
        <v>70</v>
      </c>
      <c r="N64" s="2">
        <v>2</v>
      </c>
      <c r="P64" s="30" t="s">
        <v>70</v>
      </c>
      <c r="Q64" s="2">
        <v>3</v>
      </c>
    </row>
    <row r="65" spans="1:17" x14ac:dyDescent="0.35">
      <c r="A65" s="100">
        <f t="shared" si="3"/>
        <v>60</v>
      </c>
      <c r="B65" s="121" t="s">
        <v>497</v>
      </c>
      <c r="C65" s="121" t="s">
        <v>148</v>
      </c>
      <c r="D65" s="121">
        <v>4</v>
      </c>
      <c r="E65" s="104">
        <v>2</v>
      </c>
      <c r="F65" s="104"/>
      <c r="G65" s="134">
        <f t="shared" si="1"/>
        <v>34000</v>
      </c>
      <c r="H65" s="134" t="s">
        <v>180</v>
      </c>
      <c r="J65" s="30" t="s">
        <v>71</v>
      </c>
      <c r="K65" s="2">
        <v>1</v>
      </c>
      <c r="M65" s="30" t="s">
        <v>71</v>
      </c>
      <c r="N65" s="2"/>
      <c r="P65" s="30" t="s">
        <v>71</v>
      </c>
      <c r="Q65" s="2"/>
    </row>
    <row r="66" spans="1:17" x14ac:dyDescent="0.35">
      <c r="A66" s="100">
        <f t="shared" si="3"/>
        <v>61</v>
      </c>
      <c r="B66" s="121" t="s">
        <v>498</v>
      </c>
      <c r="C66" s="121" t="s">
        <v>148</v>
      </c>
      <c r="D66" s="121">
        <v>4</v>
      </c>
      <c r="E66" s="104">
        <v>1</v>
      </c>
      <c r="F66" s="104"/>
      <c r="G66" s="134">
        <f t="shared" si="1"/>
        <v>17000</v>
      </c>
      <c r="H66" s="134" t="s">
        <v>180</v>
      </c>
      <c r="J66" s="120" t="s">
        <v>0</v>
      </c>
      <c r="K66" s="79">
        <f>K64*17000+K65*17000</f>
        <v>34000</v>
      </c>
      <c r="M66" s="120" t="s">
        <v>0</v>
      </c>
      <c r="N66" s="79">
        <f>N64*17000</f>
        <v>34000</v>
      </c>
      <c r="P66" s="120" t="s">
        <v>0</v>
      </c>
      <c r="Q66" s="79">
        <f>Q64*17000+Q65*17000</f>
        <v>51000</v>
      </c>
    </row>
    <row r="67" spans="1:17" x14ac:dyDescent="0.35">
      <c r="A67" s="100">
        <f t="shared" si="3"/>
        <v>62</v>
      </c>
      <c r="B67" s="121" t="s">
        <v>499</v>
      </c>
      <c r="C67" s="121" t="s">
        <v>148</v>
      </c>
      <c r="D67" s="121">
        <v>4</v>
      </c>
      <c r="E67" s="104">
        <v>2</v>
      </c>
      <c r="F67" s="104"/>
      <c r="G67" s="134">
        <f t="shared" si="1"/>
        <v>34000</v>
      </c>
      <c r="H67" s="134" t="s">
        <v>180</v>
      </c>
    </row>
    <row r="68" spans="1:17" x14ac:dyDescent="0.35">
      <c r="A68" s="100">
        <f t="shared" si="3"/>
        <v>63</v>
      </c>
      <c r="B68" s="121" t="s">
        <v>500</v>
      </c>
      <c r="C68" s="121" t="s">
        <v>148</v>
      </c>
      <c r="D68" s="121">
        <v>4</v>
      </c>
      <c r="E68" s="104">
        <v>4</v>
      </c>
      <c r="F68" s="104">
        <v>2</v>
      </c>
      <c r="G68" s="134">
        <f t="shared" si="1"/>
        <v>102000</v>
      </c>
      <c r="H68" s="134" t="s">
        <v>180</v>
      </c>
      <c r="J68" s="100" t="s">
        <v>2</v>
      </c>
      <c r="K68" s="6" t="s">
        <v>462</v>
      </c>
      <c r="M68" s="100" t="s">
        <v>2</v>
      </c>
      <c r="N68" s="6" t="s">
        <v>338</v>
      </c>
      <c r="P68" s="100" t="s">
        <v>2</v>
      </c>
      <c r="Q68" s="6" t="s">
        <v>463</v>
      </c>
    </row>
    <row r="69" spans="1:17" x14ac:dyDescent="0.35">
      <c r="A69" s="100">
        <f t="shared" si="3"/>
        <v>64</v>
      </c>
      <c r="B69" s="121" t="s">
        <v>367</v>
      </c>
      <c r="C69" s="121" t="s">
        <v>148</v>
      </c>
      <c r="D69" s="121">
        <v>4</v>
      </c>
      <c r="E69" s="104">
        <v>2</v>
      </c>
      <c r="F69" s="104"/>
      <c r="G69" s="134">
        <f t="shared" si="1"/>
        <v>34000</v>
      </c>
      <c r="H69" s="134" t="s">
        <v>180</v>
      </c>
      <c r="J69" s="100" t="s">
        <v>457</v>
      </c>
      <c r="K69" s="121" t="s">
        <v>100</v>
      </c>
      <c r="M69" s="100" t="s">
        <v>457</v>
      </c>
      <c r="N69" s="6" t="s">
        <v>387</v>
      </c>
      <c r="P69" s="100" t="s">
        <v>457</v>
      </c>
      <c r="Q69" s="6" t="s">
        <v>341</v>
      </c>
    </row>
    <row r="70" spans="1:17" x14ac:dyDescent="0.35">
      <c r="A70" s="100">
        <f t="shared" si="3"/>
        <v>65</v>
      </c>
      <c r="B70" s="121" t="s">
        <v>501</v>
      </c>
      <c r="C70" s="121" t="s">
        <v>148</v>
      </c>
      <c r="D70" s="121">
        <v>4</v>
      </c>
      <c r="E70" s="104">
        <v>1</v>
      </c>
      <c r="F70" s="104"/>
      <c r="G70" s="134">
        <f t="shared" si="1"/>
        <v>17000</v>
      </c>
      <c r="H70" s="134" t="s">
        <v>180</v>
      </c>
      <c r="J70" s="100" t="s">
        <v>99</v>
      </c>
      <c r="K70" s="100">
        <v>3</v>
      </c>
      <c r="M70" s="100" t="s">
        <v>99</v>
      </c>
      <c r="N70" s="100">
        <v>7</v>
      </c>
      <c r="P70" s="100" t="s">
        <v>99</v>
      </c>
      <c r="Q70" s="100">
        <v>7</v>
      </c>
    </row>
    <row r="71" spans="1:17" x14ac:dyDescent="0.35">
      <c r="A71" s="100">
        <f t="shared" si="3"/>
        <v>66</v>
      </c>
      <c r="B71" s="121" t="s">
        <v>502</v>
      </c>
      <c r="C71" s="121" t="s">
        <v>148</v>
      </c>
      <c r="D71" s="121">
        <v>4</v>
      </c>
      <c r="E71" s="104">
        <v>1</v>
      </c>
      <c r="F71" s="104"/>
      <c r="G71" s="134">
        <f t="shared" si="1"/>
        <v>17000</v>
      </c>
      <c r="H71" s="134" t="s">
        <v>180</v>
      </c>
      <c r="J71" s="30" t="s">
        <v>70</v>
      </c>
      <c r="K71" s="2">
        <v>3</v>
      </c>
      <c r="M71" s="30" t="s">
        <v>70</v>
      </c>
      <c r="N71" s="2">
        <v>2</v>
      </c>
      <c r="P71" s="30" t="s">
        <v>70</v>
      </c>
      <c r="Q71" s="2">
        <v>2</v>
      </c>
    </row>
    <row r="72" spans="1:17" x14ac:dyDescent="0.35">
      <c r="A72" s="100">
        <f t="shared" si="3"/>
        <v>67</v>
      </c>
      <c r="B72" s="121" t="s">
        <v>503</v>
      </c>
      <c r="C72" s="121" t="s">
        <v>148</v>
      </c>
      <c r="D72" s="121">
        <v>4</v>
      </c>
      <c r="E72" s="104">
        <v>1</v>
      </c>
      <c r="F72" s="104"/>
      <c r="G72" s="134">
        <f t="shared" si="1"/>
        <v>17000</v>
      </c>
      <c r="H72" s="134" t="s">
        <v>180</v>
      </c>
      <c r="J72" s="30" t="s">
        <v>71</v>
      </c>
      <c r="K72" s="2"/>
      <c r="M72" s="30" t="s">
        <v>71</v>
      </c>
      <c r="N72" s="2"/>
      <c r="P72" s="30" t="s">
        <v>71</v>
      </c>
      <c r="Q72" s="2"/>
    </row>
    <row r="73" spans="1:17" x14ac:dyDescent="0.35">
      <c r="A73" s="100">
        <f t="shared" si="3"/>
        <v>68</v>
      </c>
      <c r="B73" s="121" t="s">
        <v>504</v>
      </c>
      <c r="C73" s="121" t="s">
        <v>148</v>
      </c>
      <c r="D73" s="121">
        <v>4</v>
      </c>
      <c r="E73" s="104">
        <v>1</v>
      </c>
      <c r="F73" s="104"/>
      <c r="G73" s="134">
        <f t="shared" si="1"/>
        <v>17000</v>
      </c>
      <c r="H73" s="134" t="s">
        <v>180</v>
      </c>
      <c r="J73" s="120" t="s">
        <v>0</v>
      </c>
      <c r="K73" s="79">
        <f>K71*17000</f>
        <v>51000</v>
      </c>
      <c r="M73" s="120" t="s">
        <v>0</v>
      </c>
      <c r="N73" s="79">
        <f>N71*17000</f>
        <v>34000</v>
      </c>
      <c r="P73" s="120" t="s">
        <v>0</v>
      </c>
      <c r="Q73" s="79">
        <f>Q71*17000+Q72*17000</f>
        <v>34000</v>
      </c>
    </row>
    <row r="74" spans="1:17" x14ac:dyDescent="0.35">
      <c r="A74" s="100">
        <f t="shared" si="3"/>
        <v>69</v>
      </c>
      <c r="B74" s="121" t="s">
        <v>505</v>
      </c>
      <c r="C74" s="121" t="s">
        <v>148</v>
      </c>
      <c r="D74" s="121">
        <v>4</v>
      </c>
      <c r="E74" s="104">
        <v>1</v>
      </c>
      <c r="F74" s="104"/>
      <c r="G74" s="134">
        <f t="shared" si="1"/>
        <v>17000</v>
      </c>
      <c r="H74" s="134" t="s">
        <v>180</v>
      </c>
    </row>
    <row r="75" spans="1:17" x14ac:dyDescent="0.35">
      <c r="A75" s="100">
        <f t="shared" si="3"/>
        <v>70</v>
      </c>
      <c r="B75" s="121" t="s">
        <v>506</v>
      </c>
      <c r="C75" s="121" t="s">
        <v>148</v>
      </c>
      <c r="D75" s="121">
        <v>4</v>
      </c>
      <c r="E75" s="104">
        <v>2</v>
      </c>
      <c r="F75" s="104"/>
      <c r="G75" s="134">
        <f t="shared" si="1"/>
        <v>34000</v>
      </c>
      <c r="H75" s="134" t="s">
        <v>180</v>
      </c>
      <c r="J75" s="100" t="s">
        <v>2</v>
      </c>
      <c r="K75" s="6" t="s">
        <v>464</v>
      </c>
      <c r="M75" s="100" t="s">
        <v>2</v>
      </c>
      <c r="N75" s="6" t="s">
        <v>465</v>
      </c>
      <c r="P75" s="100" t="s">
        <v>2</v>
      </c>
      <c r="Q75" s="6" t="s">
        <v>467</v>
      </c>
    </row>
    <row r="76" spans="1:17" x14ac:dyDescent="0.35">
      <c r="A76" s="100">
        <f>A75+1</f>
        <v>71</v>
      </c>
      <c r="B76" s="121" t="s">
        <v>393</v>
      </c>
      <c r="C76" s="121" t="s">
        <v>148</v>
      </c>
      <c r="D76" s="121">
        <v>4</v>
      </c>
      <c r="E76" s="104">
        <v>1</v>
      </c>
      <c r="F76" s="104"/>
      <c r="G76" s="134">
        <f t="shared" si="1"/>
        <v>17000</v>
      </c>
      <c r="H76" s="134" t="s">
        <v>180</v>
      </c>
      <c r="J76" s="100" t="s">
        <v>457</v>
      </c>
      <c r="K76" s="6" t="s">
        <v>109</v>
      </c>
      <c r="M76" s="100" t="s">
        <v>457</v>
      </c>
      <c r="N76" s="6" t="s">
        <v>466</v>
      </c>
      <c r="P76" s="100" t="s">
        <v>457</v>
      </c>
      <c r="Q76" s="6" t="s">
        <v>104</v>
      </c>
    </row>
    <row r="77" spans="1:17" x14ac:dyDescent="0.35">
      <c r="A77" s="100">
        <f t="shared" ref="A77:A95" si="4">A76+1</f>
        <v>72</v>
      </c>
      <c r="B77" s="121" t="s">
        <v>507</v>
      </c>
      <c r="C77" s="121" t="s">
        <v>148</v>
      </c>
      <c r="D77" s="121">
        <v>4</v>
      </c>
      <c r="E77" s="104">
        <v>1</v>
      </c>
      <c r="F77" s="104"/>
      <c r="G77" s="134">
        <f t="shared" si="1"/>
        <v>17000</v>
      </c>
      <c r="H77" s="134" t="s">
        <v>180</v>
      </c>
      <c r="J77" s="100" t="s">
        <v>99</v>
      </c>
      <c r="K77" s="100">
        <v>8</v>
      </c>
      <c r="M77" s="100" t="s">
        <v>99</v>
      </c>
      <c r="N77" s="100">
        <v>7</v>
      </c>
      <c r="P77" s="100" t="s">
        <v>99</v>
      </c>
      <c r="Q77" s="100">
        <v>4</v>
      </c>
    </row>
    <row r="78" spans="1:17" x14ac:dyDescent="0.35">
      <c r="A78" s="100">
        <f t="shared" si="4"/>
        <v>73</v>
      </c>
      <c r="B78" s="121" t="s">
        <v>508</v>
      </c>
      <c r="C78" s="121" t="s">
        <v>148</v>
      </c>
      <c r="D78" s="121">
        <v>4</v>
      </c>
      <c r="E78" s="104">
        <v>1</v>
      </c>
      <c r="F78" s="104"/>
      <c r="G78" s="134">
        <f t="shared" si="1"/>
        <v>17000</v>
      </c>
      <c r="H78" s="134" t="s">
        <v>180</v>
      </c>
      <c r="J78" s="30" t="s">
        <v>70</v>
      </c>
      <c r="K78" s="2">
        <v>1</v>
      </c>
      <c r="M78" s="30" t="s">
        <v>70</v>
      </c>
      <c r="N78" s="2">
        <v>1</v>
      </c>
      <c r="P78" s="30" t="s">
        <v>70</v>
      </c>
      <c r="Q78" s="2">
        <v>1</v>
      </c>
    </row>
    <row r="79" spans="1:17" x14ac:dyDescent="0.35">
      <c r="A79" s="100">
        <f t="shared" si="4"/>
        <v>74</v>
      </c>
      <c r="B79" s="121" t="s">
        <v>509</v>
      </c>
      <c r="C79" s="121" t="s">
        <v>148</v>
      </c>
      <c r="D79" s="121">
        <v>4</v>
      </c>
      <c r="E79" s="104">
        <v>2</v>
      </c>
      <c r="F79" s="104"/>
      <c r="G79" s="134">
        <f t="shared" si="1"/>
        <v>34000</v>
      </c>
      <c r="H79" s="134" t="s">
        <v>180</v>
      </c>
      <c r="J79" s="30" t="s">
        <v>71</v>
      </c>
      <c r="K79" s="2"/>
      <c r="M79" s="30" t="s">
        <v>71</v>
      </c>
      <c r="N79" s="2">
        <v>1</v>
      </c>
      <c r="P79" s="30" t="s">
        <v>71</v>
      </c>
      <c r="Q79" s="2"/>
    </row>
    <row r="80" spans="1:17" x14ac:dyDescent="0.35">
      <c r="A80" s="100">
        <f t="shared" si="4"/>
        <v>75</v>
      </c>
      <c r="B80" s="121" t="s">
        <v>510</v>
      </c>
      <c r="C80" s="121" t="s">
        <v>148</v>
      </c>
      <c r="D80" s="121">
        <v>4</v>
      </c>
      <c r="E80" s="104">
        <v>1</v>
      </c>
      <c r="F80" s="104"/>
      <c r="G80" s="134">
        <f t="shared" si="1"/>
        <v>17000</v>
      </c>
      <c r="H80" s="134" t="s">
        <v>180</v>
      </c>
      <c r="J80" s="120" t="s">
        <v>0</v>
      </c>
      <c r="K80" s="79">
        <f>K78*17000</f>
        <v>17000</v>
      </c>
      <c r="M80" s="120" t="s">
        <v>0</v>
      </c>
      <c r="N80" s="79">
        <f>N78*17000+N79*17000</f>
        <v>34000</v>
      </c>
      <c r="P80" s="120" t="s">
        <v>0</v>
      </c>
      <c r="Q80" s="79">
        <f>Q78*17000+Q79*17000</f>
        <v>17000</v>
      </c>
    </row>
    <row r="81" spans="1:17" x14ac:dyDescent="0.35">
      <c r="A81" s="100">
        <f t="shared" si="4"/>
        <v>76</v>
      </c>
      <c r="B81" s="121" t="s">
        <v>511</v>
      </c>
      <c r="C81" s="121" t="s">
        <v>148</v>
      </c>
      <c r="D81" s="121">
        <v>4</v>
      </c>
      <c r="E81" s="104">
        <v>1</v>
      </c>
      <c r="F81" s="104"/>
      <c r="G81" s="134">
        <f t="shared" si="1"/>
        <v>17000</v>
      </c>
      <c r="H81" s="134" t="s">
        <v>180</v>
      </c>
    </row>
    <row r="82" spans="1:17" x14ac:dyDescent="0.35">
      <c r="A82" s="100">
        <f t="shared" si="4"/>
        <v>77</v>
      </c>
      <c r="B82" s="121" t="s">
        <v>512</v>
      </c>
      <c r="C82" s="121" t="s">
        <v>148</v>
      </c>
      <c r="D82" s="121">
        <v>4</v>
      </c>
      <c r="E82" s="104">
        <v>1</v>
      </c>
      <c r="F82" s="104"/>
      <c r="G82" s="134">
        <f t="shared" si="1"/>
        <v>17000</v>
      </c>
      <c r="H82" s="134" t="s">
        <v>180</v>
      </c>
      <c r="J82" s="100" t="s">
        <v>2</v>
      </c>
      <c r="K82" s="103" t="s">
        <v>468</v>
      </c>
      <c r="M82" s="100" t="s">
        <v>2</v>
      </c>
      <c r="N82" s="6" t="s">
        <v>469</v>
      </c>
      <c r="P82" s="100" t="s">
        <v>2</v>
      </c>
      <c r="Q82" s="103" t="s">
        <v>470</v>
      </c>
    </row>
    <row r="83" spans="1:17" x14ac:dyDescent="0.35">
      <c r="A83" s="100">
        <f t="shared" si="4"/>
        <v>78</v>
      </c>
      <c r="B83" s="121" t="s">
        <v>513</v>
      </c>
      <c r="C83" s="121" t="s">
        <v>148</v>
      </c>
      <c r="D83" s="121">
        <v>4</v>
      </c>
      <c r="E83" s="104">
        <v>3</v>
      </c>
      <c r="F83" s="104"/>
      <c r="G83" s="134">
        <f t="shared" si="1"/>
        <v>51000</v>
      </c>
      <c r="H83" s="134" t="s">
        <v>180</v>
      </c>
      <c r="J83" s="100" t="s">
        <v>457</v>
      </c>
      <c r="K83" s="6" t="s">
        <v>413</v>
      </c>
      <c r="M83" s="100" t="s">
        <v>457</v>
      </c>
      <c r="N83" s="6" t="s">
        <v>104</v>
      </c>
      <c r="P83" s="100" t="s">
        <v>457</v>
      </c>
      <c r="Q83" s="6" t="s">
        <v>104</v>
      </c>
    </row>
    <row r="84" spans="1:17" x14ac:dyDescent="0.35">
      <c r="A84" s="100">
        <f t="shared" si="4"/>
        <v>79</v>
      </c>
      <c r="B84" s="121" t="s">
        <v>514</v>
      </c>
      <c r="C84" s="121" t="s">
        <v>148</v>
      </c>
      <c r="D84" s="121">
        <v>4</v>
      </c>
      <c r="E84" s="104">
        <v>1</v>
      </c>
      <c r="F84" s="104"/>
      <c r="G84" s="134">
        <f t="shared" si="1"/>
        <v>17000</v>
      </c>
      <c r="H84" s="134" t="s">
        <v>180</v>
      </c>
      <c r="J84" s="100" t="s">
        <v>99</v>
      </c>
      <c r="K84" s="100">
        <v>3</v>
      </c>
      <c r="M84" s="100" t="s">
        <v>99</v>
      </c>
      <c r="N84" s="100">
        <v>4</v>
      </c>
      <c r="P84" s="100" t="s">
        <v>99</v>
      </c>
      <c r="Q84" s="100">
        <v>4</v>
      </c>
    </row>
    <row r="85" spans="1:17" x14ac:dyDescent="0.35">
      <c r="A85" s="100">
        <f t="shared" si="4"/>
        <v>80</v>
      </c>
      <c r="B85" s="135" t="s">
        <v>515</v>
      </c>
      <c r="C85" s="121" t="s">
        <v>148</v>
      </c>
      <c r="D85" s="121">
        <v>4</v>
      </c>
      <c r="E85" s="104">
        <v>4</v>
      </c>
      <c r="F85" s="104"/>
      <c r="G85" s="136">
        <f t="shared" si="1"/>
        <v>68000</v>
      </c>
      <c r="H85" s="134" t="s">
        <v>180</v>
      </c>
      <c r="J85" s="30" t="s">
        <v>70</v>
      </c>
      <c r="K85" s="2">
        <v>1</v>
      </c>
      <c r="M85" s="30" t="s">
        <v>70</v>
      </c>
      <c r="N85" s="2">
        <v>2</v>
      </c>
      <c r="P85" s="30" t="s">
        <v>70</v>
      </c>
      <c r="Q85" s="2">
        <v>2</v>
      </c>
    </row>
    <row r="86" spans="1:17" x14ac:dyDescent="0.35">
      <c r="A86" s="100">
        <f t="shared" si="4"/>
        <v>81</v>
      </c>
      <c r="B86" s="135" t="s">
        <v>516</v>
      </c>
      <c r="C86" s="121" t="s">
        <v>148</v>
      </c>
      <c r="D86" s="121">
        <v>4</v>
      </c>
      <c r="E86" s="104"/>
      <c r="F86" s="104">
        <v>2</v>
      </c>
      <c r="G86" s="136">
        <f t="shared" si="1"/>
        <v>34000</v>
      </c>
      <c r="H86" s="134" t="s">
        <v>180</v>
      </c>
      <c r="J86" s="30" t="s">
        <v>71</v>
      </c>
      <c r="K86" s="2"/>
      <c r="M86" s="30" t="s">
        <v>71</v>
      </c>
      <c r="N86" s="2"/>
      <c r="P86" s="30" t="s">
        <v>71</v>
      </c>
      <c r="Q86" s="2"/>
    </row>
    <row r="87" spans="1:17" x14ac:dyDescent="0.35">
      <c r="A87" s="100">
        <f t="shared" si="4"/>
        <v>82</v>
      </c>
      <c r="B87" s="135" t="s">
        <v>517</v>
      </c>
      <c r="C87" s="121" t="s">
        <v>148</v>
      </c>
      <c r="D87" s="121">
        <v>4</v>
      </c>
      <c r="E87" s="104"/>
      <c r="F87" s="104">
        <v>1</v>
      </c>
      <c r="G87" s="136">
        <f t="shared" ref="G87:G95" si="5">E87*17000+F87*17000</f>
        <v>17000</v>
      </c>
      <c r="H87" s="134" t="s">
        <v>180</v>
      </c>
      <c r="J87" s="120" t="s">
        <v>0</v>
      </c>
      <c r="K87" s="79">
        <f>K85*17000</f>
        <v>17000</v>
      </c>
      <c r="M87" s="120" t="s">
        <v>0</v>
      </c>
      <c r="N87" s="79">
        <f>N85*17000</f>
        <v>34000</v>
      </c>
      <c r="P87" s="120" t="s">
        <v>0</v>
      </c>
      <c r="Q87" s="79">
        <f>Q85*17000+Q86*17000</f>
        <v>34000</v>
      </c>
    </row>
    <row r="88" spans="1:17" x14ac:dyDescent="0.35">
      <c r="A88" s="100">
        <f t="shared" si="4"/>
        <v>83</v>
      </c>
      <c r="B88" s="135" t="s">
        <v>518</v>
      </c>
      <c r="C88" s="121" t="s">
        <v>148</v>
      </c>
      <c r="D88" s="121">
        <v>4</v>
      </c>
      <c r="E88" s="104"/>
      <c r="F88" s="104">
        <v>2</v>
      </c>
      <c r="G88" s="136">
        <f t="shared" si="5"/>
        <v>34000</v>
      </c>
      <c r="H88" s="134" t="s">
        <v>180</v>
      </c>
    </row>
    <row r="89" spans="1:17" x14ac:dyDescent="0.35">
      <c r="A89" s="100">
        <f t="shared" si="4"/>
        <v>84</v>
      </c>
      <c r="B89" s="135" t="s">
        <v>519</v>
      </c>
      <c r="C89" s="121" t="s">
        <v>148</v>
      </c>
      <c r="D89" s="121">
        <v>4</v>
      </c>
      <c r="E89" s="104"/>
      <c r="F89" s="104">
        <v>1</v>
      </c>
      <c r="G89" s="136">
        <f t="shared" si="5"/>
        <v>17000</v>
      </c>
      <c r="H89" s="134" t="s">
        <v>180</v>
      </c>
      <c r="J89" s="100" t="s">
        <v>2</v>
      </c>
      <c r="K89" s="6" t="s">
        <v>471</v>
      </c>
      <c r="M89" s="100" t="s">
        <v>2</v>
      </c>
      <c r="N89" s="6" t="s">
        <v>198</v>
      </c>
      <c r="P89" s="100" t="s">
        <v>2</v>
      </c>
      <c r="Q89" s="6" t="s">
        <v>366</v>
      </c>
    </row>
    <row r="90" spans="1:17" x14ac:dyDescent="0.35">
      <c r="A90" s="100">
        <f t="shared" si="4"/>
        <v>85</v>
      </c>
      <c r="B90" s="135" t="s">
        <v>520</v>
      </c>
      <c r="C90" s="121" t="s">
        <v>148</v>
      </c>
      <c r="D90" s="121">
        <v>4</v>
      </c>
      <c r="E90" s="104"/>
      <c r="F90" s="104">
        <v>1</v>
      </c>
      <c r="G90" s="136">
        <f t="shared" si="5"/>
        <v>17000</v>
      </c>
      <c r="H90" s="134" t="s">
        <v>180</v>
      </c>
      <c r="J90" s="100" t="s">
        <v>457</v>
      </c>
      <c r="K90" s="6" t="s">
        <v>472</v>
      </c>
      <c r="M90" s="100" t="s">
        <v>457</v>
      </c>
      <c r="N90" s="6" t="s">
        <v>104</v>
      </c>
      <c r="P90" s="100" t="s">
        <v>457</v>
      </c>
      <c r="Q90" s="6" t="s">
        <v>104</v>
      </c>
    </row>
    <row r="91" spans="1:17" x14ac:dyDescent="0.35">
      <c r="A91" s="100">
        <f t="shared" si="4"/>
        <v>86</v>
      </c>
      <c r="B91" s="135" t="s">
        <v>523</v>
      </c>
      <c r="C91" s="121" t="s">
        <v>148</v>
      </c>
      <c r="D91" s="121">
        <v>4</v>
      </c>
      <c r="E91" s="104">
        <v>2</v>
      </c>
      <c r="F91" s="104"/>
      <c r="G91" s="136">
        <f t="shared" si="5"/>
        <v>34000</v>
      </c>
      <c r="H91" s="134" t="s">
        <v>180</v>
      </c>
      <c r="J91" s="100" t="s">
        <v>99</v>
      </c>
      <c r="K91" s="100">
        <v>7</v>
      </c>
      <c r="M91" s="100" t="s">
        <v>99</v>
      </c>
      <c r="N91" s="100">
        <v>4</v>
      </c>
      <c r="P91" s="100" t="s">
        <v>99</v>
      </c>
      <c r="Q91" s="100">
        <v>4</v>
      </c>
    </row>
    <row r="92" spans="1:17" x14ac:dyDescent="0.35">
      <c r="A92" s="100">
        <f t="shared" si="4"/>
        <v>87</v>
      </c>
      <c r="B92" s="135" t="s">
        <v>524</v>
      </c>
      <c r="C92" s="121" t="s">
        <v>148</v>
      </c>
      <c r="D92" s="121">
        <v>4</v>
      </c>
      <c r="E92" s="104">
        <v>1</v>
      </c>
      <c r="F92" s="104"/>
      <c r="G92" s="136">
        <f t="shared" si="5"/>
        <v>17000</v>
      </c>
      <c r="H92" s="134" t="s">
        <v>180</v>
      </c>
      <c r="J92" s="30" t="s">
        <v>70</v>
      </c>
      <c r="K92" s="2">
        <v>1</v>
      </c>
      <c r="M92" s="30" t="s">
        <v>70</v>
      </c>
      <c r="N92" s="2">
        <v>1</v>
      </c>
      <c r="P92" s="30" t="s">
        <v>70</v>
      </c>
      <c r="Q92" s="2">
        <v>4</v>
      </c>
    </row>
    <row r="93" spans="1:17" x14ac:dyDescent="0.35">
      <c r="A93" s="100">
        <f t="shared" si="4"/>
        <v>88</v>
      </c>
      <c r="B93" s="135" t="s">
        <v>525</v>
      </c>
      <c r="C93" s="121" t="s">
        <v>148</v>
      </c>
      <c r="D93" s="121">
        <v>4</v>
      </c>
      <c r="E93" s="104">
        <v>2</v>
      </c>
      <c r="F93" s="104"/>
      <c r="G93" s="136">
        <f t="shared" si="5"/>
        <v>34000</v>
      </c>
      <c r="H93" s="134" t="s">
        <v>180</v>
      </c>
      <c r="J93" s="30" t="s">
        <v>71</v>
      </c>
      <c r="K93" s="2"/>
      <c r="M93" s="30" t="s">
        <v>71</v>
      </c>
      <c r="N93" s="2"/>
      <c r="P93" s="30" t="s">
        <v>71</v>
      </c>
      <c r="Q93" s="2"/>
    </row>
    <row r="94" spans="1:17" x14ac:dyDescent="0.35">
      <c r="A94" s="100">
        <f t="shared" si="4"/>
        <v>89</v>
      </c>
      <c r="B94" s="135" t="s">
        <v>526</v>
      </c>
      <c r="C94" s="121" t="s">
        <v>148</v>
      </c>
      <c r="D94" s="121">
        <v>4</v>
      </c>
      <c r="E94" s="104"/>
      <c r="F94" s="104">
        <v>1</v>
      </c>
      <c r="G94" s="136">
        <f t="shared" si="5"/>
        <v>17000</v>
      </c>
      <c r="H94" s="134" t="s">
        <v>180</v>
      </c>
      <c r="J94" s="120" t="s">
        <v>0</v>
      </c>
      <c r="K94" s="79">
        <f>K92*17000+K93*17000</f>
        <v>17000</v>
      </c>
      <c r="M94" s="120" t="s">
        <v>0</v>
      </c>
      <c r="N94" s="79">
        <f>N92*17000+N93*17000</f>
        <v>17000</v>
      </c>
      <c r="P94" s="120" t="s">
        <v>0</v>
      </c>
      <c r="Q94" s="79">
        <f>Q92*17000+Q93*17000</f>
        <v>68000</v>
      </c>
    </row>
    <row r="95" spans="1:17" x14ac:dyDescent="0.35">
      <c r="A95" s="121">
        <f t="shared" si="4"/>
        <v>90</v>
      </c>
      <c r="B95" s="143" t="s">
        <v>217</v>
      </c>
      <c r="C95" s="121"/>
      <c r="D95" s="104"/>
      <c r="E95" s="104"/>
      <c r="F95" s="104">
        <v>1</v>
      </c>
      <c r="G95" s="122">
        <f t="shared" si="5"/>
        <v>17000</v>
      </c>
      <c r="H95" s="136" t="s">
        <v>180</v>
      </c>
    </row>
    <row r="96" spans="1:17" x14ac:dyDescent="0.35">
      <c r="A96" s="61"/>
      <c r="B96" s="129"/>
      <c r="C96" s="118"/>
      <c r="D96" s="94"/>
      <c r="E96" s="94"/>
      <c r="F96" s="94"/>
      <c r="G96" s="130"/>
      <c r="H96" s="67"/>
      <c r="J96" s="100" t="s">
        <v>2</v>
      </c>
      <c r="K96" s="6" t="s">
        <v>473</v>
      </c>
      <c r="M96" s="100" t="s">
        <v>2</v>
      </c>
      <c r="N96" s="6" t="s">
        <v>126</v>
      </c>
      <c r="P96" s="100" t="s">
        <v>2</v>
      </c>
      <c r="Q96" s="103" t="s">
        <v>476</v>
      </c>
    </row>
    <row r="97" spans="1:17" x14ac:dyDescent="0.35">
      <c r="A97" s="61"/>
      <c r="B97" s="129"/>
      <c r="C97" s="131"/>
      <c r="D97" s="94"/>
      <c r="E97" s="94"/>
      <c r="F97" s="94"/>
      <c r="G97" s="130"/>
      <c r="H97" s="67"/>
      <c r="J97" s="100" t="s">
        <v>457</v>
      </c>
      <c r="K97" s="6" t="s">
        <v>122</v>
      </c>
      <c r="M97" s="100" t="s">
        <v>457</v>
      </c>
      <c r="N97" s="6" t="s">
        <v>475</v>
      </c>
      <c r="P97" s="100" t="s">
        <v>457</v>
      </c>
      <c r="Q97" s="6" t="s">
        <v>478</v>
      </c>
    </row>
    <row r="98" spans="1:17" x14ac:dyDescent="0.35">
      <c r="A98" s="61"/>
      <c r="B98" s="129"/>
      <c r="C98" s="131"/>
      <c r="D98" s="94"/>
      <c r="E98" s="94"/>
      <c r="F98" s="94"/>
      <c r="G98" s="130"/>
      <c r="H98" s="67"/>
      <c r="J98" s="100" t="s">
        <v>99</v>
      </c>
      <c r="K98" s="100">
        <v>1</v>
      </c>
      <c r="M98" s="100" t="s">
        <v>99</v>
      </c>
      <c r="N98" s="100">
        <v>4</v>
      </c>
      <c r="P98" s="100" t="s">
        <v>99</v>
      </c>
      <c r="Q98" s="100">
        <v>7</v>
      </c>
    </row>
    <row r="99" spans="1:17" x14ac:dyDescent="0.35">
      <c r="A99" s="61"/>
      <c r="B99" s="129"/>
      <c r="C99" s="131"/>
      <c r="D99" s="94"/>
      <c r="E99" s="94"/>
      <c r="F99" s="94"/>
      <c r="G99" s="130"/>
      <c r="H99" s="67"/>
      <c r="J99" s="30" t="s">
        <v>70</v>
      </c>
      <c r="K99" s="2">
        <v>3</v>
      </c>
      <c r="M99" s="30" t="s">
        <v>70</v>
      </c>
      <c r="N99" s="2">
        <v>7</v>
      </c>
      <c r="P99" s="30" t="s">
        <v>70</v>
      </c>
      <c r="Q99" s="2">
        <v>2</v>
      </c>
    </row>
    <row r="100" spans="1:17" x14ac:dyDescent="0.35">
      <c r="A100" s="61"/>
      <c r="B100" s="129"/>
      <c r="C100" s="131"/>
      <c r="D100" s="94"/>
      <c r="E100" s="94"/>
      <c r="F100" s="94"/>
      <c r="G100" s="130"/>
      <c r="H100" s="67"/>
      <c r="J100" s="30" t="s">
        <v>71</v>
      </c>
      <c r="K100" s="2"/>
      <c r="M100" s="30" t="s">
        <v>71</v>
      </c>
      <c r="N100" s="2"/>
      <c r="P100" s="30" t="s">
        <v>71</v>
      </c>
      <c r="Q100" s="2"/>
    </row>
    <row r="101" spans="1:17" x14ac:dyDescent="0.35">
      <c r="A101" s="61"/>
      <c r="B101" s="129"/>
      <c r="C101" s="131"/>
      <c r="D101" s="94"/>
      <c r="E101" s="94"/>
      <c r="F101" s="94"/>
      <c r="G101" s="130"/>
      <c r="H101" s="67"/>
      <c r="J101" s="120" t="s">
        <v>0</v>
      </c>
      <c r="K101" s="79">
        <f>K99*17000+K100*17000</f>
        <v>51000</v>
      </c>
      <c r="M101" s="120" t="s">
        <v>0</v>
      </c>
      <c r="N101" s="79">
        <f>N99*17000+N100*17000</f>
        <v>119000</v>
      </c>
      <c r="P101" s="120" t="s">
        <v>0</v>
      </c>
      <c r="Q101" s="79">
        <f>Q99*17000+Q100*17000</f>
        <v>34000</v>
      </c>
    </row>
    <row r="102" spans="1:17" x14ac:dyDescent="0.35">
      <c r="A102" s="660" t="s">
        <v>140</v>
      </c>
      <c r="B102" s="673"/>
      <c r="C102" s="661"/>
      <c r="D102" s="104"/>
      <c r="E102" s="104">
        <f>SUM(E6:E95)</f>
        <v>164</v>
      </c>
      <c r="F102" s="104">
        <f>SUM(F6:F101)</f>
        <v>24</v>
      </c>
      <c r="G102" s="122">
        <f>SUM(G6:G92)</f>
        <v>3128000</v>
      </c>
      <c r="H102" s="45"/>
    </row>
    <row r="103" spans="1:17" x14ac:dyDescent="0.35">
      <c r="E103" s="4">
        <f>E102-7</f>
        <v>157</v>
      </c>
      <c r="G103" s="3">
        <f>(E102+F102)*1000</f>
        <v>188000</v>
      </c>
      <c r="J103" s="100" t="s">
        <v>2</v>
      </c>
      <c r="K103" s="6" t="s">
        <v>389</v>
      </c>
      <c r="M103" s="100" t="s">
        <v>2</v>
      </c>
      <c r="N103" s="6" t="s">
        <v>479</v>
      </c>
      <c r="P103" s="100" t="s">
        <v>2</v>
      </c>
      <c r="Q103" s="103" t="s">
        <v>481</v>
      </c>
    </row>
    <row r="104" spans="1:17" x14ac:dyDescent="0.35">
      <c r="E104" s="4">
        <v>7</v>
      </c>
      <c r="F104" s="4">
        <f>F102+E102</f>
        <v>188</v>
      </c>
      <c r="J104" s="100" t="s">
        <v>457</v>
      </c>
      <c r="K104" s="6" t="s">
        <v>438</v>
      </c>
      <c r="M104" s="100" t="s">
        <v>457</v>
      </c>
      <c r="N104" s="6" t="s">
        <v>480</v>
      </c>
      <c r="P104" s="100" t="s">
        <v>457</v>
      </c>
      <c r="Q104" s="6" t="s">
        <v>385</v>
      </c>
    </row>
    <row r="105" spans="1:17" x14ac:dyDescent="0.35">
      <c r="E105" s="4">
        <f>E104+E103</f>
        <v>164</v>
      </c>
      <c r="F105" s="4">
        <f>E105+F102</f>
        <v>188</v>
      </c>
      <c r="J105" s="100" t="s">
        <v>99</v>
      </c>
      <c r="K105" s="100">
        <v>7</v>
      </c>
      <c r="M105" s="100" t="s">
        <v>99</v>
      </c>
      <c r="N105" s="100">
        <v>8</v>
      </c>
      <c r="P105" s="100" t="s">
        <v>99</v>
      </c>
      <c r="Q105" s="100">
        <v>7</v>
      </c>
    </row>
    <row r="106" spans="1:17" x14ac:dyDescent="0.35">
      <c r="B106" t="s">
        <v>527</v>
      </c>
      <c r="C106" s="29" t="s">
        <v>382</v>
      </c>
      <c r="D106" s="4">
        <v>24</v>
      </c>
      <c r="J106" s="30" t="s">
        <v>70</v>
      </c>
      <c r="K106" s="2">
        <v>1</v>
      </c>
      <c r="M106" s="30" t="s">
        <v>70</v>
      </c>
      <c r="N106" s="2">
        <v>5</v>
      </c>
      <c r="P106" s="30" t="s">
        <v>70</v>
      </c>
      <c r="Q106" s="2">
        <v>1</v>
      </c>
    </row>
    <row r="107" spans="1:17" x14ac:dyDescent="0.35">
      <c r="C107" s="29" t="s">
        <v>528</v>
      </c>
      <c r="D107" s="4">
        <v>3</v>
      </c>
      <c r="J107" s="30" t="s">
        <v>71</v>
      </c>
      <c r="K107" s="2"/>
      <c r="M107" s="30" t="s">
        <v>71</v>
      </c>
      <c r="N107" s="2"/>
      <c r="P107" s="30" t="s">
        <v>71</v>
      </c>
      <c r="Q107" s="2"/>
    </row>
    <row r="108" spans="1:17" x14ac:dyDescent="0.35">
      <c r="C108" s="29" t="s">
        <v>529</v>
      </c>
      <c r="D108" s="4">
        <v>3</v>
      </c>
      <c r="J108" s="120" t="s">
        <v>0</v>
      </c>
      <c r="K108" s="79">
        <f>K106*17000+K107*17000</f>
        <v>17000</v>
      </c>
      <c r="M108" s="120" t="s">
        <v>0</v>
      </c>
      <c r="N108" s="79">
        <f>N106*17000+N107*17000</f>
        <v>85000</v>
      </c>
      <c r="P108" s="120" t="s">
        <v>0</v>
      </c>
      <c r="Q108" s="79">
        <f>Q106*17000+Q107*17000</f>
        <v>17000</v>
      </c>
    </row>
    <row r="109" spans="1:17" x14ac:dyDescent="0.35">
      <c r="C109" s="29" t="s">
        <v>530</v>
      </c>
      <c r="D109" s="4">
        <v>1</v>
      </c>
    </row>
    <row r="110" spans="1:17" x14ac:dyDescent="0.35">
      <c r="C110" s="29" t="s">
        <v>531</v>
      </c>
      <c r="D110" s="4">
        <v>157</v>
      </c>
      <c r="J110" s="100" t="s">
        <v>2</v>
      </c>
      <c r="K110" s="6" t="s">
        <v>483</v>
      </c>
      <c r="M110" s="100" t="s">
        <v>2</v>
      </c>
      <c r="N110" s="103" t="s">
        <v>356</v>
      </c>
      <c r="P110" s="100" t="s">
        <v>2</v>
      </c>
      <c r="Q110" s="103" t="s">
        <v>486</v>
      </c>
    </row>
    <row r="111" spans="1:17" x14ac:dyDescent="0.35">
      <c r="C111" s="152" t="s">
        <v>140</v>
      </c>
      <c r="D111" s="153">
        <f>SUM(D106:D110)</f>
        <v>188</v>
      </c>
      <c r="E111" s="4">
        <v>192</v>
      </c>
      <c r="F111" s="4">
        <f>E111-D111</f>
        <v>4</v>
      </c>
      <c r="J111" s="100" t="s">
        <v>457</v>
      </c>
      <c r="K111" s="6" t="s">
        <v>484</v>
      </c>
      <c r="M111" s="100" t="s">
        <v>457</v>
      </c>
      <c r="N111" s="6" t="s">
        <v>387</v>
      </c>
      <c r="P111" s="100" t="s">
        <v>457</v>
      </c>
      <c r="Q111" s="6" t="s">
        <v>487</v>
      </c>
    </row>
    <row r="112" spans="1:17" x14ac:dyDescent="0.35">
      <c r="J112" s="100" t="s">
        <v>99</v>
      </c>
      <c r="K112" s="100">
        <v>6</v>
      </c>
      <c r="M112" s="100" t="s">
        <v>99</v>
      </c>
      <c r="N112" s="100">
        <v>7</v>
      </c>
      <c r="P112" s="100" t="s">
        <v>99</v>
      </c>
      <c r="Q112" s="100">
        <v>2</v>
      </c>
    </row>
    <row r="113" spans="2:17" x14ac:dyDescent="0.35">
      <c r="B113" t="s">
        <v>532</v>
      </c>
      <c r="J113" s="30" t="s">
        <v>70</v>
      </c>
      <c r="K113" s="2">
        <v>2</v>
      </c>
      <c r="M113" s="30" t="s">
        <v>70</v>
      </c>
      <c r="N113" s="2">
        <v>1</v>
      </c>
      <c r="P113" s="30" t="s">
        <v>70</v>
      </c>
      <c r="Q113" s="2">
        <v>7</v>
      </c>
    </row>
    <row r="114" spans="2:17" x14ac:dyDescent="0.35">
      <c r="B114" t="s">
        <v>533</v>
      </c>
      <c r="D114" s="4">
        <f>4*18</f>
        <v>72</v>
      </c>
      <c r="J114" s="30" t="s">
        <v>71</v>
      </c>
      <c r="K114" s="2"/>
      <c r="M114" s="30" t="s">
        <v>71</v>
      </c>
      <c r="N114" s="2"/>
      <c r="P114" s="30" t="s">
        <v>71</v>
      </c>
      <c r="Q114" s="2"/>
    </row>
    <row r="115" spans="2:17" x14ac:dyDescent="0.35">
      <c r="B115" t="s">
        <v>534</v>
      </c>
      <c r="D115" s="4">
        <v>13</v>
      </c>
      <c r="J115" s="120" t="s">
        <v>0</v>
      </c>
      <c r="K115" s="79">
        <f>K113*17000+K114*17000</f>
        <v>34000</v>
      </c>
      <c r="M115" s="120" t="s">
        <v>0</v>
      </c>
      <c r="N115" s="79">
        <f>N113*17000+N114*17000</f>
        <v>17000</v>
      </c>
      <c r="P115" s="120" t="s">
        <v>0</v>
      </c>
      <c r="Q115" s="79">
        <f>Q113*17000+Q114*17000</f>
        <v>119000</v>
      </c>
    </row>
    <row r="116" spans="2:17" x14ac:dyDescent="0.35">
      <c r="B116" t="s">
        <v>535</v>
      </c>
      <c r="D116" s="4">
        <v>7</v>
      </c>
    </row>
    <row r="117" spans="2:17" x14ac:dyDescent="0.35">
      <c r="B117" t="s">
        <v>536</v>
      </c>
      <c r="D117" s="4">
        <v>10</v>
      </c>
    </row>
    <row r="118" spans="2:17" x14ac:dyDescent="0.35">
      <c r="B118" t="s">
        <v>537</v>
      </c>
    </row>
    <row r="119" spans="2:17" x14ac:dyDescent="0.35">
      <c r="B119" t="s">
        <v>538</v>
      </c>
      <c r="D119" s="4">
        <f>3*18</f>
        <v>54</v>
      </c>
    </row>
    <row r="120" spans="2:17" x14ac:dyDescent="0.35">
      <c r="B120" t="s">
        <v>539</v>
      </c>
      <c r="D120" s="4">
        <f>2*17</f>
        <v>34</v>
      </c>
    </row>
    <row r="121" spans="2:17" x14ac:dyDescent="0.35">
      <c r="B121" t="s">
        <v>540</v>
      </c>
    </row>
    <row r="122" spans="2:17" x14ac:dyDescent="0.35">
      <c r="B122" t="s">
        <v>541</v>
      </c>
      <c r="D122" s="4">
        <f>SUM(D114:D121)</f>
        <v>190</v>
      </c>
    </row>
    <row r="123" spans="2:17" x14ac:dyDescent="0.35">
      <c r="B123" t="s">
        <v>542</v>
      </c>
    </row>
    <row r="124" spans="2:17" x14ac:dyDescent="0.35">
      <c r="B124" t="s">
        <v>543</v>
      </c>
      <c r="C124" s="29">
        <f>104+88</f>
        <v>192</v>
      </c>
      <c r="D124" s="4">
        <f>C124-8</f>
        <v>184</v>
      </c>
    </row>
    <row r="125" spans="2:17" x14ac:dyDescent="0.35">
      <c r="B125">
        <f>192*16000</f>
        <v>3072000</v>
      </c>
    </row>
    <row r="126" spans="2:17" x14ac:dyDescent="0.35">
      <c r="B126">
        <v>2925730</v>
      </c>
    </row>
    <row r="127" spans="2:17" x14ac:dyDescent="0.35">
      <c r="B127">
        <f>B125-B126</f>
        <v>146270</v>
      </c>
    </row>
  </sheetData>
  <mergeCells count="1">
    <mergeCell ref="A102:C102"/>
  </mergeCells>
  <pageMargins left="0.31496062992125984" right="0.31496062992125984" top="0.15748031496062992" bottom="0.15748031496062992" header="0.31496062992125984" footer="0.31496062992125984"/>
  <pageSetup scale="8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6" sqref="A6:H6"/>
    </sheetView>
  </sheetViews>
  <sheetFormatPr defaultRowHeight="14.5" x14ac:dyDescent="0.35"/>
  <cols>
    <col min="1" max="1" width="5.26953125" style="4" customWidth="1"/>
    <col min="2" max="2" width="21.1796875" customWidth="1"/>
    <col min="3" max="3" width="18.7265625" style="4" bestFit="1" customWidth="1"/>
    <col min="4" max="4" width="10.7265625" style="4" customWidth="1"/>
    <col min="5" max="5" width="12.26953125" style="4" customWidth="1"/>
    <col min="6" max="6" width="15.81640625" style="4" customWidth="1"/>
    <col min="7" max="7" width="12" style="3" bestFit="1" customWidth="1"/>
    <col min="8" max="8" width="15.1796875" bestFit="1" customWidth="1"/>
    <col min="9" max="9" width="9.1796875" customWidth="1"/>
    <col min="10" max="10" width="12" bestFit="1" customWidth="1"/>
  </cols>
  <sheetData>
    <row r="1" spans="1:11" ht="18.5" x14ac:dyDescent="0.45">
      <c r="A1" s="111" t="s">
        <v>429</v>
      </c>
      <c r="B1" s="111"/>
      <c r="C1" s="62"/>
      <c r="D1" s="62"/>
    </row>
    <row r="2" spans="1:11" ht="18.5" x14ac:dyDescent="0.45">
      <c r="A2" s="111" t="s">
        <v>430</v>
      </c>
      <c r="B2" s="111"/>
      <c r="C2" s="62"/>
      <c r="D2" s="62"/>
    </row>
    <row r="4" spans="1:11" ht="20.25" customHeight="1" x14ac:dyDescent="0.35">
      <c r="A4" s="22" t="s">
        <v>1</v>
      </c>
      <c r="B4" s="22" t="s">
        <v>2</v>
      </c>
      <c r="C4" s="22" t="s">
        <v>272</v>
      </c>
      <c r="D4" s="22" t="s">
        <v>99</v>
      </c>
      <c r="E4" s="22" t="s">
        <v>425</v>
      </c>
      <c r="F4" s="22" t="s">
        <v>426</v>
      </c>
      <c r="G4" s="23" t="s">
        <v>0</v>
      </c>
      <c r="H4" s="22" t="s">
        <v>38</v>
      </c>
    </row>
    <row r="5" spans="1:11" x14ac:dyDescent="0.35">
      <c r="A5" s="61">
        <v>1</v>
      </c>
      <c r="B5" s="93" t="s">
        <v>217</v>
      </c>
      <c r="C5" s="94" t="s">
        <v>102</v>
      </c>
      <c r="D5" s="94">
        <v>4</v>
      </c>
      <c r="E5" s="94">
        <v>2</v>
      </c>
      <c r="F5" s="94">
        <v>2</v>
      </c>
      <c r="G5" s="67">
        <f t="shared" ref="G5:G13" si="0">E5+F5</f>
        <v>4</v>
      </c>
      <c r="H5" s="67">
        <f>(E5*35000)+(F5*30000)</f>
        <v>130000</v>
      </c>
      <c r="J5" s="35"/>
      <c r="K5" s="35"/>
    </row>
    <row r="6" spans="1:11" x14ac:dyDescent="0.35">
      <c r="A6" s="133">
        <f>A5+1</f>
        <v>2</v>
      </c>
      <c r="B6" s="103" t="s">
        <v>12</v>
      </c>
      <c r="C6" s="104" t="s">
        <v>102</v>
      </c>
      <c r="D6" s="104">
        <v>4</v>
      </c>
      <c r="E6" s="104">
        <v>2</v>
      </c>
      <c r="F6" s="104">
        <v>2</v>
      </c>
      <c r="G6" s="45">
        <f t="shared" si="0"/>
        <v>4</v>
      </c>
      <c r="H6" s="45">
        <f t="shared" ref="H6:H14" si="1">(E6*35000)+(F6*30000)</f>
        <v>130000</v>
      </c>
    </row>
    <row r="7" spans="1:11" x14ac:dyDescent="0.35">
      <c r="A7" s="133">
        <f t="shared" ref="A7:A12" si="2">A6+1</f>
        <v>3</v>
      </c>
      <c r="B7" s="103" t="s">
        <v>15</v>
      </c>
      <c r="C7" s="104" t="s">
        <v>104</v>
      </c>
      <c r="D7" s="104">
        <v>4</v>
      </c>
      <c r="E7" s="104">
        <v>2</v>
      </c>
      <c r="F7" s="104">
        <v>2</v>
      </c>
      <c r="G7" s="45">
        <f t="shared" si="0"/>
        <v>4</v>
      </c>
      <c r="H7" s="45">
        <f t="shared" si="1"/>
        <v>130000</v>
      </c>
    </row>
    <row r="8" spans="1:11" x14ac:dyDescent="0.35">
      <c r="A8" s="133">
        <f t="shared" si="2"/>
        <v>4</v>
      </c>
      <c r="B8" s="103" t="s">
        <v>427</v>
      </c>
      <c r="C8" s="104" t="s">
        <v>102</v>
      </c>
      <c r="D8" s="104">
        <v>4</v>
      </c>
      <c r="E8" s="104">
        <v>2</v>
      </c>
      <c r="F8" s="104">
        <v>1</v>
      </c>
      <c r="G8" s="45">
        <f t="shared" si="0"/>
        <v>3</v>
      </c>
      <c r="H8" s="45">
        <f t="shared" si="1"/>
        <v>100000</v>
      </c>
    </row>
    <row r="9" spans="1:11" x14ac:dyDescent="0.35">
      <c r="A9" s="133">
        <f t="shared" si="2"/>
        <v>5</v>
      </c>
      <c r="B9" s="103" t="s">
        <v>281</v>
      </c>
      <c r="C9" s="104" t="s">
        <v>284</v>
      </c>
      <c r="D9" s="104">
        <v>3</v>
      </c>
      <c r="E9" s="104">
        <v>1</v>
      </c>
      <c r="F9" s="104">
        <v>1</v>
      </c>
      <c r="G9" s="45">
        <f t="shared" si="0"/>
        <v>2</v>
      </c>
      <c r="H9" s="45">
        <f t="shared" si="1"/>
        <v>65000</v>
      </c>
    </row>
    <row r="10" spans="1:11" x14ac:dyDescent="0.35">
      <c r="A10" s="133">
        <f t="shared" si="2"/>
        <v>6</v>
      </c>
      <c r="B10" s="103" t="s">
        <v>5</v>
      </c>
      <c r="C10" s="104" t="s">
        <v>189</v>
      </c>
      <c r="D10" s="104">
        <v>8</v>
      </c>
      <c r="E10" s="104">
        <v>2</v>
      </c>
      <c r="F10" s="104"/>
      <c r="G10" s="45">
        <f t="shared" si="0"/>
        <v>2</v>
      </c>
      <c r="H10" s="45">
        <f t="shared" si="1"/>
        <v>70000</v>
      </c>
    </row>
    <row r="11" spans="1:11" x14ac:dyDescent="0.35">
      <c r="A11" s="133">
        <f t="shared" si="2"/>
        <v>7</v>
      </c>
      <c r="B11" s="103" t="s">
        <v>428</v>
      </c>
      <c r="C11" s="104" t="s">
        <v>188</v>
      </c>
      <c r="D11" s="104">
        <v>5</v>
      </c>
      <c r="E11" s="104">
        <v>1</v>
      </c>
      <c r="F11" s="104">
        <v>1</v>
      </c>
      <c r="G11" s="45">
        <f t="shared" si="0"/>
        <v>2</v>
      </c>
      <c r="H11" s="45">
        <f t="shared" si="1"/>
        <v>65000</v>
      </c>
    </row>
    <row r="12" spans="1:11" x14ac:dyDescent="0.35">
      <c r="A12" s="133">
        <f t="shared" si="2"/>
        <v>8</v>
      </c>
      <c r="B12" s="103" t="s">
        <v>273</v>
      </c>
      <c r="C12" s="104" t="s">
        <v>102</v>
      </c>
      <c r="D12" s="104">
        <v>4</v>
      </c>
      <c r="E12" s="104">
        <v>2</v>
      </c>
      <c r="F12" s="104">
        <v>2</v>
      </c>
      <c r="G12" s="45">
        <f t="shared" si="0"/>
        <v>4</v>
      </c>
      <c r="H12" s="45">
        <f t="shared" si="1"/>
        <v>130000</v>
      </c>
    </row>
    <row r="13" spans="1:11" x14ac:dyDescent="0.35">
      <c r="A13" s="133">
        <f>A12+1</f>
        <v>9</v>
      </c>
      <c r="B13" s="103" t="s">
        <v>441</v>
      </c>
      <c r="C13" s="104" t="s">
        <v>442</v>
      </c>
      <c r="D13" s="104">
        <v>7</v>
      </c>
      <c r="E13" s="104">
        <v>1</v>
      </c>
      <c r="F13" s="104">
        <v>2</v>
      </c>
      <c r="G13" s="45">
        <f t="shared" si="0"/>
        <v>3</v>
      </c>
      <c r="H13" s="45">
        <f t="shared" si="1"/>
        <v>95000</v>
      </c>
    </row>
    <row r="14" spans="1:11" x14ac:dyDescent="0.35">
      <c r="A14" s="61">
        <f t="shared" ref="A14" si="3">A13+1</f>
        <v>10</v>
      </c>
      <c r="B14" s="93" t="s">
        <v>3</v>
      </c>
      <c r="C14" s="94" t="s">
        <v>102</v>
      </c>
      <c r="D14" s="94">
        <v>4</v>
      </c>
      <c r="E14" s="94">
        <v>1</v>
      </c>
      <c r="F14" s="94">
        <v>2</v>
      </c>
      <c r="G14" s="67"/>
      <c r="H14" s="67">
        <f t="shared" si="1"/>
        <v>95000</v>
      </c>
    </row>
    <row r="15" spans="1:11" x14ac:dyDescent="0.35">
      <c r="A15" s="61"/>
      <c r="B15" s="93"/>
      <c r="C15" s="94"/>
      <c r="D15" s="94"/>
      <c r="E15" s="94"/>
      <c r="F15" s="94"/>
      <c r="G15" s="67"/>
      <c r="H15" s="67"/>
    </row>
    <row r="16" spans="1:11" s="10" customFormat="1" ht="24.75" customHeight="1" x14ac:dyDescent="0.35">
      <c r="A16" s="663" t="s">
        <v>0</v>
      </c>
      <c r="B16" s="664"/>
      <c r="C16" s="112"/>
      <c r="D16" s="112"/>
      <c r="E16" s="22">
        <f>SUM(E5:E15)</f>
        <v>16</v>
      </c>
      <c r="F16" s="22">
        <f>SUM(F5:F15)</f>
        <v>15</v>
      </c>
      <c r="G16" s="23">
        <f>SUM(G5:G15)</f>
        <v>28</v>
      </c>
      <c r="H16" s="23">
        <f>SUM(H5:I15)</f>
        <v>1010000</v>
      </c>
    </row>
    <row r="17" spans="7:8" x14ac:dyDescent="0.35">
      <c r="G17" s="3" t="s">
        <v>91</v>
      </c>
      <c r="H17" s="95">
        <f>G16*2500</f>
        <v>70000</v>
      </c>
    </row>
  </sheetData>
  <mergeCells count="1">
    <mergeCell ref="A16:B16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opLeftCell="A19" workbookViewId="0">
      <selection activeCell="M8" sqref="M8"/>
    </sheetView>
  </sheetViews>
  <sheetFormatPr defaultRowHeight="14.5" x14ac:dyDescent="0.35"/>
  <cols>
    <col min="1" max="1" width="5.26953125" style="4" customWidth="1"/>
    <col min="2" max="2" width="21.1796875" customWidth="1"/>
    <col min="3" max="3" width="16" style="4" customWidth="1"/>
    <col min="4" max="4" width="10.7265625" style="4" customWidth="1"/>
    <col min="5" max="5" width="12.26953125" style="4" customWidth="1"/>
    <col min="6" max="6" width="15.81640625" style="4" customWidth="1"/>
    <col min="7" max="8" width="12.26953125" style="4" customWidth="1"/>
    <col min="9" max="9" width="16.1796875" style="4" customWidth="1"/>
    <col min="10" max="10" width="12.26953125" style="4" customWidth="1"/>
    <col min="11" max="11" width="12" bestFit="1" customWidth="1"/>
    <col min="12" max="12" width="15.1796875" bestFit="1" customWidth="1"/>
    <col min="13" max="13" width="13.1796875" bestFit="1" customWidth="1"/>
    <col min="14" max="14" width="12" bestFit="1" customWidth="1"/>
    <col min="18" max="18" width="13.453125" customWidth="1"/>
  </cols>
  <sheetData>
    <row r="1" spans="1:14" ht="18.5" x14ac:dyDescent="0.45">
      <c r="A1" s="679" t="s">
        <v>331</v>
      </c>
      <c r="B1" s="679"/>
      <c r="C1" s="62"/>
      <c r="D1" s="62"/>
    </row>
    <row r="2" spans="1:14" ht="18.5" x14ac:dyDescent="0.45">
      <c r="A2" s="109" t="s">
        <v>93</v>
      </c>
      <c r="B2" s="109"/>
      <c r="C2" s="62"/>
      <c r="D2" s="62"/>
    </row>
    <row r="3" spans="1:14" ht="18.5" x14ac:dyDescent="0.45">
      <c r="A3" s="109" t="s">
        <v>94</v>
      </c>
      <c r="B3" s="109"/>
      <c r="C3" s="62"/>
      <c r="D3" s="62"/>
    </row>
    <row r="5" spans="1:14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19</v>
      </c>
      <c r="J5" s="22" t="s">
        <v>23</v>
      </c>
      <c r="K5" s="22" t="s">
        <v>0</v>
      </c>
      <c r="L5" s="22" t="s">
        <v>38</v>
      </c>
      <c r="M5" s="22" t="s">
        <v>82</v>
      </c>
    </row>
    <row r="6" spans="1:14" x14ac:dyDescent="0.35">
      <c r="A6" s="114">
        <v>1</v>
      </c>
      <c r="B6" s="103" t="s">
        <v>296</v>
      </c>
      <c r="C6" s="104" t="s">
        <v>108</v>
      </c>
      <c r="D6" s="104">
        <v>6</v>
      </c>
      <c r="E6" s="104"/>
      <c r="F6" s="104">
        <v>10</v>
      </c>
      <c r="G6" s="104">
        <v>5</v>
      </c>
      <c r="H6" s="104"/>
      <c r="I6" s="104"/>
      <c r="J6" s="104"/>
      <c r="K6" s="114">
        <f>SUM(E6:J6)</f>
        <v>15</v>
      </c>
      <c r="L6" s="45">
        <f>K6*7500</f>
        <v>112500</v>
      </c>
      <c r="M6" s="2" t="s">
        <v>180</v>
      </c>
      <c r="N6" s="35"/>
    </row>
    <row r="7" spans="1:14" x14ac:dyDescent="0.35">
      <c r="A7" s="113">
        <f>A6+1</f>
        <v>2</v>
      </c>
      <c r="B7" s="103" t="s">
        <v>5</v>
      </c>
      <c r="C7" s="104" t="s">
        <v>189</v>
      </c>
      <c r="D7" s="104">
        <v>8</v>
      </c>
      <c r="E7" s="104"/>
      <c r="F7" s="104">
        <v>3</v>
      </c>
      <c r="G7" s="104"/>
      <c r="H7" s="104"/>
      <c r="I7" s="104"/>
      <c r="J7" s="104">
        <v>3</v>
      </c>
      <c r="K7" s="113">
        <f t="shared" ref="K7:K20" si="0">SUM(E7:J7)</f>
        <v>6</v>
      </c>
      <c r="L7" s="45">
        <f t="shared" ref="L7:L20" si="1">K7*7500</f>
        <v>45000</v>
      </c>
      <c r="M7" s="2" t="s">
        <v>180</v>
      </c>
    </row>
    <row r="8" spans="1:14" x14ac:dyDescent="0.35">
      <c r="A8" s="114">
        <f t="shared" ref="A8:A13" si="2">A7+1</f>
        <v>3</v>
      </c>
      <c r="B8" s="103" t="s">
        <v>356</v>
      </c>
      <c r="C8" s="104" t="s">
        <v>341</v>
      </c>
      <c r="D8" s="104">
        <v>7</v>
      </c>
      <c r="E8" s="104"/>
      <c r="F8" s="104">
        <v>2</v>
      </c>
      <c r="G8" s="104"/>
      <c r="H8" s="104"/>
      <c r="I8" s="104"/>
      <c r="J8" s="104">
        <v>4</v>
      </c>
      <c r="K8" s="114">
        <f t="shared" si="0"/>
        <v>6</v>
      </c>
      <c r="L8" s="45">
        <f t="shared" si="1"/>
        <v>45000</v>
      </c>
      <c r="M8" s="2" t="s">
        <v>180</v>
      </c>
    </row>
    <row r="9" spans="1:14" x14ac:dyDescent="0.35">
      <c r="A9" s="114">
        <f t="shared" si="2"/>
        <v>4</v>
      </c>
      <c r="B9" s="103" t="s">
        <v>298</v>
      </c>
      <c r="C9" s="104" t="s">
        <v>194</v>
      </c>
      <c r="D9" s="104">
        <v>7</v>
      </c>
      <c r="E9" s="104"/>
      <c r="F9" s="104"/>
      <c r="G9" s="104">
        <v>1</v>
      </c>
      <c r="H9" s="104"/>
      <c r="I9" s="104"/>
      <c r="J9" s="104">
        <v>3</v>
      </c>
      <c r="K9" s="114">
        <f t="shared" si="0"/>
        <v>4</v>
      </c>
      <c r="L9" s="45">
        <f t="shared" si="1"/>
        <v>30000</v>
      </c>
      <c r="M9" s="2" t="s">
        <v>180</v>
      </c>
    </row>
    <row r="10" spans="1:14" x14ac:dyDescent="0.35">
      <c r="A10" s="113">
        <f t="shared" si="2"/>
        <v>5</v>
      </c>
      <c r="B10" s="103" t="s">
        <v>26</v>
      </c>
      <c r="C10" s="104" t="s">
        <v>187</v>
      </c>
      <c r="D10" s="104">
        <v>2</v>
      </c>
      <c r="E10" s="104"/>
      <c r="F10" s="104"/>
      <c r="G10" s="104"/>
      <c r="H10" s="104"/>
      <c r="I10" s="104">
        <v>2</v>
      </c>
      <c r="J10" s="104">
        <v>2</v>
      </c>
      <c r="K10" s="113">
        <f t="shared" si="0"/>
        <v>4</v>
      </c>
      <c r="L10" s="45">
        <f t="shared" si="1"/>
        <v>30000</v>
      </c>
      <c r="M10" s="2" t="s">
        <v>180</v>
      </c>
    </row>
    <row r="11" spans="1:14" x14ac:dyDescent="0.35">
      <c r="A11" s="113">
        <f t="shared" si="2"/>
        <v>6</v>
      </c>
      <c r="B11" s="103" t="s">
        <v>406</v>
      </c>
      <c r="C11" s="104" t="s">
        <v>407</v>
      </c>
      <c r="D11" s="104">
        <v>7</v>
      </c>
      <c r="E11" s="104">
        <v>1</v>
      </c>
      <c r="F11" s="104"/>
      <c r="G11" s="104">
        <v>2</v>
      </c>
      <c r="H11" s="104">
        <v>1</v>
      </c>
      <c r="I11" s="104">
        <v>1</v>
      </c>
      <c r="J11" s="104"/>
      <c r="K11" s="113">
        <f t="shared" si="0"/>
        <v>5</v>
      </c>
      <c r="L11" s="45">
        <f t="shared" si="1"/>
        <v>37500</v>
      </c>
      <c r="M11" s="2" t="s">
        <v>180</v>
      </c>
    </row>
    <row r="12" spans="1:14" x14ac:dyDescent="0.35">
      <c r="A12" s="113">
        <f t="shared" si="2"/>
        <v>7</v>
      </c>
      <c r="B12" s="103" t="s">
        <v>408</v>
      </c>
      <c r="C12" s="104" t="s">
        <v>407</v>
      </c>
      <c r="D12" s="104">
        <v>7</v>
      </c>
      <c r="E12" s="104"/>
      <c r="F12" s="104">
        <v>1</v>
      </c>
      <c r="G12" s="104"/>
      <c r="H12" s="104">
        <v>1</v>
      </c>
      <c r="I12" s="104">
        <v>1</v>
      </c>
      <c r="J12" s="104"/>
      <c r="K12" s="113">
        <f t="shared" si="0"/>
        <v>3</v>
      </c>
      <c r="L12" s="45">
        <f t="shared" si="1"/>
        <v>22500</v>
      </c>
      <c r="M12" s="2" t="s">
        <v>180</v>
      </c>
    </row>
    <row r="13" spans="1:14" x14ac:dyDescent="0.35">
      <c r="A13" s="113">
        <f t="shared" si="2"/>
        <v>8</v>
      </c>
      <c r="B13" s="103" t="s">
        <v>409</v>
      </c>
      <c r="C13" s="104" t="s">
        <v>407</v>
      </c>
      <c r="D13" s="104">
        <v>7</v>
      </c>
      <c r="E13" s="104">
        <v>1</v>
      </c>
      <c r="F13" s="104"/>
      <c r="G13" s="104"/>
      <c r="H13" s="104">
        <v>1</v>
      </c>
      <c r="I13" s="104">
        <v>2</v>
      </c>
      <c r="J13" s="104"/>
      <c r="K13" s="113">
        <f t="shared" si="0"/>
        <v>4</v>
      </c>
      <c r="L13" s="45">
        <f t="shared" si="1"/>
        <v>30000</v>
      </c>
      <c r="M13" s="2" t="s">
        <v>180</v>
      </c>
    </row>
    <row r="14" spans="1:14" x14ac:dyDescent="0.35">
      <c r="A14" s="116">
        <f>A13+1</f>
        <v>9</v>
      </c>
      <c r="B14" s="103" t="s">
        <v>410</v>
      </c>
      <c r="C14" s="104" t="s">
        <v>407</v>
      </c>
      <c r="D14" s="104">
        <v>7</v>
      </c>
      <c r="E14" s="104"/>
      <c r="F14" s="104"/>
      <c r="G14" s="104"/>
      <c r="H14" s="104"/>
      <c r="I14" s="104">
        <v>2</v>
      </c>
      <c r="J14" s="104"/>
      <c r="K14" s="116">
        <f t="shared" si="0"/>
        <v>2</v>
      </c>
      <c r="L14" s="45">
        <f t="shared" si="1"/>
        <v>15000</v>
      </c>
      <c r="M14" s="2" t="s">
        <v>180</v>
      </c>
    </row>
    <row r="15" spans="1:14" x14ac:dyDescent="0.35">
      <c r="A15" s="116">
        <f t="shared" ref="A15:A27" si="3">A14+1</f>
        <v>10</v>
      </c>
      <c r="B15" s="103" t="s">
        <v>281</v>
      </c>
      <c r="C15" s="104" t="s">
        <v>284</v>
      </c>
      <c r="D15" s="104">
        <v>3</v>
      </c>
      <c r="E15" s="104">
        <v>1</v>
      </c>
      <c r="F15" s="104"/>
      <c r="G15" s="104">
        <v>2</v>
      </c>
      <c r="H15" s="104"/>
      <c r="I15" s="104"/>
      <c r="J15" s="104"/>
      <c r="K15" s="116">
        <f t="shared" si="0"/>
        <v>3</v>
      </c>
      <c r="L15" s="45">
        <f t="shared" si="1"/>
        <v>22500</v>
      </c>
      <c r="M15" s="2" t="s">
        <v>180</v>
      </c>
    </row>
    <row r="16" spans="1:14" x14ac:dyDescent="0.35">
      <c r="A16" s="116">
        <f t="shared" si="3"/>
        <v>11</v>
      </c>
      <c r="B16" s="103" t="s">
        <v>412</v>
      </c>
      <c r="C16" s="104" t="s">
        <v>104</v>
      </c>
      <c r="D16" s="104">
        <v>4</v>
      </c>
      <c r="E16" s="104"/>
      <c r="F16" s="104"/>
      <c r="G16" s="104"/>
      <c r="H16" s="104"/>
      <c r="I16" s="104"/>
      <c r="J16" s="104">
        <v>2</v>
      </c>
      <c r="K16" s="116">
        <f t="shared" si="0"/>
        <v>2</v>
      </c>
      <c r="L16" s="45">
        <f t="shared" si="1"/>
        <v>15000</v>
      </c>
      <c r="M16" s="2" t="s">
        <v>180</v>
      </c>
    </row>
    <row r="17" spans="1:13" x14ac:dyDescent="0.35">
      <c r="A17" s="113">
        <f t="shared" si="3"/>
        <v>12</v>
      </c>
      <c r="B17" s="103" t="s">
        <v>121</v>
      </c>
      <c r="C17" s="104" t="s">
        <v>122</v>
      </c>
      <c r="D17" s="104">
        <v>1</v>
      </c>
      <c r="E17" s="104">
        <v>1</v>
      </c>
      <c r="F17" s="104">
        <v>1</v>
      </c>
      <c r="G17" s="104"/>
      <c r="H17" s="104"/>
      <c r="I17" s="104">
        <v>3</v>
      </c>
      <c r="J17" s="104"/>
      <c r="K17" s="113">
        <f t="shared" si="0"/>
        <v>5</v>
      </c>
      <c r="L17" s="45">
        <f t="shared" si="1"/>
        <v>37500</v>
      </c>
      <c r="M17" s="2" t="s">
        <v>181</v>
      </c>
    </row>
    <row r="18" spans="1:13" x14ac:dyDescent="0.35">
      <c r="A18" s="113">
        <f t="shared" si="3"/>
        <v>13</v>
      </c>
      <c r="B18" s="103" t="s">
        <v>334</v>
      </c>
      <c r="C18" s="104" t="s">
        <v>413</v>
      </c>
      <c r="D18" s="104">
        <v>3</v>
      </c>
      <c r="E18" s="104">
        <v>1</v>
      </c>
      <c r="F18" s="104">
        <v>1</v>
      </c>
      <c r="G18" s="104">
        <v>1</v>
      </c>
      <c r="H18" s="104"/>
      <c r="I18" s="104">
        <v>2</v>
      </c>
      <c r="J18" s="104"/>
      <c r="K18" s="113">
        <f t="shared" si="0"/>
        <v>5</v>
      </c>
      <c r="L18" s="45">
        <f t="shared" si="1"/>
        <v>37500</v>
      </c>
      <c r="M18" s="2" t="s">
        <v>181</v>
      </c>
    </row>
    <row r="19" spans="1:13" x14ac:dyDescent="0.35">
      <c r="A19" s="114">
        <f t="shared" si="3"/>
        <v>14</v>
      </c>
      <c r="B19" s="103" t="s">
        <v>393</v>
      </c>
      <c r="C19" s="104"/>
      <c r="D19" s="104">
        <v>4</v>
      </c>
      <c r="E19" s="104">
        <v>1</v>
      </c>
      <c r="F19" s="104"/>
      <c r="G19" s="104"/>
      <c r="H19" s="104"/>
      <c r="I19" s="104"/>
      <c r="J19" s="104"/>
      <c r="K19" s="114">
        <f t="shared" si="0"/>
        <v>1</v>
      </c>
      <c r="L19" s="45">
        <f t="shared" si="1"/>
        <v>7500</v>
      </c>
      <c r="M19" s="2" t="s">
        <v>181</v>
      </c>
    </row>
    <row r="20" spans="1:13" x14ac:dyDescent="0.35">
      <c r="A20" s="113">
        <f t="shared" si="3"/>
        <v>15</v>
      </c>
      <c r="B20" s="103" t="s">
        <v>217</v>
      </c>
      <c r="C20" s="104"/>
      <c r="D20" s="104">
        <v>4</v>
      </c>
      <c r="E20" s="104"/>
      <c r="F20" s="104"/>
      <c r="G20" s="104"/>
      <c r="H20" s="104"/>
      <c r="I20" s="104"/>
      <c r="J20" s="104">
        <v>1</v>
      </c>
      <c r="K20" s="113">
        <f t="shared" si="0"/>
        <v>1</v>
      </c>
      <c r="L20" s="45">
        <f t="shared" si="1"/>
        <v>7500</v>
      </c>
      <c r="M20" s="2" t="s">
        <v>180</v>
      </c>
    </row>
    <row r="21" spans="1:13" x14ac:dyDescent="0.35">
      <c r="A21" s="113">
        <f t="shared" si="3"/>
        <v>16</v>
      </c>
      <c r="B21" s="103" t="s">
        <v>414</v>
      </c>
      <c r="C21" s="104" t="s">
        <v>415</v>
      </c>
      <c r="D21" s="104">
        <v>7</v>
      </c>
      <c r="E21" s="104"/>
      <c r="F21" s="104"/>
      <c r="G21" s="104">
        <v>1</v>
      </c>
      <c r="H21" s="104"/>
      <c r="I21" s="104"/>
      <c r="J21" s="104">
        <v>1</v>
      </c>
      <c r="K21" s="113">
        <f t="shared" ref="K21:K22" si="4">SUM(E21:J21)</f>
        <v>2</v>
      </c>
      <c r="L21" s="45">
        <f t="shared" ref="L21:L22" si="5">K21*7500</f>
        <v>15000</v>
      </c>
      <c r="M21" s="2" t="s">
        <v>180</v>
      </c>
    </row>
    <row r="22" spans="1:13" x14ac:dyDescent="0.35">
      <c r="A22" s="113">
        <f t="shared" si="3"/>
        <v>17</v>
      </c>
      <c r="B22" s="103" t="s">
        <v>418</v>
      </c>
      <c r="C22" s="104" t="s">
        <v>419</v>
      </c>
      <c r="D22" s="104">
        <v>3</v>
      </c>
      <c r="E22" s="104"/>
      <c r="F22" s="104"/>
      <c r="G22" s="104"/>
      <c r="H22" s="104"/>
      <c r="I22" s="104">
        <v>1</v>
      </c>
      <c r="J22" s="104">
        <v>1</v>
      </c>
      <c r="K22" s="113">
        <f t="shared" si="4"/>
        <v>2</v>
      </c>
      <c r="L22" s="45">
        <f t="shared" si="5"/>
        <v>15000</v>
      </c>
      <c r="M22" s="2" t="s">
        <v>180</v>
      </c>
    </row>
    <row r="23" spans="1:13" x14ac:dyDescent="0.35">
      <c r="A23" s="113">
        <f t="shared" si="3"/>
        <v>18</v>
      </c>
      <c r="B23" s="103" t="s">
        <v>420</v>
      </c>
      <c r="C23" s="104" t="s">
        <v>351</v>
      </c>
      <c r="D23" s="104">
        <v>7</v>
      </c>
      <c r="E23" s="104"/>
      <c r="F23" s="104">
        <v>1</v>
      </c>
      <c r="G23" s="104">
        <v>1</v>
      </c>
      <c r="H23" s="104"/>
      <c r="I23" s="104"/>
      <c r="J23" s="104"/>
      <c r="K23" s="113">
        <f t="shared" ref="K23:K34" si="6">SUM(E23:J23)</f>
        <v>2</v>
      </c>
      <c r="L23" s="45">
        <f t="shared" ref="L23:L34" si="7">K23*7500</f>
        <v>15000</v>
      </c>
      <c r="M23" s="2" t="s">
        <v>180</v>
      </c>
    </row>
    <row r="24" spans="1:13" x14ac:dyDescent="0.35">
      <c r="A24" s="113">
        <f t="shared" si="3"/>
        <v>19</v>
      </c>
      <c r="B24" s="103" t="s">
        <v>120</v>
      </c>
      <c r="C24" s="104" t="s">
        <v>422</v>
      </c>
      <c r="D24" s="104">
        <v>4</v>
      </c>
      <c r="E24" s="104"/>
      <c r="F24" s="104"/>
      <c r="G24" s="104"/>
      <c r="H24" s="104"/>
      <c r="I24" s="104">
        <v>1</v>
      </c>
      <c r="J24" s="104">
        <v>1</v>
      </c>
      <c r="K24" s="113">
        <f t="shared" si="6"/>
        <v>2</v>
      </c>
      <c r="L24" s="45">
        <f t="shared" si="7"/>
        <v>15000</v>
      </c>
      <c r="M24" s="2" t="s">
        <v>180</v>
      </c>
    </row>
    <row r="25" spans="1:13" x14ac:dyDescent="0.35">
      <c r="A25" s="113">
        <f t="shared" si="3"/>
        <v>20</v>
      </c>
      <c r="B25" s="103" t="s">
        <v>12</v>
      </c>
      <c r="C25" s="104" t="s">
        <v>422</v>
      </c>
      <c r="D25" s="104">
        <v>4</v>
      </c>
      <c r="E25" s="104"/>
      <c r="F25" s="104"/>
      <c r="G25" s="104"/>
      <c r="H25" s="104"/>
      <c r="I25" s="104">
        <v>5</v>
      </c>
      <c r="J25" s="104">
        <v>5</v>
      </c>
      <c r="K25" s="113">
        <f t="shared" si="6"/>
        <v>10</v>
      </c>
      <c r="L25" s="45">
        <f t="shared" si="7"/>
        <v>75000</v>
      </c>
      <c r="M25" s="2" t="s">
        <v>180</v>
      </c>
    </row>
    <row r="26" spans="1:13" x14ac:dyDescent="0.35">
      <c r="A26" s="113">
        <f t="shared" si="3"/>
        <v>21</v>
      </c>
      <c r="B26" s="103" t="s">
        <v>423</v>
      </c>
      <c r="C26" s="104" t="s">
        <v>422</v>
      </c>
      <c r="D26" s="104">
        <v>4</v>
      </c>
      <c r="E26" s="104"/>
      <c r="F26" s="104"/>
      <c r="G26" s="104">
        <v>1</v>
      </c>
      <c r="H26" s="104"/>
      <c r="I26" s="104"/>
      <c r="J26" s="104">
        <v>1</v>
      </c>
      <c r="K26" s="113">
        <f t="shared" si="6"/>
        <v>2</v>
      </c>
      <c r="L26" s="45">
        <f t="shared" si="7"/>
        <v>15000</v>
      </c>
      <c r="M26" s="2" t="s">
        <v>180</v>
      </c>
    </row>
    <row r="27" spans="1:13" x14ac:dyDescent="0.35">
      <c r="A27" s="113">
        <f t="shared" si="3"/>
        <v>22</v>
      </c>
      <c r="B27" s="103" t="s">
        <v>424</v>
      </c>
      <c r="C27" s="104" t="s">
        <v>104</v>
      </c>
      <c r="D27" s="104">
        <v>4</v>
      </c>
      <c r="E27" s="104"/>
      <c r="F27" s="104"/>
      <c r="G27" s="104"/>
      <c r="H27" s="104"/>
      <c r="I27" s="104">
        <v>2</v>
      </c>
      <c r="J27" s="104">
        <v>2</v>
      </c>
      <c r="K27" s="113">
        <f t="shared" si="6"/>
        <v>4</v>
      </c>
      <c r="L27" s="45">
        <f t="shared" si="7"/>
        <v>30000</v>
      </c>
      <c r="M27" s="2" t="s">
        <v>180</v>
      </c>
    </row>
    <row r="28" spans="1:13" x14ac:dyDescent="0.35">
      <c r="A28" s="113">
        <v>23</v>
      </c>
      <c r="B28" s="103" t="s">
        <v>393</v>
      </c>
      <c r="C28" s="104" t="s">
        <v>390</v>
      </c>
      <c r="D28" s="104">
        <v>1</v>
      </c>
      <c r="E28" s="104"/>
      <c r="F28" s="104"/>
      <c r="G28" s="104"/>
      <c r="H28" s="104">
        <v>1</v>
      </c>
      <c r="I28" s="104">
        <v>2</v>
      </c>
      <c r="J28" s="104">
        <v>1</v>
      </c>
      <c r="K28" s="113">
        <f t="shared" ref="K28" si="8">SUM(E28:J28)</f>
        <v>4</v>
      </c>
      <c r="L28" s="45">
        <f t="shared" ref="L28" si="9">K28*7500</f>
        <v>30000</v>
      </c>
      <c r="M28" s="2" t="s">
        <v>180</v>
      </c>
    </row>
    <row r="29" spans="1:13" x14ac:dyDescent="0.35">
      <c r="A29" s="113">
        <f>A28+1</f>
        <v>24</v>
      </c>
      <c r="B29" s="103" t="s">
        <v>356</v>
      </c>
      <c r="C29" s="104" t="s">
        <v>431</v>
      </c>
      <c r="D29" s="104">
        <v>7</v>
      </c>
      <c r="E29" s="104"/>
      <c r="F29" s="104"/>
      <c r="G29" s="104"/>
      <c r="H29" s="104"/>
      <c r="I29" s="104">
        <v>2</v>
      </c>
      <c r="J29" s="104">
        <v>1</v>
      </c>
      <c r="K29" s="113">
        <f t="shared" ref="K29:K31" si="10">SUM(E29:J29)</f>
        <v>3</v>
      </c>
      <c r="L29" s="45">
        <f t="shared" ref="L29:L31" si="11">K29*7500</f>
        <v>22500</v>
      </c>
      <c r="M29" s="2" t="s">
        <v>180</v>
      </c>
    </row>
    <row r="30" spans="1:13" x14ac:dyDescent="0.35">
      <c r="A30" s="113">
        <f t="shared" ref="A30:A31" si="12">A29+1</f>
        <v>25</v>
      </c>
      <c r="B30" s="103" t="s">
        <v>432</v>
      </c>
      <c r="C30" s="104"/>
      <c r="D30" s="104">
        <v>7</v>
      </c>
      <c r="E30" s="104"/>
      <c r="F30" s="104"/>
      <c r="G30" s="104"/>
      <c r="H30" s="104"/>
      <c r="I30" s="104">
        <v>2</v>
      </c>
      <c r="J30" s="104"/>
      <c r="K30" s="113">
        <f t="shared" si="10"/>
        <v>2</v>
      </c>
      <c r="L30" s="45">
        <f t="shared" si="11"/>
        <v>15000</v>
      </c>
      <c r="M30" s="2" t="s">
        <v>180</v>
      </c>
    </row>
    <row r="31" spans="1:13" x14ac:dyDescent="0.35">
      <c r="A31" s="114">
        <f t="shared" si="12"/>
        <v>26</v>
      </c>
      <c r="B31" s="103" t="s">
        <v>433</v>
      </c>
      <c r="C31" s="104" t="s">
        <v>431</v>
      </c>
      <c r="D31" s="104">
        <v>7</v>
      </c>
      <c r="E31" s="104"/>
      <c r="F31" s="104"/>
      <c r="G31" s="104"/>
      <c r="H31" s="104"/>
      <c r="I31" s="104">
        <v>1</v>
      </c>
      <c r="J31" s="104">
        <v>1</v>
      </c>
      <c r="K31" s="114">
        <f t="shared" si="10"/>
        <v>2</v>
      </c>
      <c r="L31" s="45">
        <f t="shared" si="11"/>
        <v>15000</v>
      </c>
      <c r="M31" s="2" t="s">
        <v>180</v>
      </c>
    </row>
    <row r="32" spans="1:13" x14ac:dyDescent="0.35">
      <c r="A32" s="113">
        <v>27</v>
      </c>
      <c r="B32" s="103" t="s">
        <v>389</v>
      </c>
      <c r="C32" s="104" t="s">
        <v>438</v>
      </c>
      <c r="D32" s="104">
        <v>3</v>
      </c>
      <c r="E32" s="104"/>
      <c r="F32" s="104"/>
      <c r="G32" s="104">
        <v>1</v>
      </c>
      <c r="H32" s="104"/>
      <c r="I32" s="104">
        <v>1</v>
      </c>
      <c r="J32" s="104"/>
      <c r="K32" s="113">
        <f t="shared" ref="K32" si="13">SUM(E32:J32)</f>
        <v>2</v>
      </c>
      <c r="L32" s="45">
        <f t="shared" ref="L32" si="14">K32*7500</f>
        <v>15000</v>
      </c>
      <c r="M32" s="2" t="s">
        <v>180</v>
      </c>
    </row>
    <row r="33" spans="1:20" x14ac:dyDescent="0.35">
      <c r="A33" s="114">
        <v>28</v>
      </c>
      <c r="B33" s="103" t="s">
        <v>439</v>
      </c>
      <c r="C33" s="104" t="s">
        <v>128</v>
      </c>
      <c r="D33" s="104">
        <v>7</v>
      </c>
      <c r="E33" s="104"/>
      <c r="F33" s="104"/>
      <c r="G33" s="104">
        <v>1</v>
      </c>
      <c r="H33" s="104"/>
      <c r="I33" s="104"/>
      <c r="J33" s="104">
        <v>1</v>
      </c>
      <c r="K33" s="114">
        <f t="shared" ref="K33" si="15">SUM(E33:J33)</f>
        <v>2</v>
      </c>
      <c r="L33" s="45">
        <f t="shared" ref="L33" si="16">K33*7500</f>
        <v>15000</v>
      </c>
      <c r="M33" s="2" t="s">
        <v>440</v>
      </c>
    </row>
    <row r="34" spans="1:20" x14ac:dyDescent="0.35">
      <c r="A34" s="114">
        <v>29</v>
      </c>
      <c r="B34" s="103" t="s">
        <v>437</v>
      </c>
      <c r="C34" s="104" t="s">
        <v>104</v>
      </c>
      <c r="D34" s="104">
        <v>4</v>
      </c>
      <c r="E34" s="104"/>
      <c r="F34" s="104"/>
      <c r="G34" s="104"/>
      <c r="H34" s="104"/>
      <c r="I34" s="104"/>
      <c r="J34" s="104">
        <v>2</v>
      </c>
      <c r="K34" s="114">
        <f t="shared" si="6"/>
        <v>2</v>
      </c>
      <c r="L34" s="45">
        <f t="shared" si="7"/>
        <v>15000</v>
      </c>
      <c r="M34" s="2" t="s">
        <v>180</v>
      </c>
    </row>
    <row r="35" spans="1:20" s="10" customFormat="1" ht="24.75" customHeight="1" x14ac:dyDescent="0.35">
      <c r="A35" s="663" t="s">
        <v>0</v>
      </c>
      <c r="B35" s="664"/>
      <c r="C35" s="110"/>
      <c r="D35" s="110"/>
      <c r="E35" s="22">
        <f>SUM(E6:E34)</f>
        <v>6</v>
      </c>
      <c r="F35" s="22">
        <f t="shared" ref="F35:L35" si="17">SUM(F6:F34)</f>
        <v>19</v>
      </c>
      <c r="G35" s="22">
        <f t="shared" si="17"/>
        <v>16</v>
      </c>
      <c r="H35" s="22">
        <f t="shared" si="17"/>
        <v>4</v>
      </c>
      <c r="I35" s="22">
        <f t="shared" si="17"/>
        <v>30</v>
      </c>
      <c r="J35" s="22">
        <f t="shared" si="17"/>
        <v>32</v>
      </c>
      <c r="K35" s="22">
        <f t="shared" si="17"/>
        <v>107</v>
      </c>
      <c r="L35" s="23">
        <f t="shared" si="17"/>
        <v>802500</v>
      </c>
      <c r="M35" s="115"/>
    </row>
    <row r="36" spans="1:20" x14ac:dyDescent="0.35">
      <c r="L36" s="20">
        <f>K35*5500</f>
        <v>588500</v>
      </c>
    </row>
    <row r="37" spans="1:20" x14ac:dyDescent="0.35">
      <c r="K37" t="s">
        <v>91</v>
      </c>
      <c r="L37" s="95">
        <f>L35-L36</f>
        <v>214000</v>
      </c>
    </row>
    <row r="38" spans="1:20" x14ac:dyDescent="0.35">
      <c r="K38" t="s">
        <v>132</v>
      </c>
      <c r="L38" s="95">
        <v>31500</v>
      </c>
    </row>
    <row r="39" spans="1:20" x14ac:dyDescent="0.35">
      <c r="B39" t="s">
        <v>2</v>
      </c>
      <c r="C39" s="4" t="s">
        <v>296</v>
      </c>
      <c r="D39" s="4" t="s">
        <v>108</v>
      </c>
      <c r="F39" t="s">
        <v>2</v>
      </c>
      <c r="G39" s="4" t="s">
        <v>5</v>
      </c>
      <c r="J39" t="s">
        <v>2</v>
      </c>
      <c r="K39" s="4" t="s">
        <v>411</v>
      </c>
      <c r="L39" s="4" t="s">
        <v>341</v>
      </c>
      <c r="N39" t="s">
        <v>2</v>
      </c>
      <c r="O39" s="4" t="s">
        <v>424</v>
      </c>
      <c r="P39" s="4" t="s">
        <v>104</v>
      </c>
      <c r="R39" t="s">
        <v>2</v>
      </c>
      <c r="S39" s="4" t="s">
        <v>433</v>
      </c>
      <c r="T39" s="4" t="s">
        <v>436</v>
      </c>
    </row>
    <row r="40" spans="1:20" x14ac:dyDescent="0.35">
      <c r="B40" s="51" t="s">
        <v>218</v>
      </c>
      <c r="C40" s="50" t="s">
        <v>219</v>
      </c>
      <c r="D40" s="68" t="s">
        <v>0</v>
      </c>
      <c r="E40" s="65"/>
      <c r="F40" s="51" t="s">
        <v>218</v>
      </c>
      <c r="G40" s="50" t="s">
        <v>219</v>
      </c>
      <c r="H40" s="68" t="s">
        <v>0</v>
      </c>
      <c r="I40" s="65"/>
      <c r="J40" s="51" t="s">
        <v>218</v>
      </c>
      <c r="K40" s="50" t="s">
        <v>219</v>
      </c>
      <c r="L40" s="68" t="s">
        <v>0</v>
      </c>
      <c r="N40" s="51" t="s">
        <v>218</v>
      </c>
      <c r="O40" s="50" t="s">
        <v>219</v>
      </c>
      <c r="P40" s="68" t="s">
        <v>0</v>
      </c>
      <c r="R40" s="51" t="s">
        <v>218</v>
      </c>
      <c r="S40" s="50" t="s">
        <v>219</v>
      </c>
      <c r="T40" s="68" t="s">
        <v>0</v>
      </c>
    </row>
    <row r="41" spans="1:20" x14ac:dyDescent="0.35">
      <c r="B41" s="2" t="s">
        <v>18</v>
      </c>
      <c r="C41" s="1"/>
      <c r="D41" s="15"/>
      <c r="E41" s="66"/>
      <c r="F41" s="2" t="s">
        <v>18</v>
      </c>
      <c r="G41" s="1"/>
      <c r="H41" s="15">
        <f>G41*7500</f>
        <v>0</v>
      </c>
      <c r="I41" s="65"/>
      <c r="J41" s="2" t="s">
        <v>18</v>
      </c>
      <c r="K41" s="1"/>
      <c r="L41" s="15">
        <f>K41*7500</f>
        <v>0</v>
      </c>
      <c r="N41" s="2" t="s">
        <v>18</v>
      </c>
      <c r="O41" s="1"/>
      <c r="P41" s="15">
        <f>O41*7500</f>
        <v>0</v>
      </c>
      <c r="R41" s="2" t="s">
        <v>18</v>
      </c>
      <c r="S41" s="1"/>
      <c r="T41" s="15">
        <f>S41*7500</f>
        <v>0</v>
      </c>
    </row>
    <row r="42" spans="1:20" x14ac:dyDescent="0.35">
      <c r="B42" s="2" t="s">
        <v>21</v>
      </c>
      <c r="C42" s="1">
        <v>10</v>
      </c>
      <c r="D42" s="67">
        <f>C42*7500</f>
        <v>75000</v>
      </c>
      <c r="E42" s="65"/>
      <c r="F42" s="2" t="s">
        <v>21</v>
      </c>
      <c r="G42" s="1">
        <v>3</v>
      </c>
      <c r="H42" s="15">
        <f t="shared" ref="H42:H46" si="18">G42*7500</f>
        <v>22500</v>
      </c>
      <c r="I42" s="65"/>
      <c r="J42" s="2" t="s">
        <v>21</v>
      </c>
      <c r="K42" s="1">
        <v>2</v>
      </c>
      <c r="L42" s="15">
        <f t="shared" ref="L42:L46" si="19">K42*7500</f>
        <v>15000</v>
      </c>
      <c r="N42" s="2" t="s">
        <v>21</v>
      </c>
      <c r="O42" s="1"/>
      <c r="P42" s="15">
        <f t="shared" ref="P42:P46" si="20">O42*7500</f>
        <v>0</v>
      </c>
      <c r="R42" s="2" t="s">
        <v>21</v>
      </c>
      <c r="S42" s="1"/>
      <c r="T42" s="15">
        <f t="shared" ref="T42:T46" si="21">S42*7500</f>
        <v>0</v>
      </c>
    </row>
    <row r="43" spans="1:20" x14ac:dyDescent="0.35">
      <c r="B43" s="2" t="s">
        <v>20</v>
      </c>
      <c r="C43" s="1">
        <v>5</v>
      </c>
      <c r="D43" s="67">
        <f t="shared" ref="D43:D46" si="22">C43*7500</f>
        <v>37500</v>
      </c>
      <c r="E43" s="65"/>
      <c r="F43" s="2" t="s">
        <v>20</v>
      </c>
      <c r="G43" s="1"/>
      <c r="H43" s="15">
        <f t="shared" si="18"/>
        <v>0</v>
      </c>
      <c r="I43" s="65"/>
      <c r="J43" s="2" t="s">
        <v>20</v>
      </c>
      <c r="K43" s="1"/>
      <c r="L43" s="15">
        <f t="shared" si="19"/>
        <v>0</v>
      </c>
      <c r="N43" s="2" t="s">
        <v>20</v>
      </c>
      <c r="O43" s="1"/>
      <c r="P43" s="15">
        <f t="shared" si="20"/>
        <v>0</v>
      </c>
      <c r="R43" s="2" t="s">
        <v>20</v>
      </c>
      <c r="S43" s="1"/>
      <c r="T43" s="15">
        <f t="shared" si="21"/>
        <v>0</v>
      </c>
    </row>
    <row r="44" spans="1:20" x14ac:dyDescent="0.35">
      <c r="B44" s="2" t="s">
        <v>19</v>
      </c>
      <c r="C44" s="1"/>
      <c r="D44" s="67">
        <f t="shared" si="22"/>
        <v>0</v>
      </c>
      <c r="F44" s="2" t="s">
        <v>19</v>
      </c>
      <c r="G44" s="1"/>
      <c r="H44" s="15">
        <f t="shared" si="18"/>
        <v>0</v>
      </c>
      <c r="J44" s="2" t="s">
        <v>19</v>
      </c>
      <c r="K44" s="1"/>
      <c r="L44" s="15">
        <f t="shared" si="19"/>
        <v>0</v>
      </c>
      <c r="N44" s="2" t="s">
        <v>19</v>
      </c>
      <c r="O44" s="1"/>
      <c r="P44" s="15">
        <f t="shared" si="20"/>
        <v>0</v>
      </c>
      <c r="R44" s="2" t="s">
        <v>19</v>
      </c>
      <c r="S44" s="1">
        <v>1</v>
      </c>
      <c r="T44" s="15">
        <f t="shared" si="21"/>
        <v>7500</v>
      </c>
    </row>
    <row r="45" spans="1:20" x14ac:dyDescent="0.35">
      <c r="B45" s="2" t="s">
        <v>22</v>
      </c>
      <c r="C45" s="1"/>
      <c r="D45" s="67">
        <f t="shared" si="22"/>
        <v>0</v>
      </c>
      <c r="F45" s="2" t="s">
        <v>22</v>
      </c>
      <c r="G45" s="1"/>
      <c r="H45" s="15">
        <f t="shared" si="18"/>
        <v>0</v>
      </c>
      <c r="J45" s="2" t="s">
        <v>22</v>
      </c>
      <c r="K45" s="1"/>
      <c r="L45" s="15">
        <f t="shared" si="19"/>
        <v>0</v>
      </c>
      <c r="N45" s="2" t="s">
        <v>22</v>
      </c>
      <c r="O45" s="1">
        <v>2</v>
      </c>
      <c r="P45" s="15">
        <f t="shared" si="20"/>
        <v>15000</v>
      </c>
      <c r="R45" s="2" t="s">
        <v>22</v>
      </c>
      <c r="S45" s="1"/>
      <c r="T45" s="15">
        <f t="shared" si="21"/>
        <v>0</v>
      </c>
    </row>
    <row r="46" spans="1:20" x14ac:dyDescent="0.35">
      <c r="B46" s="2" t="s">
        <v>23</v>
      </c>
      <c r="C46" s="1"/>
      <c r="D46" s="67">
        <f t="shared" si="22"/>
        <v>0</v>
      </c>
      <c r="F46" s="2" t="s">
        <v>23</v>
      </c>
      <c r="G46" s="1">
        <v>3</v>
      </c>
      <c r="H46" s="15">
        <f t="shared" si="18"/>
        <v>22500</v>
      </c>
      <c r="J46" s="2" t="s">
        <v>23</v>
      </c>
      <c r="K46" s="1">
        <v>4</v>
      </c>
      <c r="L46" s="15">
        <f t="shared" si="19"/>
        <v>30000</v>
      </c>
      <c r="N46" s="2" t="s">
        <v>23</v>
      </c>
      <c r="O46" s="1">
        <v>2</v>
      </c>
      <c r="P46" s="15">
        <f t="shared" si="20"/>
        <v>15000</v>
      </c>
      <c r="R46" s="2" t="s">
        <v>23</v>
      </c>
      <c r="S46" s="1">
        <v>1</v>
      </c>
      <c r="T46" s="15">
        <f t="shared" si="21"/>
        <v>7500</v>
      </c>
    </row>
    <row r="47" spans="1:20" x14ac:dyDescent="0.35">
      <c r="B47" s="51" t="s">
        <v>221</v>
      </c>
      <c r="C47" s="50">
        <f>SUM(C41:C46)</f>
        <v>15</v>
      </c>
      <c r="D47" s="68">
        <f>SUM(D41:D46)</f>
        <v>112500</v>
      </c>
      <c r="F47" s="51" t="s">
        <v>221</v>
      </c>
      <c r="G47" s="50">
        <f>SUM(G41:G46)</f>
        <v>6</v>
      </c>
      <c r="H47" s="68">
        <f>SUM(H41:H46)</f>
        <v>45000</v>
      </c>
      <c r="J47" s="51" t="s">
        <v>221</v>
      </c>
      <c r="K47" s="50">
        <f>SUM(K41:K46)</f>
        <v>6</v>
      </c>
      <c r="L47" s="68">
        <f>SUM(L41:L46)</f>
        <v>45000</v>
      </c>
      <c r="N47" s="51" t="s">
        <v>221</v>
      </c>
      <c r="O47" s="50">
        <f>SUM(O41:O46)</f>
        <v>4</v>
      </c>
      <c r="P47" s="68">
        <f>SUM(P41:P46)</f>
        <v>30000</v>
      </c>
      <c r="R47" s="51" t="s">
        <v>221</v>
      </c>
      <c r="S47" s="50">
        <f>SUM(S41:S46)</f>
        <v>2</v>
      </c>
      <c r="T47" s="68">
        <f>SUM(T41:T46)</f>
        <v>15000</v>
      </c>
    </row>
    <row r="50" spans="2:16" x14ac:dyDescent="0.35">
      <c r="B50" t="s">
        <v>2</v>
      </c>
      <c r="C50" s="4" t="s">
        <v>298</v>
      </c>
      <c r="D50" s="4" t="s">
        <v>229</v>
      </c>
      <c r="F50" t="s">
        <v>2</v>
      </c>
      <c r="G50" s="93" t="s">
        <v>26</v>
      </c>
      <c r="H50" s="4" t="s">
        <v>187</v>
      </c>
      <c r="J50" t="s">
        <v>2</v>
      </c>
      <c r="K50" s="93" t="s">
        <v>406</v>
      </c>
      <c r="L50" s="4" t="s">
        <v>229</v>
      </c>
      <c r="N50" t="s">
        <v>2</v>
      </c>
      <c r="O50" s="4" t="s">
        <v>393</v>
      </c>
      <c r="P50" s="4" t="s">
        <v>390</v>
      </c>
    </row>
    <row r="51" spans="2:16" x14ac:dyDescent="0.35">
      <c r="B51" s="51" t="s">
        <v>218</v>
      </c>
      <c r="C51" s="50" t="s">
        <v>219</v>
      </c>
      <c r="D51" s="68" t="s">
        <v>0</v>
      </c>
      <c r="E51" s="65"/>
      <c r="F51" s="51" t="s">
        <v>218</v>
      </c>
      <c r="G51" s="50" t="s">
        <v>219</v>
      </c>
      <c r="H51" s="68" t="s">
        <v>0</v>
      </c>
      <c r="I51" s="65"/>
      <c r="J51" s="51" t="s">
        <v>218</v>
      </c>
      <c r="K51" s="50" t="s">
        <v>219</v>
      </c>
      <c r="L51" s="68" t="s">
        <v>0</v>
      </c>
      <c r="N51" s="51" t="s">
        <v>218</v>
      </c>
      <c r="O51" s="50" t="s">
        <v>219</v>
      </c>
      <c r="P51" s="68" t="s">
        <v>0</v>
      </c>
    </row>
    <row r="52" spans="2:16" x14ac:dyDescent="0.35">
      <c r="B52" s="2" t="s">
        <v>18</v>
      </c>
      <c r="C52" s="1"/>
      <c r="D52" s="15"/>
      <c r="E52" s="66"/>
      <c r="F52" s="2" t="s">
        <v>18</v>
      </c>
      <c r="G52" s="1"/>
      <c r="H52" s="15">
        <f>G52*7500</f>
        <v>0</v>
      </c>
      <c r="I52" s="65"/>
      <c r="J52" s="2" t="s">
        <v>18</v>
      </c>
      <c r="K52" s="1">
        <v>1</v>
      </c>
      <c r="L52" s="15">
        <f>K52*7500</f>
        <v>7500</v>
      </c>
      <c r="N52" s="2" t="s">
        <v>18</v>
      </c>
      <c r="O52" s="1"/>
      <c r="P52" s="15">
        <f>O52*7500</f>
        <v>0</v>
      </c>
    </row>
    <row r="53" spans="2:16" x14ac:dyDescent="0.35">
      <c r="B53" s="2" t="s">
        <v>21</v>
      </c>
      <c r="C53" s="1"/>
      <c r="D53" s="67">
        <f>C53*7500</f>
        <v>0</v>
      </c>
      <c r="E53" s="65"/>
      <c r="F53" s="2" t="s">
        <v>21</v>
      </c>
      <c r="G53" s="1"/>
      <c r="H53" s="15">
        <f t="shared" ref="H53:H57" si="23">G53*7500</f>
        <v>0</v>
      </c>
      <c r="I53" s="65"/>
      <c r="J53" s="2" t="s">
        <v>21</v>
      </c>
      <c r="K53" s="1"/>
      <c r="L53" s="15">
        <f t="shared" ref="L53:L57" si="24">K53*7500</f>
        <v>0</v>
      </c>
      <c r="N53" s="2" t="s">
        <v>21</v>
      </c>
      <c r="O53" s="1"/>
      <c r="P53" s="15">
        <f t="shared" ref="P53:P57" si="25">O53*7500</f>
        <v>0</v>
      </c>
    </row>
    <row r="54" spans="2:16" x14ac:dyDescent="0.35">
      <c r="B54" s="2" t="s">
        <v>20</v>
      </c>
      <c r="C54" s="1">
        <v>1</v>
      </c>
      <c r="D54" s="67">
        <f t="shared" ref="D54:D57" si="26">C54*7500</f>
        <v>7500</v>
      </c>
      <c r="E54" s="65"/>
      <c r="F54" s="2" t="s">
        <v>20</v>
      </c>
      <c r="G54" s="1"/>
      <c r="H54" s="15">
        <f t="shared" si="23"/>
        <v>0</v>
      </c>
      <c r="I54" s="65"/>
      <c r="J54" s="2" t="s">
        <v>20</v>
      </c>
      <c r="K54" s="1">
        <v>2</v>
      </c>
      <c r="L54" s="15">
        <f t="shared" si="24"/>
        <v>15000</v>
      </c>
      <c r="N54" s="2" t="s">
        <v>20</v>
      </c>
      <c r="O54" s="1"/>
      <c r="P54" s="15">
        <f t="shared" si="25"/>
        <v>0</v>
      </c>
    </row>
    <row r="55" spans="2:16" x14ac:dyDescent="0.35">
      <c r="B55" s="2" t="s">
        <v>19</v>
      </c>
      <c r="C55" s="1"/>
      <c r="D55" s="67">
        <f t="shared" si="26"/>
        <v>0</v>
      </c>
      <c r="F55" s="2" t="s">
        <v>19</v>
      </c>
      <c r="G55" s="1"/>
      <c r="H55" s="15">
        <f t="shared" si="23"/>
        <v>0</v>
      </c>
      <c r="J55" s="2" t="s">
        <v>19</v>
      </c>
      <c r="K55" s="1">
        <v>1</v>
      </c>
      <c r="L55" s="15">
        <f t="shared" si="24"/>
        <v>7500</v>
      </c>
      <c r="N55" s="2" t="s">
        <v>19</v>
      </c>
      <c r="O55" s="1">
        <v>2</v>
      </c>
      <c r="P55" s="15">
        <f t="shared" si="25"/>
        <v>15000</v>
      </c>
    </row>
    <row r="56" spans="2:16" x14ac:dyDescent="0.35">
      <c r="B56" s="2" t="s">
        <v>22</v>
      </c>
      <c r="C56" s="1"/>
      <c r="D56" s="67">
        <f t="shared" si="26"/>
        <v>0</v>
      </c>
      <c r="F56" s="2" t="s">
        <v>22</v>
      </c>
      <c r="G56" s="1"/>
      <c r="H56" s="15">
        <f t="shared" si="23"/>
        <v>0</v>
      </c>
      <c r="J56" s="2" t="s">
        <v>22</v>
      </c>
      <c r="K56" s="1">
        <v>1</v>
      </c>
      <c r="L56" s="15">
        <f t="shared" si="24"/>
        <v>7500</v>
      </c>
      <c r="N56" s="2" t="s">
        <v>22</v>
      </c>
      <c r="O56" s="1">
        <v>1</v>
      </c>
      <c r="P56" s="15">
        <f t="shared" si="25"/>
        <v>7500</v>
      </c>
    </row>
    <row r="57" spans="2:16" x14ac:dyDescent="0.35">
      <c r="B57" s="2" t="s">
        <v>23</v>
      </c>
      <c r="C57" s="1">
        <v>1</v>
      </c>
      <c r="D57" s="67">
        <f t="shared" si="26"/>
        <v>7500</v>
      </c>
      <c r="F57" s="2" t="s">
        <v>23</v>
      </c>
      <c r="G57" s="1">
        <v>2</v>
      </c>
      <c r="H57" s="15">
        <f t="shared" si="23"/>
        <v>15000</v>
      </c>
      <c r="J57" s="2" t="s">
        <v>23</v>
      </c>
      <c r="K57" s="1"/>
      <c r="L57" s="15">
        <f t="shared" si="24"/>
        <v>0</v>
      </c>
      <c r="N57" s="2" t="s">
        <v>23</v>
      </c>
      <c r="O57" s="1">
        <v>1</v>
      </c>
      <c r="P57" s="15">
        <f t="shared" si="25"/>
        <v>7500</v>
      </c>
    </row>
    <row r="58" spans="2:16" x14ac:dyDescent="0.35">
      <c r="B58" s="51" t="s">
        <v>221</v>
      </c>
      <c r="C58" s="50">
        <f>SUM(C52:C57)</f>
        <v>2</v>
      </c>
      <c r="D58" s="68">
        <f>SUM(D52:D57)</f>
        <v>15000</v>
      </c>
      <c r="F58" s="51" t="s">
        <v>221</v>
      </c>
      <c r="G58" s="50">
        <f>SUM(G52:G57)</f>
        <v>2</v>
      </c>
      <c r="H58" s="68">
        <f>SUM(H52:H57)</f>
        <v>15000</v>
      </c>
      <c r="J58" s="51" t="s">
        <v>221</v>
      </c>
      <c r="K58" s="50">
        <f>SUM(K52:K57)</f>
        <v>5</v>
      </c>
      <c r="L58" s="68">
        <f>SUM(L52:L57)</f>
        <v>37500</v>
      </c>
      <c r="N58" s="51" t="s">
        <v>221</v>
      </c>
      <c r="O58" s="50">
        <f>SUM(O52:O57)</f>
        <v>4</v>
      </c>
      <c r="P58" s="68">
        <f>SUM(P52:P57)</f>
        <v>30000</v>
      </c>
    </row>
    <row r="61" spans="2:16" x14ac:dyDescent="0.35">
      <c r="B61" t="s">
        <v>2</v>
      </c>
      <c r="C61" s="93" t="s">
        <v>408</v>
      </c>
      <c r="D61" s="4" t="s">
        <v>229</v>
      </c>
      <c r="F61" t="s">
        <v>2</v>
      </c>
      <c r="G61" s="4" t="s">
        <v>409</v>
      </c>
      <c r="H61" s="4" t="s">
        <v>229</v>
      </c>
      <c r="J61" t="s">
        <v>2</v>
      </c>
      <c r="K61" s="93" t="s">
        <v>410</v>
      </c>
      <c r="L61" s="4" t="s">
        <v>229</v>
      </c>
      <c r="N61" t="s">
        <v>2</v>
      </c>
      <c r="O61" s="4" t="s">
        <v>356</v>
      </c>
      <c r="P61" s="4" t="s">
        <v>434</v>
      </c>
    </row>
    <row r="62" spans="2:16" x14ac:dyDescent="0.35">
      <c r="B62" s="51" t="s">
        <v>218</v>
      </c>
      <c r="C62" s="50" t="s">
        <v>219</v>
      </c>
      <c r="D62" s="68" t="s">
        <v>0</v>
      </c>
      <c r="E62" s="65"/>
      <c r="F62" s="51" t="s">
        <v>218</v>
      </c>
      <c r="G62" s="50" t="s">
        <v>219</v>
      </c>
      <c r="H62" s="68" t="s">
        <v>0</v>
      </c>
      <c r="I62" s="65"/>
      <c r="J62" s="51" t="s">
        <v>218</v>
      </c>
      <c r="K62" s="50" t="s">
        <v>219</v>
      </c>
      <c r="L62" s="68" t="s">
        <v>0</v>
      </c>
      <c r="N62" s="51" t="s">
        <v>218</v>
      </c>
      <c r="O62" s="50" t="s">
        <v>219</v>
      </c>
      <c r="P62" s="68" t="s">
        <v>0</v>
      </c>
    </row>
    <row r="63" spans="2:16" x14ac:dyDescent="0.35">
      <c r="B63" s="2" t="s">
        <v>18</v>
      </c>
      <c r="C63" s="1"/>
      <c r="D63" s="15"/>
      <c r="E63" s="66"/>
      <c r="F63" s="2" t="s">
        <v>18</v>
      </c>
      <c r="G63" s="1">
        <v>1</v>
      </c>
      <c r="H63" s="15">
        <f>G63*7500</f>
        <v>7500</v>
      </c>
      <c r="I63" s="65"/>
      <c r="J63" s="2" t="s">
        <v>18</v>
      </c>
      <c r="K63" s="1"/>
      <c r="L63" s="15">
        <f>K63*7500</f>
        <v>0</v>
      </c>
      <c r="N63" s="2" t="s">
        <v>18</v>
      </c>
      <c r="O63" s="1"/>
      <c r="P63" s="15">
        <f>O63*7500</f>
        <v>0</v>
      </c>
    </row>
    <row r="64" spans="2:16" x14ac:dyDescent="0.35">
      <c r="B64" s="2" t="s">
        <v>21</v>
      </c>
      <c r="C64" s="1">
        <v>1</v>
      </c>
      <c r="D64" s="67">
        <f>C64*7500</f>
        <v>7500</v>
      </c>
      <c r="E64" s="65"/>
      <c r="F64" s="2" t="s">
        <v>21</v>
      </c>
      <c r="G64" s="1"/>
      <c r="H64" s="15">
        <f t="shared" ref="H64:H68" si="27">G64*7500</f>
        <v>0</v>
      </c>
      <c r="I64" s="65"/>
      <c r="J64" s="2" t="s">
        <v>21</v>
      </c>
      <c r="K64" s="1"/>
      <c r="L64" s="15">
        <f t="shared" ref="L64:L68" si="28">K64*7500</f>
        <v>0</v>
      </c>
      <c r="N64" s="2" t="s">
        <v>21</v>
      </c>
      <c r="O64" s="1"/>
      <c r="P64" s="15">
        <f t="shared" ref="P64:P68" si="29">O64*7500</f>
        <v>0</v>
      </c>
    </row>
    <row r="65" spans="2:16" x14ac:dyDescent="0.35">
      <c r="B65" s="2" t="s">
        <v>20</v>
      </c>
      <c r="C65" s="1"/>
      <c r="D65" s="67">
        <f t="shared" ref="D65:D68" si="30">C65*7500</f>
        <v>0</v>
      </c>
      <c r="E65" s="65"/>
      <c r="F65" s="2" t="s">
        <v>20</v>
      </c>
      <c r="G65" s="1"/>
      <c r="H65" s="15">
        <f t="shared" si="27"/>
        <v>0</v>
      </c>
      <c r="I65" s="65"/>
      <c r="J65" s="2" t="s">
        <v>20</v>
      </c>
      <c r="K65" s="1"/>
      <c r="L65" s="15">
        <f t="shared" si="28"/>
        <v>0</v>
      </c>
      <c r="N65" s="2" t="s">
        <v>20</v>
      </c>
      <c r="O65" s="1"/>
      <c r="P65" s="15">
        <f t="shared" si="29"/>
        <v>0</v>
      </c>
    </row>
    <row r="66" spans="2:16" x14ac:dyDescent="0.35">
      <c r="B66" s="2" t="s">
        <v>19</v>
      </c>
      <c r="C66" s="1">
        <v>1</v>
      </c>
      <c r="D66" s="67">
        <f t="shared" si="30"/>
        <v>7500</v>
      </c>
      <c r="F66" s="2" t="s">
        <v>19</v>
      </c>
      <c r="G66" s="1">
        <v>2</v>
      </c>
      <c r="H66" s="15">
        <f t="shared" si="27"/>
        <v>15000</v>
      </c>
      <c r="J66" s="2" t="s">
        <v>19</v>
      </c>
      <c r="K66" s="1">
        <v>2</v>
      </c>
      <c r="L66" s="15">
        <f t="shared" si="28"/>
        <v>15000</v>
      </c>
      <c r="N66" s="2" t="s">
        <v>19</v>
      </c>
      <c r="O66" s="1">
        <v>2</v>
      </c>
      <c r="P66" s="15">
        <f t="shared" si="29"/>
        <v>15000</v>
      </c>
    </row>
    <row r="67" spans="2:16" x14ac:dyDescent="0.35">
      <c r="B67" s="2" t="s">
        <v>22</v>
      </c>
      <c r="C67" s="1">
        <v>1</v>
      </c>
      <c r="D67" s="67">
        <f t="shared" si="30"/>
        <v>7500</v>
      </c>
      <c r="F67" s="2" t="s">
        <v>22</v>
      </c>
      <c r="G67" s="1">
        <v>1</v>
      </c>
      <c r="H67" s="15">
        <f t="shared" si="27"/>
        <v>7500</v>
      </c>
      <c r="J67" s="2" t="s">
        <v>22</v>
      </c>
      <c r="K67" s="1"/>
      <c r="L67" s="15">
        <f t="shared" si="28"/>
        <v>0</v>
      </c>
      <c r="N67" s="2" t="s">
        <v>22</v>
      </c>
      <c r="O67" s="1"/>
      <c r="P67" s="15">
        <f t="shared" si="29"/>
        <v>0</v>
      </c>
    </row>
    <row r="68" spans="2:16" x14ac:dyDescent="0.35">
      <c r="B68" s="2" t="s">
        <v>23</v>
      </c>
      <c r="C68" s="1"/>
      <c r="D68" s="67">
        <f t="shared" si="30"/>
        <v>0</v>
      </c>
      <c r="F68" s="2" t="s">
        <v>23</v>
      </c>
      <c r="G68" s="1"/>
      <c r="H68" s="15">
        <f t="shared" si="27"/>
        <v>0</v>
      </c>
      <c r="J68" s="2" t="s">
        <v>23</v>
      </c>
      <c r="K68" s="1"/>
      <c r="L68" s="15">
        <f t="shared" si="28"/>
        <v>0</v>
      </c>
      <c r="N68" s="2" t="s">
        <v>23</v>
      </c>
      <c r="O68" s="1">
        <v>1</v>
      </c>
      <c r="P68" s="15">
        <f t="shared" si="29"/>
        <v>7500</v>
      </c>
    </row>
    <row r="69" spans="2:16" x14ac:dyDescent="0.35">
      <c r="B69" s="51" t="s">
        <v>221</v>
      </c>
      <c r="C69" s="50">
        <f>SUM(C63:C68)</f>
        <v>3</v>
      </c>
      <c r="D69" s="68">
        <f>SUM(D63:D68)</f>
        <v>22500</v>
      </c>
      <c r="F69" s="51" t="s">
        <v>221</v>
      </c>
      <c r="G69" s="50">
        <f>SUM(G63:G68)</f>
        <v>4</v>
      </c>
      <c r="H69" s="68">
        <f>SUM(H63:H68)</f>
        <v>30000</v>
      </c>
      <c r="J69" s="51" t="s">
        <v>221</v>
      </c>
      <c r="K69" s="50">
        <f>SUM(K63:K68)</f>
        <v>2</v>
      </c>
      <c r="L69" s="68">
        <f>SUM(L63:L68)</f>
        <v>15000</v>
      </c>
      <c r="N69" s="51" t="s">
        <v>221</v>
      </c>
      <c r="O69" s="50">
        <f>SUM(O63:O68)</f>
        <v>3</v>
      </c>
      <c r="P69" s="68">
        <f>SUM(P63:P68)</f>
        <v>22500</v>
      </c>
    </row>
    <row r="72" spans="2:16" x14ac:dyDescent="0.35">
      <c r="B72" t="s">
        <v>2</v>
      </c>
      <c r="C72" s="93" t="s">
        <v>281</v>
      </c>
      <c r="D72" s="4" t="s">
        <v>225</v>
      </c>
      <c r="F72" t="s">
        <v>2</v>
      </c>
      <c r="G72" s="93" t="s">
        <v>412</v>
      </c>
      <c r="H72" s="4" t="s">
        <v>104</v>
      </c>
      <c r="J72" t="s">
        <v>2</v>
      </c>
      <c r="K72" s="4" t="s">
        <v>121</v>
      </c>
      <c r="L72" s="4" t="s">
        <v>122</v>
      </c>
      <c r="N72" t="s">
        <v>2</v>
      </c>
      <c r="O72" s="4" t="s">
        <v>432</v>
      </c>
      <c r="P72" s="4" t="s">
        <v>435</v>
      </c>
    </row>
    <row r="73" spans="2:16" x14ac:dyDescent="0.35">
      <c r="B73" s="51" t="s">
        <v>218</v>
      </c>
      <c r="C73" s="50"/>
      <c r="D73" s="68"/>
      <c r="E73" s="65"/>
      <c r="F73" s="51" t="s">
        <v>218</v>
      </c>
      <c r="G73" s="50" t="s">
        <v>219</v>
      </c>
      <c r="H73" s="68" t="s">
        <v>0</v>
      </c>
      <c r="I73" s="65"/>
      <c r="J73" s="51" t="s">
        <v>218</v>
      </c>
      <c r="K73" s="50" t="s">
        <v>219</v>
      </c>
      <c r="L73" s="68" t="s">
        <v>0</v>
      </c>
      <c r="N73" s="51" t="s">
        <v>218</v>
      </c>
      <c r="O73" s="50" t="s">
        <v>219</v>
      </c>
      <c r="P73" s="68" t="s">
        <v>0</v>
      </c>
    </row>
    <row r="74" spans="2:16" x14ac:dyDescent="0.35">
      <c r="B74" s="2" t="s">
        <v>18</v>
      </c>
      <c r="C74" s="1"/>
      <c r="D74" s="15"/>
      <c r="E74" s="66"/>
      <c r="F74" s="2" t="s">
        <v>18</v>
      </c>
      <c r="G74" s="1"/>
      <c r="H74" s="15">
        <f>G74*7500</f>
        <v>0</v>
      </c>
      <c r="I74" s="65"/>
      <c r="J74" s="2" t="s">
        <v>18</v>
      </c>
      <c r="K74" s="1">
        <v>1</v>
      </c>
      <c r="L74" s="15">
        <f>K74*7500</f>
        <v>7500</v>
      </c>
      <c r="N74" s="2" t="s">
        <v>18</v>
      </c>
      <c r="O74" s="1"/>
      <c r="P74" s="15">
        <f>O74*7500</f>
        <v>0</v>
      </c>
    </row>
    <row r="75" spans="2:16" x14ac:dyDescent="0.35">
      <c r="B75" s="2" t="s">
        <v>21</v>
      </c>
      <c r="C75" s="1">
        <v>1</v>
      </c>
      <c r="D75" s="67">
        <f>C75*7500</f>
        <v>7500</v>
      </c>
      <c r="E75" s="65"/>
      <c r="F75" s="2" t="s">
        <v>21</v>
      </c>
      <c r="G75" s="1"/>
      <c r="H75" s="15">
        <f t="shared" ref="H75:H79" si="31">G75*7500</f>
        <v>0</v>
      </c>
      <c r="I75" s="65"/>
      <c r="J75" s="2" t="s">
        <v>21</v>
      </c>
      <c r="K75" s="1">
        <v>1</v>
      </c>
      <c r="L75" s="15">
        <f t="shared" ref="L75:L79" si="32">K75*7500</f>
        <v>7500</v>
      </c>
      <c r="N75" s="2" t="s">
        <v>21</v>
      </c>
      <c r="O75" s="1"/>
      <c r="P75" s="15">
        <f t="shared" ref="P75:P79" si="33">O75*7500</f>
        <v>0</v>
      </c>
    </row>
    <row r="76" spans="2:16" x14ac:dyDescent="0.35">
      <c r="B76" s="2" t="s">
        <v>20</v>
      </c>
      <c r="C76" s="1">
        <v>2</v>
      </c>
      <c r="D76" s="67">
        <f t="shared" ref="D76:D79" si="34">C76*7500</f>
        <v>15000</v>
      </c>
      <c r="E76" s="65"/>
      <c r="F76" s="2" t="s">
        <v>20</v>
      </c>
      <c r="G76" s="1"/>
      <c r="H76" s="15">
        <f t="shared" si="31"/>
        <v>0</v>
      </c>
      <c r="I76" s="65"/>
      <c r="J76" s="2" t="s">
        <v>20</v>
      </c>
      <c r="K76" s="1"/>
      <c r="L76" s="15">
        <f t="shared" si="32"/>
        <v>0</v>
      </c>
      <c r="N76" s="2" t="s">
        <v>20</v>
      </c>
      <c r="O76" s="1"/>
      <c r="P76" s="15">
        <f t="shared" si="33"/>
        <v>0</v>
      </c>
    </row>
    <row r="77" spans="2:16" x14ac:dyDescent="0.35">
      <c r="B77" s="2" t="s">
        <v>19</v>
      </c>
      <c r="C77" s="1"/>
      <c r="D77" s="67">
        <f t="shared" si="34"/>
        <v>0</v>
      </c>
      <c r="F77" s="2" t="s">
        <v>19</v>
      </c>
      <c r="G77" s="1"/>
      <c r="H77" s="15">
        <f t="shared" si="31"/>
        <v>0</v>
      </c>
      <c r="J77" s="2" t="s">
        <v>19</v>
      </c>
      <c r="K77" s="1">
        <v>3</v>
      </c>
      <c r="L77" s="15">
        <f t="shared" si="32"/>
        <v>22500</v>
      </c>
      <c r="N77" s="2" t="s">
        <v>19</v>
      </c>
      <c r="O77" s="1">
        <v>2</v>
      </c>
      <c r="P77" s="15">
        <f t="shared" si="33"/>
        <v>15000</v>
      </c>
    </row>
    <row r="78" spans="2:16" x14ac:dyDescent="0.35">
      <c r="B78" s="2" t="s">
        <v>22</v>
      </c>
      <c r="C78" s="1"/>
      <c r="D78" s="67">
        <f t="shared" si="34"/>
        <v>0</v>
      </c>
      <c r="F78" s="2" t="s">
        <v>22</v>
      </c>
      <c r="G78" s="1"/>
      <c r="H78" s="15">
        <f t="shared" si="31"/>
        <v>0</v>
      </c>
      <c r="J78" s="2" t="s">
        <v>22</v>
      </c>
      <c r="K78" s="1"/>
      <c r="L78" s="15">
        <f t="shared" si="32"/>
        <v>0</v>
      </c>
      <c r="N78" s="2" t="s">
        <v>22</v>
      </c>
      <c r="O78" s="1"/>
      <c r="P78" s="15">
        <f t="shared" si="33"/>
        <v>0</v>
      </c>
    </row>
    <row r="79" spans="2:16" x14ac:dyDescent="0.35">
      <c r="B79" s="2" t="s">
        <v>23</v>
      </c>
      <c r="C79" s="1"/>
      <c r="D79" s="67">
        <f t="shared" si="34"/>
        <v>0</v>
      </c>
      <c r="F79" s="2" t="s">
        <v>23</v>
      </c>
      <c r="G79" s="1">
        <v>2</v>
      </c>
      <c r="H79" s="15">
        <f t="shared" si="31"/>
        <v>15000</v>
      </c>
      <c r="J79" s="2" t="s">
        <v>23</v>
      </c>
      <c r="K79" s="1"/>
      <c r="L79" s="15">
        <f t="shared" si="32"/>
        <v>0</v>
      </c>
      <c r="N79" s="2" t="s">
        <v>23</v>
      </c>
      <c r="O79" s="1"/>
      <c r="P79" s="15">
        <f t="shared" si="33"/>
        <v>0</v>
      </c>
    </row>
    <row r="80" spans="2:16" x14ac:dyDescent="0.35">
      <c r="B80" s="51" t="s">
        <v>221</v>
      </c>
      <c r="C80" s="50">
        <f>SUM(C74:C79)</f>
        <v>3</v>
      </c>
      <c r="D80" s="68">
        <f>SUM(D74:D79)</f>
        <v>22500</v>
      </c>
      <c r="F80" s="51" t="s">
        <v>221</v>
      </c>
      <c r="G80" s="50">
        <f>SUM(G74:G79)</f>
        <v>2</v>
      </c>
      <c r="H80" s="68">
        <f>SUM(H74:H79)</f>
        <v>15000</v>
      </c>
      <c r="J80" s="51" t="s">
        <v>221</v>
      </c>
      <c r="K80" s="50">
        <f>SUM(K74:K79)</f>
        <v>5</v>
      </c>
      <c r="L80" s="68">
        <f>SUM(L74:L79)</f>
        <v>37500</v>
      </c>
      <c r="N80" s="51" t="s">
        <v>221</v>
      </c>
      <c r="O80" s="50">
        <f>SUM(O74:O79)</f>
        <v>2</v>
      </c>
      <c r="P80" s="68">
        <f>SUM(P74:P79)</f>
        <v>15000</v>
      </c>
    </row>
    <row r="89" spans="2:12" x14ac:dyDescent="0.35">
      <c r="B89" t="s">
        <v>2</v>
      </c>
      <c r="C89" s="60" t="s">
        <v>416</v>
      </c>
      <c r="D89" s="4" t="s">
        <v>417</v>
      </c>
      <c r="F89" t="s">
        <v>2</v>
      </c>
      <c r="G89" s="60" t="s">
        <v>418</v>
      </c>
      <c r="H89" s="4" t="s">
        <v>419</v>
      </c>
      <c r="J89" t="s">
        <v>2</v>
      </c>
      <c r="K89" s="93" t="s">
        <v>420</v>
      </c>
      <c r="L89" s="4" t="s">
        <v>421</v>
      </c>
    </row>
    <row r="90" spans="2:12" x14ac:dyDescent="0.35">
      <c r="B90" s="51" t="s">
        <v>218</v>
      </c>
      <c r="C90" s="50" t="s">
        <v>219</v>
      </c>
      <c r="D90" s="68" t="s">
        <v>0</v>
      </c>
      <c r="E90" s="65"/>
      <c r="F90" s="51" t="s">
        <v>218</v>
      </c>
      <c r="G90" s="50" t="s">
        <v>219</v>
      </c>
      <c r="H90" s="68" t="s">
        <v>0</v>
      </c>
      <c r="I90" s="65"/>
      <c r="J90" s="51" t="s">
        <v>218</v>
      </c>
      <c r="K90" s="50" t="s">
        <v>219</v>
      </c>
      <c r="L90" s="68" t="s">
        <v>0</v>
      </c>
    </row>
    <row r="91" spans="2:12" x14ac:dyDescent="0.35">
      <c r="B91" s="2" t="s">
        <v>18</v>
      </c>
      <c r="C91" s="1"/>
      <c r="D91" s="15"/>
      <c r="E91" s="66"/>
      <c r="F91" s="2" t="s">
        <v>18</v>
      </c>
      <c r="G91" s="1"/>
      <c r="H91" s="15">
        <f>G91*7500</f>
        <v>0</v>
      </c>
      <c r="I91" s="65"/>
      <c r="J91" s="2" t="s">
        <v>18</v>
      </c>
      <c r="K91" s="1"/>
      <c r="L91" s="15">
        <f>K91*7500</f>
        <v>0</v>
      </c>
    </row>
    <row r="92" spans="2:12" x14ac:dyDescent="0.35">
      <c r="B92" s="2" t="s">
        <v>21</v>
      </c>
      <c r="C92" s="1"/>
      <c r="D92" s="67">
        <f>C92*7500</f>
        <v>0</v>
      </c>
      <c r="E92" s="65"/>
      <c r="F92" s="2" t="s">
        <v>21</v>
      </c>
      <c r="G92" s="1"/>
      <c r="H92" s="15">
        <f t="shared" ref="H92:H96" si="35">G92*7500</f>
        <v>0</v>
      </c>
      <c r="I92" s="65"/>
      <c r="J92" s="2" t="s">
        <v>21</v>
      </c>
      <c r="K92" s="1">
        <v>1</v>
      </c>
      <c r="L92" s="15">
        <f t="shared" ref="L92:L96" si="36">K92*7500</f>
        <v>7500</v>
      </c>
    </row>
    <row r="93" spans="2:12" x14ac:dyDescent="0.35">
      <c r="B93" s="2" t="s">
        <v>20</v>
      </c>
      <c r="C93" s="1">
        <v>1</v>
      </c>
      <c r="D93" s="67">
        <f t="shared" ref="D93:D96" si="37">C93*7500</f>
        <v>7500</v>
      </c>
      <c r="E93" s="65"/>
      <c r="F93" s="2" t="s">
        <v>20</v>
      </c>
      <c r="G93" s="1"/>
      <c r="H93" s="15">
        <f t="shared" si="35"/>
        <v>0</v>
      </c>
      <c r="I93" s="65"/>
      <c r="J93" s="2" t="s">
        <v>20</v>
      </c>
      <c r="K93" s="1">
        <v>1</v>
      </c>
      <c r="L93" s="15">
        <f t="shared" si="36"/>
        <v>7500</v>
      </c>
    </row>
    <row r="94" spans="2:12" x14ac:dyDescent="0.35">
      <c r="B94" s="2" t="s">
        <v>19</v>
      </c>
      <c r="C94" s="1"/>
      <c r="D94" s="67">
        <f t="shared" si="37"/>
        <v>0</v>
      </c>
      <c r="F94" s="2" t="s">
        <v>19</v>
      </c>
      <c r="G94" s="1">
        <v>1</v>
      </c>
      <c r="H94" s="15">
        <f t="shared" si="35"/>
        <v>7500</v>
      </c>
      <c r="J94" s="2" t="s">
        <v>19</v>
      </c>
      <c r="K94" s="1"/>
      <c r="L94" s="15">
        <f t="shared" si="36"/>
        <v>0</v>
      </c>
    </row>
    <row r="95" spans="2:12" x14ac:dyDescent="0.35">
      <c r="B95" s="2" t="s">
        <v>22</v>
      </c>
      <c r="C95" s="1"/>
      <c r="D95" s="67">
        <f t="shared" si="37"/>
        <v>0</v>
      </c>
      <c r="F95" s="2" t="s">
        <v>22</v>
      </c>
      <c r="G95" s="1"/>
      <c r="H95" s="15">
        <f t="shared" si="35"/>
        <v>0</v>
      </c>
      <c r="J95" s="2" t="s">
        <v>22</v>
      </c>
      <c r="K95" s="1"/>
      <c r="L95" s="15">
        <f t="shared" si="36"/>
        <v>0</v>
      </c>
    </row>
    <row r="96" spans="2:12" x14ac:dyDescent="0.35">
      <c r="B96" s="2" t="s">
        <v>23</v>
      </c>
      <c r="C96" s="1">
        <v>1</v>
      </c>
      <c r="D96" s="67">
        <f t="shared" si="37"/>
        <v>7500</v>
      </c>
      <c r="F96" s="2" t="s">
        <v>23</v>
      </c>
      <c r="G96" s="1">
        <v>1</v>
      </c>
      <c r="H96" s="15">
        <f t="shared" si="35"/>
        <v>7500</v>
      </c>
      <c r="J96" s="2" t="s">
        <v>23</v>
      </c>
      <c r="K96" s="1"/>
      <c r="L96" s="15">
        <f t="shared" si="36"/>
        <v>0</v>
      </c>
    </row>
    <row r="97" spans="2:12" x14ac:dyDescent="0.35">
      <c r="B97" s="51" t="s">
        <v>221</v>
      </c>
      <c r="C97" s="50">
        <f>SUM(C91:C96)</f>
        <v>2</v>
      </c>
      <c r="D97" s="68">
        <f>SUM(D91:D96)</f>
        <v>15000</v>
      </c>
      <c r="F97" s="51" t="s">
        <v>221</v>
      </c>
      <c r="G97" s="50">
        <f>SUM(G91:G96)</f>
        <v>2</v>
      </c>
      <c r="H97" s="68">
        <f>SUM(H91:H96)</f>
        <v>15000</v>
      </c>
      <c r="J97" s="51" t="s">
        <v>221</v>
      </c>
      <c r="K97" s="50">
        <f>SUM(K91:K96)</f>
        <v>2</v>
      </c>
      <c r="L97" s="68">
        <f>SUM(L91:L96)</f>
        <v>15000</v>
      </c>
    </row>
    <row r="100" spans="2:12" x14ac:dyDescent="0.35">
      <c r="B100" t="s">
        <v>2</v>
      </c>
      <c r="C100" s="93" t="s">
        <v>120</v>
      </c>
      <c r="F100" t="s">
        <v>2</v>
      </c>
      <c r="G100" s="93" t="s">
        <v>12</v>
      </c>
      <c r="J100" t="s">
        <v>2</v>
      </c>
      <c r="K100" s="93" t="s">
        <v>423</v>
      </c>
      <c r="L100" s="4"/>
    </row>
    <row r="101" spans="2:12" x14ac:dyDescent="0.35">
      <c r="B101" s="51" t="s">
        <v>218</v>
      </c>
      <c r="C101" s="50" t="s">
        <v>219</v>
      </c>
      <c r="D101" s="68" t="s">
        <v>0</v>
      </c>
      <c r="F101" s="51" t="s">
        <v>218</v>
      </c>
      <c r="G101" s="50" t="s">
        <v>219</v>
      </c>
      <c r="H101" s="68" t="s">
        <v>0</v>
      </c>
      <c r="J101" s="51" t="s">
        <v>218</v>
      </c>
      <c r="K101" s="50" t="s">
        <v>219</v>
      </c>
      <c r="L101" s="68" t="s">
        <v>0</v>
      </c>
    </row>
    <row r="102" spans="2:12" x14ac:dyDescent="0.35">
      <c r="B102" s="2" t="s">
        <v>18</v>
      </c>
      <c r="C102" s="1"/>
      <c r="D102" s="15">
        <f>C102*7500</f>
        <v>0</v>
      </c>
      <c r="F102" s="2" t="s">
        <v>18</v>
      </c>
      <c r="G102" s="1"/>
      <c r="H102" s="15">
        <f>G102*7500</f>
        <v>0</v>
      </c>
      <c r="J102" s="2" t="s">
        <v>18</v>
      </c>
      <c r="K102" s="1"/>
      <c r="L102" s="15">
        <f>K102*7500</f>
        <v>0</v>
      </c>
    </row>
    <row r="103" spans="2:12" x14ac:dyDescent="0.35">
      <c r="B103" s="2" t="s">
        <v>21</v>
      </c>
      <c r="C103" s="1"/>
      <c r="D103" s="15">
        <f t="shared" ref="D103:D107" si="38">C103*7500</f>
        <v>0</v>
      </c>
      <c r="F103" s="2" t="s">
        <v>21</v>
      </c>
      <c r="G103" s="1"/>
      <c r="H103" s="15">
        <f t="shared" ref="H103:H107" si="39">G103*7500</f>
        <v>0</v>
      </c>
      <c r="J103" s="2" t="s">
        <v>21</v>
      </c>
      <c r="K103" s="1"/>
      <c r="L103" s="15">
        <f t="shared" ref="L103:L107" si="40">K103*7500</f>
        <v>0</v>
      </c>
    </row>
    <row r="104" spans="2:12" x14ac:dyDescent="0.35">
      <c r="B104" s="2" t="s">
        <v>20</v>
      </c>
      <c r="C104" s="1"/>
      <c r="D104" s="15">
        <f t="shared" si="38"/>
        <v>0</v>
      </c>
      <c r="F104" s="2" t="s">
        <v>20</v>
      </c>
      <c r="G104" s="1"/>
      <c r="H104" s="15">
        <f t="shared" si="39"/>
        <v>0</v>
      </c>
      <c r="J104" s="2" t="s">
        <v>20</v>
      </c>
      <c r="K104" s="1">
        <v>1</v>
      </c>
      <c r="L104" s="15">
        <f t="shared" si="40"/>
        <v>7500</v>
      </c>
    </row>
    <row r="105" spans="2:12" x14ac:dyDescent="0.35">
      <c r="B105" s="2" t="s">
        <v>19</v>
      </c>
      <c r="C105" s="1">
        <v>1</v>
      </c>
      <c r="D105" s="15">
        <f t="shared" si="38"/>
        <v>7500</v>
      </c>
      <c r="F105" s="2" t="s">
        <v>19</v>
      </c>
      <c r="G105" s="1">
        <v>5</v>
      </c>
      <c r="H105" s="15">
        <f t="shared" si="39"/>
        <v>37500</v>
      </c>
      <c r="J105" s="2" t="s">
        <v>19</v>
      </c>
      <c r="K105" s="1"/>
      <c r="L105" s="15">
        <f t="shared" si="40"/>
        <v>0</v>
      </c>
    </row>
    <row r="106" spans="2:12" x14ac:dyDescent="0.35">
      <c r="B106" s="2" t="s">
        <v>22</v>
      </c>
      <c r="C106" s="1"/>
      <c r="D106" s="15">
        <f t="shared" si="38"/>
        <v>0</v>
      </c>
      <c r="F106" s="2" t="s">
        <v>22</v>
      </c>
      <c r="G106" s="1"/>
      <c r="H106" s="15">
        <f t="shared" si="39"/>
        <v>0</v>
      </c>
      <c r="J106" s="2" t="s">
        <v>22</v>
      </c>
      <c r="K106" s="1"/>
      <c r="L106" s="15">
        <f t="shared" si="40"/>
        <v>0</v>
      </c>
    </row>
    <row r="107" spans="2:12" x14ac:dyDescent="0.35">
      <c r="B107" s="2" t="s">
        <v>23</v>
      </c>
      <c r="C107" s="1">
        <v>1</v>
      </c>
      <c r="D107" s="15">
        <f t="shared" si="38"/>
        <v>7500</v>
      </c>
      <c r="F107" s="2" t="s">
        <v>23</v>
      </c>
      <c r="G107" s="1">
        <v>5</v>
      </c>
      <c r="H107" s="15">
        <f t="shared" si="39"/>
        <v>37500</v>
      </c>
      <c r="J107" s="2" t="s">
        <v>23</v>
      </c>
      <c r="K107" s="1">
        <v>1</v>
      </c>
      <c r="L107" s="15">
        <f t="shared" si="40"/>
        <v>7500</v>
      </c>
    </row>
    <row r="108" spans="2:12" x14ac:dyDescent="0.35">
      <c r="B108" s="51" t="s">
        <v>221</v>
      </c>
      <c r="C108" s="50">
        <f>SUM(C102:C107)</f>
        <v>2</v>
      </c>
      <c r="D108" s="68">
        <f>SUM(D102:D107)</f>
        <v>15000</v>
      </c>
      <c r="F108" s="51" t="s">
        <v>221</v>
      </c>
      <c r="G108" s="50">
        <f>SUM(G102:G107)</f>
        <v>10</v>
      </c>
      <c r="H108" s="68">
        <f>SUM(H102:H107)</f>
        <v>75000</v>
      </c>
      <c r="J108" s="51" t="s">
        <v>221</v>
      </c>
      <c r="K108" s="50">
        <f>SUM(K102:K107)</f>
        <v>2</v>
      </c>
      <c r="L108" s="68">
        <f>SUM(L102:L107)</f>
        <v>15000</v>
      </c>
    </row>
    <row r="112" spans="2:12" x14ac:dyDescent="0.35">
      <c r="B112" s="51" t="s">
        <v>218</v>
      </c>
      <c r="C112" s="50" t="s">
        <v>243</v>
      </c>
      <c r="E112" s="51" t="s">
        <v>218</v>
      </c>
      <c r="F112" s="50" t="s">
        <v>243</v>
      </c>
      <c r="H112" s="51" t="s">
        <v>218</v>
      </c>
      <c r="I112" s="50" t="s">
        <v>243</v>
      </c>
      <c r="K112" s="51" t="s">
        <v>218</v>
      </c>
      <c r="L112" s="50" t="s">
        <v>243</v>
      </c>
    </row>
    <row r="113" spans="2:13" x14ac:dyDescent="0.35">
      <c r="B113" s="2" t="s">
        <v>18</v>
      </c>
      <c r="C113" s="1" t="s">
        <v>238</v>
      </c>
      <c r="E113" s="2" t="s">
        <v>18</v>
      </c>
      <c r="F113" s="1" t="s">
        <v>238</v>
      </c>
      <c r="H113" s="2" t="s">
        <v>18</v>
      </c>
      <c r="I113" s="1" t="s">
        <v>238</v>
      </c>
      <c r="K113" s="2" t="s">
        <v>18</v>
      </c>
      <c r="L113" s="1" t="s">
        <v>238</v>
      </c>
    </row>
    <row r="114" spans="2:13" s="4" customFormat="1" x14ac:dyDescent="0.35">
      <c r="B114" s="2" t="s">
        <v>19</v>
      </c>
      <c r="C114" s="1" t="s">
        <v>237</v>
      </c>
      <c r="E114" s="2" t="s">
        <v>19</v>
      </c>
      <c r="F114" s="1" t="s">
        <v>237</v>
      </c>
      <c r="H114" s="2" t="s">
        <v>19</v>
      </c>
      <c r="I114" s="1" t="s">
        <v>237</v>
      </c>
      <c r="K114" s="2" t="s">
        <v>19</v>
      </c>
      <c r="L114" s="1" t="s">
        <v>237</v>
      </c>
      <c r="M114"/>
    </row>
    <row r="115" spans="2:13" s="4" customFormat="1" x14ac:dyDescent="0.35">
      <c r="B115" s="2" t="s">
        <v>20</v>
      </c>
      <c r="C115" s="1" t="s">
        <v>239</v>
      </c>
      <c r="E115" s="2" t="s">
        <v>20</v>
      </c>
      <c r="F115" s="1" t="s">
        <v>239</v>
      </c>
      <c r="H115" s="2" t="s">
        <v>20</v>
      </c>
      <c r="I115" s="1" t="s">
        <v>239</v>
      </c>
      <c r="K115" s="2" t="s">
        <v>20</v>
      </c>
      <c r="L115" s="1" t="s">
        <v>239</v>
      </c>
      <c r="M115"/>
    </row>
    <row r="116" spans="2:13" s="4" customFormat="1" x14ac:dyDescent="0.35">
      <c r="B116" s="2" t="s">
        <v>21</v>
      </c>
      <c r="C116" s="1" t="s">
        <v>240</v>
      </c>
      <c r="E116" s="2" t="s">
        <v>21</v>
      </c>
      <c r="F116" s="1" t="s">
        <v>240</v>
      </c>
      <c r="H116" s="2" t="s">
        <v>21</v>
      </c>
      <c r="I116" s="1" t="s">
        <v>240</v>
      </c>
      <c r="K116" s="2" t="s">
        <v>21</v>
      </c>
      <c r="L116" s="1" t="s">
        <v>240</v>
      </c>
      <c r="M116"/>
    </row>
    <row r="117" spans="2:13" s="4" customFormat="1" x14ac:dyDescent="0.35">
      <c r="B117" s="2" t="s">
        <v>22</v>
      </c>
      <c r="C117" s="1" t="s">
        <v>241</v>
      </c>
      <c r="E117" s="2" t="s">
        <v>22</v>
      </c>
      <c r="F117" s="1" t="s">
        <v>241</v>
      </c>
      <c r="H117" s="2" t="s">
        <v>22</v>
      </c>
      <c r="I117" s="1" t="s">
        <v>241</v>
      </c>
      <c r="K117" s="2" t="s">
        <v>22</v>
      </c>
      <c r="L117" s="1" t="s">
        <v>241</v>
      </c>
      <c r="M117"/>
    </row>
    <row r="118" spans="2:13" s="4" customFormat="1" x14ac:dyDescent="0.35">
      <c r="B118" s="2" t="s">
        <v>23</v>
      </c>
      <c r="C118" s="1" t="s">
        <v>242</v>
      </c>
      <c r="E118" s="2" t="s">
        <v>23</v>
      </c>
      <c r="F118" s="1" t="s">
        <v>242</v>
      </c>
      <c r="H118" s="2" t="s">
        <v>23</v>
      </c>
      <c r="I118" s="1" t="s">
        <v>242</v>
      </c>
      <c r="K118" s="2" t="s">
        <v>23</v>
      </c>
      <c r="L118" s="1" t="s">
        <v>242</v>
      </c>
      <c r="M118"/>
    </row>
    <row r="119" spans="2:13" x14ac:dyDescent="0.35">
      <c r="K119" s="4"/>
      <c r="L119" s="4"/>
    </row>
    <row r="120" spans="2:13" s="4" customFormat="1" x14ac:dyDescent="0.35">
      <c r="B120" s="51" t="s">
        <v>218</v>
      </c>
      <c r="C120" s="50" t="s">
        <v>243</v>
      </c>
      <c r="E120" s="51" t="s">
        <v>218</v>
      </c>
      <c r="F120" s="50" t="s">
        <v>243</v>
      </c>
      <c r="H120" s="51" t="s">
        <v>218</v>
      </c>
      <c r="I120" s="50" t="s">
        <v>243</v>
      </c>
      <c r="K120" s="51" t="s">
        <v>218</v>
      </c>
      <c r="L120" s="50" t="s">
        <v>243</v>
      </c>
      <c r="M120"/>
    </row>
    <row r="121" spans="2:13" s="4" customFormat="1" x14ac:dyDescent="0.35">
      <c r="B121" s="2" t="s">
        <v>18</v>
      </c>
      <c r="C121" s="1" t="s">
        <v>238</v>
      </c>
      <c r="E121" s="2" t="s">
        <v>18</v>
      </c>
      <c r="F121" s="1" t="s">
        <v>238</v>
      </c>
      <c r="H121" s="2" t="s">
        <v>18</v>
      </c>
      <c r="I121" s="1" t="s">
        <v>238</v>
      </c>
      <c r="K121" s="2" t="s">
        <v>18</v>
      </c>
      <c r="L121" s="1" t="s">
        <v>238</v>
      </c>
      <c r="M121"/>
    </row>
    <row r="122" spans="2:13" s="4" customFormat="1" x14ac:dyDescent="0.35">
      <c r="B122" s="2" t="s">
        <v>19</v>
      </c>
      <c r="C122" s="1" t="s">
        <v>237</v>
      </c>
      <c r="E122" s="2" t="s">
        <v>19</v>
      </c>
      <c r="F122" s="1" t="s">
        <v>237</v>
      </c>
      <c r="H122" s="2" t="s">
        <v>19</v>
      </c>
      <c r="I122" s="1" t="s">
        <v>237</v>
      </c>
      <c r="K122" s="2" t="s">
        <v>19</v>
      </c>
      <c r="L122" s="1" t="s">
        <v>237</v>
      </c>
      <c r="M122"/>
    </row>
    <row r="123" spans="2:13" s="4" customFormat="1" x14ac:dyDescent="0.35">
      <c r="B123" s="2" t="s">
        <v>20</v>
      </c>
      <c r="C123" s="1" t="s">
        <v>239</v>
      </c>
      <c r="E123" s="2" t="s">
        <v>20</v>
      </c>
      <c r="F123" s="1" t="s">
        <v>239</v>
      </c>
      <c r="H123" s="2" t="s">
        <v>20</v>
      </c>
      <c r="I123" s="1" t="s">
        <v>239</v>
      </c>
      <c r="K123" s="2" t="s">
        <v>20</v>
      </c>
      <c r="L123" s="1" t="s">
        <v>239</v>
      </c>
      <c r="M123"/>
    </row>
    <row r="124" spans="2:13" s="4" customFormat="1" x14ac:dyDescent="0.35">
      <c r="B124" s="2" t="s">
        <v>21</v>
      </c>
      <c r="C124" s="1" t="s">
        <v>240</v>
      </c>
      <c r="E124" s="2" t="s">
        <v>21</v>
      </c>
      <c r="F124" s="1" t="s">
        <v>240</v>
      </c>
      <c r="H124" s="2" t="s">
        <v>21</v>
      </c>
      <c r="I124" s="1" t="s">
        <v>240</v>
      </c>
      <c r="K124" s="2" t="s">
        <v>21</v>
      </c>
      <c r="L124" s="1" t="s">
        <v>240</v>
      </c>
      <c r="M124"/>
    </row>
    <row r="125" spans="2:13" s="4" customFormat="1" x14ac:dyDescent="0.35">
      <c r="B125" s="2" t="s">
        <v>22</v>
      </c>
      <c r="C125" s="1" t="s">
        <v>241</v>
      </c>
      <c r="E125" s="2" t="s">
        <v>22</v>
      </c>
      <c r="F125" s="1" t="s">
        <v>241</v>
      </c>
      <c r="H125" s="2" t="s">
        <v>22</v>
      </c>
      <c r="I125" s="1" t="s">
        <v>241</v>
      </c>
      <c r="K125" s="2" t="s">
        <v>22</v>
      </c>
      <c r="L125" s="1" t="s">
        <v>241</v>
      </c>
      <c r="M125"/>
    </row>
    <row r="126" spans="2:13" s="4" customFormat="1" x14ac:dyDescent="0.35">
      <c r="B126" s="2" t="s">
        <v>23</v>
      </c>
      <c r="C126" s="1" t="s">
        <v>242</v>
      </c>
      <c r="E126" s="2" t="s">
        <v>23</v>
      </c>
      <c r="F126" s="1" t="s">
        <v>242</v>
      </c>
      <c r="H126" s="2" t="s">
        <v>23</v>
      </c>
      <c r="I126" s="1" t="s">
        <v>242</v>
      </c>
      <c r="K126" s="2" t="s">
        <v>23</v>
      </c>
      <c r="L126" s="1" t="s">
        <v>242</v>
      </c>
      <c r="M126"/>
    </row>
    <row r="127" spans="2:13" x14ac:dyDescent="0.35">
      <c r="K127" s="4"/>
      <c r="L127" s="4"/>
    </row>
    <row r="128" spans="2:13" s="4" customFormat="1" x14ac:dyDescent="0.35">
      <c r="B128" s="51" t="s">
        <v>218</v>
      </c>
      <c r="C128" s="50" t="s">
        <v>243</v>
      </c>
      <c r="E128" s="51" t="s">
        <v>218</v>
      </c>
      <c r="F128" s="50" t="s">
        <v>243</v>
      </c>
      <c r="H128" s="51" t="s">
        <v>218</v>
      </c>
      <c r="I128" s="50" t="s">
        <v>243</v>
      </c>
      <c r="K128" s="51" t="s">
        <v>218</v>
      </c>
      <c r="L128" s="50" t="s">
        <v>243</v>
      </c>
      <c r="M128"/>
    </row>
    <row r="129" spans="2:13" s="4" customFormat="1" x14ac:dyDescent="0.35">
      <c r="B129" s="2" t="s">
        <v>18</v>
      </c>
      <c r="C129" s="1" t="s">
        <v>238</v>
      </c>
      <c r="E129" s="2" t="s">
        <v>18</v>
      </c>
      <c r="F129" s="1" t="s">
        <v>238</v>
      </c>
      <c r="H129" s="2" t="s">
        <v>18</v>
      </c>
      <c r="I129" s="1" t="s">
        <v>238</v>
      </c>
      <c r="K129" s="2" t="s">
        <v>18</v>
      </c>
      <c r="L129" s="1" t="s">
        <v>238</v>
      </c>
      <c r="M129"/>
    </row>
    <row r="130" spans="2:13" s="4" customFormat="1" x14ac:dyDescent="0.35">
      <c r="B130" s="2" t="s">
        <v>19</v>
      </c>
      <c r="C130" s="1" t="s">
        <v>237</v>
      </c>
      <c r="E130" s="2" t="s">
        <v>19</v>
      </c>
      <c r="F130" s="1" t="s">
        <v>237</v>
      </c>
      <c r="H130" s="2" t="s">
        <v>19</v>
      </c>
      <c r="I130" s="1" t="s">
        <v>237</v>
      </c>
      <c r="K130" s="2" t="s">
        <v>19</v>
      </c>
      <c r="L130" s="1" t="s">
        <v>237</v>
      </c>
      <c r="M130"/>
    </row>
    <row r="131" spans="2:13" s="4" customFormat="1" x14ac:dyDescent="0.35">
      <c r="B131" s="2" t="s">
        <v>20</v>
      </c>
      <c r="C131" s="1" t="s">
        <v>239</v>
      </c>
      <c r="E131" s="2" t="s">
        <v>20</v>
      </c>
      <c r="F131" s="1" t="s">
        <v>239</v>
      </c>
      <c r="H131" s="2" t="s">
        <v>20</v>
      </c>
      <c r="I131" s="1" t="s">
        <v>239</v>
      </c>
      <c r="K131" s="2" t="s">
        <v>20</v>
      </c>
      <c r="L131" s="1" t="s">
        <v>239</v>
      </c>
      <c r="M131"/>
    </row>
    <row r="132" spans="2:13" s="4" customFormat="1" x14ac:dyDescent="0.35">
      <c r="B132" s="2" t="s">
        <v>21</v>
      </c>
      <c r="C132" s="1" t="s">
        <v>240</v>
      </c>
      <c r="E132" s="2" t="s">
        <v>21</v>
      </c>
      <c r="F132" s="1" t="s">
        <v>240</v>
      </c>
      <c r="H132" s="2" t="s">
        <v>21</v>
      </c>
      <c r="I132" s="1" t="s">
        <v>240</v>
      </c>
      <c r="K132" s="2" t="s">
        <v>21</v>
      </c>
      <c r="L132" s="1" t="s">
        <v>240</v>
      </c>
      <c r="M132"/>
    </row>
    <row r="133" spans="2:13" s="4" customFormat="1" x14ac:dyDescent="0.35">
      <c r="B133" s="2" t="s">
        <v>22</v>
      </c>
      <c r="C133" s="1" t="s">
        <v>241</v>
      </c>
      <c r="E133" s="2" t="s">
        <v>22</v>
      </c>
      <c r="F133" s="1" t="s">
        <v>241</v>
      </c>
      <c r="H133" s="2" t="s">
        <v>22</v>
      </c>
      <c r="I133" s="1" t="s">
        <v>241</v>
      </c>
      <c r="K133" s="2" t="s">
        <v>22</v>
      </c>
      <c r="L133" s="1" t="s">
        <v>241</v>
      </c>
      <c r="M133"/>
    </row>
    <row r="134" spans="2:13" s="4" customFormat="1" x14ac:dyDescent="0.35">
      <c r="B134" s="2" t="s">
        <v>23</v>
      </c>
      <c r="C134" s="1" t="s">
        <v>242</v>
      </c>
      <c r="E134" s="2" t="s">
        <v>23</v>
      </c>
      <c r="F134" s="1" t="s">
        <v>242</v>
      </c>
      <c r="H134" s="2" t="s">
        <v>23</v>
      </c>
      <c r="I134" s="1" t="s">
        <v>242</v>
      </c>
      <c r="K134" s="2" t="s">
        <v>23</v>
      </c>
      <c r="L134" s="1" t="s">
        <v>242</v>
      </c>
      <c r="M134"/>
    </row>
    <row r="135" spans="2:13" x14ac:dyDescent="0.35">
      <c r="K135" s="4"/>
      <c r="L135" s="4"/>
    </row>
    <row r="136" spans="2:13" x14ac:dyDescent="0.35">
      <c r="K136" s="4"/>
      <c r="L136" s="4"/>
    </row>
    <row r="137" spans="2:13" x14ac:dyDescent="0.35">
      <c r="K137" s="4"/>
      <c r="L137" s="4"/>
    </row>
    <row r="138" spans="2:13" x14ac:dyDescent="0.35">
      <c r="K138" s="4"/>
      <c r="L138" s="4"/>
    </row>
    <row r="139" spans="2:13" s="4" customFormat="1" x14ac:dyDescent="0.35">
      <c r="B139" s="51" t="s">
        <v>218</v>
      </c>
      <c r="C139" s="50" t="s">
        <v>243</v>
      </c>
      <c r="E139" s="51" t="s">
        <v>218</v>
      </c>
      <c r="F139" s="50" t="s">
        <v>243</v>
      </c>
      <c r="H139" s="51" t="s">
        <v>218</v>
      </c>
      <c r="I139" s="50" t="s">
        <v>243</v>
      </c>
      <c r="K139" s="51" t="s">
        <v>218</v>
      </c>
      <c r="L139" s="50" t="s">
        <v>243</v>
      </c>
      <c r="M139"/>
    </row>
    <row r="140" spans="2:13" s="4" customFormat="1" x14ac:dyDescent="0.35">
      <c r="B140" s="2" t="s">
        <v>18</v>
      </c>
      <c r="C140" s="1" t="s">
        <v>238</v>
      </c>
      <c r="E140" s="2" t="s">
        <v>18</v>
      </c>
      <c r="F140" s="1" t="s">
        <v>238</v>
      </c>
      <c r="H140" s="2" t="s">
        <v>18</v>
      </c>
      <c r="I140" s="1" t="s">
        <v>238</v>
      </c>
      <c r="K140" s="2" t="s">
        <v>18</v>
      </c>
      <c r="L140" s="1" t="s">
        <v>238</v>
      </c>
      <c r="M140"/>
    </row>
    <row r="141" spans="2:13" s="4" customFormat="1" x14ac:dyDescent="0.35">
      <c r="B141" s="2" t="s">
        <v>19</v>
      </c>
      <c r="C141" s="1" t="s">
        <v>237</v>
      </c>
      <c r="E141" s="2" t="s">
        <v>19</v>
      </c>
      <c r="F141" s="1" t="s">
        <v>237</v>
      </c>
      <c r="H141" s="2" t="s">
        <v>19</v>
      </c>
      <c r="I141" s="1" t="s">
        <v>237</v>
      </c>
      <c r="K141" s="2" t="s">
        <v>19</v>
      </c>
      <c r="L141" s="1" t="s">
        <v>237</v>
      </c>
      <c r="M141"/>
    </row>
    <row r="142" spans="2:13" s="4" customFormat="1" x14ac:dyDescent="0.35">
      <c r="B142" s="2" t="s">
        <v>20</v>
      </c>
      <c r="C142" s="1" t="s">
        <v>239</v>
      </c>
      <c r="E142" s="2" t="s">
        <v>20</v>
      </c>
      <c r="F142" s="1" t="s">
        <v>239</v>
      </c>
      <c r="H142" s="2" t="s">
        <v>20</v>
      </c>
      <c r="I142" s="1" t="s">
        <v>239</v>
      </c>
      <c r="K142" s="2" t="s">
        <v>20</v>
      </c>
      <c r="L142" s="1" t="s">
        <v>239</v>
      </c>
      <c r="M142"/>
    </row>
    <row r="143" spans="2:13" s="4" customFormat="1" x14ac:dyDescent="0.35">
      <c r="B143" s="2" t="s">
        <v>21</v>
      </c>
      <c r="C143" s="1" t="s">
        <v>240</v>
      </c>
      <c r="E143" s="2" t="s">
        <v>21</v>
      </c>
      <c r="F143" s="1" t="s">
        <v>240</v>
      </c>
      <c r="H143" s="2" t="s">
        <v>21</v>
      </c>
      <c r="I143" s="1" t="s">
        <v>240</v>
      </c>
      <c r="K143" s="2" t="s">
        <v>21</v>
      </c>
      <c r="L143" s="1" t="s">
        <v>240</v>
      </c>
      <c r="M143"/>
    </row>
    <row r="144" spans="2:13" s="4" customFormat="1" x14ac:dyDescent="0.35">
      <c r="B144" s="2" t="s">
        <v>22</v>
      </c>
      <c r="C144" s="1" t="s">
        <v>241</v>
      </c>
      <c r="E144" s="2" t="s">
        <v>22</v>
      </c>
      <c r="F144" s="1" t="s">
        <v>241</v>
      </c>
      <c r="H144" s="2" t="s">
        <v>22</v>
      </c>
      <c r="I144" s="1" t="s">
        <v>241</v>
      </c>
      <c r="K144" s="2" t="s">
        <v>22</v>
      </c>
      <c r="L144" s="1" t="s">
        <v>241</v>
      </c>
      <c r="M144"/>
    </row>
    <row r="145" spans="2:13" s="4" customFormat="1" x14ac:dyDescent="0.35">
      <c r="B145" s="2" t="s">
        <v>23</v>
      </c>
      <c r="C145" s="1" t="s">
        <v>242</v>
      </c>
      <c r="E145" s="2" t="s">
        <v>23</v>
      </c>
      <c r="F145" s="1" t="s">
        <v>242</v>
      </c>
      <c r="H145" s="2" t="s">
        <v>23</v>
      </c>
      <c r="I145" s="1" t="s">
        <v>242</v>
      </c>
      <c r="K145" s="2" t="s">
        <v>23</v>
      </c>
      <c r="L145" s="1" t="s">
        <v>242</v>
      </c>
      <c r="M145"/>
    </row>
    <row r="146" spans="2:13" x14ac:dyDescent="0.35">
      <c r="K146" s="4"/>
      <c r="L146" s="4"/>
    </row>
    <row r="147" spans="2:13" x14ac:dyDescent="0.35">
      <c r="B147" s="51" t="s">
        <v>218</v>
      </c>
      <c r="C147" s="50" t="s">
        <v>243</v>
      </c>
      <c r="E147" s="51" t="s">
        <v>218</v>
      </c>
      <c r="F147" s="50" t="s">
        <v>243</v>
      </c>
      <c r="H147" s="51" t="s">
        <v>218</v>
      </c>
      <c r="I147" s="50" t="s">
        <v>243</v>
      </c>
      <c r="K147" s="51" t="s">
        <v>218</v>
      </c>
      <c r="L147" s="50" t="s">
        <v>243</v>
      </c>
    </row>
    <row r="148" spans="2:13" x14ac:dyDescent="0.35">
      <c r="B148" s="2" t="s">
        <v>18</v>
      </c>
      <c r="C148" s="1" t="s">
        <v>238</v>
      </c>
      <c r="E148" s="2" t="s">
        <v>18</v>
      </c>
      <c r="F148" s="1" t="s">
        <v>238</v>
      </c>
      <c r="H148" s="2" t="s">
        <v>18</v>
      </c>
      <c r="I148" s="1" t="s">
        <v>238</v>
      </c>
      <c r="K148" s="2" t="s">
        <v>18</v>
      </c>
      <c r="L148" s="1" t="s">
        <v>238</v>
      </c>
    </row>
    <row r="149" spans="2:13" x14ac:dyDescent="0.35">
      <c r="B149" s="2" t="s">
        <v>19</v>
      </c>
      <c r="C149" s="1" t="s">
        <v>237</v>
      </c>
      <c r="E149" s="2" t="s">
        <v>19</v>
      </c>
      <c r="F149" s="1" t="s">
        <v>237</v>
      </c>
      <c r="H149" s="2" t="s">
        <v>19</v>
      </c>
      <c r="I149" s="1" t="s">
        <v>237</v>
      </c>
      <c r="K149" s="2" t="s">
        <v>19</v>
      </c>
      <c r="L149" s="1" t="s">
        <v>237</v>
      </c>
    </row>
    <row r="150" spans="2:13" x14ac:dyDescent="0.35">
      <c r="B150" s="2" t="s">
        <v>20</v>
      </c>
      <c r="C150" s="1" t="s">
        <v>239</v>
      </c>
      <c r="E150" s="2" t="s">
        <v>20</v>
      </c>
      <c r="F150" s="1" t="s">
        <v>239</v>
      </c>
      <c r="H150" s="2" t="s">
        <v>20</v>
      </c>
      <c r="I150" s="1" t="s">
        <v>239</v>
      </c>
      <c r="K150" s="2" t="s">
        <v>20</v>
      </c>
      <c r="L150" s="1" t="s">
        <v>239</v>
      </c>
    </row>
    <row r="151" spans="2:13" x14ac:dyDescent="0.35">
      <c r="B151" s="2" t="s">
        <v>21</v>
      </c>
      <c r="C151" s="1" t="s">
        <v>240</v>
      </c>
      <c r="E151" s="2" t="s">
        <v>21</v>
      </c>
      <c r="F151" s="1" t="s">
        <v>240</v>
      </c>
      <c r="H151" s="2" t="s">
        <v>21</v>
      </c>
      <c r="I151" s="1" t="s">
        <v>240</v>
      </c>
      <c r="K151" s="2" t="s">
        <v>21</v>
      </c>
      <c r="L151" s="1" t="s">
        <v>240</v>
      </c>
    </row>
    <row r="152" spans="2:13" x14ac:dyDescent="0.35">
      <c r="B152" s="2" t="s">
        <v>22</v>
      </c>
      <c r="C152" s="1" t="s">
        <v>241</v>
      </c>
      <c r="E152" s="2" t="s">
        <v>22</v>
      </c>
      <c r="F152" s="1" t="s">
        <v>241</v>
      </c>
      <c r="H152" s="2" t="s">
        <v>22</v>
      </c>
      <c r="I152" s="1" t="s">
        <v>241</v>
      </c>
      <c r="K152" s="2" t="s">
        <v>22</v>
      </c>
      <c r="L152" s="1" t="s">
        <v>241</v>
      </c>
    </row>
    <row r="153" spans="2:13" x14ac:dyDescent="0.35">
      <c r="B153" s="2" t="s">
        <v>23</v>
      </c>
      <c r="C153" s="1" t="s">
        <v>242</v>
      </c>
      <c r="E153" s="2" t="s">
        <v>23</v>
      </c>
      <c r="F153" s="1" t="s">
        <v>242</v>
      </c>
      <c r="H153" s="2" t="s">
        <v>23</v>
      </c>
      <c r="I153" s="1" t="s">
        <v>242</v>
      </c>
      <c r="K153" s="2" t="s">
        <v>23</v>
      </c>
      <c r="L153" s="1" t="s">
        <v>242</v>
      </c>
    </row>
    <row r="154" spans="2:13" x14ac:dyDescent="0.35">
      <c r="K154" s="4"/>
      <c r="L154" s="4"/>
    </row>
    <row r="155" spans="2:13" x14ac:dyDescent="0.35">
      <c r="B155" s="51" t="s">
        <v>218</v>
      </c>
      <c r="C155" s="50" t="s">
        <v>243</v>
      </c>
      <c r="E155" s="51" t="s">
        <v>218</v>
      </c>
      <c r="F155" s="50" t="s">
        <v>243</v>
      </c>
      <c r="H155" s="51" t="s">
        <v>218</v>
      </c>
      <c r="I155" s="50" t="s">
        <v>243</v>
      </c>
      <c r="K155" s="51" t="s">
        <v>218</v>
      </c>
      <c r="L155" s="50" t="s">
        <v>243</v>
      </c>
    </row>
    <row r="156" spans="2:13" x14ac:dyDescent="0.35">
      <c r="B156" s="2" t="s">
        <v>18</v>
      </c>
      <c r="C156" s="1" t="s">
        <v>238</v>
      </c>
      <c r="E156" s="2" t="s">
        <v>18</v>
      </c>
      <c r="F156" s="1" t="s">
        <v>238</v>
      </c>
      <c r="H156" s="2" t="s">
        <v>18</v>
      </c>
      <c r="I156" s="1" t="s">
        <v>238</v>
      </c>
      <c r="K156" s="2" t="s">
        <v>18</v>
      </c>
      <c r="L156" s="1" t="s">
        <v>238</v>
      </c>
    </row>
    <row r="157" spans="2:13" x14ac:dyDescent="0.35">
      <c r="B157" s="2" t="s">
        <v>19</v>
      </c>
      <c r="C157" s="1" t="s">
        <v>237</v>
      </c>
      <c r="E157" s="2" t="s">
        <v>19</v>
      </c>
      <c r="F157" s="1" t="s">
        <v>237</v>
      </c>
      <c r="H157" s="2" t="s">
        <v>19</v>
      </c>
      <c r="I157" s="1" t="s">
        <v>237</v>
      </c>
      <c r="K157" s="2" t="s">
        <v>19</v>
      </c>
      <c r="L157" s="1" t="s">
        <v>237</v>
      </c>
    </row>
    <row r="158" spans="2:13" x14ac:dyDescent="0.35">
      <c r="B158" s="2" t="s">
        <v>20</v>
      </c>
      <c r="C158" s="1" t="s">
        <v>239</v>
      </c>
      <c r="E158" s="2" t="s">
        <v>20</v>
      </c>
      <c r="F158" s="1" t="s">
        <v>239</v>
      </c>
      <c r="H158" s="2" t="s">
        <v>20</v>
      </c>
      <c r="I158" s="1" t="s">
        <v>239</v>
      </c>
      <c r="K158" s="2" t="s">
        <v>20</v>
      </c>
      <c r="L158" s="1" t="s">
        <v>239</v>
      </c>
    </row>
    <row r="159" spans="2:13" x14ac:dyDescent="0.35">
      <c r="B159" s="2" t="s">
        <v>21</v>
      </c>
      <c r="C159" s="1" t="s">
        <v>240</v>
      </c>
      <c r="E159" s="2" t="s">
        <v>21</v>
      </c>
      <c r="F159" s="1" t="s">
        <v>240</v>
      </c>
      <c r="H159" s="2" t="s">
        <v>21</v>
      </c>
      <c r="I159" s="1" t="s">
        <v>240</v>
      </c>
      <c r="K159" s="2" t="s">
        <v>21</v>
      </c>
      <c r="L159" s="1" t="s">
        <v>240</v>
      </c>
    </row>
    <row r="160" spans="2:13" x14ac:dyDescent="0.35">
      <c r="B160" s="2" t="s">
        <v>22</v>
      </c>
      <c r="C160" s="1" t="s">
        <v>241</v>
      </c>
      <c r="E160" s="2" t="s">
        <v>22</v>
      </c>
      <c r="F160" s="1" t="s">
        <v>241</v>
      </c>
      <c r="H160" s="2" t="s">
        <v>22</v>
      </c>
      <c r="I160" s="1" t="s">
        <v>241</v>
      </c>
      <c r="K160" s="2" t="s">
        <v>22</v>
      </c>
      <c r="L160" s="1" t="s">
        <v>241</v>
      </c>
    </row>
    <row r="161" spans="2:12" x14ac:dyDescent="0.35">
      <c r="B161" s="2" t="s">
        <v>23</v>
      </c>
      <c r="C161" s="1" t="s">
        <v>242</v>
      </c>
      <c r="E161" s="2" t="s">
        <v>23</v>
      </c>
      <c r="F161" s="1" t="s">
        <v>242</v>
      </c>
      <c r="H161" s="2" t="s">
        <v>23</v>
      </c>
      <c r="I161" s="1" t="s">
        <v>242</v>
      </c>
      <c r="K161" s="2" t="s">
        <v>23</v>
      </c>
      <c r="L161" s="1" t="s">
        <v>242</v>
      </c>
    </row>
  </sheetData>
  <mergeCells count="2">
    <mergeCell ref="A1:B1"/>
    <mergeCell ref="A35:B35"/>
  </mergeCells>
  <pageMargins left="0.31496062992125984" right="0.31496062992125984" top="0.15748031496062992" bottom="0.15748031496062992" header="0.31496062992125984" footer="0.31496062992125984"/>
  <pageSetup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28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M18" sqref="M18"/>
    </sheetView>
  </sheetViews>
  <sheetFormatPr defaultRowHeight="14.5" x14ac:dyDescent="0.35"/>
  <cols>
    <col min="1" max="1" width="5.26953125" style="598" customWidth="1"/>
    <col min="2" max="2" width="15.81640625" bestFit="1" customWidth="1"/>
    <col min="3" max="3" width="14" style="598" customWidth="1"/>
    <col min="4" max="4" width="10" style="598" bestFit="1" customWidth="1"/>
    <col min="5" max="10" width="11.7265625" style="598" customWidth="1"/>
    <col min="11" max="12" width="11.7265625" customWidth="1"/>
    <col min="13" max="13" width="13.1796875" bestFit="1" customWidth="1"/>
    <col min="14" max="14" width="12" bestFit="1" customWidth="1"/>
    <col min="15" max="15" width="12.54296875" customWidth="1"/>
    <col min="18" max="18" width="13.453125" customWidth="1"/>
    <col min="20" max="20" width="12" bestFit="1" customWidth="1"/>
    <col min="22" max="22" width="12" bestFit="1" customWidth="1"/>
    <col min="24" max="24" width="10.453125" customWidth="1"/>
  </cols>
  <sheetData>
    <row r="1" spans="1:15" ht="18.5" x14ac:dyDescent="0.45">
      <c r="A1" s="333" t="s">
        <v>1451</v>
      </c>
      <c r="B1" s="333"/>
      <c r="C1" s="62"/>
      <c r="D1" s="62"/>
    </row>
    <row r="2" spans="1:15" ht="18.5" x14ac:dyDescent="0.45">
      <c r="A2" s="600" t="s">
        <v>2361</v>
      </c>
      <c r="B2" s="600"/>
      <c r="C2" s="62"/>
      <c r="D2" s="62"/>
    </row>
    <row r="3" spans="1:15" ht="18.5" x14ac:dyDescent="0.45">
      <c r="A3" s="600" t="s">
        <v>2362</v>
      </c>
      <c r="B3" s="600"/>
      <c r="C3" s="62"/>
      <c r="D3" s="62"/>
      <c r="M3" s="35">
        <f>L7+L8+L14+L17+L21+L29</f>
        <v>144000</v>
      </c>
      <c r="N3" s="35"/>
    </row>
    <row r="5" spans="1:15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897</v>
      </c>
      <c r="J5" s="22" t="s">
        <v>898</v>
      </c>
      <c r="K5" s="22" t="s">
        <v>0</v>
      </c>
      <c r="L5" s="22" t="s">
        <v>38</v>
      </c>
      <c r="M5" s="22" t="s">
        <v>82</v>
      </c>
    </row>
    <row r="6" spans="1:15" ht="21" customHeight="1" x14ac:dyDescent="0.35">
      <c r="A6" s="510">
        <v>1</v>
      </c>
      <c r="B6" s="470" t="s">
        <v>276</v>
      </c>
      <c r="C6" s="606" t="s">
        <v>487</v>
      </c>
      <c r="D6" s="606">
        <v>2</v>
      </c>
      <c r="E6" s="448"/>
      <c r="F6" s="448">
        <v>2</v>
      </c>
      <c r="G6" s="448"/>
      <c r="H6" s="448"/>
      <c r="I6" s="448"/>
      <c r="J6" s="448"/>
      <c r="K6" s="510">
        <f>SUM(E6:J6)</f>
        <v>2</v>
      </c>
      <c r="L6" s="511">
        <f>K6*9000</f>
        <v>18000</v>
      </c>
      <c r="M6" s="509" t="s">
        <v>440</v>
      </c>
      <c r="N6" t="s">
        <v>2534</v>
      </c>
      <c r="O6" s="3"/>
    </row>
    <row r="7" spans="1:15" ht="21" customHeight="1" x14ac:dyDescent="0.35">
      <c r="A7" s="510">
        <f>A6+1</f>
        <v>2</v>
      </c>
      <c r="B7" s="470" t="s">
        <v>2541</v>
      </c>
      <c r="C7" s="606" t="s">
        <v>108</v>
      </c>
      <c r="D7" s="606">
        <v>6</v>
      </c>
      <c r="E7" s="448"/>
      <c r="F7" s="448"/>
      <c r="G7" s="448"/>
      <c r="H7" s="448"/>
      <c r="I7" s="448">
        <v>1</v>
      </c>
      <c r="J7" s="448">
        <v>1</v>
      </c>
      <c r="K7" s="510">
        <f t="shared" ref="K7:K30" si="0">SUM(E7:J7)</f>
        <v>2</v>
      </c>
      <c r="L7" s="511">
        <f t="shared" ref="L7:L30" si="1">K7*9000</f>
        <v>18000</v>
      </c>
      <c r="M7" s="509" t="s">
        <v>440</v>
      </c>
      <c r="N7" t="s">
        <v>2535</v>
      </c>
      <c r="O7" s="3"/>
    </row>
    <row r="8" spans="1:15" ht="21" customHeight="1" x14ac:dyDescent="0.35">
      <c r="A8" s="510">
        <f t="shared" ref="A8:A30" si="2">A7+1</f>
        <v>3</v>
      </c>
      <c r="B8" s="470" t="s">
        <v>1192</v>
      </c>
      <c r="C8" s="606" t="s">
        <v>108</v>
      </c>
      <c r="D8" s="606">
        <v>6</v>
      </c>
      <c r="E8" s="448"/>
      <c r="F8" s="448"/>
      <c r="G8" s="448"/>
      <c r="H8" s="448"/>
      <c r="I8" s="448"/>
      <c r="J8" s="448">
        <v>2</v>
      </c>
      <c r="K8" s="510">
        <f t="shared" si="0"/>
        <v>2</v>
      </c>
      <c r="L8" s="511">
        <f t="shared" si="1"/>
        <v>18000</v>
      </c>
      <c r="M8" s="509" t="s">
        <v>440</v>
      </c>
      <c r="N8" t="s">
        <v>2536</v>
      </c>
      <c r="O8" s="3"/>
    </row>
    <row r="9" spans="1:15" ht="21" customHeight="1" x14ac:dyDescent="0.35">
      <c r="A9" s="510">
        <f t="shared" si="2"/>
        <v>4</v>
      </c>
      <c r="B9" s="470" t="s">
        <v>686</v>
      </c>
      <c r="C9" s="606" t="s">
        <v>687</v>
      </c>
      <c r="D9" s="606">
        <v>4</v>
      </c>
      <c r="E9" s="448"/>
      <c r="F9" s="448"/>
      <c r="G9" s="448"/>
      <c r="H9" s="448"/>
      <c r="I9" s="448">
        <v>2</v>
      </c>
      <c r="J9" s="448"/>
      <c r="K9" s="510">
        <f t="shared" si="0"/>
        <v>2</v>
      </c>
      <c r="L9" s="511">
        <f t="shared" si="1"/>
        <v>18000</v>
      </c>
      <c r="M9" s="509" t="s">
        <v>440</v>
      </c>
      <c r="N9" t="s">
        <v>2537</v>
      </c>
    </row>
    <row r="10" spans="1:15" ht="21" customHeight="1" x14ac:dyDescent="0.35">
      <c r="A10" s="510">
        <f t="shared" si="2"/>
        <v>5</v>
      </c>
      <c r="B10" s="470" t="s">
        <v>1499</v>
      </c>
      <c r="C10" s="606" t="s">
        <v>413</v>
      </c>
      <c r="D10" s="606">
        <v>3</v>
      </c>
      <c r="E10" s="448"/>
      <c r="F10" s="448"/>
      <c r="G10" s="448">
        <v>1</v>
      </c>
      <c r="H10" s="448"/>
      <c r="I10" s="448"/>
      <c r="J10" s="448"/>
      <c r="K10" s="510">
        <f t="shared" si="0"/>
        <v>1</v>
      </c>
      <c r="L10" s="511">
        <f t="shared" si="1"/>
        <v>9000</v>
      </c>
      <c r="M10" s="509" t="s">
        <v>440</v>
      </c>
      <c r="N10" t="s">
        <v>2538</v>
      </c>
    </row>
    <row r="11" spans="1:15" ht="21" customHeight="1" x14ac:dyDescent="0.35">
      <c r="A11" s="510">
        <f t="shared" si="2"/>
        <v>6</v>
      </c>
      <c r="B11" s="470" t="s">
        <v>1285</v>
      </c>
      <c r="C11" s="606" t="s">
        <v>687</v>
      </c>
      <c r="D11" s="606">
        <v>4</v>
      </c>
      <c r="E11" s="448"/>
      <c r="F11" s="448"/>
      <c r="G11" s="448"/>
      <c r="H11" s="448"/>
      <c r="I11" s="448">
        <v>2</v>
      </c>
      <c r="J11" s="448"/>
      <c r="K11" s="510">
        <f t="shared" si="0"/>
        <v>2</v>
      </c>
      <c r="L11" s="511">
        <f t="shared" si="1"/>
        <v>18000</v>
      </c>
      <c r="M11" s="509" t="s">
        <v>440</v>
      </c>
      <c r="N11" t="s">
        <v>2539</v>
      </c>
    </row>
    <row r="12" spans="1:15" ht="21" customHeight="1" x14ac:dyDescent="0.35">
      <c r="A12" s="510">
        <f t="shared" si="2"/>
        <v>7</v>
      </c>
      <c r="B12" s="470" t="s">
        <v>828</v>
      </c>
      <c r="C12" s="448" t="s">
        <v>104</v>
      </c>
      <c r="D12" s="448">
        <v>4</v>
      </c>
      <c r="E12" s="448"/>
      <c r="F12" s="448"/>
      <c r="G12" s="448"/>
      <c r="H12" s="448"/>
      <c r="I12" s="448">
        <v>2</v>
      </c>
      <c r="J12" s="448"/>
      <c r="K12" s="510">
        <f t="shared" si="0"/>
        <v>2</v>
      </c>
      <c r="L12" s="511">
        <f t="shared" si="1"/>
        <v>18000</v>
      </c>
      <c r="M12" s="509" t="s">
        <v>440</v>
      </c>
      <c r="N12" t="s">
        <v>2540</v>
      </c>
    </row>
    <row r="13" spans="1:15" ht="21" customHeight="1" x14ac:dyDescent="0.35">
      <c r="A13" s="510">
        <f t="shared" si="2"/>
        <v>8</v>
      </c>
      <c r="B13" s="470" t="s">
        <v>733</v>
      </c>
      <c r="C13" s="448" t="s">
        <v>189</v>
      </c>
      <c r="D13" s="448">
        <v>8</v>
      </c>
      <c r="E13" s="448"/>
      <c r="F13" s="448">
        <v>1</v>
      </c>
      <c r="G13" s="448">
        <v>1</v>
      </c>
      <c r="H13" s="448"/>
      <c r="I13" s="448"/>
      <c r="J13" s="448"/>
      <c r="K13" s="510">
        <f t="shared" si="0"/>
        <v>2</v>
      </c>
      <c r="L13" s="511">
        <f t="shared" si="1"/>
        <v>18000</v>
      </c>
      <c r="M13" s="509" t="s">
        <v>440</v>
      </c>
      <c r="N13" t="s">
        <v>2547</v>
      </c>
    </row>
    <row r="14" spans="1:15" ht="21" customHeight="1" x14ac:dyDescent="0.35">
      <c r="A14" s="510">
        <f t="shared" si="2"/>
        <v>9</v>
      </c>
      <c r="B14" s="470" t="s">
        <v>2226</v>
      </c>
      <c r="C14" s="448" t="s">
        <v>649</v>
      </c>
      <c r="D14" s="448">
        <v>5</v>
      </c>
      <c r="E14" s="448"/>
      <c r="F14" s="448">
        <v>2</v>
      </c>
      <c r="G14" s="448"/>
      <c r="H14" s="448"/>
      <c r="I14" s="448"/>
      <c r="J14" s="448">
        <v>2</v>
      </c>
      <c r="K14" s="510">
        <f t="shared" si="0"/>
        <v>4</v>
      </c>
      <c r="L14" s="511">
        <f t="shared" si="1"/>
        <v>36000</v>
      </c>
      <c r="M14" s="509" t="s">
        <v>440</v>
      </c>
      <c r="N14" t="s">
        <v>2546</v>
      </c>
    </row>
    <row r="15" spans="1:15" ht="21" customHeight="1" x14ac:dyDescent="0.35">
      <c r="A15" s="510">
        <f t="shared" si="2"/>
        <v>10</v>
      </c>
      <c r="B15" s="470" t="s">
        <v>2545</v>
      </c>
      <c r="C15" s="448" t="s">
        <v>487</v>
      </c>
      <c r="D15" s="448">
        <v>2</v>
      </c>
      <c r="E15" s="448"/>
      <c r="F15" s="448"/>
      <c r="G15" s="448"/>
      <c r="H15" s="448"/>
      <c r="I15" s="448"/>
      <c r="J15" s="448">
        <v>2</v>
      </c>
      <c r="K15" s="510">
        <f t="shared" si="0"/>
        <v>2</v>
      </c>
      <c r="L15" s="511">
        <f t="shared" si="1"/>
        <v>18000</v>
      </c>
      <c r="M15" s="509" t="s">
        <v>440</v>
      </c>
      <c r="N15" t="s">
        <v>2543</v>
      </c>
    </row>
    <row r="16" spans="1:15" ht="21" customHeight="1" x14ac:dyDescent="0.35">
      <c r="A16" s="510">
        <f t="shared" si="2"/>
        <v>11</v>
      </c>
      <c r="B16" s="470" t="s">
        <v>1936</v>
      </c>
      <c r="C16" s="448" t="s">
        <v>484</v>
      </c>
      <c r="D16" s="448">
        <v>6</v>
      </c>
      <c r="E16" s="448"/>
      <c r="F16" s="448"/>
      <c r="G16" s="448">
        <v>1</v>
      </c>
      <c r="H16" s="448"/>
      <c r="I16" s="448"/>
      <c r="J16" s="448">
        <v>1</v>
      </c>
      <c r="K16" s="510">
        <f t="shared" si="0"/>
        <v>2</v>
      </c>
      <c r="L16" s="511">
        <f t="shared" si="1"/>
        <v>18000</v>
      </c>
      <c r="M16" s="509" t="s">
        <v>440</v>
      </c>
      <c r="N16" t="s">
        <v>2544</v>
      </c>
    </row>
    <row r="17" spans="1:15" ht="27" customHeight="1" x14ac:dyDescent="0.35">
      <c r="A17" s="510">
        <f t="shared" si="2"/>
        <v>12</v>
      </c>
      <c r="B17" s="470" t="s">
        <v>2554</v>
      </c>
      <c r="C17" s="448" t="s">
        <v>1633</v>
      </c>
      <c r="D17" s="448">
        <v>8</v>
      </c>
      <c r="E17" s="448"/>
      <c r="F17" s="448"/>
      <c r="G17" s="448">
        <v>2</v>
      </c>
      <c r="H17" s="448"/>
      <c r="I17" s="448"/>
      <c r="J17" s="448">
        <v>3</v>
      </c>
      <c r="K17" s="510">
        <f t="shared" si="0"/>
        <v>5</v>
      </c>
      <c r="L17" s="511">
        <f t="shared" si="1"/>
        <v>45000</v>
      </c>
      <c r="M17" s="509" t="s">
        <v>440</v>
      </c>
      <c r="N17" t="s">
        <v>2548</v>
      </c>
    </row>
    <row r="18" spans="1:15" ht="27" customHeight="1" x14ac:dyDescent="0.35">
      <c r="A18" s="510">
        <f t="shared" si="2"/>
        <v>13</v>
      </c>
      <c r="B18" s="470" t="s">
        <v>1181</v>
      </c>
      <c r="C18" s="448" t="s">
        <v>1633</v>
      </c>
      <c r="D18" s="606">
        <v>8</v>
      </c>
      <c r="E18" s="448">
        <v>3</v>
      </c>
      <c r="F18" s="448">
        <v>1</v>
      </c>
      <c r="G18" s="448">
        <v>2</v>
      </c>
      <c r="H18" s="448">
        <v>1</v>
      </c>
      <c r="I18" s="448">
        <v>2</v>
      </c>
      <c r="J18" s="448">
        <v>1</v>
      </c>
      <c r="K18" s="510">
        <f t="shared" si="0"/>
        <v>10</v>
      </c>
      <c r="L18" s="511">
        <f t="shared" si="1"/>
        <v>90000</v>
      </c>
      <c r="M18" s="509" t="s">
        <v>440</v>
      </c>
      <c r="N18" t="s">
        <v>2549</v>
      </c>
    </row>
    <row r="19" spans="1:15" ht="27" customHeight="1" x14ac:dyDescent="0.35">
      <c r="A19" s="510">
        <f t="shared" si="2"/>
        <v>14</v>
      </c>
      <c r="B19" s="470" t="s">
        <v>1766</v>
      </c>
      <c r="C19" s="448" t="s">
        <v>649</v>
      </c>
      <c r="D19" s="448">
        <v>5</v>
      </c>
      <c r="E19" s="448"/>
      <c r="F19" s="448"/>
      <c r="G19" s="448"/>
      <c r="H19" s="448">
        <v>1</v>
      </c>
      <c r="I19" s="448">
        <v>4</v>
      </c>
      <c r="J19" s="448"/>
      <c r="K19" s="510">
        <f t="shared" si="0"/>
        <v>5</v>
      </c>
      <c r="L19" s="511">
        <f t="shared" si="1"/>
        <v>45000</v>
      </c>
      <c r="M19" s="607" t="s">
        <v>440</v>
      </c>
      <c r="N19" t="s">
        <v>2550</v>
      </c>
    </row>
    <row r="20" spans="1:15" ht="27" customHeight="1" x14ac:dyDescent="0.35">
      <c r="A20" s="510">
        <f t="shared" si="2"/>
        <v>15</v>
      </c>
      <c r="B20" s="470" t="s">
        <v>691</v>
      </c>
      <c r="C20" s="448" t="s">
        <v>104</v>
      </c>
      <c r="D20" s="448">
        <v>4</v>
      </c>
      <c r="E20" s="448"/>
      <c r="F20" s="448"/>
      <c r="G20" s="448">
        <v>6</v>
      </c>
      <c r="H20" s="448"/>
      <c r="I20" s="448">
        <v>3</v>
      </c>
      <c r="J20" s="448"/>
      <c r="K20" s="510">
        <f t="shared" si="0"/>
        <v>9</v>
      </c>
      <c r="L20" s="511">
        <f t="shared" si="1"/>
        <v>81000</v>
      </c>
      <c r="M20" s="509" t="s">
        <v>440</v>
      </c>
      <c r="N20" t="s">
        <v>2551</v>
      </c>
    </row>
    <row r="21" spans="1:15" ht="27" customHeight="1" x14ac:dyDescent="0.35">
      <c r="A21" s="510">
        <f t="shared" si="2"/>
        <v>16</v>
      </c>
      <c r="B21" s="470" t="s">
        <v>1810</v>
      </c>
      <c r="C21" s="448" t="s">
        <v>2555</v>
      </c>
      <c r="D21" s="448">
        <v>7</v>
      </c>
      <c r="E21" s="448"/>
      <c r="F21" s="448"/>
      <c r="G21" s="448">
        <v>1</v>
      </c>
      <c r="H21" s="448"/>
      <c r="I21" s="448"/>
      <c r="J21" s="448">
        <v>1</v>
      </c>
      <c r="K21" s="510">
        <f t="shared" si="0"/>
        <v>2</v>
      </c>
      <c r="L21" s="511">
        <f t="shared" si="1"/>
        <v>18000</v>
      </c>
      <c r="M21" s="509" t="s">
        <v>440</v>
      </c>
      <c r="N21" t="s">
        <v>2552</v>
      </c>
    </row>
    <row r="22" spans="1:15" ht="27" customHeight="1" x14ac:dyDescent="0.35">
      <c r="A22" s="510">
        <f t="shared" si="2"/>
        <v>17</v>
      </c>
      <c r="B22" s="470" t="s">
        <v>2556</v>
      </c>
      <c r="C22" s="448"/>
      <c r="D22" s="448">
        <v>1</v>
      </c>
      <c r="E22" s="448"/>
      <c r="F22" s="448"/>
      <c r="G22" s="448"/>
      <c r="H22" s="448"/>
      <c r="I22" s="448"/>
      <c r="J22" s="448">
        <v>1</v>
      </c>
      <c r="K22" s="510">
        <f t="shared" si="0"/>
        <v>1</v>
      </c>
      <c r="L22" s="511">
        <f t="shared" si="1"/>
        <v>9000</v>
      </c>
      <c r="M22" s="509" t="s">
        <v>440</v>
      </c>
      <c r="N22" t="s">
        <v>2553</v>
      </c>
    </row>
    <row r="23" spans="1:15" ht="27" customHeight="1" x14ac:dyDescent="0.35">
      <c r="A23" s="510">
        <f t="shared" si="2"/>
        <v>18</v>
      </c>
      <c r="B23" s="470" t="s">
        <v>393</v>
      </c>
      <c r="C23" s="448"/>
      <c r="D23" s="448">
        <v>1</v>
      </c>
      <c r="E23" s="448"/>
      <c r="F23" s="448">
        <v>2</v>
      </c>
      <c r="G23" s="448">
        <v>2</v>
      </c>
      <c r="H23" s="448"/>
      <c r="I23" s="448">
        <v>3</v>
      </c>
      <c r="J23" s="448"/>
      <c r="K23" s="510">
        <f t="shared" si="0"/>
        <v>7</v>
      </c>
      <c r="L23" s="511">
        <f t="shared" si="1"/>
        <v>63000</v>
      </c>
      <c r="M23" s="509" t="s">
        <v>440</v>
      </c>
    </row>
    <row r="24" spans="1:15" ht="27" customHeight="1" x14ac:dyDescent="0.35">
      <c r="A24" s="510">
        <f t="shared" si="2"/>
        <v>19</v>
      </c>
      <c r="B24" s="470" t="s">
        <v>2557</v>
      </c>
      <c r="C24" s="448"/>
      <c r="D24" s="448">
        <v>7</v>
      </c>
      <c r="E24" s="448">
        <v>1</v>
      </c>
      <c r="F24" s="448"/>
      <c r="G24" s="448"/>
      <c r="H24" s="448"/>
      <c r="I24" s="448"/>
      <c r="J24" s="448"/>
      <c r="K24" s="510">
        <f t="shared" si="0"/>
        <v>1</v>
      </c>
      <c r="L24" s="511">
        <f t="shared" si="1"/>
        <v>9000</v>
      </c>
      <c r="M24" s="509" t="s">
        <v>440</v>
      </c>
    </row>
    <row r="25" spans="1:15" ht="27" customHeight="1" x14ac:dyDescent="0.35">
      <c r="A25" s="510">
        <f t="shared" si="2"/>
        <v>20</v>
      </c>
      <c r="B25" s="470" t="s">
        <v>2558</v>
      </c>
      <c r="C25" s="448" t="s">
        <v>649</v>
      </c>
      <c r="D25" s="448">
        <v>5</v>
      </c>
      <c r="E25" s="448"/>
      <c r="F25" s="448"/>
      <c r="G25" s="448"/>
      <c r="H25" s="448">
        <v>1</v>
      </c>
      <c r="I25" s="448"/>
      <c r="J25" s="448"/>
      <c r="K25" s="510">
        <f t="shared" si="0"/>
        <v>1</v>
      </c>
      <c r="L25" s="511">
        <f t="shared" si="1"/>
        <v>9000</v>
      </c>
      <c r="M25" s="509" t="s">
        <v>440</v>
      </c>
    </row>
    <row r="26" spans="1:15" ht="27" customHeight="1" x14ac:dyDescent="0.35">
      <c r="A26" s="510">
        <f t="shared" si="2"/>
        <v>21</v>
      </c>
      <c r="B26" s="470" t="s">
        <v>745</v>
      </c>
      <c r="C26" s="448" t="s">
        <v>104</v>
      </c>
      <c r="D26" s="448">
        <v>4</v>
      </c>
      <c r="E26" s="448"/>
      <c r="F26" s="448"/>
      <c r="G26" s="448"/>
      <c r="H26" s="448">
        <v>1</v>
      </c>
      <c r="I26" s="448"/>
      <c r="J26" s="448"/>
      <c r="K26" s="510">
        <f t="shared" si="0"/>
        <v>1</v>
      </c>
      <c r="L26" s="511">
        <f t="shared" si="1"/>
        <v>9000</v>
      </c>
      <c r="M26" s="509" t="s">
        <v>440</v>
      </c>
    </row>
    <row r="27" spans="1:15" ht="27" customHeight="1" x14ac:dyDescent="0.35">
      <c r="A27" s="510">
        <f t="shared" si="2"/>
        <v>22</v>
      </c>
      <c r="B27" s="470" t="s">
        <v>2559</v>
      </c>
      <c r="C27" s="448" t="s">
        <v>484</v>
      </c>
      <c r="D27" s="448">
        <v>6</v>
      </c>
      <c r="E27" s="448">
        <v>1</v>
      </c>
      <c r="F27" s="448"/>
      <c r="G27" s="448"/>
      <c r="H27" s="448"/>
      <c r="I27" s="448"/>
      <c r="J27" s="448">
        <v>1</v>
      </c>
      <c r="K27" s="510">
        <f t="shared" si="0"/>
        <v>2</v>
      </c>
      <c r="L27" s="511">
        <f t="shared" si="1"/>
        <v>18000</v>
      </c>
      <c r="M27" s="509" t="s">
        <v>440</v>
      </c>
      <c r="N27" s="542"/>
    </row>
    <row r="28" spans="1:15" ht="27" customHeight="1" x14ac:dyDescent="0.35">
      <c r="A28" s="510">
        <f t="shared" si="2"/>
        <v>23</v>
      </c>
      <c r="B28" s="470" t="s">
        <v>1080</v>
      </c>
      <c r="C28" s="606"/>
      <c r="D28" s="606"/>
      <c r="E28" s="448"/>
      <c r="F28" s="448"/>
      <c r="G28" s="448">
        <v>1</v>
      </c>
      <c r="H28" s="448"/>
      <c r="I28" s="448">
        <v>1</v>
      </c>
      <c r="J28" s="448"/>
      <c r="K28" s="510">
        <f t="shared" si="0"/>
        <v>2</v>
      </c>
      <c r="L28" s="511">
        <f t="shared" si="1"/>
        <v>18000</v>
      </c>
      <c r="M28" s="509" t="s">
        <v>440</v>
      </c>
    </row>
    <row r="29" spans="1:15" ht="27" customHeight="1" x14ac:dyDescent="0.35">
      <c r="A29" s="510">
        <f t="shared" si="2"/>
        <v>24</v>
      </c>
      <c r="B29" s="470" t="s">
        <v>1265</v>
      </c>
      <c r="C29" s="606" t="s">
        <v>1266</v>
      </c>
      <c r="D29" s="606">
        <v>2</v>
      </c>
      <c r="E29" s="448"/>
      <c r="F29" s="448"/>
      <c r="G29" s="448"/>
      <c r="H29" s="448">
        <v>1</v>
      </c>
      <c r="I29" s="448"/>
      <c r="J29" s="448"/>
      <c r="K29" s="510">
        <f t="shared" si="0"/>
        <v>1</v>
      </c>
      <c r="L29" s="511">
        <f t="shared" si="1"/>
        <v>9000</v>
      </c>
      <c r="M29" s="509" t="s">
        <v>440</v>
      </c>
    </row>
    <row r="30" spans="1:15" ht="27" customHeight="1" x14ac:dyDescent="0.35">
      <c r="A30" s="61">
        <f t="shared" si="2"/>
        <v>25</v>
      </c>
      <c r="B30" s="93"/>
      <c r="C30" s="332"/>
      <c r="D30" s="332"/>
      <c r="E30" s="94"/>
      <c r="F30" s="94"/>
      <c r="G30" s="94"/>
      <c r="H30" s="94"/>
      <c r="I30" s="94"/>
      <c r="J30" s="94"/>
      <c r="K30" s="61">
        <f t="shared" si="0"/>
        <v>0</v>
      </c>
      <c r="L30" s="67">
        <f t="shared" si="1"/>
        <v>0</v>
      </c>
      <c r="M30" s="60"/>
    </row>
    <row r="31" spans="1:15" s="10" customFormat="1" ht="24.75" customHeight="1" x14ac:dyDescent="0.35">
      <c r="A31" s="663" t="s">
        <v>0</v>
      </c>
      <c r="B31" s="664"/>
      <c r="C31" s="596"/>
      <c r="D31" s="596"/>
      <c r="E31" s="22">
        <f t="shared" ref="E31:J31" si="3">SUM(E6:E30)</f>
        <v>5</v>
      </c>
      <c r="F31" s="22">
        <f t="shared" si="3"/>
        <v>8</v>
      </c>
      <c r="G31" s="22">
        <f t="shared" si="3"/>
        <v>17</v>
      </c>
      <c r="H31" s="22">
        <f t="shared" si="3"/>
        <v>5</v>
      </c>
      <c r="I31" s="22">
        <f t="shared" si="3"/>
        <v>20</v>
      </c>
      <c r="J31" s="22">
        <f t="shared" si="3"/>
        <v>15</v>
      </c>
      <c r="K31" s="22">
        <f>SUM(E31:J31)</f>
        <v>70</v>
      </c>
      <c r="L31" s="23">
        <f>SUM(L6:L30)</f>
        <v>630000</v>
      </c>
      <c r="M31" s="115"/>
    </row>
    <row r="32" spans="1:15" x14ac:dyDescent="0.35">
      <c r="E32" s="598">
        <v>5</v>
      </c>
      <c r="F32" s="598">
        <v>8</v>
      </c>
      <c r="G32" s="598">
        <v>17</v>
      </c>
      <c r="H32" s="598">
        <v>5</v>
      </c>
      <c r="I32" s="598">
        <v>20</v>
      </c>
      <c r="J32" s="598">
        <v>15</v>
      </c>
      <c r="K32" t="s">
        <v>716</v>
      </c>
      <c r="L32" s="20">
        <f>K31*6000</f>
        <v>420000</v>
      </c>
      <c r="M32" s="35">
        <f>L32+L36+L34</f>
        <v>610000</v>
      </c>
      <c r="O32" s="35"/>
    </row>
    <row r="33" spans="2:24" x14ac:dyDescent="0.35">
      <c r="B33" t="s">
        <v>740</v>
      </c>
      <c r="E33" s="598">
        <f>E32-E31</f>
        <v>0</v>
      </c>
      <c r="F33" s="601">
        <f t="shared" ref="F33:J33" si="4">F32-F31</f>
        <v>0</v>
      </c>
      <c r="G33" s="601">
        <f t="shared" si="4"/>
        <v>0</v>
      </c>
      <c r="H33" s="601">
        <f t="shared" si="4"/>
        <v>0</v>
      </c>
      <c r="I33" s="601">
        <f t="shared" si="4"/>
        <v>0</v>
      </c>
      <c r="J33" s="601">
        <f t="shared" si="4"/>
        <v>0</v>
      </c>
      <c r="K33" t="s">
        <v>91</v>
      </c>
      <c r="L33" s="95">
        <f>L31-L32</f>
        <v>210000</v>
      </c>
      <c r="M33" s="78"/>
      <c r="N33" s="35"/>
      <c r="O33" s="35"/>
    </row>
    <row r="34" spans="2:24" x14ac:dyDescent="0.35">
      <c r="K34" t="s">
        <v>132</v>
      </c>
      <c r="L34" s="95">
        <v>40000</v>
      </c>
      <c r="M34" s="35"/>
    </row>
    <row r="35" spans="2:24" x14ac:dyDescent="0.35">
      <c r="K35" t="s">
        <v>1182</v>
      </c>
      <c r="L35" s="35">
        <v>20000</v>
      </c>
    </row>
    <row r="36" spans="2:24" x14ac:dyDescent="0.35">
      <c r="K36" t="s">
        <v>740</v>
      </c>
      <c r="L36" s="35">
        <f>L33-L34-L35</f>
        <v>150000</v>
      </c>
    </row>
    <row r="37" spans="2:24" x14ac:dyDescent="0.35">
      <c r="B37" t="s">
        <v>2</v>
      </c>
      <c r="C37" s="103"/>
      <c r="F37" t="s">
        <v>2</v>
      </c>
      <c r="G37" s="93"/>
      <c r="J37" t="s">
        <v>2</v>
      </c>
      <c r="K37" s="93"/>
      <c r="L37" s="598"/>
      <c r="N37" t="s">
        <v>2</v>
      </c>
      <c r="O37" s="93"/>
      <c r="P37" s="598"/>
      <c r="R37" t="s">
        <v>2</v>
      </c>
      <c r="S37" s="598"/>
      <c r="T37" s="598"/>
      <c r="V37" t="s">
        <v>2</v>
      </c>
      <c r="W37" s="93"/>
      <c r="X37" s="598" t="s">
        <v>2400</v>
      </c>
    </row>
    <row r="38" spans="2:24" x14ac:dyDescent="0.35">
      <c r="B38" s="51" t="s">
        <v>218</v>
      </c>
      <c r="C38" s="50" t="s">
        <v>219</v>
      </c>
      <c r="D38" s="68" t="s">
        <v>0</v>
      </c>
      <c r="E38" s="65"/>
      <c r="F38" s="51" t="s">
        <v>218</v>
      </c>
      <c r="G38" s="50" t="s">
        <v>219</v>
      </c>
      <c r="H38" s="68" t="s">
        <v>0</v>
      </c>
      <c r="I38" s="65"/>
      <c r="J38" s="51" t="s">
        <v>218</v>
      </c>
      <c r="K38" s="50" t="s">
        <v>219</v>
      </c>
      <c r="L38" s="68" t="s">
        <v>0</v>
      </c>
      <c r="N38" s="51" t="s">
        <v>218</v>
      </c>
      <c r="O38" s="50" t="s">
        <v>219</v>
      </c>
      <c r="P38" s="68" t="s">
        <v>0</v>
      </c>
      <c r="R38" s="51" t="s">
        <v>218</v>
      </c>
      <c r="S38" s="50" t="s">
        <v>219</v>
      </c>
      <c r="T38" s="68" t="s">
        <v>0</v>
      </c>
      <c r="V38" s="51" t="s">
        <v>218</v>
      </c>
      <c r="W38" s="50" t="s">
        <v>219</v>
      </c>
      <c r="X38" s="68" t="s">
        <v>0</v>
      </c>
    </row>
    <row r="39" spans="2:24" x14ac:dyDescent="0.35">
      <c r="B39" s="2" t="s">
        <v>18</v>
      </c>
      <c r="C39" s="1"/>
      <c r="D39" s="67">
        <f>C39*9000</f>
        <v>0</v>
      </c>
      <c r="E39" s="66"/>
      <c r="F39" s="2" t="s">
        <v>18</v>
      </c>
      <c r="G39" s="1"/>
      <c r="H39" s="67">
        <f>G39*9000</f>
        <v>0</v>
      </c>
      <c r="I39" s="65"/>
      <c r="J39" s="2" t="s">
        <v>18</v>
      </c>
      <c r="K39" s="1"/>
      <c r="L39" s="67">
        <f>K39*9000</f>
        <v>0</v>
      </c>
      <c r="N39" s="2" t="s">
        <v>18</v>
      </c>
      <c r="O39" s="1"/>
      <c r="P39" s="67">
        <f>O39*9000</f>
        <v>0</v>
      </c>
      <c r="R39" s="2" t="s">
        <v>18</v>
      </c>
      <c r="S39" s="1"/>
      <c r="T39" s="67">
        <f>S39*9000</f>
        <v>0</v>
      </c>
      <c r="V39" s="2" t="s">
        <v>18</v>
      </c>
      <c r="W39" s="1"/>
      <c r="X39" s="67">
        <f>W39*9000</f>
        <v>0</v>
      </c>
    </row>
    <row r="40" spans="2:24" x14ac:dyDescent="0.35">
      <c r="B40" s="2" t="s">
        <v>21</v>
      </c>
      <c r="C40" s="1"/>
      <c r="D40" s="67">
        <f t="shared" ref="D40:D44" si="5">C40*9000</f>
        <v>0</v>
      </c>
      <c r="E40" s="65"/>
      <c r="F40" s="2" t="s">
        <v>21</v>
      </c>
      <c r="G40" s="1"/>
      <c r="H40" s="67">
        <f t="shared" ref="H40:H44" si="6">G40*9000</f>
        <v>0</v>
      </c>
      <c r="I40" s="65"/>
      <c r="J40" s="2" t="s">
        <v>21</v>
      </c>
      <c r="K40" s="1"/>
      <c r="L40" s="67">
        <f t="shared" ref="L40:L44" si="7">K40*9000</f>
        <v>0</v>
      </c>
      <c r="N40" s="2" t="s">
        <v>21</v>
      </c>
      <c r="O40" s="1"/>
      <c r="P40" s="67">
        <f t="shared" ref="P40:P44" si="8">O40*9000</f>
        <v>0</v>
      </c>
      <c r="R40" s="2" t="s">
        <v>21</v>
      </c>
      <c r="S40" s="1"/>
      <c r="T40" s="67">
        <f t="shared" ref="T40:T44" si="9">S40*9000</f>
        <v>0</v>
      </c>
      <c r="V40" s="2" t="s">
        <v>21</v>
      </c>
      <c r="W40" s="1"/>
      <c r="X40" s="67">
        <f t="shared" ref="X40:X44" si="10">W40*9000</f>
        <v>0</v>
      </c>
    </row>
    <row r="41" spans="2:24" x14ac:dyDescent="0.35">
      <c r="B41" s="2" t="s">
        <v>20</v>
      </c>
      <c r="C41" s="1"/>
      <c r="D41" s="67">
        <f t="shared" si="5"/>
        <v>0</v>
      </c>
      <c r="E41" s="65"/>
      <c r="F41" s="2" t="s">
        <v>20</v>
      </c>
      <c r="G41" s="1"/>
      <c r="H41" s="67">
        <f t="shared" si="6"/>
        <v>0</v>
      </c>
      <c r="I41" s="65"/>
      <c r="J41" s="2" t="s">
        <v>20</v>
      </c>
      <c r="K41" s="1"/>
      <c r="L41" s="67">
        <f t="shared" si="7"/>
        <v>0</v>
      </c>
      <c r="N41" s="2" t="s">
        <v>20</v>
      </c>
      <c r="O41" s="1"/>
      <c r="P41" s="67">
        <f t="shared" si="8"/>
        <v>0</v>
      </c>
      <c r="R41" s="2" t="s">
        <v>20</v>
      </c>
      <c r="S41" s="1"/>
      <c r="T41" s="67">
        <f t="shared" si="9"/>
        <v>0</v>
      </c>
      <c r="V41" s="2" t="s">
        <v>20</v>
      </c>
      <c r="W41" s="1"/>
      <c r="X41" s="67">
        <f t="shared" si="10"/>
        <v>0</v>
      </c>
    </row>
    <row r="42" spans="2:24" x14ac:dyDescent="0.35">
      <c r="B42" s="2" t="s">
        <v>22</v>
      </c>
      <c r="C42" s="1"/>
      <c r="D42" s="67">
        <f t="shared" si="5"/>
        <v>0</v>
      </c>
      <c r="F42" s="2" t="s">
        <v>22</v>
      </c>
      <c r="G42" s="1"/>
      <c r="H42" s="67">
        <f t="shared" si="6"/>
        <v>0</v>
      </c>
      <c r="J42" s="2" t="s">
        <v>22</v>
      </c>
      <c r="K42" s="1"/>
      <c r="L42" s="67">
        <f t="shared" si="7"/>
        <v>0</v>
      </c>
      <c r="N42" s="2" t="s">
        <v>22</v>
      </c>
      <c r="O42" s="1"/>
      <c r="P42" s="67">
        <f t="shared" si="8"/>
        <v>0</v>
      </c>
      <c r="R42" s="2" t="s">
        <v>22</v>
      </c>
      <c r="S42" s="1"/>
      <c r="T42" s="67">
        <f t="shared" si="9"/>
        <v>0</v>
      </c>
      <c r="V42" s="2" t="s">
        <v>22</v>
      </c>
      <c r="W42" s="1"/>
      <c r="X42" s="67">
        <f t="shared" si="10"/>
        <v>0</v>
      </c>
    </row>
    <row r="43" spans="2:24" x14ac:dyDescent="0.35">
      <c r="B43" s="2" t="s">
        <v>19</v>
      </c>
      <c r="C43" s="1"/>
      <c r="D43" s="67">
        <f t="shared" si="5"/>
        <v>0</v>
      </c>
      <c r="F43" s="2" t="s">
        <v>19</v>
      </c>
      <c r="G43" s="1"/>
      <c r="H43" s="67">
        <f t="shared" si="6"/>
        <v>0</v>
      </c>
      <c r="J43" s="2" t="s">
        <v>19</v>
      </c>
      <c r="K43" s="1"/>
      <c r="L43" s="67">
        <f t="shared" si="7"/>
        <v>0</v>
      </c>
      <c r="N43" s="2" t="s">
        <v>19</v>
      </c>
      <c r="O43" s="1"/>
      <c r="P43" s="67">
        <f t="shared" si="8"/>
        <v>0</v>
      </c>
      <c r="R43" s="2" t="s">
        <v>19</v>
      </c>
      <c r="S43" s="1"/>
      <c r="T43" s="67">
        <f t="shared" si="9"/>
        <v>0</v>
      </c>
      <c r="V43" s="2" t="s">
        <v>19</v>
      </c>
      <c r="W43" s="1"/>
      <c r="X43" s="67">
        <f t="shared" si="10"/>
        <v>0</v>
      </c>
    </row>
    <row r="44" spans="2:24" x14ac:dyDescent="0.35">
      <c r="B44" s="2" t="s">
        <v>23</v>
      </c>
      <c r="C44" s="1"/>
      <c r="D44" s="67">
        <f t="shared" si="5"/>
        <v>0</v>
      </c>
      <c r="F44" s="2" t="s">
        <v>23</v>
      </c>
      <c r="G44" s="1"/>
      <c r="H44" s="67">
        <f t="shared" si="6"/>
        <v>0</v>
      </c>
      <c r="J44" s="2" t="s">
        <v>23</v>
      </c>
      <c r="K44" s="1"/>
      <c r="L44" s="67">
        <f t="shared" si="7"/>
        <v>0</v>
      </c>
      <c r="N44" s="2" t="s">
        <v>23</v>
      </c>
      <c r="O44" s="1"/>
      <c r="P44" s="67">
        <f t="shared" si="8"/>
        <v>0</v>
      </c>
      <c r="R44" s="2" t="s">
        <v>23</v>
      </c>
      <c r="S44" s="1"/>
      <c r="T44" s="67">
        <f t="shared" si="9"/>
        <v>0</v>
      </c>
      <c r="V44" s="2" t="s">
        <v>23</v>
      </c>
      <c r="W44" s="1"/>
      <c r="X44" s="67">
        <f t="shared" si="10"/>
        <v>0</v>
      </c>
    </row>
    <row r="45" spans="2:24" x14ac:dyDescent="0.35">
      <c r="B45" s="51" t="s">
        <v>221</v>
      </c>
      <c r="C45" s="50">
        <f>SUM(C39:C44)</f>
        <v>0</v>
      </c>
      <c r="D45" s="68">
        <f>SUM(D39:D44)</f>
        <v>0</v>
      </c>
      <c r="F45" s="51" t="s">
        <v>221</v>
      </c>
      <c r="G45" s="50">
        <f>SUM(G39:G44)</f>
        <v>0</v>
      </c>
      <c r="H45" s="68">
        <f>SUM(H40:H44)</f>
        <v>0</v>
      </c>
      <c r="J45" s="51" t="s">
        <v>221</v>
      </c>
      <c r="K45" s="50">
        <f>SUM(K39:K44)</f>
        <v>0</v>
      </c>
      <c r="L45" s="68">
        <f>SUM(L39:L44)</f>
        <v>0</v>
      </c>
      <c r="N45" s="51" t="s">
        <v>221</v>
      </c>
      <c r="O45" s="50">
        <f>SUM(O39:O44)</f>
        <v>0</v>
      </c>
      <c r="P45" s="68">
        <f>SUM(P39:P44)</f>
        <v>0</v>
      </c>
      <c r="R45" s="51" t="s">
        <v>221</v>
      </c>
      <c r="S45" s="50">
        <f>SUM(S39:S44)</f>
        <v>0</v>
      </c>
      <c r="T45" s="68">
        <f>SUM(T39:T44)</f>
        <v>0</v>
      </c>
      <c r="V45" s="51" t="s">
        <v>221</v>
      </c>
      <c r="W45" s="50">
        <f>SUM(W39:W44)</f>
        <v>0</v>
      </c>
      <c r="X45" s="68">
        <f>SUM(X39:X44)</f>
        <v>0</v>
      </c>
    </row>
    <row r="48" spans="2:24" x14ac:dyDescent="0.35">
      <c r="B48" t="s">
        <v>2</v>
      </c>
      <c r="C48" s="93"/>
      <c r="F48" t="s">
        <v>2</v>
      </c>
      <c r="G48" s="93" t="s">
        <v>2353</v>
      </c>
      <c r="H48" s="598" t="s">
        <v>1801</v>
      </c>
      <c r="J48" t="s">
        <v>2</v>
      </c>
      <c r="K48" s="93" t="s">
        <v>658</v>
      </c>
      <c r="L48" s="598" t="s">
        <v>649</v>
      </c>
      <c r="N48" t="s">
        <v>2</v>
      </c>
      <c r="O48" s="93"/>
      <c r="P48" s="598"/>
      <c r="R48" t="s">
        <v>2</v>
      </c>
      <c r="S48" s="93"/>
      <c r="T48" s="598"/>
      <c r="V48" t="s">
        <v>2</v>
      </c>
      <c r="W48" s="598"/>
      <c r="X48" s="598" t="s">
        <v>1331</v>
      </c>
    </row>
    <row r="49" spans="2:24" x14ac:dyDescent="0.35">
      <c r="B49" s="51" t="s">
        <v>218</v>
      </c>
      <c r="C49" s="50" t="s">
        <v>219</v>
      </c>
      <c r="D49" s="68" t="s">
        <v>0</v>
      </c>
      <c r="E49" s="65"/>
      <c r="F49" s="51" t="s">
        <v>218</v>
      </c>
      <c r="G49" s="50" t="s">
        <v>219</v>
      </c>
      <c r="H49" s="68" t="s">
        <v>0</v>
      </c>
      <c r="I49" s="65"/>
      <c r="J49" s="51" t="s">
        <v>218</v>
      </c>
      <c r="K49" s="50" t="s">
        <v>219</v>
      </c>
      <c r="L49" s="68" t="s">
        <v>0</v>
      </c>
      <c r="N49" s="51" t="s">
        <v>218</v>
      </c>
      <c r="O49" s="50" t="s">
        <v>219</v>
      </c>
      <c r="P49" s="68" t="s">
        <v>0</v>
      </c>
      <c r="R49" s="51" t="s">
        <v>218</v>
      </c>
      <c r="S49" s="50" t="s">
        <v>219</v>
      </c>
      <c r="T49" s="68" t="s">
        <v>0</v>
      </c>
      <c r="V49" s="51" t="s">
        <v>218</v>
      </c>
      <c r="W49" s="50" t="s">
        <v>219</v>
      </c>
      <c r="X49" s="68" t="s">
        <v>0</v>
      </c>
    </row>
    <row r="50" spans="2:24" x14ac:dyDescent="0.35">
      <c r="B50" s="2" t="s">
        <v>18</v>
      </c>
      <c r="C50" s="1"/>
      <c r="D50" s="67">
        <f>C50*9000</f>
        <v>0</v>
      </c>
      <c r="E50" s="66"/>
      <c r="F50" s="2" t="s">
        <v>18</v>
      </c>
      <c r="G50" s="1"/>
      <c r="H50" s="67">
        <f>G50*9000</f>
        <v>0</v>
      </c>
      <c r="I50" s="65"/>
      <c r="J50" s="2" t="s">
        <v>18</v>
      </c>
      <c r="K50" s="1"/>
      <c r="L50" s="67">
        <f>K50*9000</f>
        <v>0</v>
      </c>
      <c r="N50" s="2" t="s">
        <v>18</v>
      </c>
      <c r="O50" s="1"/>
      <c r="P50" s="67">
        <f>O50*9000</f>
        <v>0</v>
      </c>
      <c r="R50" s="2" t="s">
        <v>18</v>
      </c>
      <c r="S50" s="1"/>
      <c r="T50" s="67">
        <f>S50*9000</f>
        <v>0</v>
      </c>
      <c r="V50" s="2" t="s">
        <v>18</v>
      </c>
      <c r="W50" s="1"/>
      <c r="X50" s="67">
        <f>W50*9000</f>
        <v>0</v>
      </c>
    </row>
    <row r="51" spans="2:24" x14ac:dyDescent="0.35">
      <c r="B51" s="2" t="s">
        <v>21</v>
      </c>
      <c r="C51" s="1"/>
      <c r="D51" s="67">
        <f t="shared" ref="D51:D55" si="11">C51*9000</f>
        <v>0</v>
      </c>
      <c r="E51" s="65"/>
      <c r="F51" s="2" t="s">
        <v>21</v>
      </c>
      <c r="G51" s="1"/>
      <c r="H51" s="67">
        <f t="shared" ref="H51:H55" si="12">G51*9000</f>
        <v>0</v>
      </c>
      <c r="I51" s="65"/>
      <c r="J51" s="2" t="s">
        <v>21</v>
      </c>
      <c r="K51" s="1"/>
      <c r="L51" s="67">
        <f t="shared" ref="L51:L55" si="13">K51*9000</f>
        <v>0</v>
      </c>
      <c r="N51" s="2" t="s">
        <v>21</v>
      </c>
      <c r="O51" s="1"/>
      <c r="P51" s="67">
        <f t="shared" ref="P51:P55" si="14">O51*9000</f>
        <v>0</v>
      </c>
      <c r="R51" s="2" t="s">
        <v>21</v>
      </c>
      <c r="S51" s="1"/>
      <c r="T51" s="67">
        <f t="shared" ref="T51:T55" si="15">S51*9000</f>
        <v>0</v>
      </c>
      <c r="V51" s="2" t="s">
        <v>21</v>
      </c>
      <c r="W51" s="1"/>
      <c r="X51" s="67">
        <f t="shared" ref="X51:X55" si="16">W51*9000</f>
        <v>0</v>
      </c>
    </row>
    <row r="52" spans="2:24" x14ac:dyDescent="0.35">
      <c r="B52" s="2" t="s">
        <v>20</v>
      </c>
      <c r="C52" s="1"/>
      <c r="D52" s="67">
        <f t="shared" si="11"/>
        <v>0</v>
      </c>
      <c r="E52" s="65"/>
      <c r="F52" s="2" t="s">
        <v>20</v>
      </c>
      <c r="G52" s="1"/>
      <c r="H52" s="67">
        <f t="shared" si="12"/>
        <v>0</v>
      </c>
      <c r="I52" s="65"/>
      <c r="J52" s="2" t="s">
        <v>20</v>
      </c>
      <c r="K52" s="1"/>
      <c r="L52" s="67">
        <f t="shared" si="13"/>
        <v>0</v>
      </c>
      <c r="N52" s="2" t="s">
        <v>20</v>
      </c>
      <c r="O52" s="1"/>
      <c r="P52" s="67">
        <f t="shared" si="14"/>
        <v>0</v>
      </c>
      <c r="R52" s="2" t="s">
        <v>20</v>
      </c>
      <c r="S52" s="1"/>
      <c r="T52" s="67">
        <f t="shared" si="15"/>
        <v>0</v>
      </c>
      <c r="V52" s="2" t="s">
        <v>20</v>
      </c>
      <c r="W52" s="1"/>
      <c r="X52" s="67">
        <f t="shared" si="16"/>
        <v>0</v>
      </c>
    </row>
    <row r="53" spans="2:24" x14ac:dyDescent="0.35">
      <c r="B53" s="2" t="s">
        <v>22</v>
      </c>
      <c r="C53" s="1"/>
      <c r="D53" s="67">
        <f t="shared" si="11"/>
        <v>0</v>
      </c>
      <c r="F53" s="2" t="s">
        <v>22</v>
      </c>
      <c r="G53" s="1"/>
      <c r="H53" s="67">
        <f t="shared" si="12"/>
        <v>0</v>
      </c>
      <c r="J53" s="2" t="s">
        <v>22</v>
      </c>
      <c r="K53" s="1"/>
      <c r="L53" s="67">
        <f t="shared" si="13"/>
        <v>0</v>
      </c>
      <c r="N53" s="2" t="s">
        <v>22</v>
      </c>
      <c r="O53" s="1"/>
      <c r="P53" s="67">
        <f t="shared" si="14"/>
        <v>0</v>
      </c>
      <c r="R53" s="2" t="s">
        <v>22</v>
      </c>
      <c r="S53" s="1"/>
      <c r="T53" s="67">
        <f t="shared" si="15"/>
        <v>0</v>
      </c>
      <c r="V53" s="2" t="s">
        <v>22</v>
      </c>
      <c r="W53" s="1"/>
      <c r="X53" s="67">
        <f t="shared" si="16"/>
        <v>0</v>
      </c>
    </row>
    <row r="54" spans="2:24" x14ac:dyDescent="0.35">
      <c r="B54" s="2" t="s">
        <v>19</v>
      </c>
      <c r="C54" s="1"/>
      <c r="D54" s="67">
        <f t="shared" si="11"/>
        <v>0</v>
      </c>
      <c r="F54" s="2" t="s">
        <v>19</v>
      </c>
      <c r="G54" s="1"/>
      <c r="H54" s="67">
        <f t="shared" si="12"/>
        <v>0</v>
      </c>
      <c r="J54" s="2" t="s">
        <v>19</v>
      </c>
      <c r="K54" s="1"/>
      <c r="L54" s="67">
        <f t="shared" si="13"/>
        <v>0</v>
      </c>
      <c r="N54" s="2" t="s">
        <v>19</v>
      </c>
      <c r="O54" s="1"/>
      <c r="P54" s="67">
        <f t="shared" si="14"/>
        <v>0</v>
      </c>
      <c r="R54" s="2" t="s">
        <v>19</v>
      </c>
      <c r="S54" s="1"/>
      <c r="T54" s="67">
        <f t="shared" si="15"/>
        <v>0</v>
      </c>
      <c r="V54" s="2" t="s">
        <v>19</v>
      </c>
      <c r="W54" s="1"/>
      <c r="X54" s="67">
        <f t="shared" si="16"/>
        <v>0</v>
      </c>
    </row>
    <row r="55" spans="2:24" x14ac:dyDescent="0.35">
      <c r="B55" s="2" t="s">
        <v>23</v>
      </c>
      <c r="C55" s="1"/>
      <c r="D55" s="67">
        <f t="shared" si="11"/>
        <v>0</v>
      </c>
      <c r="F55" s="2" t="s">
        <v>23</v>
      </c>
      <c r="G55" s="1"/>
      <c r="H55" s="67">
        <f t="shared" si="12"/>
        <v>0</v>
      </c>
      <c r="J55" s="2" t="s">
        <v>23</v>
      </c>
      <c r="K55" s="1"/>
      <c r="L55" s="67">
        <f t="shared" si="13"/>
        <v>0</v>
      </c>
      <c r="N55" s="2" t="s">
        <v>23</v>
      </c>
      <c r="O55" s="1"/>
      <c r="P55" s="67">
        <f t="shared" si="14"/>
        <v>0</v>
      </c>
      <c r="R55" s="2" t="s">
        <v>23</v>
      </c>
      <c r="S55" s="1"/>
      <c r="T55" s="67">
        <f t="shared" si="15"/>
        <v>0</v>
      </c>
      <c r="V55" s="2" t="s">
        <v>23</v>
      </c>
      <c r="W55" s="1"/>
      <c r="X55" s="67">
        <f t="shared" si="16"/>
        <v>0</v>
      </c>
    </row>
    <row r="56" spans="2:24" x14ac:dyDescent="0.35">
      <c r="B56" s="51" t="s">
        <v>221</v>
      </c>
      <c r="C56" s="50">
        <f>SUM(C50:C55)</f>
        <v>0</v>
      </c>
      <c r="D56" s="68">
        <f>SUM(D50:D55)</f>
        <v>0</v>
      </c>
      <c r="F56" s="51" t="s">
        <v>221</v>
      </c>
      <c r="G56" s="50">
        <f>SUM(G50:G55)</f>
        <v>0</v>
      </c>
      <c r="H56" s="68">
        <f>SUM(H50:H55)</f>
        <v>0</v>
      </c>
      <c r="J56" s="51" t="s">
        <v>221</v>
      </c>
      <c r="K56" s="50">
        <f>SUM(K50:K55)</f>
        <v>0</v>
      </c>
      <c r="L56" s="68">
        <f>SUM(L50:L55)</f>
        <v>0</v>
      </c>
      <c r="N56" s="51" t="s">
        <v>221</v>
      </c>
      <c r="O56" s="50">
        <f>SUM(O50:O55)</f>
        <v>0</v>
      </c>
      <c r="P56" s="68">
        <f>SUM(P50:P55)</f>
        <v>0</v>
      </c>
      <c r="R56" s="51" t="s">
        <v>221</v>
      </c>
      <c r="S56" s="50">
        <f>SUM(S50:S55)</f>
        <v>0</v>
      </c>
      <c r="T56" s="68">
        <f>SUM(T50:T55)</f>
        <v>0</v>
      </c>
      <c r="V56" s="51" t="s">
        <v>221</v>
      </c>
      <c r="W56" s="50">
        <f>SUM(W50:W55)</f>
        <v>0</v>
      </c>
      <c r="X56" s="68">
        <f>SUM(X50:X55)</f>
        <v>0</v>
      </c>
    </row>
    <row r="59" spans="2:24" x14ac:dyDescent="0.35">
      <c r="B59" t="s">
        <v>2</v>
      </c>
      <c r="C59" s="93"/>
      <c r="F59" t="s">
        <v>2</v>
      </c>
      <c r="G59" s="93"/>
      <c r="J59" t="s">
        <v>2</v>
      </c>
      <c r="K59" s="598"/>
      <c r="L59" s="598"/>
      <c r="N59" t="s">
        <v>2</v>
      </c>
      <c r="O59" s="93"/>
      <c r="P59" s="598"/>
      <c r="R59" t="s">
        <v>2</v>
      </c>
      <c r="S59" s="598"/>
      <c r="T59" s="598"/>
      <c r="V59" t="s">
        <v>2</v>
      </c>
      <c r="W59" s="598"/>
      <c r="X59" s="598" t="s">
        <v>2402</v>
      </c>
    </row>
    <row r="60" spans="2:24" x14ac:dyDescent="0.35">
      <c r="B60" s="51" t="s">
        <v>218</v>
      </c>
      <c r="C60" s="50"/>
      <c r="D60" s="68"/>
      <c r="E60" s="65"/>
      <c r="F60" s="51" t="s">
        <v>218</v>
      </c>
      <c r="G60" s="50" t="s">
        <v>219</v>
      </c>
      <c r="H60" s="68" t="s">
        <v>0</v>
      </c>
      <c r="I60" s="65"/>
      <c r="J60" s="51" t="s">
        <v>218</v>
      </c>
      <c r="K60" s="50" t="s">
        <v>219</v>
      </c>
      <c r="L60" s="68" t="s">
        <v>0</v>
      </c>
      <c r="N60" s="51" t="s">
        <v>218</v>
      </c>
      <c r="O60" s="50" t="s">
        <v>219</v>
      </c>
      <c r="P60" s="68" t="s">
        <v>0</v>
      </c>
      <c r="R60" s="51" t="s">
        <v>218</v>
      </c>
      <c r="S60" s="50" t="s">
        <v>219</v>
      </c>
      <c r="T60" s="68" t="s">
        <v>0</v>
      </c>
      <c r="V60" s="51" t="s">
        <v>218</v>
      </c>
      <c r="W60" s="50" t="s">
        <v>219</v>
      </c>
      <c r="X60" s="68" t="s">
        <v>0</v>
      </c>
    </row>
    <row r="61" spans="2:24" x14ac:dyDescent="0.35">
      <c r="B61" s="2" t="s">
        <v>18</v>
      </c>
      <c r="C61" s="1"/>
      <c r="D61" s="67">
        <f>C61*9000</f>
        <v>0</v>
      </c>
      <c r="E61" s="66"/>
      <c r="F61" s="2" t="s">
        <v>18</v>
      </c>
      <c r="G61" s="1"/>
      <c r="H61" s="67">
        <f>G61*9000</f>
        <v>0</v>
      </c>
      <c r="I61" s="65"/>
      <c r="J61" s="2" t="s">
        <v>18</v>
      </c>
      <c r="K61" s="1"/>
      <c r="L61" s="67">
        <f>K61*9000</f>
        <v>0</v>
      </c>
      <c r="N61" s="2" t="s">
        <v>18</v>
      </c>
      <c r="O61" s="1"/>
      <c r="P61" s="67">
        <f>O61*9000</f>
        <v>0</v>
      </c>
      <c r="R61" s="2" t="s">
        <v>18</v>
      </c>
      <c r="S61" s="1"/>
      <c r="T61" s="67">
        <f>S61*9000</f>
        <v>0</v>
      </c>
      <c r="V61" s="2" t="s">
        <v>18</v>
      </c>
      <c r="W61" s="1"/>
      <c r="X61" s="67">
        <f>W61*9000</f>
        <v>0</v>
      </c>
    </row>
    <row r="62" spans="2:24" x14ac:dyDescent="0.35">
      <c r="B62" s="2" t="s">
        <v>21</v>
      </c>
      <c r="C62" s="1"/>
      <c r="D62" s="67">
        <f t="shared" ref="D62:D66" si="17">C62*9000</f>
        <v>0</v>
      </c>
      <c r="E62" s="65"/>
      <c r="F62" s="2" t="s">
        <v>21</v>
      </c>
      <c r="G62" s="1"/>
      <c r="H62" s="67">
        <f t="shared" ref="H62:H66" si="18">G62*9000</f>
        <v>0</v>
      </c>
      <c r="I62" s="65"/>
      <c r="J62" s="2" t="s">
        <v>21</v>
      </c>
      <c r="K62" s="1"/>
      <c r="L62" s="67">
        <f t="shared" ref="L62:L66" si="19">K62*9000</f>
        <v>0</v>
      </c>
      <c r="N62" s="2" t="s">
        <v>21</v>
      </c>
      <c r="O62" s="1"/>
      <c r="P62" s="67">
        <f t="shared" ref="P62:P66" si="20">O62*9000</f>
        <v>0</v>
      </c>
      <c r="R62" s="2" t="s">
        <v>21</v>
      </c>
      <c r="S62" s="1"/>
      <c r="T62" s="67">
        <f t="shared" ref="T62:T66" si="21">S62*9000</f>
        <v>0</v>
      </c>
      <c r="V62" s="2" t="s">
        <v>21</v>
      </c>
      <c r="W62" s="1"/>
      <c r="X62" s="67">
        <f t="shared" ref="X62:X64" si="22">W62*9000</f>
        <v>0</v>
      </c>
    </row>
    <row r="63" spans="2:24" x14ac:dyDescent="0.35">
      <c r="B63" s="2" t="s">
        <v>20</v>
      </c>
      <c r="C63" s="1"/>
      <c r="D63" s="67">
        <f t="shared" si="17"/>
        <v>0</v>
      </c>
      <c r="E63" s="65"/>
      <c r="F63" s="2" t="s">
        <v>20</v>
      </c>
      <c r="G63" s="1"/>
      <c r="H63" s="67">
        <f t="shared" si="18"/>
        <v>0</v>
      </c>
      <c r="I63" s="65"/>
      <c r="J63" s="2" t="s">
        <v>20</v>
      </c>
      <c r="K63" s="1"/>
      <c r="L63" s="67">
        <f t="shared" si="19"/>
        <v>0</v>
      </c>
      <c r="N63" s="2" t="s">
        <v>20</v>
      </c>
      <c r="O63" s="1"/>
      <c r="P63" s="67">
        <f t="shared" si="20"/>
        <v>0</v>
      </c>
      <c r="R63" s="2" t="s">
        <v>20</v>
      </c>
      <c r="S63" s="1"/>
      <c r="T63" s="67">
        <f t="shared" si="21"/>
        <v>0</v>
      </c>
      <c r="V63" s="2" t="s">
        <v>20</v>
      </c>
      <c r="W63" s="1"/>
      <c r="X63" s="67">
        <f t="shared" si="22"/>
        <v>0</v>
      </c>
    </row>
    <row r="64" spans="2:24" x14ac:dyDescent="0.35">
      <c r="B64" s="2" t="s">
        <v>22</v>
      </c>
      <c r="C64" s="1"/>
      <c r="D64" s="67">
        <f t="shared" si="17"/>
        <v>0</v>
      </c>
      <c r="F64" s="2" t="s">
        <v>22</v>
      </c>
      <c r="G64" s="1"/>
      <c r="H64" s="67">
        <f t="shared" si="18"/>
        <v>0</v>
      </c>
      <c r="J64" s="2" t="s">
        <v>22</v>
      </c>
      <c r="K64" s="1"/>
      <c r="L64" s="67">
        <f t="shared" si="19"/>
        <v>0</v>
      </c>
      <c r="N64" s="2" t="s">
        <v>22</v>
      </c>
      <c r="O64" s="1"/>
      <c r="P64" s="67">
        <f t="shared" si="20"/>
        <v>0</v>
      </c>
      <c r="R64" s="2" t="s">
        <v>22</v>
      </c>
      <c r="S64" s="1"/>
      <c r="T64" s="67">
        <f t="shared" si="21"/>
        <v>0</v>
      </c>
      <c r="V64" s="2" t="s">
        <v>22</v>
      </c>
      <c r="W64" s="1"/>
      <c r="X64" s="67">
        <f t="shared" si="22"/>
        <v>0</v>
      </c>
    </row>
    <row r="65" spans="2:24" x14ac:dyDescent="0.35">
      <c r="B65" s="2" t="s">
        <v>19</v>
      </c>
      <c r="C65" s="1"/>
      <c r="D65" s="67">
        <f t="shared" si="17"/>
        <v>0</v>
      </c>
      <c r="F65" s="2" t="s">
        <v>19</v>
      </c>
      <c r="G65" s="1"/>
      <c r="H65" s="67">
        <f t="shared" si="18"/>
        <v>0</v>
      </c>
      <c r="J65" s="2" t="s">
        <v>19</v>
      </c>
      <c r="K65" s="1"/>
      <c r="L65" s="67">
        <f t="shared" si="19"/>
        <v>0</v>
      </c>
      <c r="N65" s="2" t="s">
        <v>19</v>
      </c>
      <c r="O65" s="1"/>
      <c r="P65" s="67">
        <f t="shared" si="20"/>
        <v>0</v>
      </c>
      <c r="R65" s="2" t="s">
        <v>19</v>
      </c>
      <c r="S65" s="1"/>
      <c r="T65" s="67">
        <f t="shared" si="21"/>
        <v>0</v>
      </c>
      <c r="V65" s="2" t="s">
        <v>19</v>
      </c>
      <c r="W65" s="1"/>
      <c r="X65" s="67">
        <f>W65*9000</f>
        <v>0</v>
      </c>
    </row>
    <row r="66" spans="2:24" x14ac:dyDescent="0.35">
      <c r="B66" s="2" t="s">
        <v>23</v>
      </c>
      <c r="C66" s="1"/>
      <c r="D66" s="67">
        <f t="shared" si="17"/>
        <v>0</v>
      </c>
      <c r="F66" s="2" t="s">
        <v>23</v>
      </c>
      <c r="G66" s="1"/>
      <c r="H66" s="67">
        <f t="shared" si="18"/>
        <v>0</v>
      </c>
      <c r="J66" s="2" t="s">
        <v>23</v>
      </c>
      <c r="K66" s="1"/>
      <c r="L66" s="67">
        <f t="shared" si="19"/>
        <v>0</v>
      </c>
      <c r="N66" s="2" t="s">
        <v>23</v>
      </c>
      <c r="O66" s="1"/>
      <c r="P66" s="67">
        <f t="shared" si="20"/>
        <v>0</v>
      </c>
      <c r="R66" s="2" t="s">
        <v>23</v>
      </c>
      <c r="S66" s="1"/>
      <c r="T66" s="67">
        <f t="shared" si="21"/>
        <v>0</v>
      </c>
      <c r="V66" s="2" t="s">
        <v>23</v>
      </c>
      <c r="W66" s="1"/>
      <c r="X66" s="67">
        <f>W66*9000</f>
        <v>0</v>
      </c>
    </row>
    <row r="67" spans="2:24" x14ac:dyDescent="0.35">
      <c r="B67" s="51" t="s">
        <v>221</v>
      </c>
      <c r="C67" s="50">
        <f>SUM(C61:C66)</f>
        <v>0</v>
      </c>
      <c r="D67" s="68">
        <f>SUM(D61:D66)</f>
        <v>0</v>
      </c>
      <c r="F67" s="51" t="s">
        <v>221</v>
      </c>
      <c r="G67" s="50">
        <f>SUM(G61:G66)</f>
        <v>0</v>
      </c>
      <c r="H67" s="68">
        <f>SUM(H61:H66)</f>
        <v>0</v>
      </c>
      <c r="J67" s="51" t="s">
        <v>221</v>
      </c>
      <c r="K67" s="50">
        <f>SUM(K61:K66)</f>
        <v>0</v>
      </c>
      <c r="L67" s="68">
        <f>SUM(L61:L66)</f>
        <v>0</v>
      </c>
      <c r="N67" s="51" t="s">
        <v>221</v>
      </c>
      <c r="O67" s="50">
        <f>SUM(O61:O66)</f>
        <v>0</v>
      </c>
      <c r="P67" s="68">
        <f>SUM(P61:P66)</f>
        <v>0</v>
      </c>
      <c r="R67" s="51" t="s">
        <v>221</v>
      </c>
      <c r="S67" s="50">
        <f>SUM(S61:S66)</f>
        <v>0</v>
      </c>
      <c r="T67" s="68">
        <f>SUM(T61:T66)</f>
        <v>0</v>
      </c>
      <c r="V67" s="51" t="s">
        <v>221</v>
      </c>
      <c r="W67" s="50">
        <f>SUM(W61:W66)</f>
        <v>0</v>
      </c>
      <c r="X67" s="68">
        <f>SUM(X61:X66)</f>
        <v>0</v>
      </c>
    </row>
    <row r="68" spans="2:24" x14ac:dyDescent="0.35">
      <c r="V68" t="s">
        <v>2</v>
      </c>
      <c r="W68" s="93"/>
      <c r="X68" s="598" t="s">
        <v>2440</v>
      </c>
    </row>
    <row r="69" spans="2:24" x14ac:dyDescent="0.35">
      <c r="V69" s="51" t="s">
        <v>218</v>
      </c>
      <c r="W69" s="50" t="s">
        <v>219</v>
      </c>
      <c r="X69" s="68" t="s">
        <v>0</v>
      </c>
    </row>
    <row r="70" spans="2:24" x14ac:dyDescent="0.35">
      <c r="B70" t="s">
        <v>2</v>
      </c>
      <c r="C70" s="93"/>
      <c r="F70" t="s">
        <v>2</v>
      </c>
      <c r="G70" s="93"/>
      <c r="J70" t="s">
        <v>2</v>
      </c>
      <c r="K70" s="93"/>
      <c r="L70" s="598"/>
      <c r="N70" t="s">
        <v>2</v>
      </c>
      <c r="O70" s="93"/>
      <c r="P70" s="598"/>
      <c r="R70" t="s">
        <v>2</v>
      </c>
      <c r="S70" s="599"/>
      <c r="T70" s="598"/>
      <c r="V70" s="2" t="s">
        <v>18</v>
      </c>
      <c r="W70" s="1"/>
      <c r="X70" s="67">
        <f t="shared" ref="X70:X75" si="23">W70*9000</f>
        <v>0</v>
      </c>
    </row>
    <row r="71" spans="2:24" x14ac:dyDescent="0.35">
      <c r="B71" s="51" t="s">
        <v>218</v>
      </c>
      <c r="C71" s="50" t="s">
        <v>219</v>
      </c>
      <c r="D71" s="68" t="s">
        <v>0</v>
      </c>
      <c r="E71" s="65"/>
      <c r="F71" s="51" t="s">
        <v>218</v>
      </c>
      <c r="G71" s="50" t="s">
        <v>219</v>
      </c>
      <c r="H71" s="68" t="s">
        <v>0</v>
      </c>
      <c r="I71" s="65"/>
      <c r="J71" s="51" t="s">
        <v>218</v>
      </c>
      <c r="K71" s="50" t="s">
        <v>219</v>
      </c>
      <c r="L71" s="68" t="s">
        <v>0</v>
      </c>
      <c r="N71" s="51" t="s">
        <v>218</v>
      </c>
      <c r="O71" s="50" t="s">
        <v>219</v>
      </c>
      <c r="P71" s="68" t="s">
        <v>0</v>
      </c>
      <c r="R71" s="51" t="s">
        <v>218</v>
      </c>
      <c r="S71" s="50" t="s">
        <v>219</v>
      </c>
      <c r="T71" s="68" t="s">
        <v>0</v>
      </c>
      <c r="V71" s="2" t="s">
        <v>21</v>
      </c>
      <c r="W71" s="1"/>
      <c r="X71" s="67">
        <f t="shared" si="23"/>
        <v>0</v>
      </c>
    </row>
    <row r="72" spans="2:24" x14ac:dyDescent="0.35">
      <c r="B72" s="2" t="s">
        <v>18</v>
      </c>
      <c r="C72" s="1"/>
      <c r="D72" s="67">
        <f>C72*9000</f>
        <v>0</v>
      </c>
      <c r="E72" s="66"/>
      <c r="F72" s="2" t="s">
        <v>18</v>
      </c>
      <c r="G72" s="1"/>
      <c r="H72" s="67">
        <f>G72*9000</f>
        <v>0</v>
      </c>
      <c r="I72" s="65"/>
      <c r="J72" s="2" t="s">
        <v>18</v>
      </c>
      <c r="K72" s="1"/>
      <c r="L72" s="67">
        <f>K72*9000</f>
        <v>0</v>
      </c>
      <c r="N72" s="2" t="s">
        <v>18</v>
      </c>
      <c r="O72" s="1"/>
      <c r="P72" s="67">
        <f>O72*9000</f>
        <v>0</v>
      </c>
      <c r="R72" s="2" t="s">
        <v>18</v>
      </c>
      <c r="S72" s="1"/>
      <c r="T72" s="67">
        <f>S72*9000</f>
        <v>0</v>
      </c>
      <c r="V72" s="2" t="s">
        <v>20</v>
      </c>
      <c r="W72" s="1"/>
      <c r="X72" s="67">
        <f t="shared" si="23"/>
        <v>0</v>
      </c>
    </row>
    <row r="73" spans="2:24" x14ac:dyDescent="0.35">
      <c r="B73" s="2" t="s">
        <v>21</v>
      </c>
      <c r="C73" s="1"/>
      <c r="D73" s="67">
        <f t="shared" ref="D73:D77" si="24">C73*9000</f>
        <v>0</v>
      </c>
      <c r="E73" s="65"/>
      <c r="F73" s="2" t="s">
        <v>21</v>
      </c>
      <c r="G73" s="1"/>
      <c r="H73" s="67">
        <f t="shared" ref="H73:H77" si="25">G73*9000</f>
        <v>0</v>
      </c>
      <c r="I73" s="65"/>
      <c r="J73" s="2" t="s">
        <v>21</v>
      </c>
      <c r="K73" s="1"/>
      <c r="L73" s="67">
        <f t="shared" ref="L73:L77" si="26">K73*9000</f>
        <v>0</v>
      </c>
      <c r="N73" s="2" t="s">
        <v>21</v>
      </c>
      <c r="O73" s="1"/>
      <c r="P73" s="67">
        <f t="shared" ref="P73:P77" si="27">O73*9000</f>
        <v>0</v>
      </c>
      <c r="R73" s="2" t="s">
        <v>21</v>
      </c>
      <c r="S73" s="1"/>
      <c r="T73" s="67">
        <f t="shared" ref="T73:T77" si="28">S73*9000</f>
        <v>0</v>
      </c>
      <c r="V73" s="2" t="s">
        <v>22</v>
      </c>
      <c r="W73" s="1"/>
      <c r="X73" s="67">
        <f t="shared" si="23"/>
        <v>0</v>
      </c>
    </row>
    <row r="74" spans="2:24" x14ac:dyDescent="0.35">
      <c r="B74" s="2" t="s">
        <v>20</v>
      </c>
      <c r="C74" s="1"/>
      <c r="D74" s="67">
        <f t="shared" si="24"/>
        <v>0</v>
      </c>
      <c r="E74" s="65"/>
      <c r="F74" s="2" t="s">
        <v>20</v>
      </c>
      <c r="G74" s="1"/>
      <c r="H74" s="67">
        <f t="shared" si="25"/>
        <v>0</v>
      </c>
      <c r="I74" s="65"/>
      <c r="J74" s="2" t="s">
        <v>20</v>
      </c>
      <c r="K74" s="1"/>
      <c r="L74" s="67">
        <f t="shared" si="26"/>
        <v>0</v>
      </c>
      <c r="N74" s="2" t="s">
        <v>20</v>
      </c>
      <c r="O74" s="1"/>
      <c r="P74" s="67">
        <f t="shared" si="27"/>
        <v>0</v>
      </c>
      <c r="R74" s="2" t="s">
        <v>20</v>
      </c>
      <c r="S74" s="1"/>
      <c r="T74" s="67">
        <f t="shared" si="28"/>
        <v>0</v>
      </c>
      <c r="V74" s="2" t="s">
        <v>19</v>
      </c>
      <c r="W74" s="1"/>
      <c r="X74" s="67">
        <f t="shared" si="23"/>
        <v>0</v>
      </c>
    </row>
    <row r="75" spans="2:24" x14ac:dyDescent="0.35">
      <c r="B75" s="2" t="s">
        <v>22</v>
      </c>
      <c r="C75" s="1"/>
      <c r="D75" s="67">
        <f t="shared" si="24"/>
        <v>0</v>
      </c>
      <c r="F75" s="2" t="s">
        <v>22</v>
      </c>
      <c r="G75" s="1"/>
      <c r="H75" s="67">
        <f t="shared" si="25"/>
        <v>0</v>
      </c>
      <c r="J75" s="2" t="s">
        <v>22</v>
      </c>
      <c r="K75" s="1"/>
      <c r="L75" s="67">
        <f t="shared" si="26"/>
        <v>0</v>
      </c>
      <c r="N75" s="2" t="s">
        <v>22</v>
      </c>
      <c r="O75" s="1"/>
      <c r="P75" s="67">
        <f t="shared" si="27"/>
        <v>0</v>
      </c>
      <c r="R75" s="2" t="s">
        <v>22</v>
      </c>
      <c r="S75" s="1"/>
      <c r="T75" s="67">
        <f t="shared" si="28"/>
        <v>0</v>
      </c>
      <c r="V75" s="2" t="s">
        <v>23</v>
      </c>
      <c r="W75" s="1"/>
      <c r="X75" s="67">
        <f t="shared" si="23"/>
        <v>0</v>
      </c>
    </row>
    <row r="76" spans="2:24" x14ac:dyDescent="0.35">
      <c r="B76" s="2" t="s">
        <v>19</v>
      </c>
      <c r="C76" s="1"/>
      <c r="D76" s="67">
        <f t="shared" si="24"/>
        <v>0</v>
      </c>
      <c r="F76" s="2" t="s">
        <v>19</v>
      </c>
      <c r="G76" s="1"/>
      <c r="H76" s="67">
        <f t="shared" si="25"/>
        <v>0</v>
      </c>
      <c r="J76" s="2" t="s">
        <v>19</v>
      </c>
      <c r="K76" s="1"/>
      <c r="L76" s="67">
        <f t="shared" si="26"/>
        <v>0</v>
      </c>
      <c r="N76" s="2" t="s">
        <v>19</v>
      </c>
      <c r="O76" s="1"/>
      <c r="P76" s="67">
        <f t="shared" si="27"/>
        <v>0</v>
      </c>
      <c r="R76" s="2" t="s">
        <v>19</v>
      </c>
      <c r="S76" s="1"/>
      <c r="T76" s="67">
        <f t="shared" si="28"/>
        <v>0</v>
      </c>
      <c r="V76" s="51" t="s">
        <v>221</v>
      </c>
      <c r="W76" s="50">
        <f>SUM(W70:W75)</f>
        <v>0</v>
      </c>
      <c r="X76" s="68">
        <f>SUM(X70:X75)</f>
        <v>0</v>
      </c>
    </row>
    <row r="77" spans="2:24" x14ac:dyDescent="0.35">
      <c r="B77" s="2" t="s">
        <v>23</v>
      </c>
      <c r="C77" s="1"/>
      <c r="D77" s="67">
        <f t="shared" si="24"/>
        <v>0</v>
      </c>
      <c r="F77" s="2" t="s">
        <v>23</v>
      </c>
      <c r="G77" s="1"/>
      <c r="H77" s="67">
        <f t="shared" si="25"/>
        <v>0</v>
      </c>
      <c r="J77" s="2" t="s">
        <v>23</v>
      </c>
      <c r="K77" s="1"/>
      <c r="L77" s="67">
        <f t="shared" si="26"/>
        <v>0</v>
      </c>
      <c r="N77" s="2" t="s">
        <v>23</v>
      </c>
      <c r="O77" s="1"/>
      <c r="P77" s="67">
        <f t="shared" si="27"/>
        <v>0</v>
      </c>
      <c r="R77" s="2" t="s">
        <v>23</v>
      </c>
      <c r="S77" s="1"/>
      <c r="T77" s="67">
        <f t="shared" si="28"/>
        <v>0</v>
      </c>
      <c r="V77" s="548"/>
      <c r="W77" s="549"/>
      <c r="X77" s="550"/>
    </row>
    <row r="78" spans="2:24" x14ac:dyDescent="0.35">
      <c r="B78" s="51" t="s">
        <v>221</v>
      </c>
      <c r="C78" s="50">
        <f>SUM(C72:C77)</f>
        <v>0</v>
      </c>
      <c r="D78" s="68">
        <f>SUM(D72:D77)</f>
        <v>0</v>
      </c>
      <c r="F78" s="51" t="s">
        <v>221</v>
      </c>
      <c r="G78" s="50">
        <f>SUM(G72:G77)</f>
        <v>0</v>
      </c>
      <c r="H78" s="68">
        <f>SUM(H72:H77)</f>
        <v>0</v>
      </c>
      <c r="J78" s="51" t="s">
        <v>221</v>
      </c>
      <c r="K78" s="50">
        <f>SUM(K72:K77)</f>
        <v>0</v>
      </c>
      <c r="L78" s="68">
        <f>SUM(L72:L77)</f>
        <v>0</v>
      </c>
      <c r="N78" s="51" t="s">
        <v>221</v>
      </c>
      <c r="O78" s="50">
        <f>SUM(O72:O77)</f>
        <v>0</v>
      </c>
      <c r="P78" s="68">
        <f>SUM(P72:P77)</f>
        <v>0</v>
      </c>
      <c r="R78" s="51" t="s">
        <v>221</v>
      </c>
      <c r="S78" s="50">
        <f>SUM(S72:S77)</f>
        <v>0</v>
      </c>
      <c r="T78" s="68">
        <f>SUM(T72:T77)</f>
        <v>0</v>
      </c>
      <c r="V78" s="265"/>
      <c r="W78" s="545"/>
      <c r="X78" s="206"/>
    </row>
    <row r="80" spans="2:24" x14ac:dyDescent="0.35">
      <c r="B80" t="s">
        <v>2</v>
      </c>
      <c r="C80" s="93"/>
      <c r="F80"/>
      <c r="G80" s="93"/>
      <c r="J80" t="s">
        <v>2</v>
      </c>
      <c r="K80" s="93"/>
      <c r="L80" s="598"/>
      <c r="N80" t="s">
        <v>2542</v>
      </c>
      <c r="O80" s="93"/>
      <c r="P80" s="598"/>
      <c r="R80" t="s">
        <v>2</v>
      </c>
      <c r="S80" s="93"/>
      <c r="T80" s="598"/>
      <c r="V80" t="s">
        <v>2</v>
      </c>
      <c r="W80" s="93"/>
      <c r="X80" s="598" t="s">
        <v>1613</v>
      </c>
    </row>
    <row r="81" spans="2:24" x14ac:dyDescent="0.35">
      <c r="B81" s="51" t="s">
        <v>218</v>
      </c>
      <c r="C81" s="50" t="s">
        <v>219</v>
      </c>
      <c r="D81" s="68" t="s">
        <v>0</v>
      </c>
      <c r="F81" s="51" t="s">
        <v>218</v>
      </c>
      <c r="G81" s="50" t="s">
        <v>219</v>
      </c>
      <c r="H81" s="68" t="s">
        <v>0</v>
      </c>
      <c r="J81" s="51" t="s">
        <v>218</v>
      </c>
      <c r="K81" s="50" t="s">
        <v>219</v>
      </c>
      <c r="L81" s="68" t="s">
        <v>0</v>
      </c>
      <c r="N81" s="51" t="s">
        <v>218</v>
      </c>
      <c r="O81" s="50" t="s">
        <v>219</v>
      </c>
      <c r="P81" s="68" t="s">
        <v>0</v>
      </c>
      <c r="R81" s="51" t="s">
        <v>218</v>
      </c>
      <c r="S81" s="50" t="s">
        <v>219</v>
      </c>
      <c r="T81" s="68" t="s">
        <v>0</v>
      </c>
      <c r="V81" s="51" t="s">
        <v>218</v>
      </c>
      <c r="W81" s="50" t="s">
        <v>219</v>
      </c>
      <c r="X81" s="68" t="s">
        <v>0</v>
      </c>
    </row>
    <row r="82" spans="2:24" x14ac:dyDescent="0.35">
      <c r="B82" s="2" t="s">
        <v>18</v>
      </c>
      <c r="C82" s="1"/>
      <c r="D82" s="67">
        <f>C82*9000</f>
        <v>0</v>
      </c>
      <c r="F82" s="2" t="s">
        <v>18</v>
      </c>
      <c r="G82" s="1"/>
      <c r="H82" s="67">
        <f>G82*9000</f>
        <v>0</v>
      </c>
      <c r="J82" s="2" t="s">
        <v>18</v>
      </c>
      <c r="K82" s="1"/>
      <c r="L82" s="67">
        <f>K82*9000</f>
        <v>0</v>
      </c>
      <c r="N82" s="2" t="s">
        <v>18</v>
      </c>
      <c r="O82" s="1"/>
      <c r="P82" s="67">
        <f>O82*9000</f>
        <v>0</v>
      </c>
      <c r="R82" s="2" t="s">
        <v>18</v>
      </c>
      <c r="S82" s="1"/>
      <c r="T82" s="67">
        <f>S82*9000</f>
        <v>0</v>
      </c>
      <c r="V82" s="2" t="s">
        <v>18</v>
      </c>
      <c r="W82" s="1"/>
      <c r="X82" s="67">
        <f>W82*9000</f>
        <v>0</v>
      </c>
    </row>
    <row r="83" spans="2:24" x14ac:dyDescent="0.35">
      <c r="B83" s="2" t="s">
        <v>21</v>
      </c>
      <c r="C83" s="1"/>
      <c r="D83" s="67">
        <f t="shared" ref="D83:D87" si="29">C83*9000</f>
        <v>0</v>
      </c>
      <c r="F83" s="2" t="s">
        <v>21</v>
      </c>
      <c r="G83" s="1"/>
      <c r="H83" s="67">
        <f t="shared" ref="H83:H87" si="30">G83*9000</f>
        <v>0</v>
      </c>
      <c r="J83" s="2" t="s">
        <v>21</v>
      </c>
      <c r="K83" s="1"/>
      <c r="L83" s="67">
        <f t="shared" ref="L83:L87" si="31">K83*9000</f>
        <v>0</v>
      </c>
      <c r="N83" s="2" t="s">
        <v>21</v>
      </c>
      <c r="O83" s="1"/>
      <c r="P83" s="67">
        <f t="shared" ref="P83:P87" si="32">O83*9000</f>
        <v>0</v>
      </c>
      <c r="R83" s="2" t="s">
        <v>21</v>
      </c>
      <c r="S83" s="1"/>
      <c r="T83" s="67">
        <f t="shared" ref="T83:T87" si="33">S83*9000</f>
        <v>0</v>
      </c>
      <c r="V83" s="2" t="s">
        <v>21</v>
      </c>
      <c r="W83" s="1"/>
      <c r="X83" s="67">
        <f t="shared" ref="X83:X87" si="34">W83*9000</f>
        <v>0</v>
      </c>
    </row>
    <row r="84" spans="2:24" x14ac:dyDescent="0.35">
      <c r="B84" s="2" t="s">
        <v>20</v>
      </c>
      <c r="C84" s="1"/>
      <c r="D84" s="67">
        <f t="shared" si="29"/>
        <v>0</v>
      </c>
      <c r="F84" s="2" t="s">
        <v>20</v>
      </c>
      <c r="G84" s="1"/>
      <c r="H84" s="67">
        <f t="shared" si="30"/>
        <v>0</v>
      </c>
      <c r="J84" s="2" t="s">
        <v>20</v>
      </c>
      <c r="K84" s="1"/>
      <c r="L84" s="67">
        <f t="shared" si="31"/>
        <v>0</v>
      </c>
      <c r="N84" s="2" t="s">
        <v>20</v>
      </c>
      <c r="O84" s="1"/>
      <c r="P84" s="67">
        <f t="shared" si="32"/>
        <v>0</v>
      </c>
      <c r="R84" s="2" t="s">
        <v>20</v>
      </c>
      <c r="S84" s="1"/>
      <c r="T84" s="67">
        <f t="shared" si="33"/>
        <v>0</v>
      </c>
      <c r="V84" s="2" t="s">
        <v>20</v>
      </c>
      <c r="W84" s="1"/>
      <c r="X84" s="67">
        <f t="shared" si="34"/>
        <v>0</v>
      </c>
    </row>
    <row r="85" spans="2:24" x14ac:dyDescent="0.35">
      <c r="B85" s="2" t="s">
        <v>22</v>
      </c>
      <c r="C85" s="1"/>
      <c r="D85" s="67">
        <f t="shared" si="29"/>
        <v>0</v>
      </c>
      <c r="F85" s="2" t="s">
        <v>22</v>
      </c>
      <c r="G85" s="1"/>
      <c r="H85" s="67">
        <f t="shared" si="30"/>
        <v>0</v>
      </c>
      <c r="J85" s="2" t="s">
        <v>22</v>
      </c>
      <c r="K85" s="1"/>
      <c r="L85" s="67">
        <f t="shared" si="31"/>
        <v>0</v>
      </c>
      <c r="N85" s="2" t="s">
        <v>22</v>
      </c>
      <c r="O85" s="1"/>
      <c r="P85" s="67">
        <f t="shared" si="32"/>
        <v>0</v>
      </c>
      <c r="R85" s="2" t="s">
        <v>22</v>
      </c>
      <c r="S85" s="1"/>
      <c r="T85" s="67">
        <f t="shared" si="33"/>
        <v>0</v>
      </c>
      <c r="V85" s="2" t="s">
        <v>22</v>
      </c>
      <c r="W85" s="1"/>
      <c r="X85" s="67">
        <f t="shared" si="34"/>
        <v>0</v>
      </c>
    </row>
    <row r="86" spans="2:24" x14ac:dyDescent="0.35">
      <c r="B86" s="2" t="s">
        <v>19</v>
      </c>
      <c r="C86" s="1"/>
      <c r="D86" s="67">
        <f t="shared" si="29"/>
        <v>0</v>
      </c>
      <c r="F86" s="2" t="s">
        <v>19</v>
      </c>
      <c r="G86" s="1"/>
      <c r="H86" s="67">
        <f t="shared" si="30"/>
        <v>0</v>
      </c>
      <c r="J86" s="2" t="s">
        <v>19</v>
      </c>
      <c r="K86" s="1"/>
      <c r="L86" s="67">
        <f t="shared" si="31"/>
        <v>0</v>
      </c>
      <c r="N86" s="2" t="s">
        <v>19</v>
      </c>
      <c r="O86" s="1"/>
      <c r="P86" s="67">
        <f t="shared" si="32"/>
        <v>0</v>
      </c>
      <c r="R86" s="2" t="s">
        <v>19</v>
      </c>
      <c r="S86" s="1"/>
      <c r="T86" s="67">
        <f t="shared" si="33"/>
        <v>0</v>
      </c>
      <c r="V86" s="2" t="s">
        <v>19</v>
      </c>
      <c r="W86" s="1"/>
      <c r="X86" s="67">
        <f t="shared" si="34"/>
        <v>0</v>
      </c>
    </row>
    <row r="87" spans="2:24" x14ac:dyDescent="0.35">
      <c r="B87" s="2" t="s">
        <v>23</v>
      </c>
      <c r="C87" s="1"/>
      <c r="D87" s="67">
        <f t="shared" si="29"/>
        <v>0</v>
      </c>
      <c r="F87" s="2" t="s">
        <v>23</v>
      </c>
      <c r="G87" s="1"/>
      <c r="H87" s="67">
        <f t="shared" si="30"/>
        <v>0</v>
      </c>
      <c r="J87" s="2" t="s">
        <v>23</v>
      </c>
      <c r="K87" s="1"/>
      <c r="L87" s="67">
        <f t="shared" si="31"/>
        <v>0</v>
      </c>
      <c r="N87" s="2" t="s">
        <v>23</v>
      </c>
      <c r="O87" s="1"/>
      <c r="P87" s="67">
        <f t="shared" si="32"/>
        <v>0</v>
      </c>
      <c r="R87" s="2" t="s">
        <v>23</v>
      </c>
      <c r="S87" s="1"/>
      <c r="T87" s="67">
        <f t="shared" si="33"/>
        <v>0</v>
      </c>
      <c r="V87" s="2" t="s">
        <v>23</v>
      </c>
      <c r="W87" s="1"/>
      <c r="X87" s="67">
        <f t="shared" si="34"/>
        <v>0</v>
      </c>
    </row>
    <row r="88" spans="2:24" x14ac:dyDescent="0.35">
      <c r="B88" s="51" t="s">
        <v>221</v>
      </c>
      <c r="C88" s="50">
        <f>SUM(C82:C87)</f>
        <v>0</v>
      </c>
      <c r="D88" s="68">
        <f>SUM(D82:D87)</f>
        <v>0</v>
      </c>
      <c r="F88" s="51" t="s">
        <v>221</v>
      </c>
      <c r="G88" s="50">
        <f>SUM(G82:G87)</f>
        <v>0</v>
      </c>
      <c r="H88" s="68">
        <f>SUM(H82:H87)</f>
        <v>0</v>
      </c>
      <c r="J88" s="51" t="s">
        <v>221</v>
      </c>
      <c r="K88" s="50">
        <f>SUM(K82:K87)</f>
        <v>0</v>
      </c>
      <c r="L88" s="68">
        <f>SUM(L82:L87)</f>
        <v>0</v>
      </c>
      <c r="N88" s="51" t="s">
        <v>221</v>
      </c>
      <c r="O88" s="50">
        <f>SUM(O82:O87)</f>
        <v>0</v>
      </c>
      <c r="P88" s="68">
        <f>SUM(P82:P87)</f>
        <v>0</v>
      </c>
      <c r="R88" s="51" t="s">
        <v>221</v>
      </c>
      <c r="S88" s="50">
        <f>SUM(S82:S87)</f>
        <v>0</v>
      </c>
      <c r="T88" s="68">
        <f>SUM(T82:T87)</f>
        <v>0</v>
      </c>
      <c r="V88" s="51" t="s">
        <v>221</v>
      </c>
      <c r="W88" s="50">
        <f>SUM(W82:W87)</f>
        <v>0</v>
      </c>
      <c r="X88" s="68">
        <f>SUM(X82:X87)</f>
        <v>0</v>
      </c>
    </row>
    <row r="90" spans="2:24" x14ac:dyDescent="0.35">
      <c r="B90" t="s">
        <v>2</v>
      </c>
      <c r="C90" s="93"/>
      <c r="F90" t="s">
        <v>2</v>
      </c>
      <c r="G90" s="93"/>
      <c r="J90" t="s">
        <v>2</v>
      </c>
      <c r="K90" s="93"/>
      <c r="L90" s="598"/>
      <c r="N90" t="s">
        <v>2</v>
      </c>
      <c r="O90" s="93"/>
      <c r="P90" s="598"/>
      <c r="R90" t="s">
        <v>2</v>
      </c>
      <c r="S90" s="93"/>
      <c r="T90" s="598"/>
      <c r="V90" t="s">
        <v>2</v>
      </c>
      <c r="W90" s="93"/>
      <c r="X90" s="598" t="s">
        <v>649</v>
      </c>
    </row>
    <row r="91" spans="2:24" x14ac:dyDescent="0.35">
      <c r="B91" s="51" t="s">
        <v>218</v>
      </c>
      <c r="C91" s="50" t="s">
        <v>219</v>
      </c>
      <c r="D91" s="68" t="s">
        <v>0</v>
      </c>
      <c r="F91" s="51" t="s">
        <v>218</v>
      </c>
      <c r="G91" s="50" t="s">
        <v>219</v>
      </c>
      <c r="H91" s="68" t="s">
        <v>0</v>
      </c>
      <c r="J91" s="51" t="s">
        <v>218</v>
      </c>
      <c r="K91" s="50" t="s">
        <v>219</v>
      </c>
      <c r="L91" s="68" t="s">
        <v>0</v>
      </c>
      <c r="N91" s="51" t="s">
        <v>218</v>
      </c>
      <c r="O91" s="50" t="s">
        <v>219</v>
      </c>
      <c r="P91" s="68" t="s">
        <v>0</v>
      </c>
      <c r="R91" s="51" t="s">
        <v>218</v>
      </c>
      <c r="S91" s="50" t="s">
        <v>219</v>
      </c>
      <c r="T91" s="68" t="s">
        <v>0</v>
      </c>
      <c r="V91" s="51" t="s">
        <v>218</v>
      </c>
      <c r="W91" s="50" t="s">
        <v>219</v>
      </c>
      <c r="X91" s="68" t="s">
        <v>0</v>
      </c>
    </row>
    <row r="92" spans="2:24" x14ac:dyDescent="0.35">
      <c r="B92" s="2" t="s">
        <v>18</v>
      </c>
      <c r="C92" s="1"/>
      <c r="D92" s="67">
        <f>C92*9000</f>
        <v>0</v>
      </c>
      <c r="F92" s="2" t="s">
        <v>18</v>
      </c>
      <c r="G92" s="1"/>
      <c r="H92" s="67">
        <f>G92*9000</f>
        <v>0</v>
      </c>
      <c r="J92" s="2" t="s">
        <v>18</v>
      </c>
      <c r="K92" s="1"/>
      <c r="L92" s="67">
        <f>K92*9000</f>
        <v>0</v>
      </c>
      <c r="N92" s="2" t="s">
        <v>18</v>
      </c>
      <c r="O92" s="1"/>
      <c r="P92" s="67">
        <f>O92*9000</f>
        <v>0</v>
      </c>
      <c r="R92" s="2" t="s">
        <v>18</v>
      </c>
      <c r="S92" s="1"/>
      <c r="T92" s="67">
        <f>S92*9000</f>
        <v>0</v>
      </c>
      <c r="V92" s="2" t="s">
        <v>18</v>
      </c>
      <c r="W92" s="1"/>
      <c r="X92" s="67">
        <f>W92*9000</f>
        <v>0</v>
      </c>
    </row>
    <row r="93" spans="2:24" x14ac:dyDescent="0.35">
      <c r="B93" s="2" t="s">
        <v>21</v>
      </c>
      <c r="C93" s="1"/>
      <c r="D93" s="67">
        <f t="shared" ref="D93:D97" si="35">C93*9000</f>
        <v>0</v>
      </c>
      <c r="F93" s="2" t="s">
        <v>21</v>
      </c>
      <c r="G93" s="1"/>
      <c r="H93" s="67">
        <f t="shared" ref="H93:H97" si="36">G93*9000</f>
        <v>0</v>
      </c>
      <c r="J93" s="2" t="s">
        <v>21</v>
      </c>
      <c r="K93" s="1"/>
      <c r="L93" s="67">
        <f t="shared" ref="L93:L97" si="37">K93*9000</f>
        <v>0</v>
      </c>
      <c r="N93" s="2" t="s">
        <v>21</v>
      </c>
      <c r="O93" s="1"/>
      <c r="P93" s="67">
        <f t="shared" ref="P93:P97" si="38">O93*9000</f>
        <v>0</v>
      </c>
      <c r="R93" s="2" t="s">
        <v>21</v>
      </c>
      <c r="S93" s="1"/>
      <c r="T93" s="67">
        <f t="shared" ref="T93:T97" si="39">S93*9000</f>
        <v>0</v>
      </c>
      <c r="V93" s="2" t="s">
        <v>21</v>
      </c>
      <c r="W93" s="1"/>
      <c r="X93" s="67">
        <f t="shared" ref="X93:X97" si="40">W93*9000</f>
        <v>0</v>
      </c>
    </row>
    <row r="94" spans="2:24" x14ac:dyDescent="0.35">
      <c r="B94" s="2" t="s">
        <v>20</v>
      </c>
      <c r="C94" s="1"/>
      <c r="D94" s="67">
        <f t="shared" si="35"/>
        <v>0</v>
      </c>
      <c r="F94" s="2" t="s">
        <v>20</v>
      </c>
      <c r="G94" s="1"/>
      <c r="H94" s="67">
        <f t="shared" si="36"/>
        <v>0</v>
      </c>
      <c r="J94" s="2" t="s">
        <v>20</v>
      </c>
      <c r="K94" s="1"/>
      <c r="L94" s="67">
        <f t="shared" si="37"/>
        <v>0</v>
      </c>
      <c r="N94" s="2" t="s">
        <v>20</v>
      </c>
      <c r="O94" s="1"/>
      <c r="P94" s="67">
        <f t="shared" si="38"/>
        <v>0</v>
      </c>
      <c r="R94" s="2" t="s">
        <v>20</v>
      </c>
      <c r="S94" s="1"/>
      <c r="T94" s="67">
        <f t="shared" si="39"/>
        <v>0</v>
      </c>
      <c r="V94" s="2" t="s">
        <v>20</v>
      </c>
      <c r="W94" s="1"/>
      <c r="X94" s="67">
        <f t="shared" si="40"/>
        <v>0</v>
      </c>
    </row>
    <row r="95" spans="2:24" x14ac:dyDescent="0.35">
      <c r="B95" s="2" t="s">
        <v>22</v>
      </c>
      <c r="C95" s="1"/>
      <c r="D95" s="67">
        <f t="shared" si="35"/>
        <v>0</v>
      </c>
      <c r="F95" s="2" t="s">
        <v>22</v>
      </c>
      <c r="G95" s="1"/>
      <c r="H95" s="67">
        <f t="shared" si="36"/>
        <v>0</v>
      </c>
      <c r="J95" s="2" t="s">
        <v>22</v>
      </c>
      <c r="K95" s="1"/>
      <c r="L95" s="67">
        <f t="shared" si="37"/>
        <v>0</v>
      </c>
      <c r="N95" s="2" t="s">
        <v>22</v>
      </c>
      <c r="O95" s="1"/>
      <c r="P95" s="67">
        <f t="shared" si="38"/>
        <v>0</v>
      </c>
      <c r="R95" s="2" t="s">
        <v>22</v>
      </c>
      <c r="S95" s="1"/>
      <c r="T95" s="67">
        <f t="shared" si="39"/>
        <v>0</v>
      </c>
      <c r="V95" s="2" t="s">
        <v>22</v>
      </c>
      <c r="W95" s="1"/>
      <c r="X95" s="67">
        <f t="shared" si="40"/>
        <v>0</v>
      </c>
    </row>
    <row r="96" spans="2:24" x14ac:dyDescent="0.35">
      <c r="B96" s="2" t="s">
        <v>19</v>
      </c>
      <c r="C96" s="1"/>
      <c r="D96" s="67">
        <f t="shared" si="35"/>
        <v>0</v>
      </c>
      <c r="F96" s="2" t="s">
        <v>19</v>
      </c>
      <c r="G96" s="1"/>
      <c r="H96" s="67">
        <f t="shared" si="36"/>
        <v>0</v>
      </c>
      <c r="J96" s="2" t="s">
        <v>19</v>
      </c>
      <c r="K96" s="1"/>
      <c r="L96" s="67">
        <f t="shared" si="37"/>
        <v>0</v>
      </c>
      <c r="N96" s="2" t="s">
        <v>19</v>
      </c>
      <c r="O96" s="1"/>
      <c r="P96" s="67">
        <f t="shared" si="38"/>
        <v>0</v>
      </c>
      <c r="R96" s="2" t="s">
        <v>19</v>
      </c>
      <c r="S96" s="1"/>
      <c r="T96" s="67">
        <f t="shared" si="39"/>
        <v>0</v>
      </c>
      <c r="V96" s="2" t="s">
        <v>19</v>
      </c>
      <c r="W96" s="1"/>
      <c r="X96" s="67">
        <f t="shared" si="40"/>
        <v>0</v>
      </c>
    </row>
    <row r="97" spans="2:24" x14ac:dyDescent="0.35">
      <c r="B97" s="2" t="s">
        <v>23</v>
      </c>
      <c r="C97" s="1"/>
      <c r="D97" s="67">
        <f t="shared" si="35"/>
        <v>0</v>
      </c>
      <c r="F97" s="2" t="s">
        <v>23</v>
      </c>
      <c r="G97" s="1"/>
      <c r="H97" s="67">
        <f t="shared" si="36"/>
        <v>0</v>
      </c>
      <c r="J97" s="2" t="s">
        <v>23</v>
      </c>
      <c r="K97" s="1"/>
      <c r="L97" s="67">
        <f t="shared" si="37"/>
        <v>0</v>
      </c>
      <c r="N97" s="2" t="s">
        <v>23</v>
      </c>
      <c r="O97" s="1"/>
      <c r="P97" s="67">
        <f t="shared" si="38"/>
        <v>0</v>
      </c>
      <c r="R97" s="2" t="s">
        <v>23</v>
      </c>
      <c r="S97" s="1"/>
      <c r="T97" s="67">
        <f t="shared" si="39"/>
        <v>0</v>
      </c>
      <c r="V97" s="2" t="s">
        <v>23</v>
      </c>
      <c r="W97" s="1"/>
      <c r="X97" s="67">
        <f t="shared" si="40"/>
        <v>0</v>
      </c>
    </row>
    <row r="98" spans="2:24" x14ac:dyDescent="0.35">
      <c r="B98" s="51" t="s">
        <v>221</v>
      </c>
      <c r="C98" s="50">
        <f>SUM(C92:C97)</f>
        <v>0</v>
      </c>
      <c r="D98" s="68">
        <f>SUM(D92:D97)</f>
        <v>0</v>
      </c>
      <c r="F98" s="51" t="s">
        <v>221</v>
      </c>
      <c r="G98" s="50">
        <f>SUM(G92:G97)</f>
        <v>0</v>
      </c>
      <c r="H98" s="68">
        <f>SUM(H92:H97)</f>
        <v>0</v>
      </c>
      <c r="J98" s="51" t="s">
        <v>221</v>
      </c>
      <c r="K98" s="50">
        <f>SUM(K92:K97)</f>
        <v>0</v>
      </c>
      <c r="L98" s="68">
        <f>SUM(L92:L97)</f>
        <v>0</v>
      </c>
      <c r="N98" s="51" t="s">
        <v>221</v>
      </c>
      <c r="O98" s="50">
        <f>SUM(O92:O97)</f>
        <v>0</v>
      </c>
      <c r="P98" s="68">
        <f>SUM(P92:P97)</f>
        <v>0</v>
      </c>
      <c r="R98" s="51" t="s">
        <v>221</v>
      </c>
      <c r="S98" s="50">
        <f>SUM(S92:S97)</f>
        <v>0</v>
      </c>
      <c r="T98" s="68">
        <f>SUM(T92:T97)</f>
        <v>0</v>
      </c>
      <c r="V98" s="51" t="s">
        <v>221</v>
      </c>
      <c r="W98" s="50">
        <f>SUM(W92:W97)</f>
        <v>0</v>
      </c>
      <c r="X98" s="68">
        <f>SUM(X92:X97)</f>
        <v>0</v>
      </c>
    </row>
    <row r="101" spans="2:24" x14ac:dyDescent="0.35">
      <c r="N101" t="s">
        <v>2</v>
      </c>
      <c r="O101" s="93"/>
      <c r="P101" s="598"/>
      <c r="R101" t="s">
        <v>2</v>
      </c>
      <c r="S101" s="93"/>
      <c r="T101" s="598"/>
      <c r="V101" t="s">
        <v>2</v>
      </c>
      <c r="W101" s="93"/>
      <c r="X101" s="598" t="s">
        <v>1266</v>
      </c>
    </row>
    <row r="102" spans="2:24" x14ac:dyDescent="0.35">
      <c r="B102" s="51" t="s">
        <v>218</v>
      </c>
      <c r="C102" s="50" t="s">
        <v>243</v>
      </c>
      <c r="E102" s="51" t="s">
        <v>218</v>
      </c>
      <c r="F102" s="50" t="s">
        <v>243</v>
      </c>
      <c r="H102" s="51" t="s">
        <v>218</v>
      </c>
      <c r="I102" s="50" t="s">
        <v>243</v>
      </c>
      <c r="K102" s="51" t="s">
        <v>218</v>
      </c>
      <c r="L102" s="50" t="s">
        <v>243</v>
      </c>
      <c r="N102" s="51" t="s">
        <v>218</v>
      </c>
      <c r="O102" s="50" t="s">
        <v>219</v>
      </c>
      <c r="P102" s="68" t="s">
        <v>0</v>
      </c>
      <c r="Q102" s="75"/>
      <c r="R102" s="51" t="s">
        <v>218</v>
      </c>
      <c r="S102" s="50" t="s">
        <v>219</v>
      </c>
      <c r="T102" s="68" t="s">
        <v>0</v>
      </c>
      <c r="V102" s="51" t="s">
        <v>218</v>
      </c>
      <c r="W102" s="50" t="s">
        <v>219</v>
      </c>
      <c r="X102" s="68" t="s">
        <v>0</v>
      </c>
    </row>
    <row r="103" spans="2:24" x14ac:dyDescent="0.35">
      <c r="B103" s="2" t="s">
        <v>18</v>
      </c>
      <c r="C103" s="1" t="s">
        <v>238</v>
      </c>
      <c r="E103" s="2" t="s">
        <v>18</v>
      </c>
      <c r="F103" s="1" t="s">
        <v>238</v>
      </c>
      <c r="H103" s="2" t="s">
        <v>18</v>
      </c>
      <c r="I103" s="1" t="s">
        <v>238</v>
      </c>
      <c r="K103" s="2" t="s">
        <v>18</v>
      </c>
      <c r="L103" s="1" t="s">
        <v>238</v>
      </c>
      <c r="N103" s="2" t="s">
        <v>18</v>
      </c>
      <c r="O103" s="1"/>
      <c r="P103" s="67">
        <f>O103*9000</f>
        <v>0</v>
      </c>
      <c r="Q103" s="75"/>
      <c r="R103" s="2" t="s">
        <v>18</v>
      </c>
      <c r="S103" s="1"/>
      <c r="T103" s="67">
        <f>S103*9000</f>
        <v>0</v>
      </c>
      <c r="V103" s="2" t="s">
        <v>18</v>
      </c>
      <c r="W103" s="1"/>
      <c r="X103" s="67">
        <f>W103*9000</f>
        <v>0</v>
      </c>
    </row>
    <row r="104" spans="2:24" s="598" customFormat="1" x14ac:dyDescent="0.35">
      <c r="B104" s="2" t="s">
        <v>19</v>
      </c>
      <c r="C104" s="1" t="s">
        <v>237</v>
      </c>
      <c r="E104" s="2" t="s">
        <v>19</v>
      </c>
      <c r="F104" s="1" t="s">
        <v>237</v>
      </c>
      <c r="H104" s="2" t="s">
        <v>19</v>
      </c>
      <c r="I104" s="1" t="s">
        <v>237</v>
      </c>
      <c r="K104" s="2" t="s">
        <v>19</v>
      </c>
      <c r="L104" s="1" t="s">
        <v>237</v>
      </c>
      <c r="M104"/>
      <c r="N104" s="2" t="s">
        <v>21</v>
      </c>
      <c r="O104" s="1"/>
      <c r="P104" s="67">
        <f t="shared" ref="P104:P108" si="41">O104*9000</f>
        <v>0</v>
      </c>
      <c r="Q104" s="597"/>
      <c r="R104" s="2" t="s">
        <v>21</v>
      </c>
      <c r="S104" s="1"/>
      <c r="T104" s="67">
        <f t="shared" ref="T104:T108" si="42">S104*9000</f>
        <v>0</v>
      </c>
      <c r="V104" s="2" t="s">
        <v>21</v>
      </c>
      <c r="W104" s="1"/>
      <c r="X104" s="67">
        <f t="shared" ref="X104:X108" si="43">W104*9000</f>
        <v>0</v>
      </c>
    </row>
    <row r="105" spans="2:24" s="598" customFormat="1" x14ac:dyDescent="0.35">
      <c r="B105" s="2" t="s">
        <v>20</v>
      </c>
      <c r="C105" s="1" t="s">
        <v>239</v>
      </c>
      <c r="E105" s="2" t="s">
        <v>20</v>
      </c>
      <c r="F105" s="1" t="s">
        <v>239</v>
      </c>
      <c r="H105" s="2" t="s">
        <v>20</v>
      </c>
      <c r="I105" s="1" t="s">
        <v>239</v>
      </c>
      <c r="K105" s="2" t="s">
        <v>20</v>
      </c>
      <c r="L105" s="1" t="s">
        <v>239</v>
      </c>
      <c r="M105"/>
      <c r="N105" s="2" t="s">
        <v>20</v>
      </c>
      <c r="O105" s="1"/>
      <c r="P105" s="67">
        <f t="shared" si="41"/>
        <v>0</v>
      </c>
      <c r="Q105" s="597"/>
      <c r="R105" s="2" t="s">
        <v>20</v>
      </c>
      <c r="S105" s="1"/>
      <c r="T105" s="67">
        <f t="shared" si="42"/>
        <v>0</v>
      </c>
      <c r="V105" s="2" t="s">
        <v>20</v>
      </c>
      <c r="W105" s="1"/>
      <c r="X105" s="67">
        <f t="shared" si="43"/>
        <v>0</v>
      </c>
    </row>
    <row r="106" spans="2:24" s="598" customFormat="1" x14ac:dyDescent="0.35">
      <c r="B106" s="2" t="s">
        <v>21</v>
      </c>
      <c r="C106" s="1" t="s">
        <v>240</v>
      </c>
      <c r="E106" s="2" t="s">
        <v>21</v>
      </c>
      <c r="F106" s="1" t="s">
        <v>240</v>
      </c>
      <c r="H106" s="2" t="s">
        <v>21</v>
      </c>
      <c r="I106" s="1" t="s">
        <v>240</v>
      </c>
      <c r="K106" s="2" t="s">
        <v>21</v>
      </c>
      <c r="L106" s="1" t="s">
        <v>240</v>
      </c>
      <c r="M106"/>
      <c r="N106" s="2" t="s">
        <v>22</v>
      </c>
      <c r="O106" s="1"/>
      <c r="P106" s="67">
        <f t="shared" si="41"/>
        <v>0</v>
      </c>
      <c r="Q106" s="597"/>
      <c r="R106" s="2" t="s">
        <v>22</v>
      </c>
      <c r="S106" s="1"/>
      <c r="T106" s="67">
        <f t="shared" si="42"/>
        <v>0</v>
      </c>
      <c r="V106" s="2" t="s">
        <v>22</v>
      </c>
      <c r="W106" s="1"/>
      <c r="X106" s="67">
        <f t="shared" si="43"/>
        <v>0</v>
      </c>
    </row>
    <row r="107" spans="2:24" s="598" customFormat="1" x14ac:dyDescent="0.35">
      <c r="B107" s="2" t="s">
        <v>22</v>
      </c>
      <c r="C107" s="1" t="s">
        <v>241</v>
      </c>
      <c r="E107" s="2" t="s">
        <v>22</v>
      </c>
      <c r="F107" s="1" t="s">
        <v>241</v>
      </c>
      <c r="H107" s="2" t="s">
        <v>22</v>
      </c>
      <c r="I107" s="1" t="s">
        <v>241</v>
      </c>
      <c r="K107" s="2" t="s">
        <v>22</v>
      </c>
      <c r="L107" s="1" t="s">
        <v>241</v>
      </c>
      <c r="M107"/>
      <c r="N107" s="2" t="s">
        <v>19</v>
      </c>
      <c r="O107" s="1"/>
      <c r="P107" s="67">
        <f t="shared" si="41"/>
        <v>0</v>
      </c>
      <c r="Q107" s="597"/>
      <c r="R107" s="2" t="s">
        <v>19</v>
      </c>
      <c r="S107" s="1"/>
      <c r="T107" s="67">
        <f t="shared" si="42"/>
        <v>0</v>
      </c>
      <c r="V107" s="2" t="s">
        <v>19</v>
      </c>
      <c r="W107" s="1"/>
      <c r="X107" s="67">
        <f t="shared" si="43"/>
        <v>0</v>
      </c>
    </row>
    <row r="108" spans="2:24" s="598" customFormat="1" x14ac:dyDescent="0.35">
      <c r="B108" s="2" t="s">
        <v>23</v>
      </c>
      <c r="C108" s="1" t="s">
        <v>242</v>
      </c>
      <c r="E108" s="2" t="s">
        <v>23</v>
      </c>
      <c r="F108" s="1" t="s">
        <v>242</v>
      </c>
      <c r="H108" s="2" t="s">
        <v>23</v>
      </c>
      <c r="I108" s="1" t="s">
        <v>242</v>
      </c>
      <c r="K108" s="2" t="s">
        <v>23</v>
      </c>
      <c r="L108" s="1" t="s">
        <v>242</v>
      </c>
      <c r="M108"/>
      <c r="N108" s="2" t="s">
        <v>23</v>
      </c>
      <c r="O108" s="1"/>
      <c r="P108" s="67">
        <f t="shared" si="41"/>
        <v>0</v>
      </c>
      <c r="Q108" s="597"/>
      <c r="R108" s="2" t="s">
        <v>23</v>
      </c>
      <c r="S108" s="1"/>
      <c r="T108" s="67">
        <f t="shared" si="42"/>
        <v>0</v>
      </c>
      <c r="V108" s="2" t="s">
        <v>23</v>
      </c>
      <c r="W108" s="1"/>
      <c r="X108" s="67">
        <f t="shared" si="43"/>
        <v>0</v>
      </c>
    </row>
    <row r="109" spans="2:24" x14ac:dyDescent="0.35">
      <c r="K109" s="598"/>
      <c r="L109" s="598"/>
      <c r="N109" s="51" t="s">
        <v>221</v>
      </c>
      <c r="O109" s="50">
        <f>SUM(O103:O108)</f>
        <v>0</v>
      </c>
      <c r="P109" s="68">
        <f>SUM(P103:P108)</f>
        <v>0</v>
      </c>
      <c r="Q109" s="75"/>
      <c r="R109" s="51" t="s">
        <v>221</v>
      </c>
      <c r="S109" s="50">
        <f>SUM(S103:S108)</f>
        <v>0</v>
      </c>
      <c r="T109" s="68">
        <f>SUM(T103:T108)</f>
        <v>0</v>
      </c>
      <c r="V109" s="51" t="s">
        <v>221</v>
      </c>
      <c r="W109" s="50">
        <f>SUM(W103:W108)</f>
        <v>0</v>
      </c>
      <c r="X109" s="68">
        <f>SUM(X103:X108)</f>
        <v>0</v>
      </c>
    </row>
    <row r="110" spans="2:24" s="598" customFormat="1" x14ac:dyDescent="0.35">
      <c r="B110" s="51" t="s">
        <v>218</v>
      </c>
      <c r="C110" s="50" t="s">
        <v>243</v>
      </c>
      <c r="E110" s="51" t="s">
        <v>218</v>
      </c>
      <c r="F110" s="50" t="s">
        <v>243</v>
      </c>
      <c r="H110" s="51" t="s">
        <v>218</v>
      </c>
      <c r="I110" s="50" t="s">
        <v>243</v>
      </c>
      <c r="K110" s="51" t="s">
        <v>218</v>
      </c>
      <c r="L110" s="50" t="s">
        <v>243</v>
      </c>
      <c r="M110"/>
      <c r="N110" s="132"/>
      <c r="O110" s="65"/>
      <c r="P110" s="206"/>
      <c r="Q110" s="597"/>
    </row>
    <row r="111" spans="2:24" s="598" customFormat="1" x14ac:dyDescent="0.35">
      <c r="B111" s="2" t="s">
        <v>18</v>
      </c>
      <c r="C111" s="1" t="s">
        <v>238</v>
      </c>
      <c r="E111" s="2" t="s">
        <v>18</v>
      </c>
      <c r="F111" s="1" t="s">
        <v>238</v>
      </c>
      <c r="H111" s="2" t="s">
        <v>18</v>
      </c>
      <c r="I111" s="1" t="s">
        <v>238</v>
      </c>
      <c r="K111" s="2" t="s">
        <v>18</v>
      </c>
      <c r="L111" s="1" t="s">
        <v>238</v>
      </c>
      <c r="M111"/>
      <c r="N111" s="65"/>
      <c r="O111" s="65"/>
      <c r="P111" s="65"/>
      <c r="Q111" s="597"/>
    </row>
    <row r="112" spans="2:24" s="598" customFormat="1" x14ac:dyDescent="0.35">
      <c r="B112" s="2" t="s">
        <v>19</v>
      </c>
      <c r="C112" s="1" t="s">
        <v>237</v>
      </c>
      <c r="E112" s="2" t="s">
        <v>19</v>
      </c>
      <c r="F112" s="1" t="s">
        <v>237</v>
      </c>
      <c r="H112" s="2" t="s">
        <v>19</v>
      </c>
      <c r="I112" s="1" t="s">
        <v>237</v>
      </c>
      <c r="K112" s="2" t="s">
        <v>19</v>
      </c>
      <c r="L112" s="1" t="s">
        <v>237</v>
      </c>
      <c r="M112"/>
      <c r="N112" t="s">
        <v>2</v>
      </c>
      <c r="O112" s="93"/>
      <c r="R112" t="s">
        <v>2</v>
      </c>
      <c r="S112" s="93"/>
      <c r="V112" t="s">
        <v>2</v>
      </c>
      <c r="W112" s="93"/>
      <c r="X112" s="598" t="s">
        <v>649</v>
      </c>
    </row>
    <row r="113" spans="2:24" s="598" customFormat="1" x14ac:dyDescent="0.35">
      <c r="B113" s="2" t="s">
        <v>20</v>
      </c>
      <c r="C113" s="1" t="s">
        <v>239</v>
      </c>
      <c r="E113" s="2" t="s">
        <v>20</v>
      </c>
      <c r="F113" s="1" t="s">
        <v>239</v>
      </c>
      <c r="H113" s="2" t="s">
        <v>20</v>
      </c>
      <c r="I113" s="1" t="s">
        <v>239</v>
      </c>
      <c r="K113" s="2" t="s">
        <v>20</v>
      </c>
      <c r="L113" s="1" t="s">
        <v>239</v>
      </c>
      <c r="M113"/>
      <c r="N113" s="51" t="s">
        <v>218</v>
      </c>
      <c r="O113" s="50" t="s">
        <v>219</v>
      </c>
      <c r="P113" s="68" t="s">
        <v>0</v>
      </c>
      <c r="R113" s="51" t="s">
        <v>218</v>
      </c>
      <c r="S113" s="50" t="s">
        <v>219</v>
      </c>
      <c r="T113" s="68" t="s">
        <v>0</v>
      </c>
      <c r="V113" s="51" t="s">
        <v>218</v>
      </c>
      <c r="W113" s="50" t="s">
        <v>219</v>
      </c>
      <c r="X113" s="68" t="s">
        <v>0</v>
      </c>
    </row>
    <row r="114" spans="2:24" s="598" customFormat="1" x14ac:dyDescent="0.35">
      <c r="B114" s="2" t="s">
        <v>21</v>
      </c>
      <c r="C114" s="1" t="s">
        <v>240</v>
      </c>
      <c r="E114" s="2" t="s">
        <v>21</v>
      </c>
      <c r="F114" s="1" t="s">
        <v>240</v>
      </c>
      <c r="H114" s="2" t="s">
        <v>21</v>
      </c>
      <c r="I114" s="1" t="s">
        <v>240</v>
      </c>
      <c r="K114" s="2" t="s">
        <v>21</v>
      </c>
      <c r="L114" s="1" t="s">
        <v>240</v>
      </c>
      <c r="M114"/>
      <c r="N114" s="2" t="s">
        <v>18</v>
      </c>
      <c r="O114" s="1"/>
      <c r="P114" s="67">
        <f>O114*9000</f>
        <v>0</v>
      </c>
      <c r="R114" s="2" t="s">
        <v>18</v>
      </c>
      <c r="S114" s="1"/>
      <c r="T114" s="67">
        <f>S114*9000</f>
        <v>0</v>
      </c>
      <c r="V114" s="2" t="s">
        <v>18</v>
      </c>
      <c r="W114" s="1"/>
      <c r="X114" s="67">
        <f>W114*9000</f>
        <v>0</v>
      </c>
    </row>
    <row r="115" spans="2:24" s="598" customFormat="1" x14ac:dyDescent="0.35">
      <c r="B115" s="2" t="s">
        <v>22</v>
      </c>
      <c r="C115" s="1" t="s">
        <v>241</v>
      </c>
      <c r="E115" s="2" t="s">
        <v>22</v>
      </c>
      <c r="F115" s="1" t="s">
        <v>241</v>
      </c>
      <c r="H115" s="2" t="s">
        <v>22</v>
      </c>
      <c r="I115" s="1" t="s">
        <v>241</v>
      </c>
      <c r="K115" s="2" t="s">
        <v>22</v>
      </c>
      <c r="L115" s="1" t="s">
        <v>241</v>
      </c>
      <c r="M115"/>
      <c r="N115" s="2" t="s">
        <v>21</v>
      </c>
      <c r="O115" s="1"/>
      <c r="P115" s="67">
        <f t="shared" ref="P115:P119" si="44">O115*9000</f>
        <v>0</v>
      </c>
      <c r="R115" s="2" t="s">
        <v>21</v>
      </c>
      <c r="S115" s="1"/>
      <c r="T115" s="67">
        <f t="shared" ref="T115:T119" si="45">S115*9000</f>
        <v>0</v>
      </c>
      <c r="V115" s="2" t="s">
        <v>21</v>
      </c>
      <c r="W115" s="1"/>
      <c r="X115" s="67">
        <f t="shared" ref="X115:X119" si="46">W115*9000</f>
        <v>0</v>
      </c>
    </row>
    <row r="116" spans="2:24" s="598" customFormat="1" x14ac:dyDescent="0.35">
      <c r="B116" s="2" t="s">
        <v>23</v>
      </c>
      <c r="C116" s="1" t="s">
        <v>242</v>
      </c>
      <c r="E116" s="2" t="s">
        <v>23</v>
      </c>
      <c r="F116" s="1" t="s">
        <v>242</v>
      </c>
      <c r="H116" s="2" t="s">
        <v>23</v>
      </c>
      <c r="I116" s="1" t="s">
        <v>242</v>
      </c>
      <c r="K116" s="2" t="s">
        <v>23</v>
      </c>
      <c r="L116" s="1" t="s">
        <v>242</v>
      </c>
      <c r="M116"/>
      <c r="N116" s="2" t="s">
        <v>20</v>
      </c>
      <c r="O116" s="1"/>
      <c r="P116" s="67">
        <f t="shared" si="44"/>
        <v>0</v>
      </c>
      <c r="R116" s="2" t="s">
        <v>20</v>
      </c>
      <c r="S116" s="1"/>
      <c r="T116" s="67">
        <f t="shared" si="45"/>
        <v>0</v>
      </c>
      <c r="V116" s="2" t="s">
        <v>20</v>
      </c>
      <c r="W116" s="1"/>
      <c r="X116" s="67">
        <f t="shared" si="46"/>
        <v>0</v>
      </c>
    </row>
    <row r="117" spans="2:24" x14ac:dyDescent="0.35">
      <c r="K117" s="598"/>
      <c r="L117" s="598"/>
      <c r="N117" s="2" t="s">
        <v>22</v>
      </c>
      <c r="O117" s="1"/>
      <c r="P117" s="67">
        <f t="shared" si="44"/>
        <v>0</v>
      </c>
      <c r="R117" s="2" t="s">
        <v>22</v>
      </c>
      <c r="S117" s="1"/>
      <c r="T117" s="67">
        <f t="shared" si="45"/>
        <v>0</v>
      </c>
      <c r="V117" s="2" t="s">
        <v>22</v>
      </c>
      <c r="W117" s="1"/>
      <c r="X117" s="67">
        <f t="shared" si="46"/>
        <v>0</v>
      </c>
    </row>
    <row r="118" spans="2:24" s="598" customFormat="1" x14ac:dyDescent="0.35">
      <c r="B118" s="51" t="s">
        <v>218</v>
      </c>
      <c r="C118" s="50" t="s">
        <v>243</v>
      </c>
      <c r="E118" s="51" t="s">
        <v>218</v>
      </c>
      <c r="F118" s="50" t="s">
        <v>243</v>
      </c>
      <c r="H118" s="51" t="s">
        <v>218</v>
      </c>
      <c r="I118" s="50" t="s">
        <v>243</v>
      </c>
      <c r="K118" s="51" t="s">
        <v>218</v>
      </c>
      <c r="L118" s="50" t="s">
        <v>243</v>
      </c>
      <c r="M118"/>
      <c r="N118" s="2" t="s">
        <v>19</v>
      </c>
      <c r="O118" s="1"/>
      <c r="P118" s="67">
        <f t="shared" si="44"/>
        <v>0</v>
      </c>
      <c r="R118" s="2" t="s">
        <v>19</v>
      </c>
      <c r="S118" s="1"/>
      <c r="T118" s="67">
        <f t="shared" si="45"/>
        <v>0</v>
      </c>
      <c r="V118" s="2" t="s">
        <v>19</v>
      </c>
      <c r="W118" s="1"/>
      <c r="X118" s="67">
        <f t="shared" si="46"/>
        <v>0</v>
      </c>
    </row>
    <row r="119" spans="2:24" s="598" customFormat="1" x14ac:dyDescent="0.35">
      <c r="B119" s="2" t="s">
        <v>18</v>
      </c>
      <c r="C119" s="1" t="s">
        <v>238</v>
      </c>
      <c r="E119" s="2" t="s">
        <v>18</v>
      </c>
      <c r="F119" s="1" t="s">
        <v>238</v>
      </c>
      <c r="H119" s="2" t="s">
        <v>18</v>
      </c>
      <c r="I119" s="1" t="s">
        <v>238</v>
      </c>
      <c r="K119" s="2" t="s">
        <v>18</v>
      </c>
      <c r="L119" s="1" t="s">
        <v>238</v>
      </c>
      <c r="M119"/>
      <c r="N119" s="2" t="s">
        <v>23</v>
      </c>
      <c r="O119" s="1"/>
      <c r="P119" s="67">
        <f t="shared" si="44"/>
        <v>0</v>
      </c>
      <c r="R119" s="2" t="s">
        <v>23</v>
      </c>
      <c r="S119" s="1"/>
      <c r="T119" s="67">
        <f t="shared" si="45"/>
        <v>0</v>
      </c>
      <c r="V119" s="2" t="s">
        <v>23</v>
      </c>
      <c r="W119" s="1"/>
      <c r="X119" s="67">
        <f t="shared" si="46"/>
        <v>0</v>
      </c>
    </row>
    <row r="120" spans="2:24" s="598" customFormat="1" x14ac:dyDescent="0.35">
      <c r="B120" s="2" t="s">
        <v>19</v>
      </c>
      <c r="C120" s="1" t="s">
        <v>237</v>
      </c>
      <c r="E120" s="2" t="s">
        <v>19</v>
      </c>
      <c r="F120" s="1" t="s">
        <v>237</v>
      </c>
      <c r="H120" s="2" t="s">
        <v>19</v>
      </c>
      <c r="I120" s="1" t="s">
        <v>237</v>
      </c>
      <c r="K120" s="2" t="s">
        <v>19</v>
      </c>
      <c r="L120" s="1" t="s">
        <v>237</v>
      </c>
      <c r="M120"/>
      <c r="N120" s="51" t="s">
        <v>221</v>
      </c>
      <c r="O120" s="50">
        <f>SUM(O114:O119)</f>
        <v>0</v>
      </c>
      <c r="P120" s="68">
        <f>SUM(P114:P119)</f>
        <v>0</v>
      </c>
      <c r="R120" s="51" t="s">
        <v>221</v>
      </c>
      <c r="S120" s="50">
        <f>SUM(S114:S119)</f>
        <v>0</v>
      </c>
      <c r="T120" s="68">
        <f>SUM(T114:T119)</f>
        <v>0</v>
      </c>
      <c r="V120" s="51" t="s">
        <v>221</v>
      </c>
      <c r="W120" s="50">
        <f>SUM(W114:W119)</f>
        <v>0</v>
      </c>
      <c r="X120" s="68">
        <f>SUM(X114:X119)</f>
        <v>0</v>
      </c>
    </row>
    <row r="121" spans="2:24" s="598" customFormat="1" x14ac:dyDescent="0.35">
      <c r="B121" s="2" t="s">
        <v>20</v>
      </c>
      <c r="C121" s="1" t="s">
        <v>239</v>
      </c>
      <c r="E121" s="2" t="s">
        <v>20</v>
      </c>
      <c r="F121" s="1" t="s">
        <v>239</v>
      </c>
      <c r="H121" s="2" t="s">
        <v>20</v>
      </c>
      <c r="I121" s="1" t="s">
        <v>239</v>
      </c>
      <c r="K121" s="2" t="s">
        <v>20</v>
      </c>
      <c r="L121" s="1" t="s">
        <v>239</v>
      </c>
      <c r="M121"/>
    </row>
    <row r="122" spans="2:24" s="598" customFormat="1" x14ac:dyDescent="0.35">
      <c r="B122" s="2" t="s">
        <v>21</v>
      </c>
      <c r="C122" s="1" t="s">
        <v>240</v>
      </c>
      <c r="E122" s="2" t="s">
        <v>21</v>
      </c>
      <c r="F122" s="1" t="s">
        <v>240</v>
      </c>
      <c r="H122" s="2" t="s">
        <v>21</v>
      </c>
      <c r="I122" s="1" t="s">
        <v>240</v>
      </c>
      <c r="K122" s="2" t="s">
        <v>21</v>
      </c>
      <c r="L122" s="1" t="s">
        <v>240</v>
      </c>
      <c r="M122"/>
      <c r="N122" t="s">
        <v>2</v>
      </c>
      <c r="O122" s="93"/>
      <c r="R122" t="s">
        <v>2</v>
      </c>
      <c r="S122" s="93"/>
      <c r="V122" t="s">
        <v>2</v>
      </c>
      <c r="W122" s="93"/>
      <c r="X122" s="598" t="s">
        <v>2436</v>
      </c>
    </row>
    <row r="123" spans="2:24" s="598" customFormat="1" x14ac:dyDescent="0.35">
      <c r="B123" s="2" t="s">
        <v>22</v>
      </c>
      <c r="C123" s="1" t="s">
        <v>241</v>
      </c>
      <c r="E123" s="2" t="s">
        <v>22</v>
      </c>
      <c r="F123" s="1" t="s">
        <v>241</v>
      </c>
      <c r="H123" s="2" t="s">
        <v>22</v>
      </c>
      <c r="I123" s="1" t="s">
        <v>241</v>
      </c>
      <c r="K123" s="2" t="s">
        <v>22</v>
      </c>
      <c r="L123" s="1" t="s">
        <v>241</v>
      </c>
      <c r="M123"/>
      <c r="N123" s="51" t="s">
        <v>218</v>
      </c>
      <c r="O123" s="50" t="s">
        <v>219</v>
      </c>
      <c r="P123" s="68" t="s">
        <v>0</v>
      </c>
      <c r="R123" s="51" t="s">
        <v>218</v>
      </c>
      <c r="S123" s="50" t="s">
        <v>219</v>
      </c>
      <c r="T123" s="68" t="s">
        <v>0</v>
      </c>
      <c r="V123" s="51" t="s">
        <v>218</v>
      </c>
      <c r="W123" s="50" t="s">
        <v>219</v>
      </c>
      <c r="X123" s="68" t="s">
        <v>0</v>
      </c>
    </row>
    <row r="124" spans="2:24" s="598" customFormat="1" x14ac:dyDescent="0.35">
      <c r="B124" s="2" t="s">
        <v>23</v>
      </c>
      <c r="C124" s="1" t="s">
        <v>242</v>
      </c>
      <c r="E124" s="2" t="s">
        <v>23</v>
      </c>
      <c r="F124" s="1" t="s">
        <v>242</v>
      </c>
      <c r="H124" s="2" t="s">
        <v>23</v>
      </c>
      <c r="I124" s="1" t="s">
        <v>242</v>
      </c>
      <c r="K124" s="2" t="s">
        <v>23</v>
      </c>
      <c r="L124" s="1" t="s">
        <v>242</v>
      </c>
      <c r="M124"/>
      <c r="N124" s="2" t="s">
        <v>18</v>
      </c>
      <c r="O124" s="1"/>
      <c r="P124" s="67">
        <f>O124*9000</f>
        <v>0</v>
      </c>
      <c r="R124" s="2" t="s">
        <v>18</v>
      </c>
      <c r="S124" s="1"/>
      <c r="T124" s="67">
        <f>S124*9000</f>
        <v>0</v>
      </c>
      <c r="V124" s="2" t="s">
        <v>18</v>
      </c>
      <c r="W124" s="1"/>
      <c r="X124" s="67">
        <f>W124*9000</f>
        <v>0</v>
      </c>
    </row>
    <row r="125" spans="2:24" x14ac:dyDescent="0.35">
      <c r="K125" s="598"/>
      <c r="L125" s="598"/>
      <c r="N125" s="2" t="s">
        <v>21</v>
      </c>
      <c r="O125" s="1"/>
      <c r="P125" s="67">
        <f t="shared" ref="P125:P129" si="47">O125*9000</f>
        <v>0</v>
      </c>
      <c r="Q125" s="598"/>
      <c r="R125" s="2" t="s">
        <v>21</v>
      </c>
      <c r="S125" s="1"/>
      <c r="T125" s="67">
        <f>S125*9000</f>
        <v>0</v>
      </c>
      <c r="U125" s="598"/>
      <c r="V125" s="2" t="s">
        <v>21</v>
      </c>
      <c r="W125" s="1"/>
      <c r="X125" s="67">
        <f t="shared" ref="X125:X129" si="48">W125*9000</f>
        <v>0</v>
      </c>
    </row>
    <row r="126" spans="2:24" x14ac:dyDescent="0.35">
      <c r="K126" s="598"/>
      <c r="L126" s="598"/>
      <c r="N126" s="2" t="s">
        <v>20</v>
      </c>
      <c r="O126" s="1"/>
      <c r="P126" s="67">
        <f t="shared" si="47"/>
        <v>0</v>
      </c>
      <c r="Q126" s="598"/>
      <c r="R126" s="2" t="s">
        <v>20</v>
      </c>
      <c r="S126" s="1"/>
      <c r="T126" s="67">
        <f t="shared" ref="T126:T129" si="49">S126*9000</f>
        <v>0</v>
      </c>
      <c r="U126" s="598"/>
      <c r="V126" s="2" t="s">
        <v>20</v>
      </c>
      <c r="W126" s="1"/>
      <c r="X126" s="67">
        <f t="shared" si="48"/>
        <v>0</v>
      </c>
    </row>
    <row r="127" spans="2:24" s="598" customFormat="1" x14ac:dyDescent="0.35">
      <c r="B127" s="51" t="s">
        <v>218</v>
      </c>
      <c r="C127" s="50" t="s">
        <v>243</v>
      </c>
      <c r="E127" s="51" t="s">
        <v>218</v>
      </c>
      <c r="F127" s="50" t="s">
        <v>243</v>
      </c>
      <c r="H127" s="51" t="s">
        <v>218</v>
      </c>
      <c r="I127" s="50" t="s">
        <v>243</v>
      </c>
      <c r="K127" s="51" t="s">
        <v>218</v>
      </c>
      <c r="L127" s="50" t="s">
        <v>243</v>
      </c>
      <c r="M127"/>
      <c r="N127" s="2" t="s">
        <v>22</v>
      </c>
      <c r="O127" s="1"/>
      <c r="P127" s="67">
        <f t="shared" si="47"/>
        <v>0</v>
      </c>
      <c r="Q127"/>
      <c r="R127" s="2" t="s">
        <v>22</v>
      </c>
      <c r="S127" s="1"/>
      <c r="T127" s="67">
        <f t="shared" si="49"/>
        <v>0</v>
      </c>
      <c r="U127"/>
      <c r="V127" s="2" t="s">
        <v>22</v>
      </c>
      <c r="W127" s="1"/>
      <c r="X127" s="67">
        <f t="shared" si="48"/>
        <v>0</v>
      </c>
    </row>
    <row r="128" spans="2:24" s="598" customFormat="1" x14ac:dyDescent="0.35">
      <c r="B128" s="2" t="s">
        <v>18</v>
      </c>
      <c r="C128" s="1" t="s">
        <v>238</v>
      </c>
      <c r="E128" s="2" t="s">
        <v>18</v>
      </c>
      <c r="F128" s="1" t="s">
        <v>238</v>
      </c>
      <c r="H128" s="2" t="s">
        <v>18</v>
      </c>
      <c r="I128" s="1" t="s">
        <v>238</v>
      </c>
      <c r="K128" s="2" t="s">
        <v>18</v>
      </c>
      <c r="L128" s="1" t="s">
        <v>238</v>
      </c>
      <c r="M128"/>
      <c r="N128" s="2" t="s">
        <v>19</v>
      </c>
      <c r="O128" s="1"/>
      <c r="P128" s="67">
        <f t="shared" si="47"/>
        <v>0</v>
      </c>
      <c r="R128" s="2" t="s">
        <v>19</v>
      </c>
      <c r="S128" s="1"/>
      <c r="T128" s="67">
        <f t="shared" si="49"/>
        <v>0</v>
      </c>
      <c r="V128" s="2" t="s">
        <v>19</v>
      </c>
      <c r="W128" s="1"/>
      <c r="X128" s="67">
        <f t="shared" si="48"/>
        <v>0</v>
      </c>
    </row>
    <row r="129" spans="2:24" s="598" customFormat="1" x14ac:dyDescent="0.35">
      <c r="B129" s="2" t="s">
        <v>19</v>
      </c>
      <c r="C129" s="1" t="s">
        <v>237</v>
      </c>
      <c r="E129" s="2" t="s">
        <v>19</v>
      </c>
      <c r="F129" s="1" t="s">
        <v>237</v>
      </c>
      <c r="H129" s="2" t="s">
        <v>19</v>
      </c>
      <c r="I129" s="1" t="s">
        <v>237</v>
      </c>
      <c r="K129" s="2" t="s">
        <v>19</v>
      </c>
      <c r="L129" s="1" t="s">
        <v>237</v>
      </c>
      <c r="M129"/>
      <c r="N129" s="2" t="s">
        <v>23</v>
      </c>
      <c r="O129" s="1"/>
      <c r="P129" s="67">
        <f t="shared" si="47"/>
        <v>0</v>
      </c>
      <c r="R129" s="2" t="s">
        <v>23</v>
      </c>
      <c r="S129" s="1"/>
      <c r="T129" s="67">
        <f t="shared" si="49"/>
        <v>0</v>
      </c>
      <c r="V129" s="2" t="s">
        <v>23</v>
      </c>
      <c r="W129" s="1"/>
      <c r="X129" s="67">
        <f t="shared" si="48"/>
        <v>0</v>
      </c>
    </row>
    <row r="130" spans="2:24" s="598" customFormat="1" x14ac:dyDescent="0.35">
      <c r="B130" s="2" t="s">
        <v>20</v>
      </c>
      <c r="C130" s="1" t="s">
        <v>239</v>
      </c>
      <c r="E130" s="2" t="s">
        <v>20</v>
      </c>
      <c r="F130" s="1" t="s">
        <v>239</v>
      </c>
      <c r="H130" s="2" t="s">
        <v>20</v>
      </c>
      <c r="I130" s="1" t="s">
        <v>239</v>
      </c>
      <c r="K130" s="2" t="s">
        <v>20</v>
      </c>
      <c r="L130" s="1" t="s">
        <v>239</v>
      </c>
      <c r="M130"/>
      <c r="N130" s="51" t="s">
        <v>221</v>
      </c>
      <c r="O130" s="50">
        <f>SUM(O124:O129)</f>
        <v>0</v>
      </c>
      <c r="P130" s="68">
        <f>SUM(P124:P129)</f>
        <v>0</v>
      </c>
      <c r="R130" s="51" t="s">
        <v>221</v>
      </c>
      <c r="S130" s="50">
        <f>SUM(S124:S129)</f>
        <v>0</v>
      </c>
      <c r="T130" s="68">
        <f>SUM(T124:T129)</f>
        <v>0</v>
      </c>
      <c r="V130" s="51" t="s">
        <v>221</v>
      </c>
      <c r="W130" s="50">
        <f>SUM(W124:W129)</f>
        <v>0</v>
      </c>
      <c r="X130" s="68">
        <f>SUM(X124:X129)</f>
        <v>0</v>
      </c>
    </row>
    <row r="131" spans="2:24" s="598" customFormat="1" x14ac:dyDescent="0.35">
      <c r="B131" s="2" t="s">
        <v>21</v>
      </c>
      <c r="C131" s="1" t="s">
        <v>240</v>
      </c>
      <c r="E131" s="2" t="s">
        <v>21</v>
      </c>
      <c r="F131" s="1" t="s">
        <v>240</v>
      </c>
      <c r="H131" s="2" t="s">
        <v>21</v>
      </c>
      <c r="I131" s="1" t="s">
        <v>240</v>
      </c>
      <c r="K131" s="2" t="s">
        <v>21</v>
      </c>
      <c r="L131" s="1" t="s">
        <v>240</v>
      </c>
      <c r="M131"/>
    </row>
    <row r="132" spans="2:24" s="598" customFormat="1" x14ac:dyDescent="0.35">
      <c r="B132" s="2" t="s">
        <v>22</v>
      </c>
      <c r="C132" s="1" t="s">
        <v>241</v>
      </c>
      <c r="E132" s="2" t="s">
        <v>22</v>
      </c>
      <c r="F132" s="1" t="s">
        <v>241</v>
      </c>
      <c r="H132" s="2" t="s">
        <v>22</v>
      </c>
      <c r="I132" s="1" t="s">
        <v>241</v>
      </c>
      <c r="K132" s="2" t="s">
        <v>22</v>
      </c>
      <c r="L132" s="1" t="s">
        <v>241</v>
      </c>
      <c r="M132"/>
      <c r="N132" t="s">
        <v>2</v>
      </c>
      <c r="O132" s="93"/>
      <c r="R132" t="s">
        <v>2</v>
      </c>
      <c r="S132" s="93"/>
      <c r="V132" t="s">
        <v>2</v>
      </c>
      <c r="W132" s="93"/>
      <c r="X132" s="598" t="s">
        <v>1219</v>
      </c>
    </row>
    <row r="133" spans="2:24" s="598" customFormat="1" x14ac:dyDescent="0.35">
      <c r="B133" s="2" t="s">
        <v>23</v>
      </c>
      <c r="C133" s="1" t="s">
        <v>242</v>
      </c>
      <c r="E133" s="2" t="s">
        <v>23</v>
      </c>
      <c r="F133" s="1" t="s">
        <v>242</v>
      </c>
      <c r="H133" s="2" t="s">
        <v>23</v>
      </c>
      <c r="I133" s="1" t="s">
        <v>242</v>
      </c>
      <c r="K133" s="2" t="s">
        <v>23</v>
      </c>
      <c r="L133" s="1" t="s">
        <v>242</v>
      </c>
      <c r="M133"/>
      <c r="N133" s="51" t="s">
        <v>218</v>
      </c>
      <c r="O133" s="50" t="s">
        <v>219</v>
      </c>
      <c r="P133" s="68" t="s">
        <v>0</v>
      </c>
      <c r="R133" s="51" t="s">
        <v>218</v>
      </c>
      <c r="S133" s="50" t="s">
        <v>219</v>
      </c>
      <c r="T133" s="68" t="s">
        <v>0</v>
      </c>
      <c r="V133" s="51" t="s">
        <v>218</v>
      </c>
      <c r="W133" s="50" t="s">
        <v>219</v>
      </c>
      <c r="X133" s="68" t="s">
        <v>0</v>
      </c>
    </row>
    <row r="134" spans="2:24" x14ac:dyDescent="0.35">
      <c r="K134" s="598"/>
      <c r="L134" s="598"/>
      <c r="N134" s="2" t="s">
        <v>18</v>
      </c>
      <c r="O134" s="1"/>
      <c r="P134" s="67">
        <f>O134*9000</f>
        <v>0</v>
      </c>
      <c r="Q134" s="598"/>
      <c r="R134" s="2" t="s">
        <v>18</v>
      </c>
      <c r="S134" s="1"/>
      <c r="T134" s="67">
        <f>S134*9000</f>
        <v>0</v>
      </c>
      <c r="U134" s="598"/>
      <c r="V134" s="2" t="s">
        <v>18</v>
      </c>
      <c r="W134" s="1"/>
      <c r="X134" s="67">
        <f>W134*9000</f>
        <v>0</v>
      </c>
    </row>
    <row r="135" spans="2:24" x14ac:dyDescent="0.35">
      <c r="B135" s="51" t="s">
        <v>218</v>
      </c>
      <c r="C135" s="50" t="s">
        <v>243</v>
      </c>
      <c r="E135" s="51" t="s">
        <v>218</v>
      </c>
      <c r="F135" s="50" t="s">
        <v>243</v>
      </c>
      <c r="H135" s="51" t="s">
        <v>218</v>
      </c>
      <c r="I135" s="50" t="s">
        <v>243</v>
      </c>
      <c r="K135" s="51" t="s">
        <v>218</v>
      </c>
      <c r="L135" s="50" t="s">
        <v>243</v>
      </c>
      <c r="N135" s="2" t="s">
        <v>21</v>
      </c>
      <c r="O135" s="1"/>
      <c r="P135" s="67">
        <f t="shared" ref="P135:P139" si="50">O135*9000</f>
        <v>0</v>
      </c>
      <c r="Q135" s="598"/>
      <c r="R135" s="2" t="s">
        <v>21</v>
      </c>
      <c r="S135" s="1"/>
      <c r="T135" s="67">
        <f t="shared" ref="T135:T139" si="51">S135*9000</f>
        <v>0</v>
      </c>
      <c r="U135" s="598"/>
      <c r="V135" s="2" t="s">
        <v>21</v>
      </c>
      <c r="W135" s="1"/>
      <c r="X135" s="67">
        <f t="shared" ref="X135:X139" si="52">W135*9000</f>
        <v>0</v>
      </c>
    </row>
    <row r="136" spans="2:24" x14ac:dyDescent="0.35">
      <c r="B136" s="2" t="s">
        <v>18</v>
      </c>
      <c r="C136" s="1" t="s">
        <v>238</v>
      </c>
      <c r="E136" s="2" t="s">
        <v>18</v>
      </c>
      <c r="F136" s="1" t="s">
        <v>238</v>
      </c>
      <c r="H136" s="2" t="s">
        <v>18</v>
      </c>
      <c r="I136" s="1" t="s">
        <v>238</v>
      </c>
      <c r="K136" s="2" t="s">
        <v>18</v>
      </c>
      <c r="L136" s="1" t="s">
        <v>238</v>
      </c>
      <c r="N136" s="2" t="s">
        <v>20</v>
      </c>
      <c r="O136" s="1"/>
      <c r="P136" s="67">
        <f t="shared" si="50"/>
        <v>0</v>
      </c>
      <c r="Q136" s="598"/>
      <c r="R136" s="2" t="s">
        <v>20</v>
      </c>
      <c r="S136" s="1"/>
      <c r="T136" s="67">
        <f t="shared" si="51"/>
        <v>0</v>
      </c>
      <c r="U136" s="598"/>
      <c r="V136" s="2" t="s">
        <v>20</v>
      </c>
      <c r="W136" s="1"/>
      <c r="X136" s="67">
        <f t="shared" si="52"/>
        <v>0</v>
      </c>
    </row>
    <row r="137" spans="2:24" x14ac:dyDescent="0.35">
      <c r="B137" s="2" t="s">
        <v>19</v>
      </c>
      <c r="C137" s="1" t="s">
        <v>237</v>
      </c>
      <c r="E137" s="2" t="s">
        <v>19</v>
      </c>
      <c r="F137" s="1" t="s">
        <v>237</v>
      </c>
      <c r="H137" s="2" t="s">
        <v>19</v>
      </c>
      <c r="I137" s="1" t="s">
        <v>237</v>
      </c>
      <c r="K137" s="2" t="s">
        <v>19</v>
      </c>
      <c r="L137" s="1" t="s">
        <v>237</v>
      </c>
      <c r="N137" s="2" t="s">
        <v>22</v>
      </c>
      <c r="O137" s="1"/>
      <c r="P137" s="67">
        <f t="shared" si="50"/>
        <v>0</v>
      </c>
      <c r="R137" s="2" t="s">
        <v>22</v>
      </c>
      <c r="S137" s="1"/>
      <c r="T137" s="67">
        <f t="shared" si="51"/>
        <v>0</v>
      </c>
      <c r="V137" s="2" t="s">
        <v>22</v>
      </c>
      <c r="W137" s="1"/>
      <c r="X137" s="67">
        <f t="shared" si="52"/>
        <v>0</v>
      </c>
    </row>
    <row r="138" spans="2:24" x14ac:dyDescent="0.35">
      <c r="B138" s="2" t="s">
        <v>20</v>
      </c>
      <c r="C138" s="1" t="s">
        <v>239</v>
      </c>
      <c r="E138" s="2" t="s">
        <v>20</v>
      </c>
      <c r="F138" s="1" t="s">
        <v>239</v>
      </c>
      <c r="H138" s="2" t="s">
        <v>20</v>
      </c>
      <c r="I138" s="1" t="s">
        <v>239</v>
      </c>
      <c r="K138" s="2" t="s">
        <v>20</v>
      </c>
      <c r="L138" s="1" t="s">
        <v>239</v>
      </c>
      <c r="N138" s="2" t="s">
        <v>19</v>
      </c>
      <c r="O138" s="1"/>
      <c r="P138" s="67">
        <f t="shared" si="50"/>
        <v>0</v>
      </c>
      <c r="Q138" s="598"/>
      <c r="R138" s="2" t="s">
        <v>19</v>
      </c>
      <c r="S138" s="1"/>
      <c r="T138" s="67">
        <f t="shared" si="51"/>
        <v>0</v>
      </c>
      <c r="U138" s="598"/>
      <c r="V138" s="2" t="s">
        <v>19</v>
      </c>
      <c r="W138" s="1"/>
      <c r="X138" s="67">
        <f t="shared" si="52"/>
        <v>0</v>
      </c>
    </row>
    <row r="139" spans="2:24" x14ac:dyDescent="0.35">
      <c r="B139" s="2" t="s">
        <v>21</v>
      </c>
      <c r="C139" s="1" t="s">
        <v>240</v>
      </c>
      <c r="E139" s="2" t="s">
        <v>21</v>
      </c>
      <c r="F139" s="1" t="s">
        <v>240</v>
      </c>
      <c r="H139" s="2" t="s">
        <v>21</v>
      </c>
      <c r="I139" s="1" t="s">
        <v>240</v>
      </c>
      <c r="K139" s="2" t="s">
        <v>21</v>
      </c>
      <c r="L139" s="1" t="s">
        <v>240</v>
      </c>
      <c r="N139" s="2" t="s">
        <v>23</v>
      </c>
      <c r="O139" s="1"/>
      <c r="P139" s="67">
        <f t="shared" si="50"/>
        <v>0</v>
      </c>
      <c r="Q139" s="598"/>
      <c r="R139" s="2" t="s">
        <v>23</v>
      </c>
      <c r="S139" s="1"/>
      <c r="T139" s="67">
        <f t="shared" si="51"/>
        <v>0</v>
      </c>
      <c r="U139" s="598"/>
      <c r="V139" s="2" t="s">
        <v>23</v>
      </c>
      <c r="W139" s="1"/>
      <c r="X139" s="67">
        <f t="shared" si="52"/>
        <v>0</v>
      </c>
    </row>
    <row r="140" spans="2:24" x14ac:dyDescent="0.35">
      <c r="B140" s="2" t="s">
        <v>22</v>
      </c>
      <c r="C140" s="1" t="s">
        <v>241</v>
      </c>
      <c r="E140" s="2" t="s">
        <v>22</v>
      </c>
      <c r="F140" s="1" t="s">
        <v>241</v>
      </c>
      <c r="H140" s="2" t="s">
        <v>22</v>
      </c>
      <c r="I140" s="1" t="s">
        <v>241</v>
      </c>
      <c r="K140" s="2" t="s">
        <v>22</v>
      </c>
      <c r="L140" s="1" t="s">
        <v>241</v>
      </c>
      <c r="N140" s="51" t="s">
        <v>221</v>
      </c>
      <c r="O140" s="50">
        <f>SUM(O134:O139)</f>
        <v>0</v>
      </c>
      <c r="P140" s="68">
        <f>SUM(P134:P139)</f>
        <v>0</v>
      </c>
      <c r="Q140" s="598"/>
      <c r="R140" s="51" t="s">
        <v>221</v>
      </c>
      <c r="S140" s="50">
        <f>SUM(S134:S139)</f>
        <v>0</v>
      </c>
      <c r="T140" s="68">
        <f>SUM(T134:T139)</f>
        <v>0</v>
      </c>
      <c r="U140" s="598"/>
      <c r="V140" s="51" t="s">
        <v>221</v>
      </c>
      <c r="W140" s="50">
        <f>SUM(W134:W139)</f>
        <v>0</v>
      </c>
      <c r="X140" s="68">
        <f>SUM(X134:X139)</f>
        <v>0</v>
      </c>
    </row>
    <row r="141" spans="2:24" x14ac:dyDescent="0.35">
      <c r="B141" s="2" t="s">
        <v>23</v>
      </c>
      <c r="C141" s="1" t="s">
        <v>242</v>
      </c>
      <c r="E141" s="2" t="s">
        <v>23</v>
      </c>
      <c r="F141" s="1" t="s">
        <v>242</v>
      </c>
      <c r="H141" s="2" t="s">
        <v>23</v>
      </c>
      <c r="I141" s="1" t="s">
        <v>242</v>
      </c>
      <c r="K141" s="2" t="s">
        <v>23</v>
      </c>
      <c r="L141" s="1" t="s">
        <v>242</v>
      </c>
    </row>
    <row r="142" spans="2:24" x14ac:dyDescent="0.35">
      <c r="K142" s="598"/>
      <c r="L142" s="598"/>
      <c r="N142" t="s">
        <v>1630</v>
      </c>
      <c r="V142" t="s">
        <v>2432</v>
      </c>
    </row>
    <row r="143" spans="2:24" x14ac:dyDescent="0.35">
      <c r="B143" s="51" t="s">
        <v>218</v>
      </c>
      <c r="C143" s="50" t="s">
        <v>243</v>
      </c>
      <c r="E143" s="51" t="s">
        <v>218</v>
      </c>
      <c r="F143" s="50" t="s">
        <v>243</v>
      </c>
      <c r="H143" s="51" t="s">
        <v>218</v>
      </c>
      <c r="I143" s="50" t="s">
        <v>243</v>
      </c>
      <c r="K143" s="51" t="s">
        <v>218</v>
      </c>
      <c r="L143" s="50" t="s">
        <v>243</v>
      </c>
      <c r="N143" s="51" t="s">
        <v>218</v>
      </c>
      <c r="O143" s="50" t="s">
        <v>219</v>
      </c>
      <c r="P143" s="68" t="s">
        <v>0</v>
      </c>
      <c r="Q143" s="598"/>
      <c r="R143" s="51" t="s">
        <v>218</v>
      </c>
      <c r="S143" s="50" t="s">
        <v>219</v>
      </c>
      <c r="T143" s="68" t="s">
        <v>0</v>
      </c>
      <c r="U143" s="598"/>
      <c r="V143" s="51" t="s">
        <v>218</v>
      </c>
      <c r="W143" s="50" t="s">
        <v>219</v>
      </c>
      <c r="X143" s="68" t="s">
        <v>0</v>
      </c>
    </row>
    <row r="144" spans="2:24" x14ac:dyDescent="0.35">
      <c r="B144" s="2" t="s">
        <v>18</v>
      </c>
      <c r="C144" s="1" t="s">
        <v>238</v>
      </c>
      <c r="E144" s="2" t="s">
        <v>18</v>
      </c>
      <c r="F144" s="1" t="s">
        <v>238</v>
      </c>
      <c r="H144" s="2" t="s">
        <v>18</v>
      </c>
      <c r="I144" s="1" t="s">
        <v>238</v>
      </c>
      <c r="K144" s="2" t="s">
        <v>18</v>
      </c>
      <c r="L144" s="1" t="s">
        <v>238</v>
      </c>
      <c r="N144" s="2" t="s">
        <v>18</v>
      </c>
      <c r="O144" s="1"/>
      <c r="P144" s="67">
        <f t="shared" ref="P144:P149" si="53">O144*9000</f>
        <v>0</v>
      </c>
      <c r="Q144" s="598"/>
      <c r="R144" s="2" t="s">
        <v>18</v>
      </c>
      <c r="S144" s="1"/>
      <c r="T144" s="67">
        <f t="shared" ref="T144:T149" si="54">S144*9000</f>
        <v>0</v>
      </c>
      <c r="U144" s="598"/>
      <c r="V144" s="2" t="s">
        <v>18</v>
      </c>
      <c r="W144" s="1"/>
      <c r="X144" s="67">
        <f>W144*9000</f>
        <v>0</v>
      </c>
    </row>
    <row r="145" spans="2:24" x14ac:dyDescent="0.35">
      <c r="B145" s="2" t="s">
        <v>19</v>
      </c>
      <c r="C145" s="1" t="s">
        <v>237</v>
      </c>
      <c r="E145" s="2" t="s">
        <v>19</v>
      </c>
      <c r="F145" s="1" t="s">
        <v>237</v>
      </c>
      <c r="H145" s="2" t="s">
        <v>19</v>
      </c>
      <c r="I145" s="1" t="s">
        <v>237</v>
      </c>
      <c r="K145" s="2" t="s">
        <v>19</v>
      </c>
      <c r="L145" s="1" t="s">
        <v>237</v>
      </c>
      <c r="N145" s="2" t="s">
        <v>21</v>
      </c>
      <c r="O145" s="1"/>
      <c r="P145" s="67">
        <f t="shared" si="53"/>
        <v>0</v>
      </c>
      <c r="Q145" s="598"/>
      <c r="R145" s="2" t="s">
        <v>21</v>
      </c>
      <c r="S145" s="1"/>
      <c r="T145" s="67">
        <f t="shared" si="54"/>
        <v>0</v>
      </c>
      <c r="U145" s="598"/>
      <c r="V145" s="2" t="s">
        <v>21</v>
      </c>
      <c r="W145" s="1"/>
      <c r="X145" s="67">
        <f t="shared" ref="X145:X147" si="55">W145*9000</f>
        <v>0</v>
      </c>
    </row>
    <row r="146" spans="2:24" x14ac:dyDescent="0.35">
      <c r="B146" s="2" t="s">
        <v>20</v>
      </c>
      <c r="C146" s="1" t="s">
        <v>239</v>
      </c>
      <c r="E146" s="2" t="s">
        <v>20</v>
      </c>
      <c r="F146" s="1" t="s">
        <v>239</v>
      </c>
      <c r="H146" s="2" t="s">
        <v>20</v>
      </c>
      <c r="I146" s="1" t="s">
        <v>239</v>
      </c>
      <c r="K146" s="2" t="s">
        <v>20</v>
      </c>
      <c r="L146" s="1" t="s">
        <v>239</v>
      </c>
      <c r="N146" s="2" t="s">
        <v>20</v>
      </c>
      <c r="O146" s="1"/>
      <c r="P146" s="67">
        <f t="shared" si="53"/>
        <v>0</v>
      </c>
      <c r="Q146" s="598"/>
      <c r="R146" s="2" t="s">
        <v>20</v>
      </c>
      <c r="S146" s="1"/>
      <c r="T146" s="67">
        <f t="shared" si="54"/>
        <v>0</v>
      </c>
      <c r="U146" s="598"/>
      <c r="V146" s="2" t="s">
        <v>20</v>
      </c>
      <c r="W146" s="1"/>
      <c r="X146" s="67">
        <v>6000</v>
      </c>
    </row>
    <row r="147" spans="2:24" x14ac:dyDescent="0.35">
      <c r="B147" s="2" t="s">
        <v>21</v>
      </c>
      <c r="C147" s="1" t="s">
        <v>240</v>
      </c>
      <c r="E147" s="2" t="s">
        <v>21</v>
      </c>
      <c r="F147" s="1" t="s">
        <v>240</v>
      </c>
      <c r="H147" s="2" t="s">
        <v>21</v>
      </c>
      <c r="I147" s="1" t="s">
        <v>240</v>
      </c>
      <c r="K147" s="2" t="s">
        <v>21</v>
      </c>
      <c r="L147" s="1" t="s">
        <v>240</v>
      </c>
      <c r="N147" s="2" t="s">
        <v>22</v>
      </c>
      <c r="O147" s="1"/>
      <c r="P147" s="67">
        <f t="shared" si="53"/>
        <v>0</v>
      </c>
      <c r="R147" s="2" t="s">
        <v>22</v>
      </c>
      <c r="S147" s="1"/>
      <c r="T147" s="67">
        <f t="shared" si="54"/>
        <v>0</v>
      </c>
      <c r="V147" s="2" t="s">
        <v>22</v>
      </c>
      <c r="W147" s="1"/>
      <c r="X147" s="67">
        <f t="shared" si="55"/>
        <v>0</v>
      </c>
    </row>
    <row r="148" spans="2:24" x14ac:dyDescent="0.35">
      <c r="B148" s="2" t="s">
        <v>22</v>
      </c>
      <c r="C148" s="1" t="s">
        <v>241</v>
      </c>
      <c r="E148" s="2" t="s">
        <v>22</v>
      </c>
      <c r="F148" s="1" t="s">
        <v>241</v>
      </c>
      <c r="H148" s="2" t="s">
        <v>22</v>
      </c>
      <c r="I148" s="1" t="s">
        <v>241</v>
      </c>
      <c r="K148" s="2" t="s">
        <v>22</v>
      </c>
      <c r="L148" s="1" t="s">
        <v>241</v>
      </c>
      <c r="N148" s="2" t="s">
        <v>19</v>
      </c>
      <c r="O148" s="1"/>
      <c r="P148" s="67">
        <f t="shared" si="53"/>
        <v>0</v>
      </c>
      <c r="Q148" s="598"/>
      <c r="R148" s="2" t="s">
        <v>19</v>
      </c>
      <c r="S148" s="1"/>
      <c r="T148" s="67">
        <f t="shared" si="54"/>
        <v>0</v>
      </c>
      <c r="U148" s="598"/>
      <c r="V148" s="2" t="s">
        <v>19</v>
      </c>
      <c r="W148" s="1"/>
      <c r="X148" s="67">
        <f>W148*6000</f>
        <v>0</v>
      </c>
    </row>
    <row r="149" spans="2:24" x14ac:dyDescent="0.35">
      <c r="B149" s="2" t="s">
        <v>23</v>
      </c>
      <c r="C149" s="1" t="s">
        <v>242</v>
      </c>
      <c r="E149" s="2" t="s">
        <v>23</v>
      </c>
      <c r="F149" s="1" t="s">
        <v>242</v>
      </c>
      <c r="H149" s="2" t="s">
        <v>23</v>
      </c>
      <c r="I149" s="1" t="s">
        <v>242</v>
      </c>
      <c r="K149" s="2" t="s">
        <v>23</v>
      </c>
      <c r="L149" s="1" t="s">
        <v>242</v>
      </c>
      <c r="N149" s="2" t="s">
        <v>23</v>
      </c>
      <c r="O149" s="1"/>
      <c r="P149" s="67">
        <f t="shared" si="53"/>
        <v>0</v>
      </c>
      <c r="Q149" s="598"/>
      <c r="R149" s="2" t="s">
        <v>23</v>
      </c>
      <c r="S149" s="1"/>
      <c r="T149" s="67">
        <f t="shared" si="54"/>
        <v>0</v>
      </c>
      <c r="U149" s="598"/>
      <c r="V149" s="2" t="s">
        <v>23</v>
      </c>
      <c r="W149" s="1"/>
      <c r="X149" s="67">
        <f>W149*6000</f>
        <v>0</v>
      </c>
    </row>
    <row r="150" spans="2:24" x14ac:dyDescent="0.35">
      <c r="N150" s="51" t="s">
        <v>221</v>
      </c>
      <c r="O150" s="50">
        <f>SUM(O144:O149)</f>
        <v>0</v>
      </c>
      <c r="P150" s="68">
        <f>SUM(P144:P149)</f>
        <v>0</v>
      </c>
      <c r="Q150" s="598"/>
      <c r="R150" s="51" t="s">
        <v>221</v>
      </c>
      <c r="S150" s="50">
        <f>SUM(S144:S149)</f>
        <v>0</v>
      </c>
      <c r="T150" s="68">
        <f>SUM(T144:T149)</f>
        <v>0</v>
      </c>
      <c r="U150" s="598"/>
      <c r="V150" s="51" t="s">
        <v>221</v>
      </c>
      <c r="W150" s="50">
        <f>SUM(W144:W149)</f>
        <v>0</v>
      </c>
      <c r="X150" s="68">
        <f>SUM(X144:X149)</f>
        <v>6000</v>
      </c>
    </row>
    <row r="152" spans="2:24" x14ac:dyDescent="0.35">
      <c r="B152" s="51" t="s">
        <v>218</v>
      </c>
      <c r="C152" s="50" t="s">
        <v>243</v>
      </c>
      <c r="E152" s="51" t="s">
        <v>218</v>
      </c>
      <c r="F152" s="50" t="s">
        <v>243</v>
      </c>
      <c r="H152" s="51" t="s">
        <v>218</v>
      </c>
      <c r="I152" s="50" t="s">
        <v>243</v>
      </c>
      <c r="K152" s="51" t="s">
        <v>218</v>
      </c>
      <c r="L152" s="50" t="s">
        <v>243</v>
      </c>
      <c r="N152" t="s">
        <v>1630</v>
      </c>
      <c r="R152" t="s">
        <v>1630</v>
      </c>
      <c r="V152" t="s">
        <v>1630</v>
      </c>
      <c r="X152">
        <v>4</v>
      </c>
    </row>
    <row r="153" spans="2:24" x14ac:dyDescent="0.35">
      <c r="B153" s="2" t="s">
        <v>18</v>
      </c>
      <c r="C153" s="1" t="s">
        <v>238</v>
      </c>
      <c r="E153" s="2" t="s">
        <v>18</v>
      </c>
      <c r="F153" s="1" t="s">
        <v>238</v>
      </c>
      <c r="H153" s="2" t="s">
        <v>18</v>
      </c>
      <c r="I153" s="1" t="s">
        <v>238</v>
      </c>
      <c r="K153" s="2" t="s">
        <v>18</v>
      </c>
      <c r="L153" s="1" t="s">
        <v>238</v>
      </c>
      <c r="N153" s="51" t="s">
        <v>218</v>
      </c>
      <c r="O153" s="50" t="s">
        <v>219</v>
      </c>
      <c r="P153" s="68" t="s">
        <v>0</v>
      </c>
      <c r="Q153" s="598"/>
      <c r="R153" s="51" t="s">
        <v>218</v>
      </c>
      <c r="S153" s="50" t="s">
        <v>219</v>
      </c>
      <c r="T153" s="68" t="s">
        <v>0</v>
      </c>
      <c r="U153" s="598"/>
      <c r="V153" s="51" t="s">
        <v>218</v>
      </c>
      <c r="W153" s="50" t="s">
        <v>219</v>
      </c>
      <c r="X153" s="68" t="s">
        <v>0</v>
      </c>
    </row>
    <row r="154" spans="2:24" x14ac:dyDescent="0.35">
      <c r="B154" s="2" t="s">
        <v>19</v>
      </c>
      <c r="C154" s="1" t="s">
        <v>237</v>
      </c>
      <c r="E154" s="2" t="s">
        <v>19</v>
      </c>
      <c r="F154" s="1" t="s">
        <v>237</v>
      </c>
      <c r="H154" s="2" t="s">
        <v>19</v>
      </c>
      <c r="I154" s="1" t="s">
        <v>237</v>
      </c>
      <c r="K154" s="2" t="s">
        <v>19</v>
      </c>
      <c r="L154" s="1" t="s">
        <v>237</v>
      </c>
      <c r="N154" s="2" t="s">
        <v>18</v>
      </c>
      <c r="O154" s="1"/>
      <c r="P154" s="67">
        <f t="shared" ref="P154:P159" si="56">O154*9000</f>
        <v>0</v>
      </c>
      <c r="Q154" s="598"/>
      <c r="R154" s="2" t="s">
        <v>18</v>
      </c>
      <c r="S154" s="1"/>
      <c r="T154" s="67">
        <f t="shared" ref="T154:T159" si="57">S154*9000</f>
        <v>0</v>
      </c>
      <c r="U154" s="598"/>
      <c r="V154" s="2" t="s">
        <v>18</v>
      </c>
      <c r="W154" s="1"/>
      <c r="X154" s="67">
        <f t="shared" ref="X154:X159" si="58">W154*9000</f>
        <v>0</v>
      </c>
    </row>
    <row r="155" spans="2:24" x14ac:dyDescent="0.35">
      <c r="B155" s="2" t="s">
        <v>20</v>
      </c>
      <c r="C155" s="1" t="s">
        <v>239</v>
      </c>
      <c r="E155" s="2" t="s">
        <v>20</v>
      </c>
      <c r="F155" s="1" t="s">
        <v>239</v>
      </c>
      <c r="H155" s="2" t="s">
        <v>20</v>
      </c>
      <c r="I155" s="1" t="s">
        <v>239</v>
      </c>
      <c r="K155" s="2" t="s">
        <v>20</v>
      </c>
      <c r="L155" s="1" t="s">
        <v>239</v>
      </c>
      <c r="N155" s="2" t="s">
        <v>21</v>
      </c>
      <c r="O155" s="1"/>
      <c r="P155" s="67">
        <f t="shared" si="56"/>
        <v>0</v>
      </c>
      <c r="Q155" s="598"/>
      <c r="R155" s="2" t="s">
        <v>21</v>
      </c>
      <c r="S155" s="1"/>
      <c r="T155" s="67">
        <f t="shared" si="57"/>
        <v>0</v>
      </c>
      <c r="U155" s="598"/>
      <c r="V155" s="2" t="s">
        <v>21</v>
      </c>
      <c r="W155" s="1"/>
      <c r="X155" s="67">
        <f t="shared" si="58"/>
        <v>0</v>
      </c>
    </row>
    <row r="156" spans="2:24" x14ac:dyDescent="0.35">
      <c r="B156" s="2" t="s">
        <v>21</v>
      </c>
      <c r="C156" s="1" t="s">
        <v>240</v>
      </c>
      <c r="E156" s="2" t="s">
        <v>21</v>
      </c>
      <c r="F156" s="1" t="s">
        <v>240</v>
      </c>
      <c r="H156" s="2" t="s">
        <v>21</v>
      </c>
      <c r="I156" s="1" t="s">
        <v>240</v>
      </c>
      <c r="K156" s="2" t="s">
        <v>21</v>
      </c>
      <c r="L156" s="1" t="s">
        <v>240</v>
      </c>
      <c r="N156" s="2" t="s">
        <v>20</v>
      </c>
      <c r="O156" s="1"/>
      <c r="P156" s="67">
        <f t="shared" si="56"/>
        <v>0</v>
      </c>
      <c r="Q156" s="598"/>
      <c r="R156" s="2" t="s">
        <v>20</v>
      </c>
      <c r="S156" s="1"/>
      <c r="T156" s="67">
        <f t="shared" si="57"/>
        <v>0</v>
      </c>
      <c r="U156" s="598"/>
      <c r="V156" s="2" t="s">
        <v>20</v>
      </c>
      <c r="W156" s="1"/>
      <c r="X156" s="67">
        <f t="shared" si="58"/>
        <v>0</v>
      </c>
    </row>
    <row r="157" spans="2:24" x14ac:dyDescent="0.35">
      <c r="B157" s="2" t="s">
        <v>22</v>
      </c>
      <c r="C157" s="1" t="s">
        <v>241</v>
      </c>
      <c r="E157" s="2" t="s">
        <v>22</v>
      </c>
      <c r="F157" s="1" t="s">
        <v>241</v>
      </c>
      <c r="H157" s="2" t="s">
        <v>22</v>
      </c>
      <c r="I157" s="1" t="s">
        <v>241</v>
      </c>
      <c r="K157" s="2" t="s">
        <v>22</v>
      </c>
      <c r="L157" s="1" t="s">
        <v>241</v>
      </c>
      <c r="N157" s="2" t="s">
        <v>22</v>
      </c>
      <c r="O157" s="1"/>
      <c r="P157" s="67">
        <f t="shared" si="56"/>
        <v>0</v>
      </c>
      <c r="R157" s="2" t="s">
        <v>22</v>
      </c>
      <c r="S157" s="1"/>
      <c r="T157" s="67">
        <f t="shared" si="57"/>
        <v>0</v>
      </c>
      <c r="V157" s="2" t="s">
        <v>22</v>
      </c>
      <c r="W157" s="1"/>
      <c r="X157" s="67">
        <f t="shared" si="58"/>
        <v>0</v>
      </c>
    </row>
    <row r="158" spans="2:24" x14ac:dyDescent="0.35">
      <c r="B158" s="2" t="s">
        <v>23</v>
      </c>
      <c r="C158" s="1" t="s">
        <v>242</v>
      </c>
      <c r="E158" s="2" t="s">
        <v>23</v>
      </c>
      <c r="F158" s="1" t="s">
        <v>242</v>
      </c>
      <c r="H158" s="2" t="s">
        <v>23</v>
      </c>
      <c r="I158" s="1" t="s">
        <v>242</v>
      </c>
      <c r="K158" s="2" t="s">
        <v>23</v>
      </c>
      <c r="L158" s="1" t="s">
        <v>242</v>
      </c>
      <c r="N158" s="2" t="s">
        <v>19</v>
      </c>
      <c r="O158" s="1"/>
      <c r="P158" s="67">
        <f t="shared" si="56"/>
        <v>0</v>
      </c>
      <c r="Q158" s="598"/>
      <c r="R158" s="2" t="s">
        <v>19</v>
      </c>
      <c r="S158" s="1"/>
      <c r="T158" s="67">
        <f t="shared" si="57"/>
        <v>0</v>
      </c>
      <c r="U158" s="598"/>
      <c r="V158" s="2" t="s">
        <v>19</v>
      </c>
      <c r="W158" s="1"/>
      <c r="X158" s="67">
        <f t="shared" si="58"/>
        <v>0</v>
      </c>
    </row>
    <row r="159" spans="2:24" x14ac:dyDescent="0.35">
      <c r="N159" s="2" t="s">
        <v>23</v>
      </c>
      <c r="O159" s="1"/>
      <c r="P159" s="67">
        <f t="shared" si="56"/>
        <v>0</v>
      </c>
      <c r="Q159" s="598"/>
      <c r="R159" s="2" t="s">
        <v>23</v>
      </c>
      <c r="S159" s="1"/>
      <c r="T159" s="67">
        <f t="shared" si="57"/>
        <v>0</v>
      </c>
      <c r="U159" s="598"/>
      <c r="V159" s="2" t="s">
        <v>23</v>
      </c>
      <c r="W159" s="1"/>
      <c r="X159" s="67">
        <f t="shared" si="58"/>
        <v>0</v>
      </c>
    </row>
    <row r="160" spans="2:24" x14ac:dyDescent="0.35">
      <c r="N160" s="51" t="s">
        <v>221</v>
      </c>
      <c r="O160" s="50">
        <f>SUM(O154:O159)</f>
        <v>0</v>
      </c>
      <c r="P160" s="68">
        <f>SUM(P154:P159)</f>
        <v>0</v>
      </c>
      <c r="Q160" s="598"/>
      <c r="R160" s="51" t="s">
        <v>221</v>
      </c>
      <c r="S160" s="50">
        <f>SUM(S154:S159)</f>
        <v>0</v>
      </c>
      <c r="T160" s="68">
        <f>SUM(T154:T159)</f>
        <v>0</v>
      </c>
      <c r="U160" s="598"/>
      <c r="V160" s="51" t="s">
        <v>221</v>
      </c>
      <c r="W160" s="50">
        <f>SUM(W154:W159)</f>
        <v>0</v>
      </c>
      <c r="X160" s="68">
        <f>SUM(X154:X159)</f>
        <v>0</v>
      </c>
    </row>
    <row r="162" spans="5:24" x14ac:dyDescent="0.35">
      <c r="N162" t="s">
        <v>1630</v>
      </c>
      <c r="R162" t="s">
        <v>1630</v>
      </c>
      <c r="V162" t="s">
        <v>1630</v>
      </c>
    </row>
    <row r="163" spans="5:24" x14ac:dyDescent="0.35">
      <c r="N163" s="51" t="s">
        <v>218</v>
      </c>
      <c r="O163" s="50" t="s">
        <v>219</v>
      </c>
      <c r="P163" s="68" t="s">
        <v>0</v>
      </c>
      <c r="Q163" s="598"/>
      <c r="R163" s="51" t="s">
        <v>218</v>
      </c>
      <c r="S163" s="50" t="s">
        <v>219</v>
      </c>
      <c r="T163" s="68" t="s">
        <v>0</v>
      </c>
      <c r="U163" s="598"/>
      <c r="V163" s="51" t="s">
        <v>218</v>
      </c>
      <c r="W163" s="50" t="s">
        <v>219</v>
      </c>
      <c r="X163" s="68" t="s">
        <v>0</v>
      </c>
    </row>
    <row r="164" spans="5:24" x14ac:dyDescent="0.35">
      <c r="E164" s="545"/>
      <c r="F164" s="545"/>
      <c r="G164" s="545"/>
      <c r="H164" s="545"/>
      <c r="I164" s="545"/>
      <c r="J164" s="545"/>
      <c r="K164" s="265"/>
      <c r="L164" s="265"/>
      <c r="M164" s="265"/>
      <c r="N164" s="2" t="s">
        <v>18</v>
      </c>
      <c r="O164" s="1"/>
      <c r="P164" s="67">
        <f t="shared" ref="P164:P169" si="59">O164*9000</f>
        <v>0</v>
      </c>
      <c r="Q164" s="598"/>
      <c r="R164" s="2" t="s">
        <v>18</v>
      </c>
      <c r="S164" s="1"/>
      <c r="T164" s="67">
        <f t="shared" ref="T164:T169" si="60">S164*9000</f>
        <v>0</v>
      </c>
      <c r="U164" s="598"/>
      <c r="V164" s="2" t="s">
        <v>18</v>
      </c>
      <c r="W164" s="1"/>
      <c r="X164" s="67">
        <f t="shared" ref="X164:X169" si="61">W164*9000</f>
        <v>0</v>
      </c>
    </row>
    <row r="165" spans="5:24" x14ac:dyDescent="0.35">
      <c r="E165" s="204"/>
      <c r="F165" s="540"/>
      <c r="G165" s="540"/>
      <c r="H165" s="540"/>
      <c r="I165" s="540"/>
      <c r="J165" s="540"/>
      <c r="K165" s="540"/>
      <c r="L165" s="540"/>
      <c r="M165" s="540"/>
      <c r="N165" s="2" t="s">
        <v>21</v>
      </c>
      <c r="O165" s="1"/>
      <c r="P165" s="67">
        <f t="shared" si="59"/>
        <v>0</v>
      </c>
      <c r="Q165" s="598"/>
      <c r="R165" s="2" t="s">
        <v>21</v>
      </c>
      <c r="S165" s="1"/>
      <c r="T165" s="67">
        <f t="shared" si="60"/>
        <v>0</v>
      </c>
      <c r="U165" s="598"/>
      <c r="V165" s="2" t="s">
        <v>21</v>
      </c>
      <c r="W165" s="1"/>
      <c r="X165" s="67">
        <f t="shared" si="61"/>
        <v>0</v>
      </c>
    </row>
    <row r="166" spans="5:24" x14ac:dyDescent="0.35">
      <c r="E166" s="204"/>
      <c r="F166" s="540"/>
      <c r="G166" s="540"/>
      <c r="H166" s="540"/>
      <c r="I166" s="540"/>
      <c r="J166" s="540"/>
      <c r="K166" s="540"/>
      <c r="L166" s="540"/>
      <c r="M166" s="540"/>
      <c r="N166" s="2" t="s">
        <v>20</v>
      </c>
      <c r="O166" s="1"/>
      <c r="P166" s="67">
        <f t="shared" si="59"/>
        <v>0</v>
      </c>
      <c r="Q166" s="598"/>
      <c r="R166" s="2" t="s">
        <v>20</v>
      </c>
      <c r="S166" s="1"/>
      <c r="T166" s="67">
        <f t="shared" si="60"/>
        <v>0</v>
      </c>
      <c r="U166" s="598"/>
      <c r="V166" s="2" t="s">
        <v>20</v>
      </c>
      <c r="W166" s="1"/>
      <c r="X166" s="67">
        <f t="shared" si="61"/>
        <v>0</v>
      </c>
    </row>
    <row r="167" spans="5:24" x14ac:dyDescent="0.35">
      <c r="E167" s="204"/>
      <c r="F167" s="540"/>
      <c r="G167" s="540"/>
      <c r="H167" s="540"/>
      <c r="I167" s="540"/>
      <c r="J167" s="540"/>
      <c r="K167" s="540"/>
      <c r="L167" s="540"/>
      <c r="M167" s="540"/>
      <c r="N167" s="2" t="s">
        <v>22</v>
      </c>
      <c r="O167" s="1"/>
      <c r="P167" s="67">
        <f t="shared" si="59"/>
        <v>0</v>
      </c>
      <c r="R167" s="2" t="s">
        <v>22</v>
      </c>
      <c r="S167" s="1"/>
      <c r="T167" s="67">
        <f t="shared" si="60"/>
        <v>0</v>
      </c>
      <c r="V167" s="2" t="s">
        <v>22</v>
      </c>
      <c r="W167" s="1"/>
      <c r="X167" s="67">
        <f t="shared" si="61"/>
        <v>0</v>
      </c>
    </row>
    <row r="168" spans="5:24" x14ac:dyDescent="0.35">
      <c r="E168" s="204"/>
      <c r="F168" s="540"/>
      <c r="G168" s="540"/>
      <c r="H168" s="540"/>
      <c r="I168" s="540"/>
      <c r="J168" s="540"/>
      <c r="K168" s="540"/>
      <c r="L168" s="540"/>
      <c r="M168" s="540"/>
      <c r="N168" s="2" t="s">
        <v>19</v>
      </c>
      <c r="O168" s="1"/>
      <c r="P168" s="67">
        <f t="shared" si="59"/>
        <v>0</v>
      </c>
      <c r="Q168" s="598"/>
      <c r="R168" s="2" t="s">
        <v>19</v>
      </c>
      <c r="S168" s="1"/>
      <c r="T168" s="67">
        <f t="shared" si="60"/>
        <v>0</v>
      </c>
      <c r="U168" s="598"/>
      <c r="V168" s="2" t="s">
        <v>19</v>
      </c>
      <c r="W168" s="1"/>
      <c r="X168" s="67">
        <f t="shared" si="61"/>
        <v>0</v>
      </c>
    </row>
    <row r="169" spans="5:24" x14ac:dyDescent="0.35">
      <c r="E169" s="204"/>
      <c r="F169" s="540"/>
      <c r="G169" s="540"/>
      <c r="H169" s="540"/>
      <c r="I169" s="540"/>
      <c r="J169" s="540"/>
      <c r="K169" s="540"/>
      <c r="L169" s="540"/>
      <c r="M169" s="540"/>
      <c r="N169" s="2" t="s">
        <v>23</v>
      </c>
      <c r="O169" s="1"/>
      <c r="P169" s="67">
        <f t="shared" si="59"/>
        <v>0</v>
      </c>
      <c r="Q169" s="598"/>
      <c r="R169" s="2" t="s">
        <v>23</v>
      </c>
      <c r="S169" s="1"/>
      <c r="T169" s="67">
        <f t="shared" si="60"/>
        <v>0</v>
      </c>
      <c r="U169" s="598"/>
      <c r="V169" s="2" t="s">
        <v>23</v>
      </c>
      <c r="W169" s="1"/>
      <c r="X169" s="67">
        <f t="shared" si="61"/>
        <v>0</v>
      </c>
    </row>
    <row r="170" spans="5:24" x14ac:dyDescent="0.35">
      <c r="E170" s="545"/>
      <c r="F170" s="545"/>
      <c r="G170" s="545"/>
      <c r="H170" s="545"/>
      <c r="I170" s="545"/>
      <c r="J170" s="545"/>
      <c r="K170" s="265"/>
      <c r="L170" s="265"/>
      <c r="M170" s="265"/>
      <c r="N170" s="51" t="s">
        <v>221</v>
      </c>
      <c r="O170" s="50">
        <f>SUM(O164:O169)</f>
        <v>0</v>
      </c>
      <c r="P170" s="68">
        <f>SUM(P164:P169)</f>
        <v>0</v>
      </c>
      <c r="Q170" s="598"/>
      <c r="R170" s="51" t="s">
        <v>221</v>
      </c>
      <c r="S170" s="50">
        <f>SUM(S164:S169)</f>
        <v>0</v>
      </c>
      <c r="T170" s="68">
        <f>SUM(T164:T169)</f>
        <v>0</v>
      </c>
      <c r="U170" s="598"/>
      <c r="V170" s="51" t="s">
        <v>221</v>
      </c>
      <c r="W170" s="50">
        <f>SUM(W164:W169)</f>
        <v>0</v>
      </c>
      <c r="X170" s="68">
        <f>SUM(X164:X169)</f>
        <v>0</v>
      </c>
    </row>
    <row r="172" spans="5:24" x14ac:dyDescent="0.35">
      <c r="N172" t="s">
        <v>1630</v>
      </c>
    </row>
    <row r="173" spans="5:24" x14ac:dyDescent="0.35">
      <c r="N173" s="51" t="s">
        <v>218</v>
      </c>
      <c r="O173" s="50" t="s">
        <v>219</v>
      </c>
      <c r="P173" s="68" t="s">
        <v>0</v>
      </c>
    </row>
    <row r="174" spans="5:24" x14ac:dyDescent="0.35">
      <c r="N174" s="2" t="s">
        <v>18</v>
      </c>
      <c r="O174" s="1"/>
      <c r="P174" s="67">
        <f t="shared" ref="P174:P179" si="62">O174*9000</f>
        <v>0</v>
      </c>
    </row>
    <row r="175" spans="5:24" x14ac:dyDescent="0.35">
      <c r="N175" s="2" t="s">
        <v>21</v>
      </c>
      <c r="O175" s="1"/>
      <c r="P175" s="67">
        <f t="shared" si="62"/>
        <v>0</v>
      </c>
    </row>
    <row r="176" spans="5:24" x14ac:dyDescent="0.35">
      <c r="N176" s="2" t="s">
        <v>20</v>
      </c>
      <c r="O176" s="1"/>
      <c r="P176" s="67">
        <f t="shared" si="62"/>
        <v>0</v>
      </c>
    </row>
    <row r="177" spans="2:16" x14ac:dyDescent="0.35">
      <c r="N177" s="2" t="s">
        <v>22</v>
      </c>
      <c r="O177" s="1"/>
      <c r="P177" s="67">
        <f t="shared" si="62"/>
        <v>0</v>
      </c>
    </row>
    <row r="178" spans="2:16" x14ac:dyDescent="0.35">
      <c r="N178" s="2" t="s">
        <v>19</v>
      </c>
      <c r="O178" s="1"/>
      <c r="P178" s="67">
        <f t="shared" si="62"/>
        <v>0</v>
      </c>
    </row>
    <row r="179" spans="2:16" x14ac:dyDescent="0.35">
      <c r="N179" s="2" t="s">
        <v>23</v>
      </c>
      <c r="O179" s="1"/>
      <c r="P179" s="67">
        <f t="shared" si="62"/>
        <v>0</v>
      </c>
    </row>
    <row r="180" spans="2:16" x14ac:dyDescent="0.35">
      <c r="N180" s="51" t="s">
        <v>221</v>
      </c>
      <c r="O180" s="50">
        <f>SUM(O174:O179)</f>
        <v>0</v>
      </c>
      <c r="P180" s="68">
        <f>SUM(P174:P179)</f>
        <v>0</v>
      </c>
    </row>
    <row r="181" spans="2:16" x14ac:dyDescent="0.35">
      <c r="B181" t="s">
        <v>2349</v>
      </c>
    </row>
    <row r="182" spans="2:16" x14ac:dyDescent="0.35">
      <c r="B182" t="s">
        <v>2350</v>
      </c>
    </row>
    <row r="183" spans="2:16" x14ac:dyDescent="0.35">
      <c r="B183" t="s">
        <v>2354</v>
      </c>
    </row>
    <row r="184" spans="2:16" x14ac:dyDescent="0.35">
      <c r="B184" t="s">
        <v>2412</v>
      </c>
    </row>
    <row r="185" spans="2:16" x14ac:dyDescent="0.35">
      <c r="B185" t="s">
        <v>2355</v>
      </c>
    </row>
    <row r="186" spans="2:16" x14ac:dyDescent="0.35">
      <c r="B186" t="s">
        <v>2356</v>
      </c>
    </row>
    <row r="187" spans="2:16" x14ac:dyDescent="0.35">
      <c r="B187" t="s">
        <v>2358</v>
      </c>
    </row>
    <row r="188" spans="2:16" x14ac:dyDescent="0.35">
      <c r="B188" t="s">
        <v>2363</v>
      </c>
    </row>
    <row r="189" spans="2:16" x14ac:dyDescent="0.35">
      <c r="B189" t="s">
        <v>2364</v>
      </c>
    </row>
    <row r="190" spans="2:16" x14ac:dyDescent="0.35">
      <c r="B190" t="s">
        <v>2365</v>
      </c>
    </row>
    <row r="191" spans="2:16" x14ac:dyDescent="0.35">
      <c r="B191" t="s">
        <v>2413</v>
      </c>
    </row>
    <row r="192" spans="2:16" x14ac:dyDescent="0.35">
      <c r="B192" t="s">
        <v>2414</v>
      </c>
    </row>
    <row r="193" spans="2:2" x14ac:dyDescent="0.35">
      <c r="B193" t="s">
        <v>2372</v>
      </c>
    </row>
    <row r="194" spans="2:2" x14ac:dyDescent="0.35">
      <c r="B194" t="s">
        <v>2373</v>
      </c>
    </row>
    <row r="195" spans="2:2" x14ac:dyDescent="0.35">
      <c r="B195" t="s">
        <v>2374</v>
      </c>
    </row>
    <row r="196" spans="2:2" x14ac:dyDescent="0.35">
      <c r="B196" t="s">
        <v>2375</v>
      </c>
    </row>
    <row r="197" spans="2:2" x14ac:dyDescent="0.35">
      <c r="B197" t="s">
        <v>2376</v>
      </c>
    </row>
    <row r="198" spans="2:2" x14ac:dyDescent="0.35">
      <c r="B198" t="s">
        <v>2377</v>
      </c>
    </row>
    <row r="199" spans="2:2" x14ac:dyDescent="0.35">
      <c r="B199" t="s">
        <v>2378</v>
      </c>
    </row>
    <row r="200" spans="2:2" x14ac:dyDescent="0.35">
      <c r="B200" t="s">
        <v>2379</v>
      </c>
    </row>
    <row r="201" spans="2:2" x14ac:dyDescent="0.35">
      <c r="B201" t="s">
        <v>2380</v>
      </c>
    </row>
    <row r="202" spans="2:2" x14ac:dyDescent="0.35">
      <c r="B202" t="s">
        <v>2381</v>
      </c>
    </row>
    <row r="203" spans="2:2" x14ac:dyDescent="0.35">
      <c r="B203" t="s">
        <v>2382</v>
      </c>
    </row>
    <row r="204" spans="2:2" x14ac:dyDescent="0.35">
      <c r="B204" t="s">
        <v>2383</v>
      </c>
    </row>
    <row r="205" spans="2:2" x14ac:dyDescent="0.35">
      <c r="B205" t="s">
        <v>2415</v>
      </c>
    </row>
    <row r="206" spans="2:2" x14ac:dyDescent="0.35">
      <c r="B206" t="s">
        <v>2416</v>
      </c>
    </row>
    <row r="207" spans="2:2" x14ac:dyDescent="0.35">
      <c r="B207" t="s">
        <v>2390</v>
      </c>
    </row>
    <row r="208" spans="2:2" x14ac:dyDescent="0.35">
      <c r="B208" t="s">
        <v>2391</v>
      </c>
    </row>
    <row r="209" spans="2:2" x14ac:dyDescent="0.35">
      <c r="B209" t="s">
        <v>2392</v>
      </c>
    </row>
    <row r="210" spans="2:2" x14ac:dyDescent="0.35">
      <c r="B210" t="s">
        <v>2417</v>
      </c>
    </row>
    <row r="211" spans="2:2" x14ac:dyDescent="0.35">
      <c r="B211" t="s">
        <v>2418</v>
      </c>
    </row>
    <row r="212" spans="2:2" x14ac:dyDescent="0.35">
      <c r="B212" t="s">
        <v>2405</v>
      </c>
    </row>
    <row r="213" spans="2:2" x14ac:dyDescent="0.35">
      <c r="B213" t="s">
        <v>2406</v>
      </c>
    </row>
    <row r="214" spans="2:2" x14ac:dyDescent="0.35">
      <c r="B214" t="s">
        <v>2407</v>
      </c>
    </row>
    <row r="215" spans="2:2" x14ac:dyDescent="0.35">
      <c r="B215" t="s">
        <v>2419</v>
      </c>
    </row>
    <row r="216" spans="2:2" x14ac:dyDescent="0.35">
      <c r="B216" t="s">
        <v>2409</v>
      </c>
    </row>
    <row r="217" spans="2:2" x14ac:dyDescent="0.35">
      <c r="B217" t="s">
        <v>2410</v>
      </c>
    </row>
    <row r="218" spans="2:2" x14ac:dyDescent="0.35">
      <c r="B218" t="s">
        <v>2420</v>
      </c>
    </row>
    <row r="219" spans="2:2" x14ac:dyDescent="0.35">
      <c r="B219" t="s">
        <v>2421</v>
      </c>
    </row>
    <row r="220" spans="2:2" x14ac:dyDescent="0.35">
      <c r="B220" t="s">
        <v>2422</v>
      </c>
    </row>
    <row r="221" spans="2:2" x14ac:dyDescent="0.35">
      <c r="B221" t="s">
        <v>2423</v>
      </c>
    </row>
    <row r="222" spans="2:2" x14ac:dyDescent="0.35">
      <c r="B222" t="s">
        <v>2424</v>
      </c>
    </row>
    <row r="223" spans="2:2" x14ac:dyDescent="0.35">
      <c r="B223" t="s">
        <v>2425</v>
      </c>
    </row>
    <row r="224" spans="2:2" x14ac:dyDescent="0.35">
      <c r="B224" t="s">
        <v>2426</v>
      </c>
    </row>
    <row r="225" spans="2:2" x14ac:dyDescent="0.35">
      <c r="B225" t="s">
        <v>2427</v>
      </c>
    </row>
    <row r="226" spans="2:2" x14ac:dyDescent="0.35">
      <c r="B226" t="s">
        <v>2428</v>
      </c>
    </row>
    <row r="227" spans="2:2" x14ac:dyDescent="0.35">
      <c r="B227" t="s">
        <v>2429</v>
      </c>
    </row>
    <row r="228" spans="2:2" x14ac:dyDescent="0.35">
      <c r="B228" t="s">
        <v>2430</v>
      </c>
    </row>
  </sheetData>
  <mergeCells count="1">
    <mergeCell ref="A31:B31"/>
  </mergeCells>
  <pageMargins left="0.31496062992125984" right="0.31496062992125984" top="0.15748031496062992" bottom="0.15748031496062992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pane xSplit="4" ySplit="3" topLeftCell="E4" activePane="bottomRight" state="frozen"/>
      <selection pane="topRight" activeCell="E1" sqref="E1"/>
      <selection pane="bottomLeft" activeCell="A6" sqref="A6"/>
      <selection pane="bottomRight" activeCell="I7" sqref="I7"/>
    </sheetView>
  </sheetViews>
  <sheetFormatPr defaultRowHeight="14.5" x14ac:dyDescent="0.35"/>
  <cols>
    <col min="1" max="1" width="4.81640625" style="4" customWidth="1"/>
    <col min="2" max="2" width="15.81640625" customWidth="1"/>
    <col min="3" max="7" width="12" style="4" customWidth="1"/>
    <col min="8" max="8" width="20.54296875" style="69" customWidth="1"/>
    <col min="9" max="9" width="26" style="4" bestFit="1" customWidth="1"/>
    <col min="11" max="11" width="22.81640625" customWidth="1"/>
    <col min="13" max="13" width="10.1796875" bestFit="1" customWidth="1"/>
    <col min="14" max="14" width="12.453125" bestFit="1" customWidth="1"/>
    <col min="15" max="15" width="9.26953125" customWidth="1"/>
  </cols>
  <sheetData>
    <row r="1" spans="1:12" ht="18.5" x14ac:dyDescent="0.35">
      <c r="A1" s="28" t="s">
        <v>394</v>
      </c>
    </row>
    <row r="3" spans="1:12" x14ac:dyDescent="0.35">
      <c r="A3" s="26" t="s">
        <v>1</v>
      </c>
      <c r="B3" s="26" t="s">
        <v>2</v>
      </c>
      <c r="C3" s="26" t="s">
        <v>396</v>
      </c>
      <c r="D3" s="26" t="s">
        <v>397</v>
      </c>
      <c r="E3" s="26" t="s">
        <v>398</v>
      </c>
      <c r="F3" s="26" t="s">
        <v>399</v>
      </c>
      <c r="G3" s="26" t="s">
        <v>400</v>
      </c>
      <c r="H3" s="27" t="s">
        <v>0</v>
      </c>
      <c r="I3" s="27" t="s">
        <v>82</v>
      </c>
    </row>
    <row r="4" spans="1:12" ht="21" customHeight="1" x14ac:dyDescent="0.35">
      <c r="A4" s="61">
        <v>1</v>
      </c>
      <c r="B4" s="6" t="s">
        <v>395</v>
      </c>
      <c r="C4" s="116"/>
      <c r="D4" s="116">
        <v>1</v>
      </c>
      <c r="E4" s="116">
        <v>1</v>
      </c>
      <c r="F4" s="116"/>
      <c r="G4" s="116"/>
      <c r="H4" s="45">
        <f>C4*37000+D4*42000+E4*42000+F4*42000+G4*42000</f>
        <v>84000</v>
      </c>
      <c r="I4" s="116" t="s">
        <v>402</v>
      </c>
    </row>
    <row r="5" spans="1:12" ht="21" customHeight="1" x14ac:dyDescent="0.35">
      <c r="A5" s="61">
        <f>A4+1</f>
        <v>2</v>
      </c>
      <c r="B5" s="60" t="s">
        <v>401</v>
      </c>
      <c r="C5" s="61">
        <v>2</v>
      </c>
      <c r="D5" s="61"/>
      <c r="E5" s="61"/>
      <c r="F5" s="61"/>
      <c r="G5" s="61"/>
      <c r="H5" s="67">
        <f t="shared" ref="H5:H14" si="0">C5*37000+D5*42000+E5*42000+F5*42000+G5*42000</f>
        <v>74000</v>
      </c>
      <c r="I5" s="61" t="s">
        <v>403</v>
      </c>
    </row>
    <row r="6" spans="1:12" ht="21" customHeight="1" x14ac:dyDescent="0.35">
      <c r="A6" s="61">
        <f t="shared" ref="A6:A13" si="1">A5+1</f>
        <v>3</v>
      </c>
      <c r="B6" s="60" t="s">
        <v>217</v>
      </c>
      <c r="C6" s="61">
        <v>1</v>
      </c>
      <c r="D6" s="61">
        <v>1</v>
      </c>
      <c r="E6" s="61"/>
      <c r="F6" s="61"/>
      <c r="G6" s="61"/>
      <c r="H6" s="67">
        <f t="shared" si="0"/>
        <v>79000</v>
      </c>
      <c r="I6" s="61"/>
    </row>
    <row r="7" spans="1:12" ht="21" customHeight="1" x14ac:dyDescent="0.35">
      <c r="A7" s="61">
        <f t="shared" si="1"/>
        <v>4</v>
      </c>
      <c r="B7" s="6" t="s">
        <v>405</v>
      </c>
      <c r="C7" s="116"/>
      <c r="D7" s="116">
        <v>1</v>
      </c>
      <c r="E7" s="116">
        <v>1</v>
      </c>
      <c r="F7" s="116"/>
      <c r="G7" s="116"/>
      <c r="H7" s="45">
        <f t="shared" si="0"/>
        <v>84000</v>
      </c>
      <c r="I7" s="61"/>
    </row>
    <row r="8" spans="1:12" ht="21" customHeight="1" x14ac:dyDescent="0.35">
      <c r="A8" s="61">
        <f t="shared" si="1"/>
        <v>5</v>
      </c>
      <c r="B8" s="60"/>
      <c r="C8" s="61"/>
      <c r="D8" s="61"/>
      <c r="E8" s="61"/>
      <c r="F8" s="61"/>
      <c r="G8" s="61"/>
      <c r="H8" s="67">
        <f t="shared" si="0"/>
        <v>0</v>
      </c>
      <c r="I8" s="61"/>
    </row>
    <row r="9" spans="1:12" ht="21" customHeight="1" x14ac:dyDescent="0.35">
      <c r="A9" s="61">
        <f t="shared" si="1"/>
        <v>6</v>
      </c>
      <c r="B9" s="60"/>
      <c r="C9" s="61"/>
      <c r="D9" s="61"/>
      <c r="E9" s="61"/>
      <c r="F9" s="61"/>
      <c r="G9" s="61"/>
      <c r="H9" s="67">
        <f t="shared" si="0"/>
        <v>0</v>
      </c>
      <c r="I9" s="61"/>
    </row>
    <row r="10" spans="1:12" ht="21" customHeight="1" x14ac:dyDescent="0.35">
      <c r="A10" s="61">
        <f t="shared" si="1"/>
        <v>7</v>
      </c>
      <c r="B10" s="60"/>
      <c r="C10" s="61"/>
      <c r="D10" s="61"/>
      <c r="E10" s="61"/>
      <c r="F10" s="61"/>
      <c r="G10" s="61"/>
      <c r="H10" s="67">
        <f t="shared" si="0"/>
        <v>0</v>
      </c>
      <c r="I10" s="61"/>
      <c r="K10" s="35"/>
    </row>
    <row r="11" spans="1:12" ht="21" customHeight="1" x14ac:dyDescent="0.35">
      <c r="A11" s="61">
        <f t="shared" si="1"/>
        <v>8</v>
      </c>
      <c r="B11" s="60"/>
      <c r="C11" s="61"/>
      <c r="D11" s="61"/>
      <c r="E11" s="61"/>
      <c r="F11" s="61"/>
      <c r="G11" s="61"/>
      <c r="H11" s="67">
        <f t="shared" si="0"/>
        <v>0</v>
      </c>
      <c r="I11" s="61"/>
    </row>
    <row r="12" spans="1:12" ht="21" customHeight="1" x14ac:dyDescent="0.35">
      <c r="A12" s="61">
        <f t="shared" si="1"/>
        <v>9</v>
      </c>
      <c r="B12" s="60"/>
      <c r="C12" s="61"/>
      <c r="D12" s="61"/>
      <c r="E12" s="61"/>
      <c r="F12" s="61"/>
      <c r="G12" s="61"/>
      <c r="H12" s="67">
        <f t="shared" si="0"/>
        <v>0</v>
      </c>
      <c r="I12" s="61"/>
    </row>
    <row r="13" spans="1:12" ht="21" customHeight="1" x14ac:dyDescent="0.35">
      <c r="A13" s="61">
        <f t="shared" si="1"/>
        <v>10</v>
      </c>
      <c r="B13" s="60"/>
      <c r="C13" s="61"/>
      <c r="D13" s="61"/>
      <c r="E13" s="61"/>
      <c r="F13" s="61"/>
      <c r="G13" s="61"/>
      <c r="H13" s="67">
        <f t="shared" si="0"/>
        <v>0</v>
      </c>
      <c r="I13" s="61"/>
      <c r="J13" s="35"/>
    </row>
    <row r="14" spans="1:12" ht="21" customHeight="1" x14ac:dyDescent="0.35">
      <c r="A14" s="61"/>
      <c r="B14" s="60"/>
      <c r="C14" s="61"/>
      <c r="D14" s="61"/>
      <c r="E14" s="61"/>
      <c r="F14" s="61"/>
      <c r="G14" s="61"/>
      <c r="H14" s="67">
        <f t="shared" si="0"/>
        <v>0</v>
      </c>
      <c r="I14" s="61"/>
    </row>
    <row r="15" spans="1:12" x14ac:dyDescent="0.35">
      <c r="A15" s="31" t="s">
        <v>0</v>
      </c>
      <c r="B15" s="32"/>
      <c r="C15" s="106">
        <f>SUM(C4:C14)</f>
        <v>3</v>
      </c>
      <c r="D15" s="106">
        <f t="shared" ref="D15:G15" si="2">SUM(D4:D14)</f>
        <v>3</v>
      </c>
      <c r="E15" s="106">
        <f t="shared" si="2"/>
        <v>2</v>
      </c>
      <c r="F15" s="106">
        <f t="shared" si="2"/>
        <v>0</v>
      </c>
      <c r="G15" s="106">
        <f t="shared" si="2"/>
        <v>0</v>
      </c>
      <c r="H15" s="25">
        <f>SUM(H4:H14)</f>
        <v>321000</v>
      </c>
      <c r="I15" s="25"/>
      <c r="J15" s="3"/>
      <c r="K15" s="3"/>
      <c r="L15" s="35"/>
    </row>
    <row r="16" spans="1:12" x14ac:dyDescent="0.35">
      <c r="A16" s="4" t="s">
        <v>404</v>
      </c>
      <c r="H16" s="69">
        <f>C15*30000+D15*35000+E15*35000</f>
        <v>265000</v>
      </c>
      <c r="K16" s="35"/>
      <c r="L16" s="35"/>
    </row>
    <row r="17" spans="1:15" x14ac:dyDescent="0.35">
      <c r="A17" s="4" t="s">
        <v>91</v>
      </c>
      <c r="H17" s="107">
        <f>H15-H16</f>
        <v>56000</v>
      </c>
      <c r="K17" s="35"/>
    </row>
    <row r="19" spans="1:15" x14ac:dyDescent="0.35">
      <c r="E19" s="85"/>
      <c r="F19" s="85"/>
      <c r="G19" s="85"/>
      <c r="H19" s="86"/>
      <c r="I19" s="85"/>
    </row>
    <row r="20" spans="1:15" x14ac:dyDescent="0.35">
      <c r="E20" s="85"/>
      <c r="F20" s="85"/>
      <c r="G20" s="85"/>
      <c r="H20" s="86"/>
      <c r="I20" s="85"/>
    </row>
    <row r="21" spans="1:15" x14ac:dyDescent="0.35">
      <c r="E21" s="85"/>
      <c r="F21" s="85"/>
      <c r="G21" s="85"/>
      <c r="H21" s="86"/>
      <c r="I21" s="85"/>
    </row>
    <row r="22" spans="1:15" x14ac:dyDescent="0.35">
      <c r="E22" s="85"/>
      <c r="F22" s="85"/>
      <c r="G22" s="85"/>
      <c r="H22" s="86"/>
      <c r="I22" s="85"/>
      <c r="J22" s="85"/>
      <c r="K22" s="85"/>
      <c r="L22" s="85"/>
      <c r="M22" s="85"/>
      <c r="N22" s="85"/>
      <c r="O22" s="85"/>
    </row>
    <row r="23" spans="1:15" x14ac:dyDescent="0.35">
      <c r="E23" s="85"/>
      <c r="F23" s="85"/>
      <c r="G23" s="85"/>
      <c r="H23" s="86"/>
      <c r="I23" s="85"/>
      <c r="J23" s="85"/>
      <c r="K23" s="75"/>
      <c r="L23" s="87"/>
      <c r="M23" s="87"/>
      <c r="N23" s="87"/>
      <c r="O23" s="78"/>
    </row>
    <row r="24" spans="1:15" x14ac:dyDescent="0.35">
      <c r="E24" s="85"/>
      <c r="F24" s="85"/>
      <c r="G24" s="85"/>
      <c r="H24" s="86"/>
      <c r="I24" s="85"/>
      <c r="J24" s="85"/>
      <c r="K24" s="75"/>
      <c r="L24" s="87"/>
      <c r="M24" s="87"/>
      <c r="N24" s="87"/>
      <c r="O24" s="78"/>
    </row>
    <row r="25" spans="1:15" x14ac:dyDescent="0.35">
      <c r="E25" s="85"/>
      <c r="F25" s="85"/>
      <c r="G25" s="85"/>
      <c r="H25" s="86"/>
      <c r="I25" s="108"/>
      <c r="J25" s="85"/>
      <c r="K25" s="75"/>
      <c r="L25" s="87"/>
      <c r="M25" s="87"/>
      <c r="N25" s="87"/>
      <c r="O25" s="78"/>
    </row>
    <row r="26" spans="1:15" x14ac:dyDescent="0.35">
      <c r="E26" s="85"/>
      <c r="F26" s="85"/>
      <c r="G26" s="85"/>
      <c r="H26" s="86"/>
      <c r="I26" s="85"/>
      <c r="J26" s="75"/>
      <c r="K26" s="75"/>
      <c r="L26" s="75"/>
      <c r="M26" s="75"/>
      <c r="N26" s="75"/>
      <c r="O26" s="75"/>
    </row>
    <row r="27" spans="1:15" x14ac:dyDescent="0.35">
      <c r="E27" s="85"/>
      <c r="F27" s="85"/>
      <c r="G27" s="85"/>
      <c r="H27" s="86"/>
      <c r="I27" s="85"/>
    </row>
    <row r="28" spans="1:15" x14ac:dyDescent="0.35">
      <c r="E28" s="85"/>
      <c r="F28" s="85"/>
      <c r="G28" s="85"/>
      <c r="H28" s="86"/>
      <c r="I28" s="85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sqref="A1:A3"/>
    </sheetView>
  </sheetViews>
  <sheetFormatPr defaultRowHeight="14.5" x14ac:dyDescent="0.35"/>
  <cols>
    <col min="1" max="1" width="4.81640625" style="4" customWidth="1"/>
    <col min="2" max="2" width="15.81640625" customWidth="1"/>
    <col min="3" max="3" width="14.453125" style="29" customWidth="1"/>
    <col min="4" max="4" width="7.81640625" style="4" customWidth="1"/>
    <col min="5" max="5" width="9.453125" style="4" customWidth="1"/>
    <col min="6" max="6" width="10.26953125" style="4" customWidth="1"/>
    <col min="7" max="7" width="20.54296875" style="3" customWidth="1"/>
    <col min="8" max="8" width="17.1796875" customWidth="1"/>
    <col min="10" max="10" width="22.81640625" customWidth="1"/>
    <col min="12" max="12" width="10.1796875" bestFit="1" customWidth="1"/>
    <col min="13" max="13" width="12.453125" bestFit="1" customWidth="1"/>
    <col min="14" max="14" width="9.26953125" customWidth="1"/>
  </cols>
  <sheetData>
    <row r="1" spans="1:10" ht="18.5" x14ac:dyDescent="0.35">
      <c r="A1" s="28" t="s">
        <v>95</v>
      </c>
    </row>
    <row r="2" spans="1:10" ht="21" x14ac:dyDescent="0.5">
      <c r="A2" s="11" t="s">
        <v>96</v>
      </c>
    </row>
    <row r="3" spans="1:10" ht="21" x14ac:dyDescent="0.5">
      <c r="A3" s="11" t="s">
        <v>97</v>
      </c>
    </row>
    <row r="5" spans="1:10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7" t="s">
        <v>82</v>
      </c>
    </row>
    <row r="6" spans="1:10" ht="21" customHeight="1" x14ac:dyDescent="0.35">
      <c r="A6" s="98">
        <v>1</v>
      </c>
      <c r="B6" s="6" t="s">
        <v>332</v>
      </c>
      <c r="C6" s="100" t="s">
        <v>100</v>
      </c>
      <c r="D6" s="98">
        <v>1</v>
      </c>
      <c r="E6" s="98">
        <v>8</v>
      </c>
      <c r="F6" s="98"/>
      <c r="G6" s="48">
        <f>E6*17000+F6*17000</f>
        <v>136000</v>
      </c>
      <c r="H6" s="60"/>
    </row>
    <row r="7" spans="1:10" ht="21" customHeight="1" x14ac:dyDescent="0.35">
      <c r="A7" s="98">
        <f>A6+1</f>
        <v>2</v>
      </c>
      <c r="B7" s="6" t="s">
        <v>79</v>
      </c>
      <c r="C7" s="100" t="s">
        <v>107</v>
      </c>
      <c r="D7" s="98">
        <v>8</v>
      </c>
      <c r="E7" s="98">
        <v>2</v>
      </c>
      <c r="F7" s="98"/>
      <c r="G7" s="48">
        <f>E7*17000+F7*17000</f>
        <v>34000</v>
      </c>
      <c r="H7" s="6" t="s">
        <v>80</v>
      </c>
    </row>
    <row r="8" spans="1:10" ht="21" customHeight="1" x14ac:dyDescent="0.35">
      <c r="A8" s="101">
        <f t="shared" ref="A8:A56" si="0">A7+1</f>
        <v>3</v>
      </c>
      <c r="B8" s="6" t="s">
        <v>6</v>
      </c>
      <c r="C8" s="100" t="s">
        <v>333</v>
      </c>
      <c r="D8" s="101">
        <v>8</v>
      </c>
      <c r="E8" s="101">
        <v>2</v>
      </c>
      <c r="F8" s="101"/>
      <c r="G8" s="48">
        <f>E8*17000+F8*17000</f>
        <v>34000</v>
      </c>
      <c r="H8" s="6"/>
    </row>
    <row r="9" spans="1:10" ht="21" customHeight="1" x14ac:dyDescent="0.35">
      <c r="A9" s="98">
        <f t="shared" si="0"/>
        <v>4</v>
      </c>
      <c r="B9" s="6" t="s">
        <v>5</v>
      </c>
      <c r="C9" s="100" t="s">
        <v>335</v>
      </c>
      <c r="D9" s="98">
        <v>8</v>
      </c>
      <c r="E9" s="98">
        <v>5</v>
      </c>
      <c r="F9" s="98"/>
      <c r="G9" s="48">
        <f t="shared" ref="G9:G62" si="1">E9*17000+F9*17000</f>
        <v>85000</v>
      </c>
      <c r="H9" s="60"/>
    </row>
    <row r="10" spans="1:10" ht="21" customHeight="1" x14ac:dyDescent="0.35">
      <c r="A10" s="98">
        <f t="shared" si="0"/>
        <v>5</v>
      </c>
      <c r="B10" s="6" t="s">
        <v>338</v>
      </c>
      <c r="C10" s="100" t="s">
        <v>333</v>
      </c>
      <c r="D10" s="98">
        <v>7</v>
      </c>
      <c r="E10" s="98">
        <v>3</v>
      </c>
      <c r="F10" s="98"/>
      <c r="G10" s="48">
        <f t="shared" si="1"/>
        <v>51000</v>
      </c>
      <c r="H10" s="60"/>
    </row>
    <row r="11" spans="1:10" ht="21" customHeight="1" x14ac:dyDescent="0.35">
      <c r="A11" s="101">
        <f t="shared" si="0"/>
        <v>6</v>
      </c>
      <c r="B11" s="6" t="s">
        <v>115</v>
      </c>
      <c r="C11" s="100" t="s">
        <v>354</v>
      </c>
      <c r="D11" s="101">
        <v>4</v>
      </c>
      <c r="E11" s="101">
        <v>1</v>
      </c>
      <c r="F11" s="101"/>
      <c r="G11" s="48">
        <f t="shared" si="1"/>
        <v>17000</v>
      </c>
      <c r="H11" s="60" t="s">
        <v>339</v>
      </c>
    </row>
    <row r="12" spans="1:10" ht="21" customHeight="1" x14ac:dyDescent="0.35">
      <c r="A12" s="98">
        <f t="shared" si="0"/>
        <v>7</v>
      </c>
      <c r="B12" s="6" t="s">
        <v>340</v>
      </c>
      <c r="C12" s="100" t="s">
        <v>341</v>
      </c>
      <c r="D12" s="98">
        <v>7</v>
      </c>
      <c r="E12" s="98">
        <v>2</v>
      </c>
      <c r="F12" s="98"/>
      <c r="G12" s="48">
        <f t="shared" si="1"/>
        <v>34000</v>
      </c>
      <c r="H12" s="60"/>
      <c r="J12" s="35"/>
    </row>
    <row r="13" spans="1:10" ht="21" customHeight="1" x14ac:dyDescent="0.35">
      <c r="A13" s="101">
        <f t="shared" si="0"/>
        <v>8</v>
      </c>
      <c r="B13" s="6" t="s">
        <v>342</v>
      </c>
      <c r="C13" s="100" t="s">
        <v>343</v>
      </c>
      <c r="D13" s="101">
        <v>7</v>
      </c>
      <c r="E13" s="101">
        <v>2</v>
      </c>
      <c r="F13" s="101"/>
      <c r="G13" s="48">
        <f t="shared" si="1"/>
        <v>34000</v>
      </c>
      <c r="H13" s="60"/>
    </row>
    <row r="14" spans="1:10" ht="21" customHeight="1" x14ac:dyDescent="0.35">
      <c r="A14" s="98">
        <f t="shared" si="0"/>
        <v>9</v>
      </c>
      <c r="B14" s="6" t="s">
        <v>347</v>
      </c>
      <c r="C14" s="100" t="s">
        <v>333</v>
      </c>
      <c r="D14" s="98">
        <v>8</v>
      </c>
      <c r="E14" s="98">
        <v>2</v>
      </c>
      <c r="F14" s="98"/>
      <c r="G14" s="48">
        <f t="shared" si="1"/>
        <v>34000</v>
      </c>
      <c r="H14" s="60"/>
    </row>
    <row r="15" spans="1:10" ht="21" customHeight="1" x14ac:dyDescent="0.35">
      <c r="A15" s="98">
        <f t="shared" si="0"/>
        <v>10</v>
      </c>
      <c r="B15" s="6" t="s">
        <v>348</v>
      </c>
      <c r="C15" s="100" t="s">
        <v>284</v>
      </c>
      <c r="D15" s="98">
        <v>3</v>
      </c>
      <c r="E15" s="98">
        <v>1</v>
      </c>
      <c r="F15" s="98">
        <v>1</v>
      </c>
      <c r="G15" s="48">
        <f t="shared" si="1"/>
        <v>34000</v>
      </c>
      <c r="H15" s="60"/>
      <c r="I15" s="35"/>
    </row>
    <row r="16" spans="1:10" ht="21" customHeight="1" x14ac:dyDescent="0.35">
      <c r="A16" s="98">
        <f t="shared" si="0"/>
        <v>11</v>
      </c>
      <c r="B16" s="6" t="s">
        <v>286</v>
      </c>
      <c r="C16" s="100" t="s">
        <v>284</v>
      </c>
      <c r="D16" s="98">
        <v>3</v>
      </c>
      <c r="E16" s="98">
        <v>2</v>
      </c>
      <c r="F16" s="98">
        <v>2</v>
      </c>
      <c r="G16" s="48">
        <f t="shared" si="1"/>
        <v>68000</v>
      </c>
      <c r="H16" s="60"/>
    </row>
    <row r="17" spans="1:10" ht="21" customHeight="1" x14ac:dyDescent="0.35">
      <c r="A17" s="98">
        <f t="shared" si="0"/>
        <v>12</v>
      </c>
      <c r="B17" s="6" t="s">
        <v>288</v>
      </c>
      <c r="C17" s="100" t="s">
        <v>284</v>
      </c>
      <c r="D17" s="98">
        <v>3</v>
      </c>
      <c r="E17" s="98"/>
      <c r="F17" s="98">
        <v>1</v>
      </c>
      <c r="G17" s="48">
        <f t="shared" si="1"/>
        <v>17000</v>
      </c>
      <c r="H17" s="60"/>
    </row>
    <row r="18" spans="1:10" ht="21" customHeight="1" x14ac:dyDescent="0.35">
      <c r="A18" s="98">
        <f t="shared" si="0"/>
        <v>13</v>
      </c>
      <c r="B18" s="6" t="s">
        <v>283</v>
      </c>
      <c r="C18" s="100" t="s">
        <v>284</v>
      </c>
      <c r="D18" s="98">
        <v>3</v>
      </c>
      <c r="E18" s="98">
        <v>1</v>
      </c>
      <c r="F18" s="98">
        <v>1</v>
      </c>
      <c r="G18" s="48">
        <f t="shared" si="1"/>
        <v>34000</v>
      </c>
      <c r="H18" s="60"/>
    </row>
    <row r="19" spans="1:10" ht="21" customHeight="1" x14ac:dyDescent="0.35">
      <c r="A19" s="101">
        <f t="shared" si="0"/>
        <v>14</v>
      </c>
      <c r="B19" s="6" t="s">
        <v>281</v>
      </c>
      <c r="C19" s="100" t="s">
        <v>284</v>
      </c>
      <c r="D19" s="101">
        <v>3</v>
      </c>
      <c r="E19" s="101">
        <v>1</v>
      </c>
      <c r="F19" s="101">
        <v>1</v>
      </c>
      <c r="G19" s="48">
        <f t="shared" si="1"/>
        <v>34000</v>
      </c>
      <c r="H19" s="60"/>
    </row>
    <row r="20" spans="1:10" ht="21" customHeight="1" x14ac:dyDescent="0.35">
      <c r="A20" s="98">
        <f t="shared" si="0"/>
        <v>15</v>
      </c>
      <c r="B20" s="6" t="s">
        <v>349</v>
      </c>
      <c r="C20" s="100" t="s">
        <v>122</v>
      </c>
      <c r="D20" s="98">
        <v>4</v>
      </c>
      <c r="E20" s="98">
        <v>2</v>
      </c>
      <c r="F20" s="98"/>
      <c r="G20" s="48">
        <f t="shared" si="1"/>
        <v>34000</v>
      </c>
      <c r="H20" s="60"/>
    </row>
    <row r="21" spans="1:10" ht="21" customHeight="1" x14ac:dyDescent="0.35">
      <c r="A21" s="98">
        <f t="shared" si="0"/>
        <v>16</v>
      </c>
      <c r="B21" s="6" t="s">
        <v>350</v>
      </c>
      <c r="C21" s="100" t="s">
        <v>351</v>
      </c>
      <c r="D21" s="98">
        <v>7</v>
      </c>
      <c r="E21" s="98">
        <v>1</v>
      </c>
      <c r="F21" s="98"/>
      <c r="G21" s="48">
        <f t="shared" si="1"/>
        <v>17000</v>
      </c>
      <c r="H21" s="60"/>
    </row>
    <row r="22" spans="1:10" ht="21" customHeight="1" x14ac:dyDescent="0.35">
      <c r="A22" s="98">
        <f t="shared" si="0"/>
        <v>17</v>
      </c>
      <c r="B22" s="6" t="s">
        <v>352</v>
      </c>
      <c r="C22" s="100" t="s">
        <v>101</v>
      </c>
      <c r="D22" s="98">
        <v>3</v>
      </c>
      <c r="E22" s="98">
        <v>2</v>
      </c>
      <c r="F22" s="98">
        <v>1</v>
      </c>
      <c r="G22" s="48">
        <f t="shared" si="1"/>
        <v>51000</v>
      </c>
      <c r="H22" s="60"/>
    </row>
    <row r="23" spans="1:10" ht="21" customHeight="1" x14ac:dyDescent="0.35">
      <c r="A23" s="98">
        <f t="shared" si="0"/>
        <v>18</v>
      </c>
      <c r="B23" s="6" t="s">
        <v>353</v>
      </c>
      <c r="C23" s="100" t="s">
        <v>110</v>
      </c>
      <c r="D23" s="98">
        <v>7</v>
      </c>
      <c r="E23" s="98">
        <v>6</v>
      </c>
      <c r="F23" s="98">
        <v>1</v>
      </c>
      <c r="G23" s="48">
        <f t="shared" si="1"/>
        <v>119000</v>
      </c>
      <c r="H23" s="60"/>
      <c r="J23" s="35"/>
    </row>
    <row r="24" spans="1:10" ht="21" customHeight="1" x14ac:dyDescent="0.35">
      <c r="A24" s="99">
        <f t="shared" si="0"/>
        <v>19</v>
      </c>
      <c r="B24" s="6" t="s">
        <v>14</v>
      </c>
      <c r="C24" s="100" t="s">
        <v>102</v>
      </c>
      <c r="D24" s="99">
        <v>4</v>
      </c>
      <c r="E24" s="99">
        <v>3</v>
      </c>
      <c r="F24" s="99"/>
      <c r="G24" s="48">
        <f t="shared" si="1"/>
        <v>51000</v>
      </c>
      <c r="H24" s="60"/>
    </row>
    <row r="25" spans="1:10" ht="21" customHeight="1" x14ac:dyDescent="0.35">
      <c r="A25" s="98">
        <f t="shared" si="0"/>
        <v>20</v>
      </c>
      <c r="B25" s="6" t="s">
        <v>355</v>
      </c>
      <c r="C25" s="100" t="s">
        <v>101</v>
      </c>
      <c r="D25" s="98">
        <v>3</v>
      </c>
      <c r="E25" s="98">
        <v>2</v>
      </c>
      <c r="F25" s="98">
        <v>1</v>
      </c>
      <c r="G25" s="48">
        <f t="shared" si="1"/>
        <v>51000</v>
      </c>
      <c r="H25" s="60"/>
    </row>
    <row r="26" spans="1:10" ht="21" customHeight="1" x14ac:dyDescent="0.35">
      <c r="A26" s="98">
        <f t="shared" si="0"/>
        <v>21</v>
      </c>
      <c r="B26" s="6" t="s">
        <v>12</v>
      </c>
      <c r="C26" s="100" t="s">
        <v>102</v>
      </c>
      <c r="D26" s="98">
        <v>4</v>
      </c>
      <c r="E26" s="98">
        <v>3</v>
      </c>
      <c r="F26" s="98"/>
      <c r="G26" s="48">
        <f t="shared" si="1"/>
        <v>51000</v>
      </c>
      <c r="H26" s="60"/>
    </row>
    <row r="27" spans="1:10" ht="21" customHeight="1" x14ac:dyDescent="0.35">
      <c r="A27" s="99">
        <f t="shared" si="0"/>
        <v>22</v>
      </c>
      <c r="B27" s="6" t="s">
        <v>356</v>
      </c>
      <c r="C27" s="100" t="s">
        <v>341</v>
      </c>
      <c r="D27" s="99">
        <v>7</v>
      </c>
      <c r="E27" s="99">
        <v>2</v>
      </c>
      <c r="F27" s="99"/>
      <c r="G27" s="48">
        <f t="shared" si="1"/>
        <v>34000</v>
      </c>
      <c r="H27" s="60"/>
    </row>
    <row r="28" spans="1:10" ht="21" customHeight="1" x14ac:dyDescent="0.35">
      <c r="A28" s="98">
        <f t="shared" si="0"/>
        <v>23</v>
      </c>
      <c r="B28" s="6" t="s">
        <v>357</v>
      </c>
      <c r="C28" s="100" t="s">
        <v>104</v>
      </c>
      <c r="D28" s="98">
        <v>4</v>
      </c>
      <c r="E28" s="98">
        <v>3</v>
      </c>
      <c r="F28" s="98"/>
      <c r="G28" s="48">
        <f t="shared" si="1"/>
        <v>51000</v>
      </c>
      <c r="H28" s="60"/>
    </row>
    <row r="29" spans="1:10" ht="21" customHeight="1" x14ac:dyDescent="0.35">
      <c r="A29" s="98">
        <f t="shared" si="0"/>
        <v>24</v>
      </c>
      <c r="B29" s="6" t="s">
        <v>358</v>
      </c>
      <c r="C29" s="100" t="s">
        <v>122</v>
      </c>
      <c r="D29" s="98">
        <v>4</v>
      </c>
      <c r="E29" s="98">
        <v>10</v>
      </c>
      <c r="F29" s="98"/>
      <c r="G29" s="48">
        <f t="shared" si="1"/>
        <v>170000</v>
      </c>
      <c r="H29" s="60"/>
    </row>
    <row r="30" spans="1:10" ht="21" customHeight="1" x14ac:dyDescent="0.35">
      <c r="A30" s="98">
        <f t="shared" si="0"/>
        <v>25</v>
      </c>
      <c r="B30" s="6" t="s">
        <v>356</v>
      </c>
      <c r="C30" s="100" t="s">
        <v>359</v>
      </c>
      <c r="D30" s="98">
        <v>7</v>
      </c>
      <c r="E30" s="98">
        <v>1</v>
      </c>
      <c r="F30" s="98"/>
      <c r="G30" s="48">
        <f t="shared" si="1"/>
        <v>17000</v>
      </c>
      <c r="H30" s="60"/>
    </row>
    <row r="31" spans="1:10" ht="21" customHeight="1" x14ac:dyDescent="0.35">
      <c r="A31" s="101">
        <f t="shared" si="0"/>
        <v>26</v>
      </c>
      <c r="B31" s="6" t="s">
        <v>360</v>
      </c>
      <c r="C31" s="100" t="s">
        <v>104</v>
      </c>
      <c r="D31" s="101">
        <v>4</v>
      </c>
      <c r="E31" s="101">
        <v>1</v>
      </c>
      <c r="F31" s="101"/>
      <c r="G31" s="48">
        <f t="shared" si="1"/>
        <v>17000</v>
      </c>
      <c r="H31" s="60"/>
    </row>
    <row r="32" spans="1:10" ht="21" customHeight="1" x14ac:dyDescent="0.35">
      <c r="A32" s="98">
        <f t="shared" si="0"/>
        <v>27</v>
      </c>
      <c r="B32" s="6" t="s">
        <v>361</v>
      </c>
      <c r="C32" s="100" t="s">
        <v>364</v>
      </c>
      <c r="D32" s="98">
        <v>7</v>
      </c>
      <c r="E32" s="98">
        <v>1</v>
      </c>
      <c r="F32" s="98"/>
      <c r="G32" s="48">
        <f t="shared" si="1"/>
        <v>17000</v>
      </c>
      <c r="H32" s="60"/>
    </row>
    <row r="33" spans="1:8" ht="21" customHeight="1" x14ac:dyDescent="0.35">
      <c r="A33" s="98">
        <f t="shared" si="0"/>
        <v>28</v>
      </c>
      <c r="B33" s="6" t="s">
        <v>365</v>
      </c>
      <c r="C33" s="100" t="s">
        <v>284</v>
      </c>
      <c r="D33" s="98">
        <v>3</v>
      </c>
      <c r="E33" s="98">
        <v>3</v>
      </c>
      <c r="F33" s="98"/>
      <c r="G33" s="48">
        <f t="shared" si="1"/>
        <v>51000</v>
      </c>
      <c r="H33" s="60" t="s">
        <v>180</v>
      </c>
    </row>
    <row r="34" spans="1:8" ht="21" customHeight="1" x14ac:dyDescent="0.35">
      <c r="A34" s="101">
        <f t="shared" si="0"/>
        <v>29</v>
      </c>
      <c r="B34" s="6" t="s">
        <v>366</v>
      </c>
      <c r="C34" s="100" t="s">
        <v>104</v>
      </c>
      <c r="D34" s="101">
        <v>4</v>
      </c>
      <c r="E34" s="101">
        <v>5</v>
      </c>
      <c r="F34" s="101"/>
      <c r="G34" s="48">
        <f t="shared" si="1"/>
        <v>85000</v>
      </c>
      <c r="H34" s="60"/>
    </row>
    <row r="35" spans="1:8" ht="21" customHeight="1" x14ac:dyDescent="0.35">
      <c r="A35" s="98">
        <f t="shared" si="0"/>
        <v>30</v>
      </c>
      <c r="B35" s="6" t="s">
        <v>367</v>
      </c>
      <c r="C35" s="100" t="s">
        <v>148</v>
      </c>
      <c r="D35" s="98">
        <v>4</v>
      </c>
      <c r="E35" s="98">
        <v>2</v>
      </c>
      <c r="F35" s="98"/>
      <c r="G35" s="48">
        <f t="shared" si="1"/>
        <v>34000</v>
      </c>
      <c r="H35" s="60"/>
    </row>
    <row r="36" spans="1:8" ht="21" customHeight="1" x14ac:dyDescent="0.35">
      <c r="A36" s="98">
        <f t="shared" si="0"/>
        <v>31</v>
      </c>
      <c r="B36" s="6" t="s">
        <v>124</v>
      </c>
      <c r="C36" s="100" t="s">
        <v>148</v>
      </c>
      <c r="D36" s="98">
        <v>4</v>
      </c>
      <c r="E36" s="98">
        <v>1</v>
      </c>
      <c r="F36" s="98">
        <v>1</v>
      </c>
      <c r="G36" s="48">
        <f t="shared" si="1"/>
        <v>34000</v>
      </c>
      <c r="H36" s="60"/>
    </row>
    <row r="37" spans="1:8" ht="21" customHeight="1" x14ac:dyDescent="0.35">
      <c r="A37" s="98">
        <f t="shared" si="0"/>
        <v>32</v>
      </c>
      <c r="B37" s="6" t="s">
        <v>368</v>
      </c>
      <c r="C37" s="100" t="s">
        <v>148</v>
      </c>
      <c r="D37" s="98">
        <v>4</v>
      </c>
      <c r="E37" s="98">
        <v>1</v>
      </c>
      <c r="F37" s="98"/>
      <c r="G37" s="48">
        <f t="shared" si="1"/>
        <v>17000</v>
      </c>
      <c r="H37" s="60"/>
    </row>
    <row r="38" spans="1:8" ht="21" customHeight="1" x14ac:dyDescent="0.35">
      <c r="A38" s="98">
        <f t="shared" si="0"/>
        <v>33</v>
      </c>
      <c r="B38" s="6" t="s">
        <v>150</v>
      </c>
      <c r="C38" s="100" t="s">
        <v>148</v>
      </c>
      <c r="D38" s="98">
        <v>4</v>
      </c>
      <c r="E38" s="98">
        <v>2</v>
      </c>
      <c r="F38" s="98"/>
      <c r="G38" s="48">
        <f t="shared" si="1"/>
        <v>34000</v>
      </c>
      <c r="H38" s="60"/>
    </row>
    <row r="39" spans="1:8" ht="21" customHeight="1" x14ac:dyDescent="0.35">
      <c r="A39" s="98">
        <f t="shared" si="0"/>
        <v>34</v>
      </c>
      <c r="B39" s="6" t="s">
        <v>165</v>
      </c>
      <c r="C39" s="100" t="s">
        <v>148</v>
      </c>
      <c r="D39" s="98">
        <v>4</v>
      </c>
      <c r="E39" s="98">
        <v>6</v>
      </c>
      <c r="F39" s="98"/>
      <c r="G39" s="48">
        <f t="shared" si="1"/>
        <v>102000</v>
      </c>
      <c r="H39" s="60"/>
    </row>
    <row r="40" spans="1:8" ht="21" customHeight="1" x14ac:dyDescent="0.35">
      <c r="A40" s="98">
        <f t="shared" si="0"/>
        <v>35</v>
      </c>
      <c r="B40" s="6" t="s">
        <v>369</v>
      </c>
      <c r="C40" s="100" t="s">
        <v>148</v>
      </c>
      <c r="D40" s="98">
        <v>4</v>
      </c>
      <c r="E40" s="98">
        <v>3</v>
      </c>
      <c r="F40" s="98"/>
      <c r="G40" s="48">
        <f t="shared" si="1"/>
        <v>51000</v>
      </c>
      <c r="H40" s="60"/>
    </row>
    <row r="41" spans="1:8" ht="21" customHeight="1" x14ac:dyDescent="0.35">
      <c r="A41" s="98">
        <f t="shared" si="0"/>
        <v>36</v>
      </c>
      <c r="B41" s="6" t="s">
        <v>370</v>
      </c>
      <c r="C41" s="100" t="s">
        <v>148</v>
      </c>
      <c r="D41" s="98">
        <v>4</v>
      </c>
      <c r="E41" s="98">
        <v>1</v>
      </c>
      <c r="F41" s="98">
        <v>1</v>
      </c>
      <c r="G41" s="48">
        <f t="shared" si="1"/>
        <v>34000</v>
      </c>
      <c r="H41" s="60"/>
    </row>
    <row r="42" spans="1:8" ht="21" customHeight="1" x14ac:dyDescent="0.35">
      <c r="A42" s="98">
        <f t="shared" si="0"/>
        <v>37</v>
      </c>
      <c r="B42" s="6" t="s">
        <v>168</v>
      </c>
      <c r="C42" s="100" t="s">
        <v>148</v>
      </c>
      <c r="D42" s="98">
        <v>4</v>
      </c>
      <c r="E42" s="98">
        <v>2</v>
      </c>
      <c r="F42" s="98"/>
      <c r="G42" s="48">
        <f t="shared" si="1"/>
        <v>34000</v>
      </c>
      <c r="H42" s="60"/>
    </row>
    <row r="43" spans="1:8" ht="21" customHeight="1" x14ac:dyDescent="0.35">
      <c r="A43" s="98">
        <f t="shared" si="0"/>
        <v>38</v>
      </c>
      <c r="B43" s="6" t="s">
        <v>371</v>
      </c>
      <c r="C43" s="100" t="s">
        <v>148</v>
      </c>
      <c r="D43" s="98">
        <v>4</v>
      </c>
      <c r="E43" s="98">
        <v>1</v>
      </c>
      <c r="F43" s="98"/>
      <c r="G43" s="48">
        <f t="shared" si="1"/>
        <v>17000</v>
      </c>
      <c r="H43" s="60"/>
    </row>
    <row r="44" spans="1:8" ht="21" customHeight="1" x14ac:dyDescent="0.35">
      <c r="A44" s="98">
        <f t="shared" si="0"/>
        <v>39</v>
      </c>
      <c r="B44" s="6" t="s">
        <v>372</v>
      </c>
      <c r="C44" s="100" t="s">
        <v>148</v>
      </c>
      <c r="D44" s="98">
        <v>4</v>
      </c>
      <c r="E44" s="98">
        <v>4</v>
      </c>
      <c r="F44" s="98"/>
      <c r="G44" s="48">
        <f t="shared" si="1"/>
        <v>68000</v>
      </c>
      <c r="H44" s="60"/>
    </row>
    <row r="45" spans="1:8" ht="21" customHeight="1" x14ac:dyDescent="0.35">
      <c r="A45" s="98">
        <f t="shared" si="0"/>
        <v>40</v>
      </c>
      <c r="B45" s="6" t="s">
        <v>147</v>
      </c>
      <c r="C45" s="100" t="s">
        <v>148</v>
      </c>
      <c r="D45" s="98">
        <v>4</v>
      </c>
      <c r="E45" s="98">
        <v>3</v>
      </c>
      <c r="F45" s="98"/>
      <c r="G45" s="48">
        <f t="shared" si="1"/>
        <v>51000</v>
      </c>
      <c r="H45" s="60"/>
    </row>
    <row r="46" spans="1:8" ht="21" customHeight="1" x14ac:dyDescent="0.35">
      <c r="A46" s="98">
        <f t="shared" si="0"/>
        <v>41</v>
      </c>
      <c r="B46" s="6" t="s">
        <v>154</v>
      </c>
      <c r="C46" s="100" t="s">
        <v>148</v>
      </c>
      <c r="D46" s="98">
        <v>4</v>
      </c>
      <c r="E46" s="98">
        <v>1</v>
      </c>
      <c r="F46" s="98"/>
      <c r="G46" s="48">
        <f t="shared" si="1"/>
        <v>17000</v>
      </c>
      <c r="H46" s="60"/>
    </row>
    <row r="47" spans="1:8" ht="21" customHeight="1" x14ac:dyDescent="0.35">
      <c r="A47" s="98">
        <f t="shared" si="0"/>
        <v>42</v>
      </c>
      <c r="B47" s="6" t="s">
        <v>199</v>
      </c>
      <c r="C47" s="100" t="s">
        <v>148</v>
      </c>
      <c r="D47" s="98">
        <v>4</v>
      </c>
      <c r="E47" s="98">
        <v>2</v>
      </c>
      <c r="F47" s="98"/>
      <c r="G47" s="48">
        <f t="shared" si="1"/>
        <v>34000</v>
      </c>
      <c r="H47" s="60"/>
    </row>
    <row r="48" spans="1:8" ht="21" customHeight="1" x14ac:dyDescent="0.35">
      <c r="A48" s="98">
        <f t="shared" si="0"/>
        <v>43</v>
      </c>
      <c r="B48" s="6" t="s">
        <v>373</v>
      </c>
      <c r="C48" s="100" t="s">
        <v>148</v>
      </c>
      <c r="D48" s="98">
        <v>4</v>
      </c>
      <c r="E48" s="98">
        <v>1</v>
      </c>
      <c r="F48" s="98"/>
      <c r="G48" s="48">
        <f t="shared" si="1"/>
        <v>17000</v>
      </c>
      <c r="H48" s="60"/>
    </row>
    <row r="49" spans="1:11" ht="21" customHeight="1" x14ac:dyDescent="0.35">
      <c r="A49" s="98">
        <f t="shared" si="0"/>
        <v>44</v>
      </c>
      <c r="B49" s="6" t="s">
        <v>162</v>
      </c>
      <c r="C49" s="100" t="s">
        <v>148</v>
      </c>
      <c r="D49" s="98">
        <v>4</v>
      </c>
      <c r="E49" s="98">
        <v>1</v>
      </c>
      <c r="F49" s="98"/>
      <c r="G49" s="48">
        <f t="shared" si="1"/>
        <v>17000</v>
      </c>
      <c r="H49" s="60"/>
    </row>
    <row r="50" spans="1:11" ht="21" customHeight="1" x14ac:dyDescent="0.35">
      <c r="A50" s="98">
        <f t="shared" si="0"/>
        <v>45</v>
      </c>
      <c r="B50" s="6" t="s">
        <v>374</v>
      </c>
      <c r="C50" s="100" t="s">
        <v>148</v>
      </c>
      <c r="D50" s="98">
        <v>4</v>
      </c>
      <c r="E50" s="98">
        <v>1</v>
      </c>
      <c r="F50" s="98"/>
      <c r="G50" s="48">
        <f t="shared" si="1"/>
        <v>17000</v>
      </c>
      <c r="H50" s="60"/>
    </row>
    <row r="51" spans="1:11" ht="21" customHeight="1" x14ac:dyDescent="0.35">
      <c r="A51" s="98">
        <f t="shared" si="0"/>
        <v>46</v>
      </c>
      <c r="B51" s="6" t="s">
        <v>220</v>
      </c>
      <c r="C51" s="100" t="s">
        <v>148</v>
      </c>
      <c r="D51" s="98">
        <v>4</v>
      </c>
      <c r="E51" s="98">
        <v>1</v>
      </c>
      <c r="F51" s="98"/>
      <c r="G51" s="48">
        <f t="shared" si="1"/>
        <v>17000</v>
      </c>
      <c r="H51" s="60"/>
    </row>
    <row r="52" spans="1:11" ht="21" customHeight="1" x14ac:dyDescent="0.35">
      <c r="A52" s="98">
        <f t="shared" si="0"/>
        <v>47</v>
      </c>
      <c r="B52" s="6" t="s">
        <v>375</v>
      </c>
      <c r="C52" s="100" t="s">
        <v>148</v>
      </c>
      <c r="D52" s="98">
        <v>4</v>
      </c>
      <c r="E52" s="98">
        <v>4</v>
      </c>
      <c r="F52" s="98"/>
      <c r="G52" s="48">
        <f t="shared" si="1"/>
        <v>68000</v>
      </c>
      <c r="H52" s="60"/>
    </row>
    <row r="53" spans="1:11" ht="21" customHeight="1" x14ac:dyDescent="0.35">
      <c r="A53" s="98">
        <f t="shared" si="0"/>
        <v>48</v>
      </c>
      <c r="B53" s="6" t="s">
        <v>151</v>
      </c>
      <c r="C53" s="100" t="s">
        <v>148</v>
      </c>
      <c r="D53" s="98">
        <v>4</v>
      </c>
      <c r="E53" s="98">
        <v>2</v>
      </c>
      <c r="F53" s="98"/>
      <c r="G53" s="48">
        <f t="shared" si="1"/>
        <v>34000</v>
      </c>
      <c r="H53" s="60"/>
    </row>
    <row r="54" spans="1:11" ht="21" customHeight="1" x14ac:dyDescent="0.35">
      <c r="A54" s="98">
        <f t="shared" si="0"/>
        <v>49</v>
      </c>
      <c r="B54" s="6" t="s">
        <v>155</v>
      </c>
      <c r="C54" s="100" t="s">
        <v>148</v>
      </c>
      <c r="D54" s="98">
        <v>4</v>
      </c>
      <c r="E54" s="98"/>
      <c r="F54" s="98">
        <v>2</v>
      </c>
      <c r="G54" s="48">
        <f t="shared" si="1"/>
        <v>34000</v>
      </c>
      <c r="H54" s="60"/>
    </row>
    <row r="55" spans="1:11" ht="21" customHeight="1" x14ac:dyDescent="0.35">
      <c r="A55" s="98">
        <f t="shared" si="0"/>
        <v>50</v>
      </c>
      <c r="B55" s="6" t="s">
        <v>376</v>
      </c>
      <c r="C55" s="100" t="s">
        <v>148</v>
      </c>
      <c r="D55" s="98">
        <v>4</v>
      </c>
      <c r="E55" s="98"/>
      <c r="F55" s="98">
        <v>1</v>
      </c>
      <c r="G55" s="48">
        <f t="shared" si="1"/>
        <v>17000</v>
      </c>
      <c r="H55" s="60"/>
    </row>
    <row r="56" spans="1:11" ht="21" customHeight="1" x14ac:dyDescent="0.35">
      <c r="A56" s="98">
        <f t="shared" si="0"/>
        <v>51</v>
      </c>
      <c r="B56" s="6" t="s">
        <v>377</v>
      </c>
      <c r="C56" s="100" t="s">
        <v>148</v>
      </c>
      <c r="D56" s="98">
        <v>4</v>
      </c>
      <c r="E56" s="98"/>
      <c r="F56" s="98">
        <v>1</v>
      </c>
      <c r="G56" s="48">
        <f t="shared" si="1"/>
        <v>17000</v>
      </c>
      <c r="H56" s="60"/>
    </row>
    <row r="57" spans="1:11" ht="21" customHeight="1" x14ac:dyDescent="0.35">
      <c r="A57" s="98">
        <v>52</v>
      </c>
      <c r="B57" s="6" t="s">
        <v>378</v>
      </c>
      <c r="C57" s="100" t="s">
        <v>148</v>
      </c>
      <c r="D57" s="98">
        <v>4</v>
      </c>
      <c r="E57" s="98">
        <v>2</v>
      </c>
      <c r="F57" s="98"/>
      <c r="G57" s="48">
        <f t="shared" si="1"/>
        <v>34000</v>
      </c>
      <c r="H57" s="60"/>
    </row>
    <row r="58" spans="1:11" s="75" customFormat="1" ht="21" customHeight="1" x14ac:dyDescent="0.35">
      <c r="A58" s="98">
        <v>53</v>
      </c>
      <c r="B58" s="6" t="s">
        <v>334</v>
      </c>
      <c r="C58" s="100" t="s">
        <v>284</v>
      </c>
      <c r="D58" s="98">
        <v>3</v>
      </c>
      <c r="E58" s="98">
        <v>1</v>
      </c>
      <c r="F58" s="98"/>
      <c r="G58" s="48">
        <f t="shared" si="1"/>
        <v>17000</v>
      </c>
      <c r="H58" s="60"/>
    </row>
    <row r="59" spans="1:11" s="75" customFormat="1" ht="21" customHeight="1" x14ac:dyDescent="0.35">
      <c r="A59" s="101">
        <v>54</v>
      </c>
      <c r="B59" s="6" t="s">
        <v>384</v>
      </c>
      <c r="C59" s="100" t="s">
        <v>385</v>
      </c>
      <c r="D59" s="101">
        <v>7</v>
      </c>
      <c r="E59" s="101">
        <v>1</v>
      </c>
      <c r="F59" s="101"/>
      <c r="G59" s="48">
        <f t="shared" si="1"/>
        <v>17000</v>
      </c>
      <c r="H59" s="60"/>
      <c r="J59" s="78">
        <f>G59+G34+G19+G13+G11</f>
        <v>187000</v>
      </c>
    </row>
    <row r="60" spans="1:11" s="75" customFormat="1" ht="21" customHeight="1" x14ac:dyDescent="0.35">
      <c r="A60" s="98">
        <v>55</v>
      </c>
      <c r="B60" s="6" t="s">
        <v>386</v>
      </c>
      <c r="C60" s="100" t="s">
        <v>387</v>
      </c>
      <c r="D60" s="98">
        <v>7</v>
      </c>
      <c r="E60" s="98">
        <v>1</v>
      </c>
      <c r="F60" s="98"/>
      <c r="G60" s="48">
        <f t="shared" si="1"/>
        <v>17000</v>
      </c>
      <c r="H60" s="60"/>
    </row>
    <row r="61" spans="1:11" s="75" customFormat="1" ht="21" customHeight="1" x14ac:dyDescent="0.35">
      <c r="A61" s="98">
        <v>56</v>
      </c>
      <c r="B61" s="6" t="s">
        <v>388</v>
      </c>
      <c r="C61" s="100" t="s">
        <v>341</v>
      </c>
      <c r="D61" s="98">
        <v>7</v>
      </c>
      <c r="E61" s="98">
        <v>1</v>
      </c>
      <c r="F61" s="98"/>
      <c r="G61" s="48">
        <f t="shared" si="1"/>
        <v>17000</v>
      </c>
      <c r="H61" s="60"/>
    </row>
    <row r="62" spans="1:11" ht="21" customHeight="1" x14ac:dyDescent="0.35">
      <c r="A62" s="1">
        <v>53</v>
      </c>
      <c r="B62" s="60"/>
      <c r="C62" s="96"/>
      <c r="D62" s="61"/>
      <c r="E62" s="61"/>
      <c r="F62" s="61"/>
      <c r="G62" s="97">
        <f t="shared" si="1"/>
        <v>0</v>
      </c>
      <c r="H62" s="60"/>
    </row>
    <row r="63" spans="1:11" x14ac:dyDescent="0.35">
      <c r="A63" s="31" t="s">
        <v>0</v>
      </c>
      <c r="B63" s="32"/>
      <c r="C63" s="33"/>
      <c r="D63" s="34"/>
      <c r="E63" s="24">
        <f>SUM(E6:E62)</f>
        <v>122</v>
      </c>
      <c r="F63" s="24">
        <f>SUM(F6:F62)</f>
        <v>15</v>
      </c>
      <c r="G63" s="25">
        <f>SUM(G6:G62)</f>
        <v>2329000</v>
      </c>
      <c r="H63" s="25"/>
      <c r="I63" s="3"/>
      <c r="J63" s="3"/>
      <c r="K63" s="35"/>
    </row>
    <row r="64" spans="1:11" x14ac:dyDescent="0.35">
      <c r="E64" s="4">
        <v>125</v>
      </c>
      <c r="G64" s="3">
        <f>(E63+F63)*16000</f>
        <v>2192000</v>
      </c>
      <c r="J64" s="35"/>
      <c r="K64" s="35"/>
    </row>
    <row r="65" spans="1:14" x14ac:dyDescent="0.35">
      <c r="A65" s="4" t="s">
        <v>91</v>
      </c>
      <c r="G65" s="19">
        <f>G63-G64</f>
        <v>137000</v>
      </c>
      <c r="J65" s="35"/>
    </row>
    <row r="67" spans="1:14" x14ac:dyDescent="0.35">
      <c r="E67" s="4" t="s">
        <v>379</v>
      </c>
    </row>
    <row r="68" spans="1:14" x14ac:dyDescent="0.35">
      <c r="E68" s="4" t="s">
        <v>383</v>
      </c>
      <c r="F68" s="4">
        <v>117</v>
      </c>
      <c r="G68" s="3">
        <f>F68*16000</f>
        <v>1872000</v>
      </c>
    </row>
    <row r="69" spans="1:14" x14ac:dyDescent="0.35">
      <c r="E69" s="4" t="s">
        <v>380</v>
      </c>
      <c r="F69" s="4">
        <v>2</v>
      </c>
      <c r="G69" s="3">
        <f t="shared" ref="G69:G71" si="2">F69*16000</f>
        <v>32000</v>
      </c>
    </row>
    <row r="70" spans="1:14" x14ac:dyDescent="0.35">
      <c r="E70" s="4" t="s">
        <v>381</v>
      </c>
      <c r="F70" s="4">
        <v>1</v>
      </c>
      <c r="G70" s="3">
        <f t="shared" si="2"/>
        <v>16000</v>
      </c>
      <c r="I70" s="85"/>
      <c r="J70" s="85"/>
      <c r="K70" s="85"/>
      <c r="L70" s="85"/>
      <c r="M70" s="85"/>
      <c r="N70" s="85"/>
    </row>
    <row r="71" spans="1:14" x14ac:dyDescent="0.35">
      <c r="E71" s="4" t="s">
        <v>382</v>
      </c>
      <c r="F71" s="4">
        <v>15</v>
      </c>
      <c r="G71" s="3">
        <f t="shared" si="2"/>
        <v>240000</v>
      </c>
      <c r="I71" s="85"/>
      <c r="J71" s="75"/>
      <c r="K71" s="87"/>
      <c r="L71" s="87"/>
      <c r="M71" s="87"/>
      <c r="N71" s="78"/>
    </row>
    <row r="72" spans="1:14" x14ac:dyDescent="0.35">
      <c r="I72" s="85"/>
      <c r="J72" s="75"/>
      <c r="K72" s="87"/>
      <c r="L72" s="87"/>
      <c r="M72" s="87"/>
      <c r="N72" s="78"/>
    </row>
    <row r="73" spans="1:14" x14ac:dyDescent="0.35">
      <c r="E73" s="39" t="s">
        <v>140</v>
      </c>
      <c r="F73" s="39"/>
      <c r="G73" s="37">
        <f>SUM(G68:G72)</f>
        <v>2160000</v>
      </c>
      <c r="H73" s="35"/>
      <c r="I73" s="85"/>
      <c r="J73" s="75"/>
      <c r="K73" s="87"/>
      <c r="L73" s="87"/>
      <c r="M73" s="87"/>
      <c r="N73" s="78"/>
    </row>
    <row r="74" spans="1:14" x14ac:dyDescent="0.35">
      <c r="I74" s="75"/>
      <c r="J74" s="75"/>
      <c r="K74" s="75"/>
      <c r="L74" s="75"/>
      <c r="M74" s="75"/>
      <c r="N74" s="75"/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activeCell="A15" sqref="A15:L15"/>
    </sheetView>
  </sheetViews>
  <sheetFormatPr defaultRowHeight="14.5" x14ac:dyDescent="0.35"/>
  <cols>
    <col min="1" max="1" width="5.26953125" style="4" customWidth="1"/>
    <col min="2" max="2" width="21.1796875" customWidth="1"/>
    <col min="3" max="3" width="16" style="4" customWidth="1"/>
    <col min="4" max="4" width="10.7265625" style="4" customWidth="1"/>
    <col min="5" max="5" width="12.26953125" style="4" customWidth="1"/>
    <col min="6" max="6" width="15.81640625" style="4" customWidth="1"/>
    <col min="7" max="8" width="12.26953125" style="4" customWidth="1"/>
    <col min="9" max="9" width="16.1796875" style="4" customWidth="1"/>
    <col min="10" max="10" width="12.26953125" style="4" customWidth="1"/>
    <col min="11" max="11" width="10.453125" customWidth="1"/>
    <col min="12" max="12" width="12" customWidth="1"/>
    <col min="13" max="13" width="9.1796875" customWidth="1"/>
  </cols>
  <sheetData>
    <row r="1" spans="1:14" ht="18.5" x14ac:dyDescent="0.45">
      <c r="A1" s="679" t="s">
        <v>331</v>
      </c>
      <c r="B1" s="679"/>
      <c r="C1" s="62"/>
      <c r="D1" s="62"/>
    </row>
    <row r="2" spans="1:14" ht="18.5" x14ac:dyDescent="0.45">
      <c r="A2" s="91" t="s">
        <v>93</v>
      </c>
      <c r="B2" s="91"/>
      <c r="C2" s="62"/>
      <c r="D2" s="62"/>
    </row>
    <row r="3" spans="1:14" ht="18.5" x14ac:dyDescent="0.45">
      <c r="A3" s="91" t="s">
        <v>94</v>
      </c>
      <c r="B3" s="91"/>
      <c r="C3" s="62"/>
      <c r="D3" s="62"/>
    </row>
    <row r="5" spans="1:14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19</v>
      </c>
      <c r="J5" s="22" t="s">
        <v>23</v>
      </c>
      <c r="K5" s="22" t="s">
        <v>0</v>
      </c>
      <c r="L5" s="22" t="s">
        <v>38</v>
      </c>
    </row>
    <row r="6" spans="1:14" x14ac:dyDescent="0.35">
      <c r="A6" s="102">
        <v>1</v>
      </c>
      <c r="B6" s="103" t="s">
        <v>330</v>
      </c>
      <c r="C6" s="104" t="s">
        <v>108</v>
      </c>
      <c r="D6" s="104">
        <v>6</v>
      </c>
      <c r="E6" s="104"/>
      <c r="F6" s="104">
        <v>10</v>
      </c>
      <c r="G6" s="104">
        <v>10</v>
      </c>
      <c r="H6" s="104"/>
      <c r="I6" s="104"/>
      <c r="J6" s="104"/>
      <c r="K6" s="102">
        <f>SUM(E6:J6)</f>
        <v>20</v>
      </c>
      <c r="L6" s="45">
        <f>K6*7500</f>
        <v>150000</v>
      </c>
      <c r="N6" s="35"/>
    </row>
    <row r="7" spans="1:14" x14ac:dyDescent="0.35">
      <c r="A7" s="102">
        <f>A6+1</f>
        <v>2</v>
      </c>
      <c r="B7" s="103" t="s">
        <v>334</v>
      </c>
      <c r="C7" s="104" t="s">
        <v>213</v>
      </c>
      <c r="D7" s="104">
        <v>3</v>
      </c>
      <c r="E7" s="104"/>
      <c r="F7" s="104">
        <v>2</v>
      </c>
      <c r="G7" s="104">
        <v>3</v>
      </c>
      <c r="H7" s="104"/>
      <c r="I7" s="104"/>
      <c r="J7" s="104">
        <v>2</v>
      </c>
      <c r="K7" s="102">
        <f t="shared" ref="K7:K20" si="0">SUM(E7:J7)</f>
        <v>7</v>
      </c>
      <c r="L7" s="45">
        <f t="shared" ref="L7:L20" si="1">K7*7500</f>
        <v>52500</v>
      </c>
    </row>
    <row r="8" spans="1:14" x14ac:dyDescent="0.35">
      <c r="A8" s="101">
        <f t="shared" ref="A8:A13" si="2">A7+1</f>
        <v>3</v>
      </c>
      <c r="B8" s="103" t="s">
        <v>26</v>
      </c>
      <c r="C8" s="104" t="s">
        <v>187</v>
      </c>
      <c r="D8" s="104">
        <v>3</v>
      </c>
      <c r="E8" s="104"/>
      <c r="F8" s="104"/>
      <c r="G8" s="104"/>
      <c r="H8" s="104">
        <v>1</v>
      </c>
      <c r="I8" s="104"/>
      <c r="J8" s="104">
        <v>1</v>
      </c>
      <c r="K8" s="101">
        <f t="shared" si="0"/>
        <v>2</v>
      </c>
      <c r="L8" s="45">
        <f t="shared" si="1"/>
        <v>15000</v>
      </c>
    </row>
    <row r="9" spans="1:14" x14ac:dyDescent="0.35">
      <c r="A9" s="101">
        <f t="shared" si="2"/>
        <v>4</v>
      </c>
      <c r="B9" s="103" t="s">
        <v>5</v>
      </c>
      <c r="C9" s="104" t="s">
        <v>335</v>
      </c>
      <c r="D9" s="104">
        <v>8</v>
      </c>
      <c r="E9" s="104"/>
      <c r="F9" s="104">
        <v>3</v>
      </c>
      <c r="G9" s="104">
        <v>1</v>
      </c>
      <c r="H9" s="104"/>
      <c r="I9" s="104"/>
      <c r="J9" s="104">
        <v>4</v>
      </c>
      <c r="K9" s="101">
        <f t="shared" si="0"/>
        <v>8</v>
      </c>
      <c r="L9" s="45">
        <f t="shared" si="1"/>
        <v>60000</v>
      </c>
    </row>
    <row r="10" spans="1:14" x14ac:dyDescent="0.35">
      <c r="A10" s="102">
        <f t="shared" si="2"/>
        <v>5</v>
      </c>
      <c r="B10" s="103" t="s">
        <v>336</v>
      </c>
      <c r="C10" s="104" t="s">
        <v>109</v>
      </c>
      <c r="D10" s="104">
        <v>8</v>
      </c>
      <c r="E10" s="104"/>
      <c r="F10" s="104"/>
      <c r="G10" s="104"/>
      <c r="H10" s="104">
        <v>2</v>
      </c>
      <c r="I10" s="104"/>
      <c r="J10" s="104"/>
      <c r="K10" s="102">
        <f t="shared" si="0"/>
        <v>2</v>
      </c>
      <c r="L10" s="45">
        <f t="shared" si="1"/>
        <v>15000</v>
      </c>
    </row>
    <row r="11" spans="1:14" x14ac:dyDescent="0.35">
      <c r="A11" s="102">
        <f t="shared" si="2"/>
        <v>6</v>
      </c>
      <c r="B11" s="103" t="s">
        <v>337</v>
      </c>
      <c r="C11" s="104" t="s">
        <v>333</v>
      </c>
      <c r="D11" s="104">
        <v>8</v>
      </c>
      <c r="E11" s="104"/>
      <c r="F11" s="104"/>
      <c r="G11" s="104"/>
      <c r="H11" s="104">
        <v>1</v>
      </c>
      <c r="I11" s="104"/>
      <c r="J11" s="104">
        <v>1</v>
      </c>
      <c r="K11" s="102">
        <f t="shared" si="0"/>
        <v>2</v>
      </c>
      <c r="L11" s="45">
        <f t="shared" si="1"/>
        <v>15000</v>
      </c>
    </row>
    <row r="12" spans="1:14" x14ac:dyDescent="0.35">
      <c r="A12" s="101">
        <f t="shared" si="2"/>
        <v>7</v>
      </c>
      <c r="B12" s="103" t="s">
        <v>344</v>
      </c>
      <c r="C12" s="104" t="s">
        <v>122</v>
      </c>
      <c r="D12" s="104">
        <v>1</v>
      </c>
      <c r="E12" s="104"/>
      <c r="F12" s="104">
        <v>1</v>
      </c>
      <c r="G12" s="104"/>
      <c r="H12" s="104">
        <v>2</v>
      </c>
      <c r="I12" s="104">
        <v>1</v>
      </c>
      <c r="J12" s="104"/>
      <c r="K12" s="101">
        <f t="shared" si="0"/>
        <v>4</v>
      </c>
      <c r="L12" s="45">
        <f t="shared" si="1"/>
        <v>30000</v>
      </c>
    </row>
    <row r="13" spans="1:14" x14ac:dyDescent="0.35">
      <c r="A13" s="1">
        <f t="shared" si="2"/>
        <v>8</v>
      </c>
      <c r="B13" s="93" t="s">
        <v>346</v>
      </c>
      <c r="C13" s="94" t="s">
        <v>104</v>
      </c>
      <c r="D13" s="94">
        <v>4</v>
      </c>
      <c r="E13" s="94"/>
      <c r="F13" s="94"/>
      <c r="G13" s="94">
        <v>1</v>
      </c>
      <c r="H13" s="94"/>
      <c r="I13" s="94"/>
      <c r="J13" s="94"/>
      <c r="K13" s="1">
        <f t="shared" si="0"/>
        <v>1</v>
      </c>
      <c r="L13" s="8">
        <f t="shared" si="1"/>
        <v>7500</v>
      </c>
    </row>
    <row r="14" spans="1:14" x14ac:dyDescent="0.35">
      <c r="A14" s="101">
        <f>A13+1</f>
        <v>9</v>
      </c>
      <c r="B14" s="103" t="s">
        <v>362</v>
      </c>
      <c r="C14" s="104" t="s">
        <v>104</v>
      </c>
      <c r="D14" s="104">
        <v>4</v>
      </c>
      <c r="E14" s="104">
        <v>1</v>
      </c>
      <c r="F14" s="104"/>
      <c r="G14" s="104">
        <v>1</v>
      </c>
      <c r="H14" s="104"/>
      <c r="I14" s="104">
        <v>1</v>
      </c>
      <c r="J14" s="104">
        <v>1</v>
      </c>
      <c r="K14" s="101">
        <f t="shared" si="0"/>
        <v>4</v>
      </c>
      <c r="L14" s="45">
        <f t="shared" si="1"/>
        <v>30000</v>
      </c>
    </row>
    <row r="15" spans="1:14" x14ac:dyDescent="0.35">
      <c r="A15" s="105">
        <f t="shared" ref="A15:A20" si="3">A14+1</f>
        <v>10</v>
      </c>
      <c r="B15" s="103" t="s">
        <v>363</v>
      </c>
      <c r="C15" s="104" t="s">
        <v>216</v>
      </c>
      <c r="D15" s="104">
        <v>3</v>
      </c>
      <c r="E15" s="104"/>
      <c r="F15" s="104">
        <v>1</v>
      </c>
      <c r="G15" s="104">
        <v>1</v>
      </c>
      <c r="H15" s="104">
        <v>1</v>
      </c>
      <c r="I15" s="104"/>
      <c r="J15" s="104">
        <v>1</v>
      </c>
      <c r="K15" s="105">
        <f t="shared" si="0"/>
        <v>4</v>
      </c>
      <c r="L15" s="45">
        <f t="shared" si="1"/>
        <v>30000</v>
      </c>
    </row>
    <row r="16" spans="1:14" x14ac:dyDescent="0.35">
      <c r="A16" s="105">
        <f t="shared" si="3"/>
        <v>11</v>
      </c>
      <c r="B16" s="103" t="s">
        <v>275</v>
      </c>
      <c r="C16" s="104" t="s">
        <v>216</v>
      </c>
      <c r="D16" s="104">
        <v>3</v>
      </c>
      <c r="E16" s="104"/>
      <c r="F16" s="104">
        <v>1</v>
      </c>
      <c r="G16" s="104"/>
      <c r="H16" s="104">
        <v>1</v>
      </c>
      <c r="I16" s="104"/>
      <c r="J16" s="104">
        <v>2</v>
      </c>
      <c r="K16" s="105">
        <f t="shared" si="0"/>
        <v>4</v>
      </c>
      <c r="L16" s="45">
        <f t="shared" si="1"/>
        <v>30000</v>
      </c>
    </row>
    <row r="17" spans="1:12" x14ac:dyDescent="0.35">
      <c r="A17" s="102">
        <f t="shared" si="3"/>
        <v>12</v>
      </c>
      <c r="B17" s="103" t="s">
        <v>389</v>
      </c>
      <c r="C17" s="104" t="s">
        <v>390</v>
      </c>
      <c r="D17" s="104">
        <v>1</v>
      </c>
      <c r="E17" s="104"/>
      <c r="F17" s="104"/>
      <c r="G17" s="104">
        <v>1</v>
      </c>
      <c r="H17" s="104"/>
      <c r="I17" s="104"/>
      <c r="J17" s="104">
        <v>1</v>
      </c>
      <c r="K17" s="102">
        <f t="shared" si="0"/>
        <v>2</v>
      </c>
      <c r="L17" s="45">
        <f t="shared" si="1"/>
        <v>15000</v>
      </c>
    </row>
    <row r="18" spans="1:12" x14ac:dyDescent="0.35">
      <c r="A18" s="105">
        <f t="shared" si="3"/>
        <v>13</v>
      </c>
      <c r="B18" s="103" t="s">
        <v>391</v>
      </c>
      <c r="C18" s="104" t="s">
        <v>128</v>
      </c>
      <c r="D18" s="104">
        <v>7</v>
      </c>
      <c r="E18" s="104"/>
      <c r="F18" s="104">
        <v>2</v>
      </c>
      <c r="G18" s="104">
        <v>3</v>
      </c>
      <c r="H18" s="104"/>
      <c r="I18" s="104">
        <v>1</v>
      </c>
      <c r="J18" s="104"/>
      <c r="K18" s="105">
        <f t="shared" si="0"/>
        <v>6</v>
      </c>
      <c r="L18" s="45">
        <f t="shared" si="1"/>
        <v>45000</v>
      </c>
    </row>
    <row r="19" spans="1:12" x14ac:dyDescent="0.35">
      <c r="A19" s="105">
        <f t="shared" si="3"/>
        <v>14</v>
      </c>
      <c r="B19" s="103" t="s">
        <v>392</v>
      </c>
      <c r="C19" s="104" t="s">
        <v>216</v>
      </c>
      <c r="D19" s="104">
        <v>3</v>
      </c>
      <c r="E19" s="104"/>
      <c r="F19" s="104">
        <v>1</v>
      </c>
      <c r="G19" s="104">
        <v>1</v>
      </c>
      <c r="H19" s="104"/>
      <c r="I19" s="104"/>
      <c r="J19" s="104"/>
      <c r="K19" s="105">
        <f t="shared" si="0"/>
        <v>2</v>
      </c>
      <c r="L19" s="45">
        <f t="shared" si="1"/>
        <v>15000</v>
      </c>
    </row>
    <row r="20" spans="1:12" x14ac:dyDescent="0.35">
      <c r="A20" s="105">
        <f t="shared" si="3"/>
        <v>15</v>
      </c>
      <c r="B20" s="103" t="s">
        <v>393</v>
      </c>
      <c r="C20" s="104" t="s">
        <v>390</v>
      </c>
      <c r="D20" s="104">
        <v>1</v>
      </c>
      <c r="E20" s="104"/>
      <c r="F20" s="104"/>
      <c r="G20" s="104">
        <v>1</v>
      </c>
      <c r="H20" s="104">
        <v>1</v>
      </c>
      <c r="I20" s="104">
        <v>3</v>
      </c>
      <c r="J20" s="104"/>
      <c r="K20" s="105">
        <f t="shared" si="0"/>
        <v>5</v>
      </c>
      <c r="L20" s="45">
        <f t="shared" si="1"/>
        <v>37500</v>
      </c>
    </row>
    <row r="21" spans="1:12" x14ac:dyDescent="0.35">
      <c r="A21" s="101">
        <v>16</v>
      </c>
      <c r="B21" s="103" t="s">
        <v>217</v>
      </c>
      <c r="C21" s="104"/>
      <c r="D21" s="104"/>
      <c r="E21" s="104"/>
      <c r="F21" s="104"/>
      <c r="G21" s="104">
        <v>2</v>
      </c>
      <c r="H21" s="104"/>
      <c r="I21" s="104"/>
      <c r="J21" s="104"/>
      <c r="K21" s="101">
        <f t="shared" ref="K21" si="4">SUM(E21:J21)</f>
        <v>2</v>
      </c>
      <c r="L21" s="45">
        <f t="shared" ref="L21" si="5">K21*7500</f>
        <v>15000</v>
      </c>
    </row>
    <row r="22" spans="1:12" s="10" customFormat="1" ht="24.75" customHeight="1" x14ac:dyDescent="0.35">
      <c r="A22" s="663" t="s">
        <v>0</v>
      </c>
      <c r="B22" s="664"/>
      <c r="C22" s="92"/>
      <c r="D22" s="92"/>
      <c r="E22" s="22">
        <f t="shared" ref="E22:K22" si="6">SUM(E6:E21)</f>
        <v>1</v>
      </c>
      <c r="F22" s="22">
        <f t="shared" si="6"/>
        <v>21</v>
      </c>
      <c r="G22" s="22">
        <f t="shared" si="6"/>
        <v>25</v>
      </c>
      <c r="H22" s="22">
        <f t="shared" si="6"/>
        <v>9</v>
      </c>
      <c r="I22" s="22">
        <f t="shared" si="6"/>
        <v>6</v>
      </c>
      <c r="J22" s="22">
        <f t="shared" si="6"/>
        <v>13</v>
      </c>
      <c r="K22" s="22">
        <f t="shared" si="6"/>
        <v>75</v>
      </c>
      <c r="L22" s="23">
        <f>SUM(L6:M21)</f>
        <v>562500</v>
      </c>
    </row>
    <row r="23" spans="1:12" x14ac:dyDescent="0.35">
      <c r="L23" s="20">
        <f>K22*5500</f>
        <v>412500</v>
      </c>
    </row>
    <row r="24" spans="1:12" x14ac:dyDescent="0.35">
      <c r="K24" t="s">
        <v>91</v>
      </c>
      <c r="L24" s="95">
        <f>L22-L23</f>
        <v>150000</v>
      </c>
    </row>
    <row r="25" spans="1:12" x14ac:dyDescent="0.35">
      <c r="K25" t="s">
        <v>132</v>
      </c>
      <c r="L25" s="95">
        <v>47500</v>
      </c>
    </row>
    <row r="26" spans="1:12" x14ac:dyDescent="0.35">
      <c r="B26" t="s">
        <v>2</v>
      </c>
      <c r="C26" s="4" t="s">
        <v>296</v>
      </c>
      <c r="D26" s="4" t="s">
        <v>108</v>
      </c>
      <c r="F26" t="s">
        <v>2</v>
      </c>
      <c r="G26" s="4" t="s">
        <v>334</v>
      </c>
      <c r="H26" s="4" t="s">
        <v>225</v>
      </c>
      <c r="J26" t="s">
        <v>2</v>
      </c>
      <c r="K26" s="4" t="s">
        <v>26</v>
      </c>
      <c r="L26" s="4" t="s">
        <v>345</v>
      </c>
    </row>
    <row r="27" spans="1:12" x14ac:dyDescent="0.35">
      <c r="B27" s="51" t="s">
        <v>218</v>
      </c>
      <c r="C27" s="50" t="s">
        <v>219</v>
      </c>
      <c r="D27" s="68" t="s">
        <v>0</v>
      </c>
      <c r="E27" s="65"/>
      <c r="F27" s="51" t="s">
        <v>218</v>
      </c>
      <c r="G27" s="50" t="s">
        <v>219</v>
      </c>
      <c r="H27" s="68" t="s">
        <v>0</v>
      </c>
      <c r="I27" s="65"/>
      <c r="J27" s="51" t="s">
        <v>218</v>
      </c>
      <c r="K27" s="50" t="s">
        <v>219</v>
      </c>
      <c r="L27" s="68" t="s">
        <v>0</v>
      </c>
    </row>
    <row r="28" spans="1:12" x14ac:dyDescent="0.35">
      <c r="B28" s="2" t="s">
        <v>18</v>
      </c>
      <c r="C28" s="1"/>
      <c r="D28" s="15"/>
      <c r="E28" s="66"/>
      <c r="F28" s="2" t="s">
        <v>18</v>
      </c>
      <c r="G28" s="1"/>
      <c r="H28" s="15">
        <f>G28*7500</f>
        <v>0</v>
      </c>
      <c r="I28" s="65"/>
      <c r="J28" s="2" t="s">
        <v>18</v>
      </c>
      <c r="K28" s="1"/>
      <c r="L28" s="15">
        <f>K28*7500</f>
        <v>0</v>
      </c>
    </row>
    <row r="29" spans="1:12" x14ac:dyDescent="0.35">
      <c r="B29" s="2" t="s">
        <v>21</v>
      </c>
      <c r="C29" s="1">
        <v>10</v>
      </c>
      <c r="D29" s="67">
        <f>C29*7500</f>
        <v>75000</v>
      </c>
      <c r="E29" s="65"/>
      <c r="F29" s="2" t="s">
        <v>21</v>
      </c>
      <c r="G29" s="1">
        <v>2</v>
      </c>
      <c r="H29" s="15">
        <f t="shared" ref="H29:H33" si="7">G29*7500</f>
        <v>15000</v>
      </c>
      <c r="I29" s="65"/>
      <c r="J29" s="2" t="s">
        <v>21</v>
      </c>
      <c r="K29" s="1"/>
      <c r="L29" s="15">
        <f t="shared" ref="L29:L33" si="8">K29*7500</f>
        <v>0</v>
      </c>
    </row>
    <row r="30" spans="1:12" x14ac:dyDescent="0.35">
      <c r="B30" s="2" t="s">
        <v>20</v>
      </c>
      <c r="C30" s="1">
        <v>10</v>
      </c>
      <c r="D30" s="67">
        <f t="shared" ref="D30:D33" si="9">C30*7500</f>
        <v>75000</v>
      </c>
      <c r="E30" s="65"/>
      <c r="F30" s="2" t="s">
        <v>20</v>
      </c>
      <c r="G30" s="1">
        <v>3</v>
      </c>
      <c r="H30" s="15">
        <f t="shared" si="7"/>
        <v>22500</v>
      </c>
      <c r="I30" s="65"/>
      <c r="J30" s="2" t="s">
        <v>20</v>
      </c>
      <c r="K30" s="1"/>
      <c r="L30" s="15">
        <f t="shared" si="8"/>
        <v>0</v>
      </c>
    </row>
    <row r="31" spans="1:12" x14ac:dyDescent="0.35">
      <c r="B31" s="2" t="s">
        <v>19</v>
      </c>
      <c r="C31" s="1"/>
      <c r="D31" s="67">
        <f t="shared" si="9"/>
        <v>0</v>
      </c>
      <c r="F31" s="2" t="s">
        <v>19</v>
      </c>
      <c r="G31" s="1"/>
      <c r="H31" s="15">
        <f t="shared" si="7"/>
        <v>0</v>
      </c>
      <c r="J31" s="2" t="s">
        <v>19</v>
      </c>
      <c r="K31" s="1"/>
      <c r="L31" s="15">
        <f t="shared" si="8"/>
        <v>0</v>
      </c>
    </row>
    <row r="32" spans="1:12" x14ac:dyDescent="0.35">
      <c r="B32" s="2" t="s">
        <v>22</v>
      </c>
      <c r="C32" s="1"/>
      <c r="D32" s="67">
        <f t="shared" si="9"/>
        <v>0</v>
      </c>
      <c r="F32" s="2" t="s">
        <v>22</v>
      </c>
      <c r="G32" s="1"/>
      <c r="H32" s="15">
        <f t="shared" si="7"/>
        <v>0</v>
      </c>
      <c r="J32" s="2" t="s">
        <v>22</v>
      </c>
      <c r="K32" s="1">
        <v>1</v>
      </c>
      <c r="L32" s="15">
        <f t="shared" si="8"/>
        <v>7500</v>
      </c>
    </row>
    <row r="33" spans="2:12" x14ac:dyDescent="0.35">
      <c r="B33" s="2" t="s">
        <v>23</v>
      </c>
      <c r="C33" s="1"/>
      <c r="D33" s="67">
        <f t="shared" si="9"/>
        <v>0</v>
      </c>
      <c r="F33" s="2" t="s">
        <v>23</v>
      </c>
      <c r="G33" s="1">
        <v>2</v>
      </c>
      <c r="H33" s="15">
        <f t="shared" si="7"/>
        <v>15000</v>
      </c>
      <c r="J33" s="2" t="s">
        <v>23</v>
      </c>
      <c r="K33" s="1">
        <v>1</v>
      </c>
      <c r="L33" s="15">
        <f t="shared" si="8"/>
        <v>7500</v>
      </c>
    </row>
    <row r="34" spans="2:12" x14ac:dyDescent="0.35">
      <c r="B34" s="51" t="s">
        <v>221</v>
      </c>
      <c r="C34" s="50">
        <f>SUM(C28:C33)</f>
        <v>20</v>
      </c>
      <c r="D34" s="68">
        <f>SUM(D28:D33)</f>
        <v>150000</v>
      </c>
      <c r="F34" s="51" t="s">
        <v>221</v>
      </c>
      <c r="G34" s="50">
        <f>SUM(G28:G33)</f>
        <v>7</v>
      </c>
      <c r="H34" s="68">
        <f>SUM(H28:H33)</f>
        <v>52500</v>
      </c>
      <c r="J34" s="51" t="s">
        <v>221</v>
      </c>
      <c r="K34" s="50">
        <f>SUM(K28:K33)</f>
        <v>2</v>
      </c>
      <c r="L34" s="68">
        <f>SUM(L28:L33)</f>
        <v>15000</v>
      </c>
    </row>
    <row r="37" spans="2:12" x14ac:dyDescent="0.35">
      <c r="B37" t="s">
        <v>2</v>
      </c>
      <c r="C37" s="4" t="s">
        <v>5</v>
      </c>
      <c r="D37" s="4" t="s">
        <v>222</v>
      </c>
      <c r="F37" t="s">
        <v>2</v>
      </c>
      <c r="G37" s="93" t="s">
        <v>336</v>
      </c>
      <c r="H37" s="4" t="s">
        <v>109</v>
      </c>
      <c r="J37" t="s">
        <v>2</v>
      </c>
      <c r="K37" s="93" t="s">
        <v>337</v>
      </c>
      <c r="L37" s="4" t="s">
        <v>222</v>
      </c>
    </row>
    <row r="38" spans="2:12" x14ac:dyDescent="0.35">
      <c r="B38" s="51" t="s">
        <v>218</v>
      </c>
      <c r="C38" s="50" t="s">
        <v>219</v>
      </c>
      <c r="D38" s="68" t="s">
        <v>0</v>
      </c>
      <c r="E38" s="65"/>
      <c r="F38" s="51" t="s">
        <v>218</v>
      </c>
      <c r="G38" s="50" t="s">
        <v>219</v>
      </c>
      <c r="H38" s="68" t="s">
        <v>0</v>
      </c>
      <c r="I38" s="65"/>
      <c r="J38" s="51" t="s">
        <v>218</v>
      </c>
      <c r="K38" s="50" t="s">
        <v>219</v>
      </c>
      <c r="L38" s="68" t="s">
        <v>0</v>
      </c>
    </row>
    <row r="39" spans="2:12" x14ac:dyDescent="0.35">
      <c r="B39" s="2" t="s">
        <v>18</v>
      </c>
      <c r="C39" s="1"/>
      <c r="D39" s="15"/>
      <c r="E39" s="66"/>
      <c r="F39" s="2" t="s">
        <v>18</v>
      </c>
      <c r="G39" s="1"/>
      <c r="H39" s="15">
        <f>G39*7500</f>
        <v>0</v>
      </c>
      <c r="I39" s="65"/>
      <c r="J39" s="2" t="s">
        <v>18</v>
      </c>
      <c r="K39" s="1"/>
      <c r="L39" s="15">
        <f>K39*7500</f>
        <v>0</v>
      </c>
    </row>
    <row r="40" spans="2:12" x14ac:dyDescent="0.35">
      <c r="B40" s="2" t="s">
        <v>21</v>
      </c>
      <c r="C40" s="1">
        <v>3</v>
      </c>
      <c r="D40" s="67">
        <f>C40*7500</f>
        <v>22500</v>
      </c>
      <c r="E40" s="65"/>
      <c r="F40" s="2" t="s">
        <v>21</v>
      </c>
      <c r="G40" s="1"/>
      <c r="H40" s="15">
        <f t="shared" ref="H40:H44" si="10">G40*7500</f>
        <v>0</v>
      </c>
      <c r="I40" s="65"/>
      <c r="J40" s="2" t="s">
        <v>21</v>
      </c>
      <c r="K40" s="1"/>
      <c r="L40" s="15">
        <f t="shared" ref="L40:L44" si="11">K40*7500</f>
        <v>0</v>
      </c>
    </row>
    <row r="41" spans="2:12" x14ac:dyDescent="0.35">
      <c r="B41" s="2" t="s">
        <v>20</v>
      </c>
      <c r="C41" s="1">
        <v>1</v>
      </c>
      <c r="D41" s="67">
        <f t="shared" ref="D41:D44" si="12">C41*7500</f>
        <v>7500</v>
      </c>
      <c r="E41" s="65"/>
      <c r="F41" s="2" t="s">
        <v>20</v>
      </c>
      <c r="G41" s="1"/>
      <c r="H41" s="15">
        <f t="shared" si="10"/>
        <v>0</v>
      </c>
      <c r="I41" s="65"/>
      <c r="J41" s="2" t="s">
        <v>20</v>
      </c>
      <c r="K41" s="1"/>
      <c r="L41" s="15">
        <f t="shared" si="11"/>
        <v>0</v>
      </c>
    </row>
    <row r="42" spans="2:12" x14ac:dyDescent="0.35">
      <c r="B42" s="2" t="s">
        <v>19</v>
      </c>
      <c r="C42" s="1"/>
      <c r="D42" s="67">
        <f t="shared" si="12"/>
        <v>0</v>
      </c>
      <c r="F42" s="2" t="s">
        <v>19</v>
      </c>
      <c r="G42" s="1"/>
      <c r="H42" s="15">
        <f t="shared" si="10"/>
        <v>0</v>
      </c>
      <c r="J42" s="2" t="s">
        <v>19</v>
      </c>
      <c r="K42" s="1"/>
      <c r="L42" s="15">
        <f t="shared" si="11"/>
        <v>0</v>
      </c>
    </row>
    <row r="43" spans="2:12" x14ac:dyDescent="0.35">
      <c r="B43" s="2" t="s">
        <v>22</v>
      </c>
      <c r="C43" s="1"/>
      <c r="D43" s="67">
        <f t="shared" si="12"/>
        <v>0</v>
      </c>
      <c r="F43" s="2" t="s">
        <v>22</v>
      </c>
      <c r="G43" s="1">
        <v>2</v>
      </c>
      <c r="H43" s="15">
        <f t="shared" si="10"/>
        <v>15000</v>
      </c>
      <c r="J43" s="2" t="s">
        <v>22</v>
      </c>
      <c r="K43" s="1">
        <v>1</v>
      </c>
      <c r="L43" s="15">
        <f t="shared" si="11"/>
        <v>7500</v>
      </c>
    </row>
    <row r="44" spans="2:12" x14ac:dyDescent="0.35">
      <c r="B44" s="2" t="s">
        <v>23</v>
      </c>
      <c r="C44" s="1">
        <v>4</v>
      </c>
      <c r="D44" s="67">
        <f t="shared" si="12"/>
        <v>30000</v>
      </c>
      <c r="F44" s="2" t="s">
        <v>23</v>
      </c>
      <c r="G44" s="1"/>
      <c r="H44" s="15">
        <f t="shared" si="10"/>
        <v>0</v>
      </c>
      <c r="J44" s="2" t="s">
        <v>23</v>
      </c>
      <c r="K44" s="1">
        <v>1</v>
      </c>
      <c r="L44" s="15">
        <f t="shared" si="11"/>
        <v>7500</v>
      </c>
    </row>
    <row r="45" spans="2:12" x14ac:dyDescent="0.35">
      <c r="B45" s="51" t="s">
        <v>221</v>
      </c>
      <c r="C45" s="50">
        <f>SUM(C39:C44)</f>
        <v>8</v>
      </c>
      <c r="D45" s="68">
        <f>SUM(D39:D44)</f>
        <v>60000</v>
      </c>
      <c r="F45" s="51" t="s">
        <v>221</v>
      </c>
      <c r="G45" s="50">
        <f>SUM(G39:G44)</f>
        <v>2</v>
      </c>
      <c r="H45" s="68">
        <f>SUM(H39:H44)</f>
        <v>15000</v>
      </c>
      <c r="J45" s="51" t="s">
        <v>221</v>
      </c>
      <c r="K45" s="50">
        <f>SUM(K39:K44)</f>
        <v>2</v>
      </c>
      <c r="L45" s="68">
        <f>SUM(L39:L44)</f>
        <v>15000</v>
      </c>
    </row>
    <row r="48" spans="2:12" x14ac:dyDescent="0.35">
      <c r="B48" t="s">
        <v>2</v>
      </c>
      <c r="C48" s="93" t="s">
        <v>344</v>
      </c>
      <c r="D48" s="4" t="s">
        <v>122</v>
      </c>
      <c r="F48" t="s">
        <v>2</v>
      </c>
      <c r="G48" s="4" t="s">
        <v>346</v>
      </c>
      <c r="H48" s="4" t="s">
        <v>104</v>
      </c>
      <c r="J48" t="s">
        <v>2</v>
      </c>
      <c r="K48" s="93" t="s">
        <v>362</v>
      </c>
      <c r="L48" s="4" t="s">
        <v>104</v>
      </c>
    </row>
    <row r="49" spans="2:12" x14ac:dyDescent="0.35">
      <c r="B49" s="51" t="s">
        <v>218</v>
      </c>
      <c r="C49" s="50" t="s">
        <v>219</v>
      </c>
      <c r="D49" s="68" t="s">
        <v>0</v>
      </c>
      <c r="E49" s="65"/>
      <c r="F49" s="51" t="s">
        <v>218</v>
      </c>
      <c r="G49" s="50" t="s">
        <v>219</v>
      </c>
      <c r="H49" s="68" t="s">
        <v>0</v>
      </c>
      <c r="I49" s="65"/>
      <c r="J49" s="51" t="s">
        <v>218</v>
      </c>
      <c r="K49" s="50" t="s">
        <v>219</v>
      </c>
      <c r="L49" s="68" t="s">
        <v>0</v>
      </c>
    </row>
    <row r="50" spans="2:12" x14ac:dyDescent="0.35">
      <c r="B50" s="2" t="s">
        <v>18</v>
      </c>
      <c r="C50" s="1"/>
      <c r="D50" s="15"/>
      <c r="E50" s="66"/>
      <c r="F50" s="2" t="s">
        <v>18</v>
      </c>
      <c r="G50" s="1"/>
      <c r="H50" s="15">
        <f>G50*7500</f>
        <v>0</v>
      </c>
      <c r="I50" s="65"/>
      <c r="J50" s="2" t="s">
        <v>18</v>
      </c>
      <c r="K50" s="1">
        <v>1</v>
      </c>
      <c r="L50" s="15">
        <f>K50*7500</f>
        <v>7500</v>
      </c>
    </row>
    <row r="51" spans="2:12" x14ac:dyDescent="0.35">
      <c r="B51" s="2" t="s">
        <v>21</v>
      </c>
      <c r="C51" s="1">
        <v>1</v>
      </c>
      <c r="D51" s="67">
        <f>C51*7500</f>
        <v>7500</v>
      </c>
      <c r="E51" s="65"/>
      <c r="F51" s="2" t="s">
        <v>21</v>
      </c>
      <c r="G51" s="1"/>
      <c r="H51" s="15">
        <f t="shared" ref="H51:H55" si="13">G51*7500</f>
        <v>0</v>
      </c>
      <c r="I51" s="65"/>
      <c r="J51" s="2" t="s">
        <v>21</v>
      </c>
      <c r="K51" s="1"/>
      <c r="L51" s="15">
        <f t="shared" ref="L51:L55" si="14">K51*7500</f>
        <v>0</v>
      </c>
    </row>
    <row r="52" spans="2:12" x14ac:dyDescent="0.35">
      <c r="B52" s="2" t="s">
        <v>20</v>
      </c>
      <c r="C52" s="1"/>
      <c r="D52" s="67">
        <f t="shared" ref="D52:D55" si="15">C52*7500</f>
        <v>0</v>
      </c>
      <c r="E52" s="65"/>
      <c r="F52" s="2" t="s">
        <v>20</v>
      </c>
      <c r="G52" s="1">
        <v>1</v>
      </c>
      <c r="H52" s="15">
        <f t="shared" si="13"/>
        <v>7500</v>
      </c>
      <c r="I52" s="65"/>
      <c r="J52" s="2" t="s">
        <v>20</v>
      </c>
      <c r="K52" s="1">
        <v>1</v>
      </c>
      <c r="L52" s="15">
        <f t="shared" si="14"/>
        <v>7500</v>
      </c>
    </row>
    <row r="53" spans="2:12" x14ac:dyDescent="0.35">
      <c r="B53" s="2" t="s">
        <v>19</v>
      </c>
      <c r="C53" s="1">
        <v>1</v>
      </c>
      <c r="D53" s="67">
        <f t="shared" si="15"/>
        <v>7500</v>
      </c>
      <c r="F53" s="2" t="s">
        <v>19</v>
      </c>
      <c r="G53" s="1"/>
      <c r="H53" s="15">
        <f t="shared" si="13"/>
        <v>0</v>
      </c>
      <c r="J53" s="2" t="s">
        <v>19</v>
      </c>
      <c r="K53" s="1">
        <v>1</v>
      </c>
      <c r="L53" s="15">
        <f t="shared" si="14"/>
        <v>7500</v>
      </c>
    </row>
    <row r="54" spans="2:12" x14ac:dyDescent="0.35">
      <c r="B54" s="2" t="s">
        <v>22</v>
      </c>
      <c r="C54" s="1">
        <v>2</v>
      </c>
      <c r="D54" s="67">
        <f t="shared" si="15"/>
        <v>15000</v>
      </c>
      <c r="F54" s="2" t="s">
        <v>22</v>
      </c>
      <c r="G54" s="1"/>
      <c r="H54" s="15">
        <f t="shared" si="13"/>
        <v>0</v>
      </c>
      <c r="J54" s="2" t="s">
        <v>22</v>
      </c>
      <c r="K54" s="1"/>
      <c r="L54" s="15">
        <f t="shared" si="14"/>
        <v>0</v>
      </c>
    </row>
    <row r="55" spans="2:12" x14ac:dyDescent="0.35">
      <c r="B55" s="2" t="s">
        <v>23</v>
      </c>
      <c r="C55" s="1"/>
      <c r="D55" s="67">
        <f t="shared" si="15"/>
        <v>0</v>
      </c>
      <c r="F55" s="2" t="s">
        <v>23</v>
      </c>
      <c r="G55" s="1"/>
      <c r="H55" s="15">
        <f t="shared" si="13"/>
        <v>0</v>
      </c>
      <c r="J55" s="2" t="s">
        <v>23</v>
      </c>
      <c r="K55" s="1">
        <v>1</v>
      </c>
      <c r="L55" s="15">
        <f t="shared" si="14"/>
        <v>7500</v>
      </c>
    </row>
    <row r="56" spans="2:12" x14ac:dyDescent="0.35">
      <c r="B56" s="51" t="s">
        <v>221</v>
      </c>
      <c r="C56" s="50">
        <f>SUM(C50:C55)</f>
        <v>4</v>
      </c>
      <c r="D56" s="68">
        <f>SUM(D50:D55)</f>
        <v>30000</v>
      </c>
      <c r="F56" s="51" t="s">
        <v>221</v>
      </c>
      <c r="G56" s="50">
        <f>SUM(G50:G55)</f>
        <v>1</v>
      </c>
      <c r="H56" s="68">
        <f>SUM(H50:H55)</f>
        <v>7500</v>
      </c>
      <c r="J56" s="51" t="s">
        <v>221</v>
      </c>
      <c r="K56" s="50">
        <f>SUM(K50:K55)</f>
        <v>4</v>
      </c>
      <c r="L56" s="68">
        <f>SUM(L50:L55)</f>
        <v>30000</v>
      </c>
    </row>
    <row r="59" spans="2:12" x14ac:dyDescent="0.35">
      <c r="B59" t="s">
        <v>2</v>
      </c>
      <c r="C59" s="93" t="s">
        <v>363</v>
      </c>
      <c r="D59" s="4" t="s">
        <v>291</v>
      </c>
      <c r="F59" t="s">
        <v>2</v>
      </c>
      <c r="G59" s="93" t="s">
        <v>275</v>
      </c>
      <c r="H59" s="4" t="s">
        <v>216</v>
      </c>
      <c r="J59" t="s">
        <v>2</v>
      </c>
      <c r="K59" s="4" t="s">
        <v>389</v>
      </c>
      <c r="L59" s="4" t="s">
        <v>225</v>
      </c>
    </row>
    <row r="60" spans="2:12" x14ac:dyDescent="0.35">
      <c r="B60" s="51" t="s">
        <v>218</v>
      </c>
      <c r="C60" s="50"/>
      <c r="D60" s="68"/>
      <c r="E60" s="65"/>
      <c r="F60" s="51" t="s">
        <v>218</v>
      </c>
      <c r="G60" s="50" t="s">
        <v>219</v>
      </c>
      <c r="H60" s="68" t="s">
        <v>0</v>
      </c>
      <c r="I60" s="65"/>
      <c r="J60" s="51" t="s">
        <v>218</v>
      </c>
      <c r="K60" s="50" t="s">
        <v>219</v>
      </c>
      <c r="L60" s="68" t="s">
        <v>0</v>
      </c>
    </row>
    <row r="61" spans="2:12" x14ac:dyDescent="0.35">
      <c r="B61" s="2" t="s">
        <v>18</v>
      </c>
      <c r="C61" s="1"/>
      <c r="D61" s="15"/>
      <c r="E61" s="66"/>
      <c r="F61" s="2" t="s">
        <v>18</v>
      </c>
      <c r="G61" s="1"/>
      <c r="H61" s="15">
        <f>G61*7500</f>
        <v>0</v>
      </c>
      <c r="I61" s="65"/>
      <c r="J61" s="2" t="s">
        <v>18</v>
      </c>
      <c r="K61" s="1"/>
      <c r="L61" s="15">
        <f>K61*7500</f>
        <v>0</v>
      </c>
    </row>
    <row r="62" spans="2:12" x14ac:dyDescent="0.35">
      <c r="B62" s="2" t="s">
        <v>21</v>
      </c>
      <c r="C62" s="1">
        <v>1</v>
      </c>
      <c r="D62" s="67">
        <f>C62*7500</f>
        <v>7500</v>
      </c>
      <c r="E62" s="65"/>
      <c r="F62" s="2" t="s">
        <v>21</v>
      </c>
      <c r="G62" s="1">
        <v>1</v>
      </c>
      <c r="H62" s="15">
        <f t="shared" ref="H62:H66" si="16">G62*7500</f>
        <v>7500</v>
      </c>
      <c r="I62" s="65"/>
      <c r="J62" s="2" t="s">
        <v>21</v>
      </c>
      <c r="K62" s="1"/>
      <c r="L62" s="15">
        <f t="shared" ref="L62:L66" si="17">K62*7500</f>
        <v>0</v>
      </c>
    </row>
    <row r="63" spans="2:12" x14ac:dyDescent="0.35">
      <c r="B63" s="2" t="s">
        <v>20</v>
      </c>
      <c r="C63" s="1">
        <v>1</v>
      </c>
      <c r="D63" s="67">
        <f t="shared" ref="D63:D66" si="18">C63*7500</f>
        <v>7500</v>
      </c>
      <c r="E63" s="65"/>
      <c r="F63" s="2" t="s">
        <v>20</v>
      </c>
      <c r="G63" s="1"/>
      <c r="H63" s="15">
        <f t="shared" si="16"/>
        <v>0</v>
      </c>
      <c r="I63" s="65"/>
      <c r="J63" s="2" t="s">
        <v>20</v>
      </c>
      <c r="K63" s="1">
        <v>1</v>
      </c>
      <c r="L63" s="15">
        <f t="shared" si="17"/>
        <v>7500</v>
      </c>
    </row>
    <row r="64" spans="2:12" x14ac:dyDescent="0.35">
      <c r="B64" s="2" t="s">
        <v>19</v>
      </c>
      <c r="C64" s="1"/>
      <c r="D64" s="67">
        <f t="shared" si="18"/>
        <v>0</v>
      </c>
      <c r="F64" s="2" t="s">
        <v>19</v>
      </c>
      <c r="G64" s="1"/>
      <c r="H64" s="15">
        <f t="shared" si="16"/>
        <v>0</v>
      </c>
      <c r="J64" s="2" t="s">
        <v>19</v>
      </c>
      <c r="K64" s="1"/>
      <c r="L64" s="15">
        <f t="shared" si="17"/>
        <v>0</v>
      </c>
    </row>
    <row r="65" spans="2:12" x14ac:dyDescent="0.35">
      <c r="B65" s="2" t="s">
        <v>22</v>
      </c>
      <c r="C65" s="1">
        <v>1</v>
      </c>
      <c r="D65" s="67">
        <f t="shared" si="18"/>
        <v>7500</v>
      </c>
      <c r="F65" s="2" t="s">
        <v>22</v>
      </c>
      <c r="G65" s="1">
        <v>1</v>
      </c>
      <c r="H65" s="15">
        <f t="shared" si="16"/>
        <v>7500</v>
      </c>
      <c r="J65" s="2" t="s">
        <v>22</v>
      </c>
      <c r="K65" s="1"/>
      <c r="L65" s="15">
        <f t="shared" si="17"/>
        <v>0</v>
      </c>
    </row>
    <row r="66" spans="2:12" x14ac:dyDescent="0.35">
      <c r="B66" s="2" t="s">
        <v>23</v>
      </c>
      <c r="C66" s="1">
        <v>1</v>
      </c>
      <c r="D66" s="67">
        <f t="shared" si="18"/>
        <v>7500</v>
      </c>
      <c r="F66" s="2" t="s">
        <v>23</v>
      </c>
      <c r="G66" s="1">
        <v>2</v>
      </c>
      <c r="H66" s="15">
        <f t="shared" si="16"/>
        <v>15000</v>
      </c>
      <c r="J66" s="2" t="s">
        <v>23</v>
      </c>
      <c r="K66" s="1">
        <v>1</v>
      </c>
      <c r="L66" s="15">
        <f t="shared" si="17"/>
        <v>7500</v>
      </c>
    </row>
    <row r="67" spans="2:12" x14ac:dyDescent="0.35">
      <c r="B67" s="51" t="s">
        <v>221</v>
      </c>
      <c r="C67" s="50">
        <f>SUM(C61:C66)</f>
        <v>4</v>
      </c>
      <c r="D67" s="68">
        <f>SUM(D61:D66)</f>
        <v>30000</v>
      </c>
      <c r="F67" s="51" t="s">
        <v>221</v>
      </c>
      <c r="G67" s="50">
        <f>SUM(G61:G66)</f>
        <v>4</v>
      </c>
      <c r="H67" s="68">
        <f>SUM(H61:H66)</f>
        <v>30000</v>
      </c>
      <c r="J67" s="51" t="s">
        <v>221</v>
      </c>
      <c r="K67" s="50">
        <f>SUM(K61:K66)</f>
        <v>2</v>
      </c>
      <c r="L67" s="68">
        <f>SUM(L61:L66)</f>
        <v>15000</v>
      </c>
    </row>
    <row r="70" spans="2:12" x14ac:dyDescent="0.35">
      <c r="B70" t="s">
        <v>2</v>
      </c>
      <c r="C70" s="60" t="s">
        <v>391</v>
      </c>
      <c r="D70" s="4" t="s">
        <v>128</v>
      </c>
      <c r="F70" t="s">
        <v>2</v>
      </c>
      <c r="G70" s="60" t="s">
        <v>392</v>
      </c>
      <c r="H70" s="4" t="s">
        <v>216</v>
      </c>
      <c r="J70" t="s">
        <v>2</v>
      </c>
      <c r="K70" s="93" t="s">
        <v>393</v>
      </c>
      <c r="L70" s="4" t="s">
        <v>390</v>
      </c>
    </row>
    <row r="71" spans="2:12" x14ac:dyDescent="0.35">
      <c r="B71" s="51" t="s">
        <v>218</v>
      </c>
      <c r="C71" s="50" t="s">
        <v>219</v>
      </c>
      <c r="D71" s="68" t="s">
        <v>0</v>
      </c>
      <c r="E71" s="65"/>
      <c r="F71" s="51" t="s">
        <v>218</v>
      </c>
      <c r="G71" s="50" t="s">
        <v>219</v>
      </c>
      <c r="H71" s="68" t="s">
        <v>0</v>
      </c>
      <c r="I71" s="65"/>
      <c r="J71" s="51" t="s">
        <v>218</v>
      </c>
      <c r="K71" s="50" t="s">
        <v>219</v>
      </c>
      <c r="L71" s="68" t="s">
        <v>0</v>
      </c>
    </row>
    <row r="72" spans="2:12" x14ac:dyDescent="0.35">
      <c r="B72" s="2" t="s">
        <v>18</v>
      </c>
      <c r="C72" s="1"/>
      <c r="D72" s="15"/>
      <c r="E72" s="66"/>
      <c r="F72" s="2" t="s">
        <v>18</v>
      </c>
      <c r="G72" s="1"/>
      <c r="H72" s="15">
        <f>G72*7500</f>
        <v>0</v>
      </c>
      <c r="I72" s="65"/>
      <c r="J72" s="2" t="s">
        <v>18</v>
      </c>
      <c r="K72" s="1"/>
      <c r="L72" s="15">
        <f>K72*7500</f>
        <v>0</v>
      </c>
    </row>
    <row r="73" spans="2:12" x14ac:dyDescent="0.35">
      <c r="B73" s="2" t="s">
        <v>21</v>
      </c>
      <c r="C73" s="1">
        <v>2</v>
      </c>
      <c r="D73" s="67">
        <f>C73*7500</f>
        <v>15000</v>
      </c>
      <c r="E73" s="65"/>
      <c r="F73" s="2" t="s">
        <v>21</v>
      </c>
      <c r="G73" s="1">
        <v>1</v>
      </c>
      <c r="H73" s="15">
        <f t="shared" ref="H73:H77" si="19">G73*7500</f>
        <v>7500</v>
      </c>
      <c r="I73" s="65"/>
      <c r="J73" s="2" t="s">
        <v>21</v>
      </c>
      <c r="K73" s="1"/>
      <c r="L73" s="15">
        <f t="shared" ref="L73:L77" si="20">K73*7500</f>
        <v>0</v>
      </c>
    </row>
    <row r="74" spans="2:12" x14ac:dyDescent="0.35">
      <c r="B74" s="2" t="s">
        <v>20</v>
      </c>
      <c r="C74" s="1">
        <v>3</v>
      </c>
      <c r="D74" s="67">
        <f t="shared" ref="D74:D77" si="21">C74*7500</f>
        <v>22500</v>
      </c>
      <c r="E74" s="65"/>
      <c r="F74" s="2" t="s">
        <v>20</v>
      </c>
      <c r="G74" s="1">
        <v>1</v>
      </c>
      <c r="H74" s="15">
        <f t="shared" si="19"/>
        <v>7500</v>
      </c>
      <c r="I74" s="65"/>
      <c r="J74" s="2" t="s">
        <v>20</v>
      </c>
      <c r="K74" s="1">
        <v>1</v>
      </c>
      <c r="L74" s="15">
        <f t="shared" si="20"/>
        <v>7500</v>
      </c>
    </row>
    <row r="75" spans="2:12" x14ac:dyDescent="0.35">
      <c r="B75" s="2" t="s">
        <v>19</v>
      </c>
      <c r="C75" s="1">
        <v>1</v>
      </c>
      <c r="D75" s="67">
        <f t="shared" si="21"/>
        <v>7500</v>
      </c>
      <c r="F75" s="2" t="s">
        <v>19</v>
      </c>
      <c r="G75" s="1"/>
      <c r="H75" s="15">
        <f t="shared" si="19"/>
        <v>0</v>
      </c>
      <c r="J75" s="2" t="s">
        <v>19</v>
      </c>
      <c r="K75" s="1">
        <v>3</v>
      </c>
      <c r="L75" s="15">
        <f t="shared" si="20"/>
        <v>22500</v>
      </c>
    </row>
    <row r="76" spans="2:12" x14ac:dyDescent="0.35">
      <c r="B76" s="2" t="s">
        <v>22</v>
      </c>
      <c r="C76" s="1"/>
      <c r="D76" s="67">
        <f t="shared" si="21"/>
        <v>0</v>
      </c>
      <c r="F76" s="2" t="s">
        <v>22</v>
      </c>
      <c r="G76" s="1"/>
      <c r="H76" s="15">
        <f t="shared" si="19"/>
        <v>0</v>
      </c>
      <c r="J76" s="2" t="s">
        <v>22</v>
      </c>
      <c r="K76" s="1">
        <v>1</v>
      </c>
      <c r="L76" s="15">
        <f t="shared" si="20"/>
        <v>7500</v>
      </c>
    </row>
    <row r="77" spans="2:12" x14ac:dyDescent="0.35">
      <c r="B77" s="2" t="s">
        <v>23</v>
      </c>
      <c r="C77" s="1"/>
      <c r="D77" s="67">
        <f t="shared" si="21"/>
        <v>0</v>
      </c>
      <c r="F77" s="2" t="s">
        <v>23</v>
      </c>
      <c r="G77" s="1"/>
      <c r="H77" s="15">
        <f t="shared" si="19"/>
        <v>0</v>
      </c>
      <c r="J77" s="2" t="s">
        <v>23</v>
      </c>
      <c r="K77" s="1"/>
      <c r="L77" s="15">
        <f t="shared" si="20"/>
        <v>0</v>
      </c>
    </row>
    <row r="78" spans="2:12" x14ac:dyDescent="0.35">
      <c r="B78" s="51" t="s">
        <v>221</v>
      </c>
      <c r="C78" s="50">
        <f>SUM(C72:C77)</f>
        <v>6</v>
      </c>
      <c r="D78" s="68">
        <f>SUM(D72:D77)</f>
        <v>45000</v>
      </c>
      <c r="F78" s="51" t="s">
        <v>221</v>
      </c>
      <c r="G78" s="50">
        <f>SUM(G72:G77)</f>
        <v>2</v>
      </c>
      <c r="H78" s="68">
        <f>SUM(H72:H77)</f>
        <v>15000</v>
      </c>
      <c r="J78" s="51" t="s">
        <v>221</v>
      </c>
      <c r="K78" s="50">
        <f>SUM(K72:K77)</f>
        <v>5</v>
      </c>
      <c r="L78" s="68">
        <f>SUM(L72:L77)</f>
        <v>37500</v>
      </c>
    </row>
    <row r="83" spans="2:13" x14ac:dyDescent="0.35">
      <c r="B83" s="51" t="s">
        <v>218</v>
      </c>
      <c r="C83" s="50" t="s">
        <v>243</v>
      </c>
      <c r="E83" s="51" t="s">
        <v>218</v>
      </c>
      <c r="F83" s="50" t="s">
        <v>243</v>
      </c>
      <c r="H83" s="51" t="s">
        <v>218</v>
      </c>
      <c r="I83" s="50" t="s">
        <v>243</v>
      </c>
    </row>
    <row r="84" spans="2:13" x14ac:dyDescent="0.35">
      <c r="B84" s="2" t="s">
        <v>18</v>
      </c>
      <c r="C84" s="1" t="s">
        <v>238</v>
      </c>
      <c r="E84" s="2" t="s">
        <v>18</v>
      </c>
      <c r="F84" s="1" t="s">
        <v>238</v>
      </c>
      <c r="H84" s="2" t="s">
        <v>18</v>
      </c>
      <c r="I84" s="1" t="s">
        <v>238</v>
      </c>
    </row>
    <row r="85" spans="2:13" s="4" customFormat="1" x14ac:dyDescent="0.35">
      <c r="B85" s="2" t="s">
        <v>19</v>
      </c>
      <c r="C85" s="1" t="s">
        <v>237</v>
      </c>
      <c r="E85" s="2" t="s">
        <v>19</v>
      </c>
      <c r="F85" s="1" t="s">
        <v>237</v>
      </c>
      <c r="H85" s="2" t="s">
        <v>19</v>
      </c>
      <c r="I85" s="1" t="s">
        <v>237</v>
      </c>
      <c r="K85"/>
      <c r="L85"/>
      <c r="M85"/>
    </row>
    <row r="86" spans="2:13" s="4" customFormat="1" x14ac:dyDescent="0.35">
      <c r="B86" s="2" t="s">
        <v>20</v>
      </c>
      <c r="C86" s="1" t="s">
        <v>239</v>
      </c>
      <c r="E86" s="2" t="s">
        <v>20</v>
      </c>
      <c r="F86" s="1" t="s">
        <v>239</v>
      </c>
      <c r="H86" s="2" t="s">
        <v>20</v>
      </c>
      <c r="I86" s="1" t="s">
        <v>239</v>
      </c>
      <c r="K86"/>
      <c r="L86"/>
      <c r="M86"/>
    </row>
    <row r="87" spans="2:13" s="4" customFormat="1" x14ac:dyDescent="0.35">
      <c r="B87" s="2" t="s">
        <v>21</v>
      </c>
      <c r="C87" s="1" t="s">
        <v>240</v>
      </c>
      <c r="E87" s="2" t="s">
        <v>21</v>
      </c>
      <c r="F87" s="1" t="s">
        <v>240</v>
      </c>
      <c r="H87" s="2" t="s">
        <v>21</v>
      </c>
      <c r="I87" s="1" t="s">
        <v>240</v>
      </c>
      <c r="K87"/>
      <c r="L87"/>
      <c r="M87"/>
    </row>
    <row r="88" spans="2:13" s="4" customFormat="1" x14ac:dyDescent="0.35">
      <c r="B88" s="2" t="s">
        <v>22</v>
      </c>
      <c r="C88" s="1" t="s">
        <v>241</v>
      </c>
      <c r="E88" s="2" t="s">
        <v>22</v>
      </c>
      <c r="F88" s="1" t="s">
        <v>241</v>
      </c>
      <c r="H88" s="2" t="s">
        <v>22</v>
      </c>
      <c r="I88" s="1" t="s">
        <v>241</v>
      </c>
      <c r="K88"/>
      <c r="L88"/>
      <c r="M88"/>
    </row>
    <row r="89" spans="2:13" s="4" customFormat="1" x14ac:dyDescent="0.35">
      <c r="B89" s="2" t="s">
        <v>23</v>
      </c>
      <c r="C89" s="1" t="s">
        <v>242</v>
      </c>
      <c r="E89" s="2" t="s">
        <v>23</v>
      </c>
      <c r="F89" s="1" t="s">
        <v>242</v>
      </c>
      <c r="H89" s="2" t="s">
        <v>23</v>
      </c>
      <c r="I89" s="1" t="s">
        <v>242</v>
      </c>
      <c r="K89"/>
      <c r="L89"/>
      <c r="M89"/>
    </row>
    <row r="91" spans="2:13" s="4" customFormat="1" x14ac:dyDescent="0.35">
      <c r="B91" s="51" t="s">
        <v>218</v>
      </c>
      <c r="C91" s="50" t="s">
        <v>243</v>
      </c>
      <c r="E91" s="51" t="s">
        <v>218</v>
      </c>
      <c r="F91" s="50" t="s">
        <v>243</v>
      </c>
      <c r="H91" s="51" t="s">
        <v>218</v>
      </c>
      <c r="I91" s="50" t="s">
        <v>243</v>
      </c>
      <c r="K91"/>
      <c r="L91"/>
      <c r="M91"/>
    </row>
    <row r="92" spans="2:13" s="4" customFormat="1" x14ac:dyDescent="0.35">
      <c r="B92" s="2" t="s">
        <v>18</v>
      </c>
      <c r="C92" s="1" t="s">
        <v>238</v>
      </c>
      <c r="E92" s="2" t="s">
        <v>18</v>
      </c>
      <c r="F92" s="1" t="s">
        <v>238</v>
      </c>
      <c r="H92" s="2" t="s">
        <v>18</v>
      </c>
      <c r="I92" s="1" t="s">
        <v>238</v>
      </c>
      <c r="K92"/>
      <c r="L92"/>
      <c r="M92"/>
    </row>
    <row r="93" spans="2:13" s="4" customFormat="1" x14ac:dyDescent="0.35">
      <c r="B93" s="2" t="s">
        <v>19</v>
      </c>
      <c r="C93" s="1" t="s">
        <v>237</v>
      </c>
      <c r="E93" s="2" t="s">
        <v>19</v>
      </c>
      <c r="F93" s="1" t="s">
        <v>237</v>
      </c>
      <c r="H93" s="2" t="s">
        <v>19</v>
      </c>
      <c r="I93" s="1" t="s">
        <v>237</v>
      </c>
      <c r="K93"/>
      <c r="L93"/>
      <c r="M93"/>
    </row>
    <row r="94" spans="2:13" s="4" customFormat="1" x14ac:dyDescent="0.35">
      <c r="B94" s="2" t="s">
        <v>20</v>
      </c>
      <c r="C94" s="1" t="s">
        <v>239</v>
      </c>
      <c r="E94" s="2" t="s">
        <v>20</v>
      </c>
      <c r="F94" s="1" t="s">
        <v>239</v>
      </c>
      <c r="H94" s="2" t="s">
        <v>20</v>
      </c>
      <c r="I94" s="1" t="s">
        <v>239</v>
      </c>
      <c r="K94"/>
      <c r="L94"/>
      <c r="M94"/>
    </row>
    <row r="95" spans="2:13" s="4" customFormat="1" x14ac:dyDescent="0.35">
      <c r="B95" s="2" t="s">
        <v>21</v>
      </c>
      <c r="C95" s="1" t="s">
        <v>240</v>
      </c>
      <c r="E95" s="2" t="s">
        <v>21</v>
      </c>
      <c r="F95" s="1" t="s">
        <v>240</v>
      </c>
      <c r="H95" s="2" t="s">
        <v>21</v>
      </c>
      <c r="I95" s="1" t="s">
        <v>240</v>
      </c>
      <c r="K95"/>
      <c r="L95"/>
      <c r="M95"/>
    </row>
    <row r="96" spans="2:13" s="4" customFormat="1" x14ac:dyDescent="0.35">
      <c r="B96" s="2" t="s">
        <v>22</v>
      </c>
      <c r="C96" s="1" t="s">
        <v>241</v>
      </c>
      <c r="E96" s="2" t="s">
        <v>22</v>
      </c>
      <c r="F96" s="1" t="s">
        <v>241</v>
      </c>
      <c r="H96" s="2" t="s">
        <v>22</v>
      </c>
      <c r="I96" s="1" t="s">
        <v>241</v>
      </c>
      <c r="K96"/>
      <c r="L96"/>
      <c r="M96"/>
    </row>
    <row r="97" spans="2:13" s="4" customFormat="1" x14ac:dyDescent="0.35">
      <c r="B97" s="2" t="s">
        <v>23</v>
      </c>
      <c r="C97" s="1" t="s">
        <v>242</v>
      </c>
      <c r="E97" s="2" t="s">
        <v>23</v>
      </c>
      <c r="F97" s="1" t="s">
        <v>242</v>
      </c>
      <c r="H97" s="2" t="s">
        <v>23</v>
      </c>
      <c r="I97" s="1" t="s">
        <v>242</v>
      </c>
      <c r="K97"/>
      <c r="L97"/>
      <c r="M97"/>
    </row>
    <row r="99" spans="2:13" s="4" customFormat="1" x14ac:dyDescent="0.35">
      <c r="B99" s="51" t="s">
        <v>218</v>
      </c>
      <c r="C99" s="50" t="s">
        <v>243</v>
      </c>
      <c r="E99" s="51" t="s">
        <v>218</v>
      </c>
      <c r="F99" s="50" t="s">
        <v>243</v>
      </c>
      <c r="H99" s="51" t="s">
        <v>218</v>
      </c>
      <c r="I99" s="50" t="s">
        <v>243</v>
      </c>
      <c r="K99"/>
      <c r="L99"/>
      <c r="M99"/>
    </row>
    <row r="100" spans="2:13" s="4" customFormat="1" x14ac:dyDescent="0.35">
      <c r="B100" s="2" t="s">
        <v>18</v>
      </c>
      <c r="C100" s="1" t="s">
        <v>238</v>
      </c>
      <c r="E100" s="2" t="s">
        <v>18</v>
      </c>
      <c r="F100" s="1" t="s">
        <v>238</v>
      </c>
      <c r="H100" s="2" t="s">
        <v>18</v>
      </c>
      <c r="I100" s="1" t="s">
        <v>238</v>
      </c>
      <c r="K100"/>
      <c r="L100"/>
      <c r="M100"/>
    </row>
    <row r="101" spans="2:13" s="4" customFormat="1" x14ac:dyDescent="0.35">
      <c r="B101" s="2" t="s">
        <v>19</v>
      </c>
      <c r="C101" s="1" t="s">
        <v>237</v>
      </c>
      <c r="E101" s="2" t="s">
        <v>19</v>
      </c>
      <c r="F101" s="1" t="s">
        <v>237</v>
      </c>
      <c r="H101" s="2" t="s">
        <v>19</v>
      </c>
      <c r="I101" s="1" t="s">
        <v>237</v>
      </c>
      <c r="K101"/>
      <c r="L101"/>
      <c r="M101"/>
    </row>
    <row r="102" spans="2:13" s="4" customFormat="1" x14ac:dyDescent="0.35">
      <c r="B102" s="2" t="s">
        <v>20</v>
      </c>
      <c r="C102" s="1" t="s">
        <v>239</v>
      </c>
      <c r="E102" s="2" t="s">
        <v>20</v>
      </c>
      <c r="F102" s="1" t="s">
        <v>239</v>
      </c>
      <c r="H102" s="2" t="s">
        <v>20</v>
      </c>
      <c r="I102" s="1" t="s">
        <v>239</v>
      </c>
      <c r="K102"/>
      <c r="L102"/>
      <c r="M102"/>
    </row>
    <row r="103" spans="2:13" s="4" customFormat="1" x14ac:dyDescent="0.35">
      <c r="B103" s="2" t="s">
        <v>21</v>
      </c>
      <c r="C103" s="1" t="s">
        <v>240</v>
      </c>
      <c r="E103" s="2" t="s">
        <v>21</v>
      </c>
      <c r="F103" s="1" t="s">
        <v>240</v>
      </c>
      <c r="H103" s="2" t="s">
        <v>21</v>
      </c>
      <c r="I103" s="1" t="s">
        <v>240</v>
      </c>
      <c r="K103"/>
      <c r="L103"/>
      <c r="M103"/>
    </row>
    <row r="104" spans="2:13" s="4" customFormat="1" x14ac:dyDescent="0.35">
      <c r="B104" s="2" t="s">
        <v>22</v>
      </c>
      <c r="C104" s="1" t="s">
        <v>241</v>
      </c>
      <c r="E104" s="2" t="s">
        <v>22</v>
      </c>
      <c r="F104" s="1" t="s">
        <v>241</v>
      </c>
      <c r="H104" s="2" t="s">
        <v>22</v>
      </c>
      <c r="I104" s="1" t="s">
        <v>241</v>
      </c>
      <c r="K104"/>
      <c r="L104"/>
      <c r="M104"/>
    </row>
    <row r="105" spans="2:13" s="4" customFormat="1" x14ac:dyDescent="0.35">
      <c r="B105" s="2" t="s">
        <v>23</v>
      </c>
      <c r="C105" s="1" t="s">
        <v>242</v>
      </c>
      <c r="E105" s="2" t="s">
        <v>23</v>
      </c>
      <c r="F105" s="1" t="s">
        <v>242</v>
      </c>
      <c r="H105" s="2" t="s">
        <v>23</v>
      </c>
      <c r="I105" s="1" t="s">
        <v>242</v>
      </c>
      <c r="K105"/>
      <c r="L105"/>
      <c r="M105"/>
    </row>
    <row r="107" spans="2:13" s="4" customFormat="1" x14ac:dyDescent="0.35">
      <c r="B107" s="51" t="s">
        <v>218</v>
      </c>
      <c r="C107" s="50" t="s">
        <v>243</v>
      </c>
      <c r="E107" s="51" t="s">
        <v>218</v>
      </c>
      <c r="F107" s="50" t="s">
        <v>243</v>
      </c>
      <c r="H107" s="51" t="s">
        <v>218</v>
      </c>
      <c r="I107" s="50" t="s">
        <v>243</v>
      </c>
      <c r="K107"/>
      <c r="L107"/>
      <c r="M107"/>
    </row>
    <row r="108" spans="2:13" s="4" customFormat="1" x14ac:dyDescent="0.35">
      <c r="B108" s="2" t="s">
        <v>18</v>
      </c>
      <c r="C108" s="1" t="s">
        <v>238</v>
      </c>
      <c r="E108" s="2" t="s">
        <v>18</v>
      </c>
      <c r="F108" s="1" t="s">
        <v>238</v>
      </c>
      <c r="H108" s="2" t="s">
        <v>18</v>
      </c>
      <c r="I108" s="1" t="s">
        <v>238</v>
      </c>
      <c r="K108"/>
      <c r="L108"/>
      <c r="M108"/>
    </row>
    <row r="109" spans="2:13" s="4" customFormat="1" x14ac:dyDescent="0.35">
      <c r="B109" s="2" t="s">
        <v>19</v>
      </c>
      <c r="C109" s="1" t="s">
        <v>237</v>
      </c>
      <c r="E109" s="2" t="s">
        <v>19</v>
      </c>
      <c r="F109" s="1" t="s">
        <v>237</v>
      </c>
      <c r="H109" s="2" t="s">
        <v>19</v>
      </c>
      <c r="I109" s="1" t="s">
        <v>237</v>
      </c>
      <c r="K109"/>
      <c r="L109"/>
      <c r="M109"/>
    </row>
    <row r="110" spans="2:13" s="4" customFormat="1" x14ac:dyDescent="0.35">
      <c r="B110" s="2" t="s">
        <v>20</v>
      </c>
      <c r="C110" s="1" t="s">
        <v>239</v>
      </c>
      <c r="E110" s="2" t="s">
        <v>20</v>
      </c>
      <c r="F110" s="1" t="s">
        <v>239</v>
      </c>
      <c r="H110" s="2" t="s">
        <v>20</v>
      </c>
      <c r="I110" s="1" t="s">
        <v>239</v>
      </c>
      <c r="K110"/>
      <c r="L110"/>
      <c r="M110"/>
    </row>
    <row r="111" spans="2:13" s="4" customFormat="1" x14ac:dyDescent="0.35">
      <c r="B111" s="2" t="s">
        <v>21</v>
      </c>
      <c r="C111" s="1" t="s">
        <v>240</v>
      </c>
      <c r="E111" s="2" t="s">
        <v>21</v>
      </c>
      <c r="F111" s="1" t="s">
        <v>240</v>
      </c>
      <c r="H111" s="2" t="s">
        <v>21</v>
      </c>
      <c r="I111" s="1" t="s">
        <v>240</v>
      </c>
      <c r="K111"/>
      <c r="L111"/>
      <c r="M111"/>
    </row>
    <row r="112" spans="2:13" s="4" customFormat="1" x14ac:dyDescent="0.35">
      <c r="B112" s="2" t="s">
        <v>22</v>
      </c>
      <c r="C112" s="1" t="s">
        <v>241</v>
      </c>
      <c r="E112" s="2" t="s">
        <v>22</v>
      </c>
      <c r="F112" s="1" t="s">
        <v>241</v>
      </c>
      <c r="H112" s="2" t="s">
        <v>22</v>
      </c>
      <c r="I112" s="1" t="s">
        <v>241</v>
      </c>
      <c r="K112"/>
      <c r="L112"/>
      <c r="M112"/>
    </row>
    <row r="113" spans="2:13" s="4" customFormat="1" x14ac:dyDescent="0.35">
      <c r="B113" s="2" t="s">
        <v>23</v>
      </c>
      <c r="C113" s="1" t="s">
        <v>242</v>
      </c>
      <c r="E113" s="2" t="s">
        <v>23</v>
      </c>
      <c r="F113" s="1" t="s">
        <v>242</v>
      </c>
      <c r="H113" s="2" t="s">
        <v>23</v>
      </c>
      <c r="I113" s="1" t="s">
        <v>242</v>
      </c>
      <c r="K113"/>
      <c r="L113"/>
      <c r="M113"/>
    </row>
    <row r="115" spans="2:13" x14ac:dyDescent="0.35">
      <c r="B115" s="51" t="s">
        <v>218</v>
      </c>
      <c r="C115" s="50" t="s">
        <v>243</v>
      </c>
      <c r="E115" s="51" t="s">
        <v>218</v>
      </c>
      <c r="F115" s="50" t="s">
        <v>243</v>
      </c>
      <c r="H115" s="51" t="s">
        <v>218</v>
      </c>
      <c r="I115" s="50" t="s">
        <v>243</v>
      </c>
    </row>
    <row r="116" spans="2:13" x14ac:dyDescent="0.35">
      <c r="B116" s="2" t="s">
        <v>18</v>
      </c>
      <c r="C116" s="1" t="s">
        <v>238</v>
      </c>
      <c r="E116" s="2" t="s">
        <v>18</v>
      </c>
      <c r="F116" s="1" t="s">
        <v>238</v>
      </c>
      <c r="H116" s="2" t="s">
        <v>18</v>
      </c>
      <c r="I116" s="1" t="s">
        <v>238</v>
      </c>
    </row>
    <row r="117" spans="2:13" x14ac:dyDescent="0.35">
      <c r="B117" s="2" t="s">
        <v>19</v>
      </c>
      <c r="C117" s="1" t="s">
        <v>237</v>
      </c>
      <c r="E117" s="2" t="s">
        <v>19</v>
      </c>
      <c r="F117" s="1" t="s">
        <v>237</v>
      </c>
      <c r="H117" s="2" t="s">
        <v>19</v>
      </c>
      <c r="I117" s="1" t="s">
        <v>237</v>
      </c>
    </row>
    <row r="118" spans="2:13" x14ac:dyDescent="0.35">
      <c r="B118" s="2" t="s">
        <v>20</v>
      </c>
      <c r="C118" s="1" t="s">
        <v>239</v>
      </c>
      <c r="E118" s="2" t="s">
        <v>20</v>
      </c>
      <c r="F118" s="1" t="s">
        <v>239</v>
      </c>
      <c r="H118" s="2" t="s">
        <v>20</v>
      </c>
      <c r="I118" s="1" t="s">
        <v>239</v>
      </c>
    </row>
    <row r="119" spans="2:13" x14ac:dyDescent="0.35">
      <c r="B119" s="2" t="s">
        <v>21</v>
      </c>
      <c r="C119" s="1" t="s">
        <v>240</v>
      </c>
      <c r="E119" s="2" t="s">
        <v>21</v>
      </c>
      <c r="F119" s="1" t="s">
        <v>240</v>
      </c>
      <c r="H119" s="2" t="s">
        <v>21</v>
      </c>
      <c r="I119" s="1" t="s">
        <v>240</v>
      </c>
    </row>
    <row r="120" spans="2:13" x14ac:dyDescent="0.35">
      <c r="B120" s="2" t="s">
        <v>22</v>
      </c>
      <c r="C120" s="1" t="s">
        <v>241</v>
      </c>
      <c r="E120" s="2" t="s">
        <v>22</v>
      </c>
      <c r="F120" s="1" t="s">
        <v>241</v>
      </c>
      <c r="H120" s="2" t="s">
        <v>22</v>
      </c>
      <c r="I120" s="1" t="s">
        <v>241</v>
      </c>
    </row>
    <row r="121" spans="2:13" x14ac:dyDescent="0.35">
      <c r="B121" s="2" t="s">
        <v>23</v>
      </c>
      <c r="C121" s="1" t="s">
        <v>242</v>
      </c>
      <c r="E121" s="2" t="s">
        <v>23</v>
      </c>
      <c r="F121" s="1" t="s">
        <v>242</v>
      </c>
      <c r="H121" s="2" t="s">
        <v>23</v>
      </c>
      <c r="I121" s="1" t="s">
        <v>242</v>
      </c>
    </row>
    <row r="123" spans="2:13" x14ac:dyDescent="0.35">
      <c r="B123" s="51" t="s">
        <v>218</v>
      </c>
      <c r="C123" s="50" t="s">
        <v>243</v>
      </c>
      <c r="E123" s="51" t="s">
        <v>218</v>
      </c>
      <c r="F123" s="50" t="s">
        <v>243</v>
      </c>
      <c r="H123" s="51" t="s">
        <v>218</v>
      </c>
      <c r="I123" s="50" t="s">
        <v>243</v>
      </c>
    </row>
    <row r="124" spans="2:13" x14ac:dyDescent="0.35">
      <c r="B124" s="2" t="s">
        <v>18</v>
      </c>
      <c r="C124" s="1" t="s">
        <v>238</v>
      </c>
      <c r="E124" s="2" t="s">
        <v>18</v>
      </c>
      <c r="F124" s="1" t="s">
        <v>238</v>
      </c>
      <c r="H124" s="2" t="s">
        <v>18</v>
      </c>
      <c r="I124" s="1" t="s">
        <v>238</v>
      </c>
    </row>
    <row r="125" spans="2:13" x14ac:dyDescent="0.35">
      <c r="B125" s="2" t="s">
        <v>19</v>
      </c>
      <c r="C125" s="1" t="s">
        <v>237</v>
      </c>
      <c r="E125" s="2" t="s">
        <v>19</v>
      </c>
      <c r="F125" s="1" t="s">
        <v>237</v>
      </c>
      <c r="H125" s="2" t="s">
        <v>19</v>
      </c>
      <c r="I125" s="1" t="s">
        <v>237</v>
      </c>
    </row>
    <row r="126" spans="2:13" x14ac:dyDescent="0.35">
      <c r="B126" s="2" t="s">
        <v>20</v>
      </c>
      <c r="C126" s="1" t="s">
        <v>239</v>
      </c>
      <c r="E126" s="2" t="s">
        <v>20</v>
      </c>
      <c r="F126" s="1" t="s">
        <v>239</v>
      </c>
      <c r="H126" s="2" t="s">
        <v>20</v>
      </c>
      <c r="I126" s="1" t="s">
        <v>239</v>
      </c>
    </row>
    <row r="127" spans="2:13" x14ac:dyDescent="0.35">
      <c r="B127" s="2" t="s">
        <v>21</v>
      </c>
      <c r="C127" s="1" t="s">
        <v>240</v>
      </c>
      <c r="E127" s="2" t="s">
        <v>21</v>
      </c>
      <c r="F127" s="1" t="s">
        <v>240</v>
      </c>
      <c r="H127" s="2" t="s">
        <v>21</v>
      </c>
      <c r="I127" s="1" t="s">
        <v>240</v>
      </c>
    </row>
    <row r="128" spans="2:13" x14ac:dyDescent="0.35">
      <c r="B128" s="2" t="s">
        <v>22</v>
      </c>
      <c r="C128" s="1" t="s">
        <v>241</v>
      </c>
      <c r="E128" s="2" t="s">
        <v>22</v>
      </c>
      <c r="F128" s="1" t="s">
        <v>241</v>
      </c>
      <c r="H128" s="2" t="s">
        <v>22</v>
      </c>
      <c r="I128" s="1" t="s">
        <v>241</v>
      </c>
    </row>
    <row r="129" spans="2:9" x14ac:dyDescent="0.35">
      <c r="B129" s="2" t="s">
        <v>23</v>
      </c>
      <c r="C129" s="1" t="s">
        <v>242</v>
      </c>
      <c r="E129" s="2" t="s">
        <v>23</v>
      </c>
      <c r="F129" s="1" t="s">
        <v>242</v>
      </c>
      <c r="H129" s="2" t="s">
        <v>23</v>
      </c>
      <c r="I129" s="1" t="s">
        <v>242</v>
      </c>
    </row>
  </sheetData>
  <mergeCells count="2">
    <mergeCell ref="A1:B1"/>
    <mergeCell ref="A22:B22"/>
  </mergeCells>
  <pageMargins left="0.70866141732283472" right="0.70866141732283472" top="0.55118110236220474" bottom="0.15748031496062992" header="0.31496062992125984" footer="0.31496062992125984"/>
  <pageSetup scale="80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"/>
  <sheetViews>
    <sheetView workbookViewId="0">
      <pane xSplit="4" ySplit="5" topLeftCell="E27" activePane="bottomRight" state="frozen"/>
      <selection pane="topRight" activeCell="E1" sqref="E1"/>
      <selection pane="bottomLeft" activeCell="A6" sqref="A6"/>
      <selection pane="bottomRight" activeCell="A12" sqref="A12:L13"/>
    </sheetView>
  </sheetViews>
  <sheetFormatPr defaultRowHeight="14.5" x14ac:dyDescent="0.35"/>
  <cols>
    <col min="1" max="1" width="5.26953125" style="4" customWidth="1"/>
    <col min="2" max="2" width="21.1796875" customWidth="1"/>
    <col min="3" max="3" width="15" style="4" customWidth="1"/>
    <col min="4" max="4" width="10.7265625" style="4" customWidth="1"/>
    <col min="5" max="5" width="12" style="4" bestFit="1" customWidth="1"/>
    <col min="6" max="6" width="15.1796875" style="4" bestFit="1" customWidth="1"/>
    <col min="7" max="7" width="15.54296875" style="4" customWidth="1"/>
    <col min="8" max="8" width="12" style="4" bestFit="1" customWidth="1"/>
    <col min="9" max="9" width="15.1796875" style="4" bestFit="1" customWidth="1"/>
    <col min="10" max="10" width="13" style="4" customWidth="1"/>
    <col min="11" max="11" width="12" bestFit="1" customWidth="1"/>
    <col min="12" max="12" width="15.1796875" bestFit="1" customWidth="1"/>
    <col min="13" max="13" width="9.1796875" customWidth="1"/>
    <col min="14" max="14" width="11.54296875" customWidth="1"/>
    <col min="15" max="15" width="9.1796875" style="4"/>
    <col min="16" max="16" width="3.7265625" customWidth="1"/>
    <col min="18" max="18" width="12" bestFit="1" customWidth="1"/>
  </cols>
  <sheetData>
    <row r="1" spans="1:20" ht="18.5" x14ac:dyDescent="0.45">
      <c r="A1" s="679" t="s">
        <v>92</v>
      </c>
      <c r="B1" s="679"/>
      <c r="C1" s="62"/>
      <c r="D1" s="62"/>
    </row>
    <row r="2" spans="1:20" ht="18.5" x14ac:dyDescent="0.45">
      <c r="A2" s="73" t="s">
        <v>93</v>
      </c>
      <c r="B2" s="73"/>
      <c r="C2" s="62"/>
      <c r="D2" s="62"/>
    </row>
    <row r="3" spans="1:20" ht="18.5" x14ac:dyDescent="0.45">
      <c r="A3" s="73" t="s">
        <v>94</v>
      </c>
      <c r="B3" s="73"/>
      <c r="C3" s="62"/>
      <c r="D3" s="62"/>
    </row>
    <row r="5" spans="1:20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19</v>
      </c>
      <c r="J5" s="22" t="s">
        <v>23</v>
      </c>
      <c r="K5" s="22" t="s">
        <v>0</v>
      </c>
      <c r="L5" s="22" t="s">
        <v>38</v>
      </c>
    </row>
    <row r="6" spans="1:20" x14ac:dyDescent="0.35">
      <c r="A6" s="81">
        <v>1</v>
      </c>
      <c r="B6" s="82" t="s">
        <v>120</v>
      </c>
      <c r="C6" s="81" t="s">
        <v>102</v>
      </c>
      <c r="D6" s="81">
        <v>4</v>
      </c>
      <c r="E6" s="81"/>
      <c r="F6" s="81"/>
      <c r="G6" s="81">
        <v>2</v>
      </c>
      <c r="H6" s="81"/>
      <c r="I6" s="81">
        <v>2</v>
      </c>
      <c r="J6" s="81">
        <v>2</v>
      </c>
      <c r="K6" s="81">
        <f>SUM(E6:J6)</f>
        <v>6</v>
      </c>
      <c r="L6" s="83">
        <f>K6*7500</f>
        <v>45000</v>
      </c>
      <c r="N6" s="75"/>
      <c r="O6" s="85"/>
      <c r="P6" s="75"/>
      <c r="Q6" s="75"/>
      <c r="R6" s="75"/>
      <c r="S6" s="75"/>
      <c r="T6" s="75"/>
    </row>
    <row r="7" spans="1:20" x14ac:dyDescent="0.35">
      <c r="A7" s="81">
        <f>A6+1</f>
        <v>2</v>
      </c>
      <c r="B7" s="82" t="s">
        <v>16</v>
      </c>
      <c r="C7" s="81" t="s">
        <v>102</v>
      </c>
      <c r="D7" s="81">
        <v>4</v>
      </c>
      <c r="E7" s="81"/>
      <c r="F7" s="81"/>
      <c r="G7" s="81">
        <v>1</v>
      </c>
      <c r="H7" s="81"/>
      <c r="I7" s="81">
        <v>2</v>
      </c>
      <c r="J7" s="81">
        <v>3</v>
      </c>
      <c r="K7" s="81">
        <f t="shared" ref="K7:K35" si="0">SUM(E7:J7)</f>
        <v>6</v>
      </c>
      <c r="L7" s="83">
        <f t="shared" ref="L7:L35" si="1">K7*7500</f>
        <v>45000</v>
      </c>
      <c r="N7" s="75"/>
      <c r="O7" s="85"/>
      <c r="P7" s="85"/>
      <c r="Q7" s="86"/>
      <c r="R7" s="87"/>
      <c r="S7" s="75"/>
      <c r="T7" s="75"/>
    </row>
    <row r="8" spans="1:20" x14ac:dyDescent="0.35">
      <c r="A8" s="81">
        <f t="shared" ref="A8:A13" si="2">A7+1</f>
        <v>3</v>
      </c>
      <c r="B8" s="82" t="s">
        <v>17</v>
      </c>
      <c r="C8" s="81" t="s">
        <v>102</v>
      </c>
      <c r="D8" s="81">
        <v>4</v>
      </c>
      <c r="E8" s="81"/>
      <c r="F8" s="81"/>
      <c r="G8" s="81"/>
      <c r="H8" s="81"/>
      <c r="I8" s="81">
        <v>1</v>
      </c>
      <c r="J8" s="81">
        <v>2</v>
      </c>
      <c r="K8" s="81">
        <f t="shared" si="0"/>
        <v>3</v>
      </c>
      <c r="L8" s="83">
        <f t="shared" si="1"/>
        <v>22500</v>
      </c>
      <c r="N8" s="75"/>
      <c r="O8" s="85"/>
      <c r="P8" s="85"/>
      <c r="Q8" s="87"/>
      <c r="R8" s="87"/>
      <c r="S8" s="75"/>
      <c r="T8" s="75"/>
    </row>
    <row r="9" spans="1:20" x14ac:dyDescent="0.35">
      <c r="A9" s="81">
        <f t="shared" si="2"/>
        <v>4</v>
      </c>
      <c r="B9" s="82" t="s">
        <v>199</v>
      </c>
      <c r="C9" s="81"/>
      <c r="D9" s="81">
        <v>8</v>
      </c>
      <c r="E9" s="81">
        <v>2</v>
      </c>
      <c r="F9" s="81"/>
      <c r="G9" s="81"/>
      <c r="H9" s="81"/>
      <c r="I9" s="81"/>
      <c r="J9" s="81"/>
      <c r="K9" s="81">
        <f t="shared" si="0"/>
        <v>2</v>
      </c>
      <c r="L9" s="83">
        <f t="shared" si="1"/>
        <v>15000</v>
      </c>
      <c r="N9" s="75"/>
      <c r="O9" s="85"/>
      <c r="P9" s="85"/>
      <c r="Q9" s="86"/>
      <c r="R9" s="87"/>
      <c r="S9" s="75"/>
      <c r="T9" s="75"/>
    </row>
    <row r="10" spans="1:20" x14ac:dyDescent="0.35">
      <c r="A10" s="81">
        <f t="shared" si="2"/>
        <v>5</v>
      </c>
      <c r="B10" s="82" t="s">
        <v>5</v>
      </c>
      <c r="C10" s="81"/>
      <c r="D10" s="81">
        <v>8</v>
      </c>
      <c r="E10" s="81"/>
      <c r="F10" s="81">
        <v>3</v>
      </c>
      <c r="G10" s="81"/>
      <c r="H10" s="81"/>
      <c r="I10" s="81">
        <v>2</v>
      </c>
      <c r="J10" s="81">
        <v>5</v>
      </c>
      <c r="K10" s="81">
        <f t="shared" si="0"/>
        <v>10</v>
      </c>
      <c r="L10" s="83">
        <f t="shared" si="1"/>
        <v>75000</v>
      </c>
      <c r="N10" s="75"/>
      <c r="O10" s="85"/>
      <c r="P10" s="75"/>
      <c r="Q10" s="87"/>
      <c r="R10" s="87"/>
      <c r="S10" s="75"/>
      <c r="T10" s="75"/>
    </row>
    <row r="11" spans="1:20" x14ac:dyDescent="0.35">
      <c r="A11" s="81">
        <f t="shared" si="2"/>
        <v>6</v>
      </c>
      <c r="B11" s="82" t="s">
        <v>275</v>
      </c>
      <c r="C11" s="81" t="s">
        <v>188</v>
      </c>
      <c r="D11" s="81">
        <v>3</v>
      </c>
      <c r="E11" s="81"/>
      <c r="F11" s="81">
        <v>2</v>
      </c>
      <c r="G11" s="81">
        <v>1</v>
      </c>
      <c r="H11" s="81"/>
      <c r="I11" s="81"/>
      <c r="J11" s="81">
        <v>3</v>
      </c>
      <c r="K11" s="81">
        <f t="shared" si="0"/>
        <v>6</v>
      </c>
      <c r="L11" s="83">
        <f t="shared" si="1"/>
        <v>45000</v>
      </c>
      <c r="N11" s="75"/>
      <c r="O11" s="85"/>
      <c r="P11" s="75"/>
      <c r="Q11" s="87"/>
      <c r="R11" s="87"/>
      <c r="S11" s="75"/>
      <c r="T11" s="75"/>
    </row>
    <row r="12" spans="1:20" x14ac:dyDescent="0.35">
      <c r="A12" s="88">
        <f t="shared" si="2"/>
        <v>7</v>
      </c>
      <c r="B12" s="6" t="s">
        <v>276</v>
      </c>
      <c r="C12" s="88" t="s">
        <v>277</v>
      </c>
      <c r="D12" s="88">
        <v>7</v>
      </c>
      <c r="E12" s="88"/>
      <c r="F12" s="88"/>
      <c r="G12" s="88">
        <v>2</v>
      </c>
      <c r="H12" s="88">
        <v>1</v>
      </c>
      <c r="I12" s="88">
        <v>2</v>
      </c>
      <c r="J12" s="88"/>
      <c r="K12" s="88">
        <f t="shared" si="0"/>
        <v>5</v>
      </c>
      <c r="L12" s="45">
        <f t="shared" si="1"/>
        <v>37500</v>
      </c>
      <c r="N12" s="75"/>
      <c r="O12" s="85"/>
      <c r="P12" s="75"/>
      <c r="Q12" s="87"/>
      <c r="R12" s="87"/>
      <c r="S12" s="75"/>
      <c r="T12" s="75"/>
    </row>
    <row r="13" spans="1:20" x14ac:dyDescent="0.35">
      <c r="A13" s="88">
        <f t="shared" si="2"/>
        <v>8</v>
      </c>
      <c r="B13" s="6" t="s">
        <v>279</v>
      </c>
      <c r="C13" s="88" t="s">
        <v>280</v>
      </c>
      <c r="D13" s="88">
        <v>3</v>
      </c>
      <c r="E13" s="88">
        <v>2</v>
      </c>
      <c r="F13" s="88"/>
      <c r="G13" s="88">
        <v>2</v>
      </c>
      <c r="H13" s="88"/>
      <c r="I13" s="88"/>
      <c r="J13" s="88"/>
      <c r="K13" s="88">
        <f t="shared" si="0"/>
        <v>4</v>
      </c>
      <c r="L13" s="45">
        <f t="shared" si="1"/>
        <v>30000</v>
      </c>
      <c r="N13" s="75"/>
      <c r="O13" s="85"/>
      <c r="P13" s="75"/>
      <c r="Q13" s="87"/>
      <c r="R13" s="87"/>
      <c r="S13" s="75"/>
      <c r="T13" s="75"/>
    </row>
    <row r="14" spans="1:20" x14ac:dyDescent="0.35">
      <c r="A14" s="81">
        <f>A13+1</f>
        <v>9</v>
      </c>
      <c r="B14" s="82" t="s">
        <v>12</v>
      </c>
      <c r="C14" s="81" t="s">
        <v>102</v>
      </c>
      <c r="D14" s="81">
        <v>4</v>
      </c>
      <c r="E14" s="81"/>
      <c r="F14" s="81"/>
      <c r="G14" s="81">
        <v>3</v>
      </c>
      <c r="H14" s="81"/>
      <c r="I14" s="81">
        <v>2</v>
      </c>
      <c r="J14" s="81"/>
      <c r="K14" s="81">
        <f t="shared" si="0"/>
        <v>5</v>
      </c>
      <c r="L14" s="83">
        <f t="shared" si="1"/>
        <v>37500</v>
      </c>
      <c r="N14" s="75"/>
      <c r="O14" s="85"/>
      <c r="P14" s="75"/>
      <c r="Q14" s="87"/>
      <c r="R14" s="87"/>
      <c r="S14" s="75"/>
      <c r="T14" s="75"/>
    </row>
    <row r="15" spans="1:20" x14ac:dyDescent="0.35">
      <c r="A15" s="81">
        <f t="shared" ref="A15:A35" si="3">A14+1</f>
        <v>10</v>
      </c>
      <c r="B15" s="82" t="s">
        <v>282</v>
      </c>
      <c r="C15" s="81" t="s">
        <v>280</v>
      </c>
      <c r="D15" s="81">
        <v>3</v>
      </c>
      <c r="E15" s="81">
        <v>2</v>
      </c>
      <c r="F15" s="81">
        <v>2</v>
      </c>
      <c r="G15" s="81"/>
      <c r="H15" s="81">
        <v>1</v>
      </c>
      <c r="I15" s="81"/>
      <c r="J15" s="81"/>
      <c r="K15" s="81">
        <f t="shared" si="0"/>
        <v>5</v>
      </c>
      <c r="L15" s="83">
        <f t="shared" si="1"/>
        <v>37500</v>
      </c>
      <c r="N15" s="75"/>
      <c r="O15" s="85"/>
      <c r="P15" s="75"/>
      <c r="Q15" s="87"/>
      <c r="R15" s="87"/>
      <c r="S15" s="75"/>
      <c r="T15" s="75"/>
    </row>
    <row r="16" spans="1:20" x14ac:dyDescent="0.35">
      <c r="A16" s="81">
        <f t="shared" si="3"/>
        <v>11</v>
      </c>
      <c r="B16" s="82" t="s">
        <v>220</v>
      </c>
      <c r="C16" s="81" t="s">
        <v>186</v>
      </c>
      <c r="D16" s="81"/>
      <c r="E16" s="81"/>
      <c r="F16" s="81">
        <v>1</v>
      </c>
      <c r="G16" s="81">
        <v>1</v>
      </c>
      <c r="H16" s="81">
        <v>1</v>
      </c>
      <c r="I16" s="81">
        <v>3</v>
      </c>
      <c r="J16" s="81"/>
      <c r="K16" s="81">
        <f t="shared" si="0"/>
        <v>6</v>
      </c>
      <c r="L16" s="83">
        <f t="shared" si="1"/>
        <v>45000</v>
      </c>
      <c r="Q16" s="3"/>
      <c r="R16" s="3"/>
    </row>
    <row r="17" spans="1:18" x14ac:dyDescent="0.35">
      <c r="A17" s="81">
        <f t="shared" si="3"/>
        <v>12</v>
      </c>
      <c r="B17" s="82" t="s">
        <v>217</v>
      </c>
      <c r="C17" s="81" t="s">
        <v>102</v>
      </c>
      <c r="D17" s="81"/>
      <c r="E17" s="81"/>
      <c r="F17" s="81"/>
      <c r="G17" s="81">
        <v>1</v>
      </c>
      <c r="H17" s="81">
        <v>1</v>
      </c>
      <c r="I17" s="81"/>
      <c r="J17" s="81"/>
      <c r="K17" s="81">
        <f t="shared" si="0"/>
        <v>2</v>
      </c>
      <c r="L17" s="83">
        <f t="shared" si="1"/>
        <v>15000</v>
      </c>
      <c r="Q17" s="3"/>
      <c r="R17" s="3"/>
    </row>
    <row r="18" spans="1:18" x14ac:dyDescent="0.35">
      <c r="A18" s="81">
        <f t="shared" si="3"/>
        <v>13</v>
      </c>
      <c r="B18" s="84" t="s">
        <v>26</v>
      </c>
      <c r="C18" s="81" t="s">
        <v>187</v>
      </c>
      <c r="D18" s="81">
        <v>3</v>
      </c>
      <c r="E18" s="81"/>
      <c r="F18" s="81"/>
      <c r="G18" s="81"/>
      <c r="H18" s="81"/>
      <c r="I18" s="81"/>
      <c r="J18" s="81">
        <v>2</v>
      </c>
      <c r="K18" s="81">
        <f t="shared" si="0"/>
        <v>2</v>
      </c>
      <c r="L18" s="83">
        <f t="shared" si="1"/>
        <v>15000</v>
      </c>
      <c r="Q18" s="3"/>
      <c r="R18" s="3"/>
    </row>
    <row r="19" spans="1:18" x14ac:dyDescent="0.35">
      <c r="A19" s="81">
        <f t="shared" si="3"/>
        <v>14</v>
      </c>
      <c r="B19" s="82" t="s">
        <v>283</v>
      </c>
      <c r="C19" s="81" t="s">
        <v>284</v>
      </c>
      <c r="D19" s="81">
        <v>3</v>
      </c>
      <c r="E19" s="81"/>
      <c r="F19" s="81">
        <v>1</v>
      </c>
      <c r="G19" s="81"/>
      <c r="H19" s="81"/>
      <c r="I19" s="81">
        <v>5</v>
      </c>
      <c r="J19" s="81">
        <v>4</v>
      </c>
      <c r="K19" s="81">
        <f t="shared" si="0"/>
        <v>10</v>
      </c>
      <c r="L19" s="83">
        <f t="shared" si="1"/>
        <v>75000</v>
      </c>
      <c r="Q19" s="3"/>
      <c r="R19" s="3"/>
    </row>
    <row r="20" spans="1:18" x14ac:dyDescent="0.35">
      <c r="A20" s="81">
        <f t="shared" si="3"/>
        <v>15</v>
      </c>
      <c r="B20" s="82" t="s">
        <v>285</v>
      </c>
      <c r="C20" s="81" t="s">
        <v>284</v>
      </c>
      <c r="D20" s="81">
        <v>3</v>
      </c>
      <c r="E20" s="81">
        <v>1</v>
      </c>
      <c r="F20" s="81"/>
      <c r="G20" s="81">
        <v>1</v>
      </c>
      <c r="H20" s="81"/>
      <c r="I20" s="81"/>
      <c r="J20" s="81"/>
      <c r="K20" s="81">
        <f t="shared" si="0"/>
        <v>2</v>
      </c>
      <c r="L20" s="83">
        <f t="shared" si="1"/>
        <v>15000</v>
      </c>
    </row>
    <row r="21" spans="1:18" x14ac:dyDescent="0.35">
      <c r="A21" s="81">
        <f t="shared" si="3"/>
        <v>16</v>
      </c>
      <c r="B21" s="82" t="s">
        <v>286</v>
      </c>
      <c r="C21" s="81" t="s">
        <v>284</v>
      </c>
      <c r="D21" s="81">
        <v>3</v>
      </c>
      <c r="E21" s="81"/>
      <c r="F21" s="81">
        <v>1</v>
      </c>
      <c r="G21" s="81">
        <v>1</v>
      </c>
      <c r="H21" s="81"/>
      <c r="I21" s="81"/>
      <c r="J21" s="81"/>
      <c r="K21" s="81">
        <f t="shared" si="0"/>
        <v>2</v>
      </c>
      <c r="L21" s="83">
        <f t="shared" si="1"/>
        <v>15000</v>
      </c>
    </row>
    <row r="22" spans="1:18" x14ac:dyDescent="0.35">
      <c r="A22" s="81">
        <f t="shared" si="3"/>
        <v>17</v>
      </c>
      <c r="B22" s="82" t="s">
        <v>287</v>
      </c>
      <c r="C22" s="81" t="s">
        <v>284</v>
      </c>
      <c r="D22" s="81">
        <v>3</v>
      </c>
      <c r="E22" s="81"/>
      <c r="F22" s="81"/>
      <c r="G22" s="81">
        <v>2</v>
      </c>
      <c r="H22" s="81"/>
      <c r="I22" s="81"/>
      <c r="J22" s="81"/>
      <c r="K22" s="81">
        <f t="shared" si="0"/>
        <v>2</v>
      </c>
      <c r="L22" s="83">
        <f t="shared" si="1"/>
        <v>15000</v>
      </c>
    </row>
    <row r="23" spans="1:18" x14ac:dyDescent="0.35">
      <c r="A23" s="81">
        <f t="shared" si="3"/>
        <v>18</v>
      </c>
      <c r="B23" s="82" t="s">
        <v>288</v>
      </c>
      <c r="C23" s="81" t="s">
        <v>284</v>
      </c>
      <c r="D23" s="81">
        <v>3</v>
      </c>
      <c r="E23" s="81"/>
      <c r="F23" s="81">
        <v>1</v>
      </c>
      <c r="G23" s="81">
        <v>1</v>
      </c>
      <c r="H23" s="81"/>
      <c r="I23" s="81"/>
      <c r="J23" s="81"/>
      <c r="K23" s="81">
        <f t="shared" si="0"/>
        <v>2</v>
      </c>
      <c r="L23" s="83">
        <f t="shared" si="1"/>
        <v>15000</v>
      </c>
    </row>
    <row r="24" spans="1:18" x14ac:dyDescent="0.35">
      <c r="A24" s="81">
        <f t="shared" si="3"/>
        <v>19</v>
      </c>
      <c r="B24" s="82" t="s">
        <v>193</v>
      </c>
      <c r="C24" s="81" t="s">
        <v>194</v>
      </c>
      <c r="D24" s="81">
        <v>7</v>
      </c>
      <c r="E24" s="81">
        <v>1</v>
      </c>
      <c r="F24" s="81">
        <v>2</v>
      </c>
      <c r="G24" s="81">
        <v>2</v>
      </c>
      <c r="H24" s="81">
        <v>1</v>
      </c>
      <c r="I24" s="81"/>
      <c r="J24" s="81"/>
      <c r="K24" s="81">
        <f t="shared" si="0"/>
        <v>6</v>
      </c>
      <c r="L24" s="83">
        <f t="shared" si="1"/>
        <v>45000</v>
      </c>
      <c r="N24" s="35"/>
    </row>
    <row r="25" spans="1:18" x14ac:dyDescent="0.35">
      <c r="A25" s="81">
        <f t="shared" si="3"/>
        <v>20</v>
      </c>
      <c r="B25" s="82" t="s">
        <v>293</v>
      </c>
      <c r="C25" s="81" t="s">
        <v>194</v>
      </c>
      <c r="D25" s="81">
        <v>7</v>
      </c>
      <c r="E25" s="81"/>
      <c r="F25" s="81">
        <v>3</v>
      </c>
      <c r="G25" s="81">
        <v>1</v>
      </c>
      <c r="H25" s="81">
        <v>1</v>
      </c>
      <c r="I25" s="81">
        <v>1</v>
      </c>
      <c r="J25" s="81"/>
      <c r="K25" s="81">
        <f t="shared" si="0"/>
        <v>6</v>
      </c>
      <c r="L25" s="83">
        <f t="shared" si="1"/>
        <v>45000</v>
      </c>
    </row>
    <row r="26" spans="1:18" x14ac:dyDescent="0.35">
      <c r="A26" s="81">
        <f t="shared" si="3"/>
        <v>21</v>
      </c>
      <c r="B26" s="82" t="s">
        <v>294</v>
      </c>
      <c r="C26" s="81" t="s">
        <v>194</v>
      </c>
      <c r="D26" s="81">
        <v>7</v>
      </c>
      <c r="E26" s="81"/>
      <c r="F26" s="81"/>
      <c r="G26" s="81"/>
      <c r="H26" s="81"/>
      <c r="I26" s="81"/>
      <c r="J26" s="81"/>
      <c r="K26" s="81">
        <f t="shared" si="0"/>
        <v>0</v>
      </c>
      <c r="L26" s="83">
        <f t="shared" si="1"/>
        <v>0</v>
      </c>
      <c r="N26" s="35"/>
    </row>
    <row r="27" spans="1:18" x14ac:dyDescent="0.35">
      <c r="A27" s="81">
        <f t="shared" si="3"/>
        <v>22</v>
      </c>
      <c r="B27" s="82" t="s">
        <v>294</v>
      </c>
      <c r="C27" s="81" t="s">
        <v>216</v>
      </c>
      <c r="D27" s="81">
        <v>3</v>
      </c>
      <c r="E27" s="81">
        <v>1</v>
      </c>
      <c r="F27" s="81">
        <v>1</v>
      </c>
      <c r="G27" s="81"/>
      <c r="H27" s="81">
        <v>1</v>
      </c>
      <c r="I27" s="81"/>
      <c r="J27" s="81"/>
      <c r="K27" s="81">
        <f t="shared" si="0"/>
        <v>3</v>
      </c>
      <c r="L27" s="83">
        <f t="shared" si="1"/>
        <v>22500</v>
      </c>
    </row>
    <row r="28" spans="1:18" x14ac:dyDescent="0.35">
      <c r="A28" s="81">
        <f t="shared" si="3"/>
        <v>23</v>
      </c>
      <c r="B28" s="82" t="s">
        <v>295</v>
      </c>
      <c r="C28" s="81" t="s">
        <v>108</v>
      </c>
      <c r="D28" s="81">
        <v>6</v>
      </c>
      <c r="E28" s="81"/>
      <c r="F28" s="81">
        <v>2</v>
      </c>
      <c r="G28" s="81">
        <v>2</v>
      </c>
      <c r="H28" s="81"/>
      <c r="I28" s="81"/>
      <c r="J28" s="81">
        <v>2</v>
      </c>
      <c r="K28" s="81">
        <f t="shared" si="0"/>
        <v>6</v>
      </c>
      <c r="L28" s="83">
        <f t="shared" si="1"/>
        <v>45000</v>
      </c>
    </row>
    <row r="29" spans="1:18" x14ac:dyDescent="0.35">
      <c r="A29" s="81">
        <f t="shared" si="3"/>
        <v>24</v>
      </c>
      <c r="B29" s="82" t="s">
        <v>296</v>
      </c>
      <c r="C29" s="81" t="s">
        <v>108</v>
      </c>
      <c r="D29" s="81">
        <v>6</v>
      </c>
      <c r="E29" s="81"/>
      <c r="F29" s="81">
        <v>4</v>
      </c>
      <c r="G29" s="81">
        <v>2</v>
      </c>
      <c r="H29" s="81">
        <v>2</v>
      </c>
      <c r="I29" s="81">
        <v>2</v>
      </c>
      <c r="J29" s="81">
        <v>2</v>
      </c>
      <c r="K29" s="81">
        <f t="shared" si="0"/>
        <v>12</v>
      </c>
      <c r="L29" s="83">
        <f t="shared" si="1"/>
        <v>90000</v>
      </c>
    </row>
    <row r="30" spans="1:18" x14ac:dyDescent="0.35">
      <c r="A30" s="81">
        <f t="shared" si="3"/>
        <v>25</v>
      </c>
      <c r="B30" s="82" t="s">
        <v>297</v>
      </c>
      <c r="C30" s="81" t="s">
        <v>108</v>
      </c>
      <c r="D30" s="81">
        <v>6</v>
      </c>
      <c r="E30" s="81"/>
      <c r="F30" s="81">
        <v>2</v>
      </c>
      <c r="G30" s="81"/>
      <c r="H30" s="81"/>
      <c r="I30" s="81"/>
      <c r="J30" s="81">
        <v>2</v>
      </c>
      <c r="K30" s="81">
        <f t="shared" ref="K30" si="4">SUM(E30:J30)</f>
        <v>4</v>
      </c>
      <c r="L30" s="83">
        <f t="shared" ref="L30" si="5">K30*7500</f>
        <v>30000</v>
      </c>
    </row>
    <row r="31" spans="1:18" x14ac:dyDescent="0.35">
      <c r="A31" s="81">
        <f t="shared" si="3"/>
        <v>26</v>
      </c>
      <c r="B31" s="82" t="s">
        <v>298</v>
      </c>
      <c r="C31" s="81" t="s">
        <v>108</v>
      </c>
      <c r="D31" s="81">
        <v>6</v>
      </c>
      <c r="E31" s="81"/>
      <c r="F31" s="81">
        <v>1</v>
      </c>
      <c r="G31" s="81"/>
      <c r="H31" s="81"/>
      <c r="I31" s="81">
        <v>2</v>
      </c>
      <c r="J31" s="81">
        <v>2</v>
      </c>
      <c r="K31" s="81">
        <f t="shared" si="0"/>
        <v>5</v>
      </c>
      <c r="L31" s="83">
        <f t="shared" si="1"/>
        <v>37500</v>
      </c>
    </row>
    <row r="32" spans="1:18" x14ac:dyDescent="0.35">
      <c r="A32" s="81">
        <f t="shared" si="3"/>
        <v>27</v>
      </c>
      <c r="B32" s="82" t="s">
        <v>299</v>
      </c>
      <c r="C32" s="81" t="s">
        <v>108</v>
      </c>
      <c r="D32" s="81">
        <v>6</v>
      </c>
      <c r="E32" s="81">
        <v>2</v>
      </c>
      <c r="F32" s="81"/>
      <c r="G32" s="81"/>
      <c r="H32" s="81"/>
      <c r="I32" s="81"/>
      <c r="J32" s="81"/>
      <c r="K32" s="81">
        <f t="shared" ref="K32" si="6">SUM(E32:J32)</f>
        <v>2</v>
      </c>
      <c r="L32" s="83">
        <f t="shared" ref="L32" si="7">K32*7500</f>
        <v>15000</v>
      </c>
    </row>
    <row r="33" spans="1:20" x14ac:dyDescent="0.35">
      <c r="A33" s="81">
        <f t="shared" si="3"/>
        <v>28</v>
      </c>
      <c r="B33" s="82" t="s">
        <v>328</v>
      </c>
      <c r="C33" s="81" t="s">
        <v>108</v>
      </c>
      <c r="D33" s="81">
        <v>6</v>
      </c>
      <c r="E33" s="81"/>
      <c r="F33" s="81">
        <v>1</v>
      </c>
      <c r="G33" s="81"/>
      <c r="H33" s="81"/>
      <c r="I33" s="81">
        <v>2</v>
      </c>
      <c r="J33" s="81">
        <v>2</v>
      </c>
      <c r="K33" s="81">
        <f>SUM(E33:J33)</f>
        <v>5</v>
      </c>
      <c r="L33" s="83">
        <f>K33*7500</f>
        <v>37500</v>
      </c>
    </row>
    <row r="34" spans="1:20" x14ac:dyDescent="0.35">
      <c r="A34" s="81">
        <f t="shared" si="3"/>
        <v>29</v>
      </c>
      <c r="B34" s="82" t="s">
        <v>306</v>
      </c>
      <c r="C34" s="81" t="s">
        <v>107</v>
      </c>
      <c r="D34" s="81">
        <v>5</v>
      </c>
      <c r="E34" s="81"/>
      <c r="F34" s="81">
        <v>2</v>
      </c>
      <c r="G34" s="81"/>
      <c r="H34" s="81"/>
      <c r="I34" s="81"/>
      <c r="J34" s="81"/>
      <c r="K34" s="81">
        <f>SUM(E34:J34)</f>
        <v>2</v>
      </c>
      <c r="L34" s="83">
        <f>K34*7500</f>
        <v>15000</v>
      </c>
    </row>
    <row r="35" spans="1:20" x14ac:dyDescent="0.35">
      <c r="A35" s="1">
        <f t="shared" si="3"/>
        <v>30</v>
      </c>
      <c r="B35" s="60"/>
      <c r="C35" s="61"/>
      <c r="D35" s="61"/>
      <c r="E35" s="61"/>
      <c r="F35" s="61"/>
      <c r="G35" s="61"/>
      <c r="H35" s="61"/>
      <c r="I35" s="61"/>
      <c r="J35" s="61"/>
      <c r="K35" s="1">
        <f t="shared" si="0"/>
        <v>0</v>
      </c>
      <c r="L35" s="8">
        <f t="shared" si="1"/>
        <v>0</v>
      </c>
    </row>
    <row r="36" spans="1:20" s="10" customFormat="1" ht="24.75" customHeight="1" x14ac:dyDescent="0.35">
      <c r="A36" s="663" t="s">
        <v>0</v>
      </c>
      <c r="B36" s="664"/>
      <c r="C36" s="72"/>
      <c r="D36" s="72"/>
      <c r="E36" s="22">
        <f>SUM(E6:E35)</f>
        <v>11</v>
      </c>
      <c r="F36" s="22">
        <f t="shared" ref="F36:L36" si="8">SUM(F6:F35)</f>
        <v>29</v>
      </c>
      <c r="G36" s="22">
        <f t="shared" si="8"/>
        <v>25</v>
      </c>
      <c r="H36" s="22">
        <f t="shared" si="8"/>
        <v>9</v>
      </c>
      <c r="I36" s="22">
        <f t="shared" si="8"/>
        <v>26</v>
      </c>
      <c r="J36" s="22">
        <f t="shared" si="8"/>
        <v>31</v>
      </c>
      <c r="K36" s="22">
        <f t="shared" si="8"/>
        <v>131</v>
      </c>
      <c r="L36" s="23">
        <f t="shared" si="8"/>
        <v>982500</v>
      </c>
    </row>
    <row r="37" spans="1:20" x14ac:dyDescent="0.35">
      <c r="L37" s="20">
        <f>K36*5500</f>
        <v>720500</v>
      </c>
    </row>
    <row r="38" spans="1:20" x14ac:dyDescent="0.35">
      <c r="B38" t="s">
        <v>91</v>
      </c>
      <c r="L38" s="21">
        <f>L36-L37</f>
        <v>262000</v>
      </c>
    </row>
    <row r="39" spans="1:20" x14ac:dyDescent="0.35">
      <c r="K39" t="s">
        <v>329</v>
      </c>
      <c r="L39">
        <v>19500</v>
      </c>
      <c r="N39" s="35"/>
    </row>
    <row r="41" spans="1:20" x14ac:dyDescent="0.35">
      <c r="B41" t="s">
        <v>2</v>
      </c>
      <c r="C41" s="4" t="s">
        <v>120</v>
      </c>
      <c r="D41" s="4" t="s">
        <v>102</v>
      </c>
      <c r="F41" t="s">
        <v>2</v>
      </c>
      <c r="G41" s="4" t="s">
        <v>273</v>
      </c>
      <c r="H41" s="4" t="s">
        <v>102</v>
      </c>
      <c r="J41" t="s">
        <v>2</v>
      </c>
      <c r="K41" s="4" t="s">
        <v>17</v>
      </c>
      <c r="L41" s="4" t="s">
        <v>102</v>
      </c>
      <c r="N41" t="s">
        <v>2</v>
      </c>
      <c r="O41" s="61" t="s">
        <v>308</v>
      </c>
      <c r="P41" s="4" t="s">
        <v>229</v>
      </c>
      <c r="R41" t="s">
        <v>2</v>
      </c>
      <c r="S41" s="60" t="s">
        <v>298</v>
      </c>
      <c r="T41" s="4" t="s">
        <v>301</v>
      </c>
    </row>
    <row r="42" spans="1:20" x14ac:dyDescent="0.35">
      <c r="B42" s="51" t="s">
        <v>218</v>
      </c>
      <c r="C42" s="50" t="s">
        <v>219</v>
      </c>
      <c r="D42" s="68" t="s">
        <v>0</v>
      </c>
      <c r="E42" s="65"/>
      <c r="F42" s="51" t="s">
        <v>218</v>
      </c>
      <c r="G42" s="50" t="s">
        <v>219</v>
      </c>
      <c r="H42" s="68" t="s">
        <v>0</v>
      </c>
      <c r="I42" s="65"/>
      <c r="J42" s="51" t="s">
        <v>218</v>
      </c>
      <c r="K42" s="50" t="s">
        <v>219</v>
      </c>
      <c r="L42" s="68" t="s">
        <v>0</v>
      </c>
      <c r="N42" s="51" t="s">
        <v>218</v>
      </c>
      <c r="O42" s="50" t="s">
        <v>219</v>
      </c>
      <c r="P42" s="68" t="s">
        <v>0</v>
      </c>
      <c r="R42" s="51" t="s">
        <v>218</v>
      </c>
      <c r="S42" s="50" t="s">
        <v>219</v>
      </c>
      <c r="T42" s="68" t="s">
        <v>0</v>
      </c>
    </row>
    <row r="43" spans="1:20" x14ac:dyDescent="0.35">
      <c r="B43" s="2" t="s">
        <v>18</v>
      </c>
      <c r="C43" s="1"/>
      <c r="D43" s="15"/>
      <c r="E43" s="66"/>
      <c r="F43" s="2" t="s">
        <v>18</v>
      </c>
      <c r="G43" s="1"/>
      <c r="H43" s="15">
        <f>G43*7500</f>
        <v>0</v>
      </c>
      <c r="I43" s="65"/>
      <c r="J43" s="2" t="s">
        <v>18</v>
      </c>
      <c r="K43" s="1"/>
      <c r="L43" s="15">
        <f>K43*7500</f>
        <v>0</v>
      </c>
      <c r="N43" s="2" t="s">
        <v>18</v>
      </c>
      <c r="O43" s="1"/>
      <c r="P43" s="15">
        <f>O43*7500</f>
        <v>0</v>
      </c>
      <c r="R43" s="2" t="s">
        <v>18</v>
      </c>
      <c r="S43" s="1"/>
      <c r="T43" s="15">
        <f>S43*7500</f>
        <v>0</v>
      </c>
    </row>
    <row r="44" spans="1:20" x14ac:dyDescent="0.35">
      <c r="B44" s="2" t="s">
        <v>19</v>
      </c>
      <c r="C44" s="1">
        <v>2</v>
      </c>
      <c r="D44" s="67">
        <f>C44*7500</f>
        <v>15000</v>
      </c>
      <c r="E44" s="65"/>
      <c r="F44" s="2" t="s">
        <v>19</v>
      </c>
      <c r="G44" s="1">
        <v>2</v>
      </c>
      <c r="H44" s="15">
        <f t="shared" ref="H44:H48" si="9">G44*7500</f>
        <v>15000</v>
      </c>
      <c r="I44" s="65"/>
      <c r="J44" s="2" t="s">
        <v>19</v>
      </c>
      <c r="K44" s="1">
        <v>1</v>
      </c>
      <c r="L44" s="15">
        <f t="shared" ref="L44:L48" si="10">K44*7500</f>
        <v>7500</v>
      </c>
      <c r="N44" s="2" t="s">
        <v>19</v>
      </c>
      <c r="O44" s="1">
        <v>1</v>
      </c>
      <c r="P44" s="15">
        <f t="shared" ref="P44:P48" si="11">O44*7500</f>
        <v>7500</v>
      </c>
      <c r="R44" s="2" t="s">
        <v>19</v>
      </c>
      <c r="S44" s="1">
        <v>2</v>
      </c>
      <c r="T44" s="15">
        <f t="shared" ref="T44:T48" si="12">S44*7500</f>
        <v>15000</v>
      </c>
    </row>
    <row r="45" spans="1:20" x14ac:dyDescent="0.35">
      <c r="B45" s="2" t="s">
        <v>20</v>
      </c>
      <c r="C45" s="1">
        <v>2</v>
      </c>
      <c r="D45" s="67">
        <f t="shared" ref="D45:D48" si="13">C45*7500</f>
        <v>15000</v>
      </c>
      <c r="E45" s="65"/>
      <c r="F45" s="2" t="s">
        <v>20</v>
      </c>
      <c r="G45" s="1">
        <v>1</v>
      </c>
      <c r="H45" s="15">
        <f t="shared" si="9"/>
        <v>7500</v>
      </c>
      <c r="I45" s="65"/>
      <c r="J45" s="2" t="s">
        <v>20</v>
      </c>
      <c r="K45" s="1"/>
      <c r="L45" s="15">
        <f t="shared" si="10"/>
        <v>0</v>
      </c>
      <c r="N45" s="2" t="s">
        <v>20</v>
      </c>
      <c r="O45" s="1">
        <v>1</v>
      </c>
      <c r="P45" s="15">
        <f t="shared" si="11"/>
        <v>7500</v>
      </c>
      <c r="R45" s="2" t="s">
        <v>20</v>
      </c>
      <c r="S45" s="1"/>
      <c r="T45" s="15">
        <f t="shared" si="12"/>
        <v>0</v>
      </c>
    </row>
    <row r="46" spans="1:20" x14ac:dyDescent="0.35">
      <c r="B46" s="2" t="s">
        <v>21</v>
      </c>
      <c r="C46" s="1"/>
      <c r="D46" s="67">
        <f t="shared" si="13"/>
        <v>0</v>
      </c>
      <c r="F46" s="2" t="s">
        <v>21</v>
      </c>
      <c r="G46" s="1"/>
      <c r="H46" s="15">
        <f t="shared" si="9"/>
        <v>0</v>
      </c>
      <c r="J46" s="2" t="s">
        <v>21</v>
      </c>
      <c r="K46" s="1"/>
      <c r="L46" s="15">
        <f t="shared" si="10"/>
        <v>0</v>
      </c>
      <c r="N46" s="2" t="s">
        <v>21</v>
      </c>
      <c r="O46" s="1">
        <v>3</v>
      </c>
      <c r="P46" s="15">
        <f t="shared" si="11"/>
        <v>22500</v>
      </c>
      <c r="R46" s="2" t="s">
        <v>21</v>
      </c>
      <c r="S46" s="1">
        <v>1</v>
      </c>
      <c r="T46" s="15">
        <f t="shared" si="12"/>
        <v>7500</v>
      </c>
    </row>
    <row r="47" spans="1:20" x14ac:dyDescent="0.35">
      <c r="B47" s="2" t="s">
        <v>22</v>
      </c>
      <c r="C47" s="1"/>
      <c r="D47" s="67">
        <f t="shared" si="13"/>
        <v>0</v>
      </c>
      <c r="F47" s="2" t="s">
        <v>22</v>
      </c>
      <c r="G47" s="1"/>
      <c r="H47" s="15">
        <f t="shared" si="9"/>
        <v>0</v>
      </c>
      <c r="J47" s="2" t="s">
        <v>22</v>
      </c>
      <c r="K47" s="1"/>
      <c r="L47" s="15">
        <f t="shared" si="10"/>
        <v>0</v>
      </c>
      <c r="N47" s="2" t="s">
        <v>22</v>
      </c>
      <c r="O47" s="1">
        <v>1</v>
      </c>
      <c r="P47" s="15">
        <f t="shared" si="11"/>
        <v>7500</v>
      </c>
      <c r="R47" s="2" t="s">
        <v>22</v>
      </c>
      <c r="S47" s="1"/>
      <c r="T47" s="15">
        <f t="shared" si="12"/>
        <v>0</v>
      </c>
    </row>
    <row r="48" spans="1:20" x14ac:dyDescent="0.35">
      <c r="B48" s="2" t="s">
        <v>23</v>
      </c>
      <c r="C48" s="1">
        <v>2</v>
      </c>
      <c r="D48" s="67">
        <f t="shared" si="13"/>
        <v>15000</v>
      </c>
      <c r="F48" s="2" t="s">
        <v>23</v>
      </c>
      <c r="G48" s="1">
        <v>3</v>
      </c>
      <c r="H48" s="15">
        <f t="shared" si="9"/>
        <v>22500</v>
      </c>
      <c r="J48" s="2" t="s">
        <v>23</v>
      </c>
      <c r="K48" s="1">
        <v>2</v>
      </c>
      <c r="L48" s="15">
        <f t="shared" si="10"/>
        <v>15000</v>
      </c>
      <c r="N48" s="2" t="s">
        <v>23</v>
      </c>
      <c r="O48" s="1"/>
      <c r="P48" s="15">
        <f t="shared" si="11"/>
        <v>0</v>
      </c>
      <c r="R48" s="2" t="s">
        <v>23</v>
      </c>
      <c r="S48" s="1">
        <v>2</v>
      </c>
      <c r="T48" s="15">
        <f t="shared" si="12"/>
        <v>15000</v>
      </c>
    </row>
    <row r="49" spans="2:20" x14ac:dyDescent="0.35">
      <c r="B49" s="51" t="s">
        <v>221</v>
      </c>
      <c r="C49" s="50">
        <f>SUM(C43:C48)</f>
        <v>6</v>
      </c>
      <c r="D49" s="68">
        <f>SUM(D43:D48)</f>
        <v>45000</v>
      </c>
      <c r="F49" s="51" t="s">
        <v>221</v>
      </c>
      <c r="G49" s="50">
        <f>SUM(G43:G48)</f>
        <v>6</v>
      </c>
      <c r="H49" s="68">
        <f>SUM(H43:H48)</f>
        <v>45000</v>
      </c>
      <c r="J49" s="51" t="s">
        <v>221</v>
      </c>
      <c r="K49" s="50">
        <f>SUM(K43:K48)</f>
        <v>3</v>
      </c>
      <c r="L49" s="68">
        <f>SUM(L43:L48)</f>
        <v>22500</v>
      </c>
      <c r="N49" s="51" t="s">
        <v>221</v>
      </c>
      <c r="O49" s="50">
        <f>SUM(O43:O48)</f>
        <v>6</v>
      </c>
      <c r="P49" s="68">
        <f>SUM(P43:P48)</f>
        <v>45000</v>
      </c>
      <c r="R49" s="51" t="s">
        <v>221</v>
      </c>
      <c r="S49" s="50">
        <f>SUM(S43:S48)</f>
        <v>5</v>
      </c>
      <c r="T49" s="68">
        <f>SUM(T43:T48)</f>
        <v>37500</v>
      </c>
    </row>
    <row r="52" spans="2:20" x14ac:dyDescent="0.35">
      <c r="B52" t="s">
        <v>2</v>
      </c>
      <c r="C52" s="4" t="s">
        <v>199</v>
      </c>
      <c r="D52" s="4" t="s">
        <v>222</v>
      </c>
      <c r="F52" t="s">
        <v>2</v>
      </c>
      <c r="G52" s="60" t="s">
        <v>5</v>
      </c>
      <c r="H52" s="4" t="s">
        <v>222</v>
      </c>
      <c r="J52" t="s">
        <v>2</v>
      </c>
      <c r="K52" s="4" t="s">
        <v>275</v>
      </c>
      <c r="L52" s="4" t="s">
        <v>225</v>
      </c>
      <c r="N52" t="s">
        <v>2</v>
      </c>
      <c r="O52" s="61" t="s">
        <v>288</v>
      </c>
      <c r="P52" s="4" t="s">
        <v>225</v>
      </c>
      <c r="R52" t="s">
        <v>2</v>
      </c>
      <c r="S52" s="60" t="s">
        <v>297</v>
      </c>
      <c r="T52" s="4" t="s">
        <v>301</v>
      </c>
    </row>
    <row r="53" spans="2:20" x14ac:dyDescent="0.35">
      <c r="B53" s="51" t="s">
        <v>218</v>
      </c>
      <c r="C53" s="50" t="s">
        <v>219</v>
      </c>
      <c r="D53" s="68" t="s">
        <v>0</v>
      </c>
      <c r="E53" s="65"/>
      <c r="F53" s="51" t="s">
        <v>218</v>
      </c>
      <c r="G53" s="50" t="s">
        <v>219</v>
      </c>
      <c r="H53" s="68" t="s">
        <v>0</v>
      </c>
      <c r="I53" s="65"/>
      <c r="J53" s="51" t="s">
        <v>218</v>
      </c>
      <c r="K53" s="50" t="s">
        <v>219</v>
      </c>
      <c r="L53" s="68" t="s">
        <v>0</v>
      </c>
      <c r="N53" s="51" t="s">
        <v>218</v>
      </c>
      <c r="O53" s="50" t="s">
        <v>219</v>
      </c>
      <c r="P53" s="68" t="s">
        <v>0</v>
      </c>
      <c r="R53" s="51" t="s">
        <v>218</v>
      </c>
      <c r="S53" s="50" t="s">
        <v>219</v>
      </c>
      <c r="T53" s="68" t="s">
        <v>0</v>
      </c>
    </row>
    <row r="54" spans="2:20" x14ac:dyDescent="0.35">
      <c r="B54" s="2" t="s">
        <v>18</v>
      </c>
      <c r="C54" s="1">
        <v>2</v>
      </c>
      <c r="D54" s="15"/>
      <c r="E54" s="66"/>
      <c r="F54" s="2" t="s">
        <v>18</v>
      </c>
      <c r="G54" s="1"/>
      <c r="H54" s="15">
        <f>G54*7500</f>
        <v>0</v>
      </c>
      <c r="I54" s="65"/>
      <c r="J54" s="2" t="s">
        <v>18</v>
      </c>
      <c r="K54" s="1"/>
      <c r="L54" s="15">
        <f>K54*7500</f>
        <v>0</v>
      </c>
      <c r="N54" s="2" t="s">
        <v>18</v>
      </c>
      <c r="O54" s="1">
        <v>1</v>
      </c>
      <c r="P54" s="15">
        <f>O54*7500</f>
        <v>7500</v>
      </c>
      <c r="R54" s="2" t="s">
        <v>18</v>
      </c>
      <c r="S54" s="1"/>
      <c r="T54" s="15">
        <f>S54*7500</f>
        <v>0</v>
      </c>
    </row>
    <row r="55" spans="2:20" x14ac:dyDescent="0.35">
      <c r="B55" s="2" t="s">
        <v>19</v>
      </c>
      <c r="C55" s="1"/>
      <c r="D55" s="67">
        <f>C55*7500</f>
        <v>0</v>
      </c>
      <c r="E55" s="65"/>
      <c r="F55" s="2" t="s">
        <v>19</v>
      </c>
      <c r="G55" s="1">
        <v>2</v>
      </c>
      <c r="H55" s="15">
        <f t="shared" ref="H55:H59" si="14">G55*7500</f>
        <v>15000</v>
      </c>
      <c r="I55" s="65"/>
      <c r="J55" s="2" t="s">
        <v>19</v>
      </c>
      <c r="K55" s="1"/>
      <c r="L55" s="15">
        <f t="shared" ref="L55:L59" si="15">K55*7500</f>
        <v>0</v>
      </c>
      <c r="N55" s="2" t="s">
        <v>19</v>
      </c>
      <c r="O55" s="1"/>
      <c r="P55" s="15">
        <f t="shared" ref="P55:P59" si="16">O55*7500</f>
        <v>0</v>
      </c>
      <c r="R55" s="2" t="s">
        <v>19</v>
      </c>
      <c r="S55" s="1"/>
      <c r="T55" s="15">
        <f t="shared" ref="T55:T59" si="17">S55*7500</f>
        <v>0</v>
      </c>
    </row>
    <row r="56" spans="2:20" x14ac:dyDescent="0.35">
      <c r="B56" s="2" t="s">
        <v>20</v>
      </c>
      <c r="C56" s="1"/>
      <c r="D56" s="67">
        <f t="shared" ref="D56:D59" si="18">C56*7500</f>
        <v>0</v>
      </c>
      <c r="E56" s="65"/>
      <c r="F56" s="2" t="s">
        <v>20</v>
      </c>
      <c r="G56" s="1"/>
      <c r="H56" s="15">
        <f t="shared" si="14"/>
        <v>0</v>
      </c>
      <c r="I56" s="65"/>
      <c r="J56" s="2" t="s">
        <v>20</v>
      </c>
      <c r="K56" s="1">
        <v>1</v>
      </c>
      <c r="L56" s="15">
        <f t="shared" si="15"/>
        <v>7500</v>
      </c>
      <c r="N56" s="2" t="s">
        <v>20</v>
      </c>
      <c r="O56" s="1">
        <v>1</v>
      </c>
      <c r="P56" s="15">
        <f t="shared" si="16"/>
        <v>7500</v>
      </c>
      <c r="R56" s="2" t="s">
        <v>20</v>
      </c>
      <c r="S56" s="1"/>
      <c r="T56" s="15">
        <f t="shared" si="17"/>
        <v>0</v>
      </c>
    </row>
    <row r="57" spans="2:20" x14ac:dyDescent="0.35">
      <c r="B57" s="2" t="s">
        <v>21</v>
      </c>
      <c r="C57" s="1"/>
      <c r="D57" s="67">
        <f t="shared" si="18"/>
        <v>0</v>
      </c>
      <c r="F57" s="2" t="s">
        <v>21</v>
      </c>
      <c r="G57" s="1">
        <v>3</v>
      </c>
      <c r="H57" s="15">
        <f t="shared" si="14"/>
        <v>22500</v>
      </c>
      <c r="J57" s="2" t="s">
        <v>21</v>
      </c>
      <c r="K57" s="1">
        <v>2</v>
      </c>
      <c r="L57" s="15">
        <f t="shared" si="15"/>
        <v>15000</v>
      </c>
      <c r="N57" s="2" t="s">
        <v>21</v>
      </c>
      <c r="O57" s="1"/>
      <c r="P57" s="15">
        <f t="shared" si="16"/>
        <v>0</v>
      </c>
      <c r="R57" s="2" t="s">
        <v>21</v>
      </c>
      <c r="S57" s="1">
        <v>2</v>
      </c>
      <c r="T57" s="15">
        <f t="shared" si="17"/>
        <v>15000</v>
      </c>
    </row>
    <row r="58" spans="2:20" x14ac:dyDescent="0.35">
      <c r="B58" s="2" t="s">
        <v>22</v>
      </c>
      <c r="C58" s="1"/>
      <c r="D58" s="67">
        <f t="shared" si="18"/>
        <v>0</v>
      </c>
      <c r="F58" s="2" t="s">
        <v>22</v>
      </c>
      <c r="G58" s="1"/>
      <c r="H58" s="15">
        <f t="shared" si="14"/>
        <v>0</v>
      </c>
      <c r="J58" s="2" t="s">
        <v>22</v>
      </c>
      <c r="K58" s="1"/>
      <c r="L58" s="15">
        <f t="shared" si="15"/>
        <v>0</v>
      </c>
      <c r="N58" s="2" t="s">
        <v>22</v>
      </c>
      <c r="O58" s="1"/>
      <c r="P58" s="15">
        <f t="shared" si="16"/>
        <v>0</v>
      </c>
      <c r="R58" s="2" t="s">
        <v>22</v>
      </c>
      <c r="S58" s="1"/>
      <c r="T58" s="15">
        <f t="shared" si="17"/>
        <v>0</v>
      </c>
    </row>
    <row r="59" spans="2:20" x14ac:dyDescent="0.35">
      <c r="B59" s="2" t="s">
        <v>23</v>
      </c>
      <c r="C59" s="1"/>
      <c r="D59" s="67">
        <f t="shared" si="18"/>
        <v>0</v>
      </c>
      <c r="F59" s="2" t="s">
        <v>23</v>
      </c>
      <c r="G59" s="1">
        <v>5</v>
      </c>
      <c r="H59" s="15">
        <f t="shared" si="14"/>
        <v>37500</v>
      </c>
      <c r="J59" s="2" t="s">
        <v>23</v>
      </c>
      <c r="K59" s="1">
        <v>3</v>
      </c>
      <c r="L59" s="15">
        <f t="shared" si="15"/>
        <v>22500</v>
      </c>
      <c r="N59" s="2" t="s">
        <v>23</v>
      </c>
      <c r="O59" s="1"/>
      <c r="P59" s="15">
        <f t="shared" si="16"/>
        <v>0</v>
      </c>
      <c r="R59" s="2" t="s">
        <v>23</v>
      </c>
      <c r="S59" s="1">
        <v>2</v>
      </c>
      <c r="T59" s="15">
        <f t="shared" si="17"/>
        <v>15000</v>
      </c>
    </row>
    <row r="60" spans="2:20" x14ac:dyDescent="0.35">
      <c r="B60" s="51" t="s">
        <v>221</v>
      </c>
      <c r="C60" s="50">
        <f>SUM(C54:C59)</f>
        <v>2</v>
      </c>
      <c r="D60" s="68">
        <f>SUM(D54:D59)</f>
        <v>0</v>
      </c>
      <c r="F60" s="51" t="s">
        <v>221</v>
      </c>
      <c r="G60" s="50">
        <f>SUM(G54:G59)</f>
        <v>10</v>
      </c>
      <c r="H60" s="68">
        <f>SUM(H54:H59)</f>
        <v>75000</v>
      </c>
      <c r="J60" s="51" t="s">
        <v>221</v>
      </c>
      <c r="K60" s="50">
        <f>SUM(K54:K59)</f>
        <v>6</v>
      </c>
      <c r="L60" s="68">
        <f>SUM(L54:L59)</f>
        <v>45000</v>
      </c>
      <c r="N60" s="51" t="s">
        <v>221</v>
      </c>
      <c r="O60" s="50">
        <f>SUM(O54:O59)</f>
        <v>2</v>
      </c>
      <c r="P60" s="68">
        <f>SUM(P54:P59)</f>
        <v>15000</v>
      </c>
      <c r="R60" s="51" t="s">
        <v>221</v>
      </c>
      <c r="S60" s="50">
        <f>SUM(S54:S59)</f>
        <v>4</v>
      </c>
      <c r="T60" s="68">
        <f>SUM(T54:T59)</f>
        <v>30000</v>
      </c>
    </row>
    <row r="63" spans="2:20" x14ac:dyDescent="0.35">
      <c r="B63" t="s">
        <v>2</v>
      </c>
      <c r="C63" s="4" t="s">
        <v>278</v>
      </c>
      <c r="D63" s="4">
        <v>7</v>
      </c>
      <c r="F63" t="s">
        <v>2</v>
      </c>
      <c r="G63" s="4" t="s">
        <v>281</v>
      </c>
      <c r="H63" s="4" t="s">
        <v>225</v>
      </c>
      <c r="J63" t="s">
        <v>2</v>
      </c>
      <c r="K63" s="4" t="s">
        <v>12</v>
      </c>
      <c r="L63" s="4" t="s">
        <v>230</v>
      </c>
      <c r="N63" t="s">
        <v>2</v>
      </c>
      <c r="O63" s="61" t="s">
        <v>193</v>
      </c>
      <c r="P63" s="4" t="s">
        <v>229</v>
      </c>
      <c r="R63" t="s">
        <v>2</v>
      </c>
      <c r="S63" s="60" t="s">
        <v>306</v>
      </c>
      <c r="T63" s="4" t="s">
        <v>307</v>
      </c>
    </row>
    <row r="64" spans="2:20" x14ac:dyDescent="0.35">
      <c r="B64" s="51" t="s">
        <v>218</v>
      </c>
      <c r="C64" s="50" t="s">
        <v>219</v>
      </c>
      <c r="D64" s="68" t="s">
        <v>0</v>
      </c>
      <c r="E64" s="65"/>
      <c r="F64" s="51" t="s">
        <v>218</v>
      </c>
      <c r="G64" s="50" t="s">
        <v>219</v>
      </c>
      <c r="H64" s="68" t="s">
        <v>0</v>
      </c>
      <c r="I64" s="65"/>
      <c r="J64" s="51" t="s">
        <v>218</v>
      </c>
      <c r="K64" s="50" t="s">
        <v>219</v>
      </c>
      <c r="L64" s="68" t="s">
        <v>0</v>
      </c>
      <c r="N64" s="51" t="s">
        <v>218</v>
      </c>
      <c r="O64" s="50" t="s">
        <v>219</v>
      </c>
      <c r="P64" s="68" t="s">
        <v>0</v>
      </c>
      <c r="R64" s="51" t="s">
        <v>218</v>
      </c>
      <c r="S64" s="50" t="s">
        <v>219</v>
      </c>
      <c r="T64" s="68" t="s">
        <v>0</v>
      </c>
    </row>
    <row r="65" spans="2:20" x14ac:dyDescent="0.35">
      <c r="B65" s="2" t="s">
        <v>18</v>
      </c>
      <c r="C65" s="1"/>
      <c r="D65" s="15"/>
      <c r="E65" s="66"/>
      <c r="F65" s="2" t="s">
        <v>18</v>
      </c>
      <c r="G65" s="1">
        <v>2</v>
      </c>
      <c r="H65" s="15">
        <f>G65*7500</f>
        <v>15000</v>
      </c>
      <c r="I65" s="65"/>
      <c r="J65" s="2" t="s">
        <v>18</v>
      </c>
      <c r="K65" s="1"/>
      <c r="L65" s="15">
        <f>K65*7500</f>
        <v>0</v>
      </c>
      <c r="N65" s="2" t="s">
        <v>18</v>
      </c>
      <c r="O65" s="1">
        <v>1</v>
      </c>
      <c r="P65" s="15">
        <f>O65*7500</f>
        <v>7500</v>
      </c>
      <c r="R65" s="2" t="s">
        <v>18</v>
      </c>
      <c r="S65" s="1"/>
      <c r="T65" s="15">
        <f>S65*7500</f>
        <v>0</v>
      </c>
    </row>
    <row r="66" spans="2:20" x14ac:dyDescent="0.35">
      <c r="B66" s="2" t="s">
        <v>19</v>
      </c>
      <c r="C66" s="1">
        <v>2</v>
      </c>
      <c r="D66" s="67">
        <f>C66*7500</f>
        <v>15000</v>
      </c>
      <c r="E66" s="65"/>
      <c r="F66" s="2" t="s">
        <v>19</v>
      </c>
      <c r="G66" s="1"/>
      <c r="H66" s="15">
        <f t="shared" ref="H66:H70" si="19">G66*7500</f>
        <v>0</v>
      </c>
      <c r="I66" s="65"/>
      <c r="J66" s="2" t="s">
        <v>19</v>
      </c>
      <c r="K66" s="1"/>
      <c r="L66" s="15">
        <f t="shared" ref="L66:L70" si="20">K66*7500</f>
        <v>0</v>
      </c>
      <c r="N66" s="2" t="s">
        <v>19</v>
      </c>
      <c r="O66" s="1"/>
      <c r="P66" s="15">
        <f t="shared" ref="P66:P70" si="21">O66*7500</f>
        <v>0</v>
      </c>
      <c r="R66" s="2" t="s">
        <v>19</v>
      </c>
      <c r="S66" s="1"/>
      <c r="T66" s="15">
        <f t="shared" ref="T66:T70" si="22">S66*7500</f>
        <v>0</v>
      </c>
    </row>
    <row r="67" spans="2:20" x14ac:dyDescent="0.35">
      <c r="B67" s="2" t="s">
        <v>20</v>
      </c>
      <c r="C67" s="1">
        <v>2</v>
      </c>
      <c r="D67" s="67">
        <f t="shared" ref="D67:D70" si="23">C67*7500</f>
        <v>15000</v>
      </c>
      <c r="E67" s="65"/>
      <c r="F67" s="2" t="s">
        <v>20</v>
      </c>
      <c r="G67" s="1">
        <v>2</v>
      </c>
      <c r="H67" s="15">
        <f t="shared" si="19"/>
        <v>15000</v>
      </c>
      <c r="I67" s="65"/>
      <c r="J67" s="2" t="s">
        <v>20</v>
      </c>
      <c r="K67" s="1"/>
      <c r="L67" s="15">
        <v>3</v>
      </c>
      <c r="N67" s="2" t="s">
        <v>20</v>
      </c>
      <c r="O67" s="1">
        <v>2</v>
      </c>
      <c r="P67" s="15">
        <f t="shared" si="21"/>
        <v>15000</v>
      </c>
      <c r="R67" s="2" t="s">
        <v>20</v>
      </c>
      <c r="S67" s="1"/>
      <c r="T67" s="15">
        <f t="shared" si="22"/>
        <v>0</v>
      </c>
    </row>
    <row r="68" spans="2:20" x14ac:dyDescent="0.35">
      <c r="B68" s="2" t="s">
        <v>21</v>
      </c>
      <c r="C68" s="1"/>
      <c r="D68" s="67">
        <f t="shared" si="23"/>
        <v>0</v>
      </c>
      <c r="F68" s="2" t="s">
        <v>21</v>
      </c>
      <c r="G68" s="1"/>
      <c r="H68" s="15">
        <f t="shared" si="19"/>
        <v>0</v>
      </c>
      <c r="J68" s="2" t="s">
        <v>21</v>
      </c>
      <c r="K68" s="1"/>
      <c r="L68" s="15">
        <f t="shared" si="20"/>
        <v>0</v>
      </c>
      <c r="N68" s="2" t="s">
        <v>21</v>
      </c>
      <c r="O68" s="1">
        <v>2</v>
      </c>
      <c r="P68" s="15">
        <f t="shared" si="21"/>
        <v>15000</v>
      </c>
      <c r="R68" s="2" t="s">
        <v>21</v>
      </c>
      <c r="S68" s="1">
        <v>2</v>
      </c>
      <c r="T68" s="15">
        <f t="shared" si="22"/>
        <v>15000</v>
      </c>
    </row>
    <row r="69" spans="2:20" x14ac:dyDescent="0.35">
      <c r="B69" s="2" t="s">
        <v>22</v>
      </c>
      <c r="C69" s="1">
        <v>1</v>
      </c>
      <c r="D69" s="67">
        <f t="shared" si="23"/>
        <v>7500</v>
      </c>
      <c r="F69" s="2" t="s">
        <v>22</v>
      </c>
      <c r="G69" s="1"/>
      <c r="H69" s="15">
        <f t="shared" si="19"/>
        <v>0</v>
      </c>
      <c r="J69" s="2" t="s">
        <v>22</v>
      </c>
      <c r="K69" s="1"/>
      <c r="L69" s="15">
        <v>2</v>
      </c>
      <c r="N69" s="2" t="s">
        <v>22</v>
      </c>
      <c r="O69" s="1"/>
      <c r="P69" s="15">
        <f t="shared" si="21"/>
        <v>0</v>
      </c>
      <c r="R69" s="2" t="s">
        <v>22</v>
      </c>
      <c r="S69" s="1"/>
      <c r="T69" s="15">
        <f t="shared" si="22"/>
        <v>0</v>
      </c>
    </row>
    <row r="70" spans="2:20" x14ac:dyDescent="0.35">
      <c r="B70" s="2" t="s">
        <v>23</v>
      </c>
      <c r="C70" s="1"/>
      <c r="D70" s="67">
        <f t="shared" si="23"/>
        <v>0</v>
      </c>
      <c r="F70" s="2" t="s">
        <v>23</v>
      </c>
      <c r="G70" s="1"/>
      <c r="H70" s="15">
        <f t="shared" si="19"/>
        <v>0</v>
      </c>
      <c r="J70" s="2" t="s">
        <v>23</v>
      </c>
      <c r="K70" s="1"/>
      <c r="L70" s="15">
        <f t="shared" si="20"/>
        <v>0</v>
      </c>
      <c r="N70" s="2" t="s">
        <v>23</v>
      </c>
      <c r="O70" s="1">
        <v>1</v>
      </c>
      <c r="P70" s="15">
        <f t="shared" si="21"/>
        <v>7500</v>
      </c>
      <c r="R70" s="2" t="s">
        <v>23</v>
      </c>
      <c r="S70" s="1"/>
      <c r="T70" s="15">
        <f t="shared" si="22"/>
        <v>0</v>
      </c>
    </row>
    <row r="71" spans="2:20" x14ac:dyDescent="0.35">
      <c r="B71" s="51" t="s">
        <v>221</v>
      </c>
      <c r="C71" s="50">
        <f>SUM(C65:C70)</f>
        <v>5</v>
      </c>
      <c r="D71" s="68">
        <f>SUM(D65:D70)</f>
        <v>37500</v>
      </c>
      <c r="F71" s="51" t="s">
        <v>221</v>
      </c>
      <c r="G71" s="50">
        <f>SUM(G65:G70)</f>
        <v>4</v>
      </c>
      <c r="H71" s="68">
        <f>SUM(H65:H70)</f>
        <v>30000</v>
      </c>
      <c r="J71" s="51" t="s">
        <v>221</v>
      </c>
      <c r="K71" s="50">
        <f>SUM(K65:K70)</f>
        <v>0</v>
      </c>
      <c r="L71" s="68">
        <f>SUM(L65:L70)</f>
        <v>5</v>
      </c>
      <c r="N71" s="51" t="s">
        <v>221</v>
      </c>
      <c r="O71" s="50">
        <f>SUM(O65:O70)</f>
        <v>6</v>
      </c>
      <c r="P71" s="68">
        <f>SUM(P65:P70)</f>
        <v>45000</v>
      </c>
      <c r="R71" s="51" t="s">
        <v>221</v>
      </c>
      <c r="S71" s="50">
        <f>SUM(S65:S70)</f>
        <v>2</v>
      </c>
      <c r="T71" s="68">
        <f>SUM(T65:T70)</f>
        <v>15000</v>
      </c>
    </row>
    <row r="74" spans="2:20" x14ac:dyDescent="0.35">
      <c r="B74" t="s">
        <v>2</v>
      </c>
      <c r="C74" s="4" t="s">
        <v>282</v>
      </c>
      <c r="D74" s="4" t="s">
        <v>225</v>
      </c>
      <c r="F74" t="s">
        <v>2</v>
      </c>
      <c r="G74" s="4" t="s">
        <v>220</v>
      </c>
      <c r="H74" s="4" t="s">
        <v>186</v>
      </c>
      <c r="J74" t="s">
        <v>2</v>
      </c>
      <c r="K74" s="4" t="s">
        <v>26</v>
      </c>
      <c r="L74" s="4" t="s">
        <v>225</v>
      </c>
      <c r="N74" t="s">
        <v>2</v>
      </c>
      <c r="O74" s="61" t="s">
        <v>294</v>
      </c>
      <c r="P74" s="4">
        <v>3</v>
      </c>
      <c r="R74" t="s">
        <v>2</v>
      </c>
      <c r="S74" s="60" t="s">
        <v>295</v>
      </c>
      <c r="T74" s="4" t="s">
        <v>300</v>
      </c>
    </row>
    <row r="75" spans="2:20" x14ac:dyDescent="0.35">
      <c r="B75" s="51" t="s">
        <v>218</v>
      </c>
      <c r="C75" s="50" t="s">
        <v>219</v>
      </c>
      <c r="D75" s="68" t="s">
        <v>0</v>
      </c>
      <c r="E75" s="65"/>
      <c r="F75" s="51" t="s">
        <v>218</v>
      </c>
      <c r="G75" s="50" t="s">
        <v>219</v>
      </c>
      <c r="H75" s="68" t="s">
        <v>0</v>
      </c>
      <c r="I75" s="65"/>
      <c r="J75" s="51" t="s">
        <v>218</v>
      </c>
      <c r="K75" s="50" t="s">
        <v>219</v>
      </c>
      <c r="L75" s="68" t="s">
        <v>0</v>
      </c>
      <c r="N75" s="51" t="s">
        <v>218</v>
      </c>
      <c r="O75" s="50" t="s">
        <v>219</v>
      </c>
      <c r="P75" s="68" t="s">
        <v>0</v>
      </c>
      <c r="R75" s="51" t="s">
        <v>218</v>
      </c>
      <c r="S75" s="50" t="s">
        <v>219</v>
      </c>
      <c r="T75" s="68" t="s">
        <v>0</v>
      </c>
    </row>
    <row r="76" spans="2:20" x14ac:dyDescent="0.35">
      <c r="B76" s="2" t="s">
        <v>18</v>
      </c>
      <c r="C76" s="1">
        <v>2</v>
      </c>
      <c r="D76" s="15"/>
      <c r="E76" s="66"/>
      <c r="F76" s="2" t="s">
        <v>18</v>
      </c>
      <c r="G76" s="1"/>
      <c r="H76" s="15">
        <f>G76*7500</f>
        <v>0</v>
      </c>
      <c r="I76" s="65"/>
      <c r="J76" s="2" t="s">
        <v>18</v>
      </c>
      <c r="K76" s="1"/>
      <c r="L76" s="15">
        <f>K76*7500</f>
        <v>0</v>
      </c>
      <c r="N76" s="2" t="s">
        <v>18</v>
      </c>
      <c r="O76" s="1">
        <v>1</v>
      </c>
      <c r="P76" s="15">
        <f>O76*7500</f>
        <v>7500</v>
      </c>
      <c r="R76" s="2" t="s">
        <v>18</v>
      </c>
      <c r="S76" s="1"/>
      <c r="T76" s="15">
        <f t="shared" ref="T76:T81" si="24">S76*7500</f>
        <v>0</v>
      </c>
    </row>
    <row r="77" spans="2:20" x14ac:dyDescent="0.35">
      <c r="B77" s="2" t="s">
        <v>19</v>
      </c>
      <c r="C77" s="1"/>
      <c r="D77" s="67">
        <f>C77*7500</f>
        <v>0</v>
      </c>
      <c r="E77" s="65"/>
      <c r="F77" s="2" t="s">
        <v>19</v>
      </c>
      <c r="G77" s="1">
        <v>3</v>
      </c>
      <c r="H77" s="15">
        <f t="shared" ref="H77:H81" si="25">G77*7500</f>
        <v>22500</v>
      </c>
      <c r="I77" s="65"/>
      <c r="J77" s="2" t="s">
        <v>19</v>
      </c>
      <c r="K77" s="1"/>
      <c r="L77" s="15">
        <f t="shared" ref="L77:L81" si="26">K77*7500</f>
        <v>0</v>
      </c>
      <c r="N77" s="2" t="s">
        <v>19</v>
      </c>
      <c r="O77" s="1"/>
      <c r="P77" s="15">
        <f t="shared" ref="P77:P81" si="27">O77*7500</f>
        <v>0</v>
      </c>
      <c r="R77" s="2" t="s">
        <v>19</v>
      </c>
      <c r="S77" s="1"/>
      <c r="T77" s="15">
        <f t="shared" si="24"/>
        <v>0</v>
      </c>
    </row>
    <row r="78" spans="2:20" x14ac:dyDescent="0.35">
      <c r="B78" s="2" t="s">
        <v>20</v>
      </c>
      <c r="C78" s="1"/>
      <c r="D78" s="67">
        <f t="shared" ref="D78:D81" si="28">C78*7500</f>
        <v>0</v>
      </c>
      <c r="E78" s="65"/>
      <c r="F78" s="2" t="s">
        <v>20</v>
      </c>
      <c r="G78" s="1">
        <v>1</v>
      </c>
      <c r="H78" s="15">
        <f t="shared" si="25"/>
        <v>7500</v>
      </c>
      <c r="I78" s="65"/>
      <c r="J78" s="2" t="s">
        <v>20</v>
      </c>
      <c r="K78" s="1"/>
      <c r="L78" s="15">
        <f t="shared" si="26"/>
        <v>0</v>
      </c>
      <c r="N78" s="2" t="s">
        <v>20</v>
      </c>
      <c r="O78" s="1"/>
      <c r="P78" s="15">
        <f t="shared" si="27"/>
        <v>0</v>
      </c>
      <c r="R78" s="2" t="s">
        <v>20</v>
      </c>
      <c r="S78" s="1">
        <v>2</v>
      </c>
      <c r="T78" s="15">
        <f t="shared" si="24"/>
        <v>15000</v>
      </c>
    </row>
    <row r="79" spans="2:20" x14ac:dyDescent="0.35">
      <c r="B79" s="2" t="s">
        <v>21</v>
      </c>
      <c r="C79" s="1">
        <v>2</v>
      </c>
      <c r="D79" s="67">
        <f t="shared" si="28"/>
        <v>15000</v>
      </c>
      <c r="F79" s="2" t="s">
        <v>21</v>
      </c>
      <c r="G79" s="1">
        <v>1</v>
      </c>
      <c r="H79" s="15">
        <f t="shared" si="25"/>
        <v>7500</v>
      </c>
      <c r="J79" s="2" t="s">
        <v>21</v>
      </c>
      <c r="K79" s="1"/>
      <c r="L79" s="15">
        <f t="shared" si="26"/>
        <v>0</v>
      </c>
      <c r="N79" s="2" t="s">
        <v>21</v>
      </c>
      <c r="O79" s="1">
        <v>1</v>
      </c>
      <c r="P79" s="15">
        <f t="shared" si="27"/>
        <v>7500</v>
      </c>
      <c r="R79" s="2" t="s">
        <v>21</v>
      </c>
      <c r="S79" s="1">
        <v>2</v>
      </c>
      <c r="T79" s="15">
        <f t="shared" si="24"/>
        <v>15000</v>
      </c>
    </row>
    <row r="80" spans="2:20" x14ac:dyDescent="0.35">
      <c r="B80" s="2" t="s">
        <v>22</v>
      </c>
      <c r="C80" s="1">
        <v>1</v>
      </c>
      <c r="D80" s="67">
        <f t="shared" si="28"/>
        <v>7500</v>
      </c>
      <c r="F80" s="2" t="s">
        <v>22</v>
      </c>
      <c r="G80" s="1">
        <v>1</v>
      </c>
      <c r="H80" s="15">
        <f t="shared" si="25"/>
        <v>7500</v>
      </c>
      <c r="J80" s="2" t="s">
        <v>22</v>
      </c>
      <c r="K80" s="1"/>
      <c r="L80" s="15">
        <f t="shared" si="26"/>
        <v>0</v>
      </c>
      <c r="N80" s="2" t="s">
        <v>22</v>
      </c>
      <c r="O80" s="1"/>
      <c r="P80" s="15">
        <f t="shared" si="27"/>
        <v>0</v>
      </c>
      <c r="R80" s="2" t="s">
        <v>22</v>
      </c>
      <c r="S80" s="1"/>
      <c r="T80" s="15">
        <f t="shared" si="24"/>
        <v>0</v>
      </c>
    </row>
    <row r="81" spans="2:20" x14ac:dyDescent="0.35">
      <c r="B81" s="2" t="s">
        <v>23</v>
      </c>
      <c r="C81" s="1"/>
      <c r="D81" s="67">
        <f t="shared" si="28"/>
        <v>0</v>
      </c>
      <c r="F81" s="2" t="s">
        <v>23</v>
      </c>
      <c r="G81" s="1"/>
      <c r="H81" s="15">
        <f t="shared" si="25"/>
        <v>0</v>
      </c>
      <c r="J81" s="2" t="s">
        <v>23</v>
      </c>
      <c r="K81" s="1">
        <v>2</v>
      </c>
      <c r="L81" s="15">
        <f t="shared" si="26"/>
        <v>15000</v>
      </c>
      <c r="N81" s="2" t="s">
        <v>23</v>
      </c>
      <c r="O81" s="1">
        <v>1</v>
      </c>
      <c r="P81" s="15">
        <f t="shared" si="27"/>
        <v>7500</v>
      </c>
      <c r="R81" s="2" t="s">
        <v>23</v>
      </c>
      <c r="S81" s="1">
        <v>2</v>
      </c>
      <c r="T81" s="15">
        <f t="shared" si="24"/>
        <v>15000</v>
      </c>
    </row>
    <row r="82" spans="2:20" x14ac:dyDescent="0.35">
      <c r="B82" s="51" t="s">
        <v>221</v>
      </c>
      <c r="C82" s="50">
        <f>SUM(C76:C81)</f>
        <v>5</v>
      </c>
      <c r="D82" s="68">
        <f>SUM(D76:D81)</f>
        <v>22500</v>
      </c>
      <c r="F82" s="51" t="s">
        <v>221</v>
      </c>
      <c r="G82" s="50">
        <f>SUM(G76:G81)</f>
        <v>6</v>
      </c>
      <c r="H82" s="68">
        <f>SUM(H76:H81)</f>
        <v>45000</v>
      </c>
      <c r="J82" s="51" t="s">
        <v>221</v>
      </c>
      <c r="K82" s="50">
        <f>SUM(K76:K81)</f>
        <v>2</v>
      </c>
      <c r="L82" s="68">
        <f>SUM(L76:L81)</f>
        <v>15000</v>
      </c>
      <c r="N82" s="51" t="s">
        <v>221</v>
      </c>
      <c r="O82" s="50">
        <f>SUM(O76:O81)</f>
        <v>3</v>
      </c>
      <c r="P82" s="68">
        <f>SUM(P76:P81)</f>
        <v>22500</v>
      </c>
      <c r="R82" s="51" t="s">
        <v>221</v>
      </c>
      <c r="S82" s="50">
        <f>SUM(S76:S81)</f>
        <v>6</v>
      </c>
      <c r="T82" s="68">
        <f>SUM(T76:T81)</f>
        <v>45000</v>
      </c>
    </row>
    <row r="85" spans="2:20" x14ac:dyDescent="0.35">
      <c r="B85" t="s">
        <v>2</v>
      </c>
      <c r="C85" s="60" t="s">
        <v>289</v>
      </c>
      <c r="D85" s="4" t="s">
        <v>225</v>
      </c>
      <c r="F85" t="s">
        <v>2</v>
      </c>
      <c r="G85" s="60" t="s">
        <v>290</v>
      </c>
      <c r="H85" s="4" t="s">
        <v>291</v>
      </c>
      <c r="J85" t="s">
        <v>2</v>
      </c>
      <c r="K85" s="60" t="s">
        <v>292</v>
      </c>
      <c r="L85" s="4" t="s">
        <v>225</v>
      </c>
      <c r="N85" t="s">
        <v>2</v>
      </c>
      <c r="O85" s="61" t="s">
        <v>298</v>
      </c>
      <c r="P85" s="4" t="s">
        <v>300</v>
      </c>
      <c r="R85" t="s">
        <v>2</v>
      </c>
      <c r="S85" s="60" t="s">
        <v>299</v>
      </c>
      <c r="T85" s="4" t="s">
        <v>300</v>
      </c>
    </row>
    <row r="86" spans="2:20" x14ac:dyDescent="0.35">
      <c r="B86" s="51" t="s">
        <v>218</v>
      </c>
      <c r="C86" s="50" t="s">
        <v>219</v>
      </c>
      <c r="D86" s="68" t="s">
        <v>0</v>
      </c>
      <c r="E86" s="65"/>
      <c r="F86" s="51" t="s">
        <v>218</v>
      </c>
      <c r="G86" s="50" t="s">
        <v>219</v>
      </c>
      <c r="H86" s="68" t="s">
        <v>0</v>
      </c>
      <c r="I86" s="65"/>
      <c r="J86" s="51" t="s">
        <v>218</v>
      </c>
      <c r="K86" s="50" t="s">
        <v>219</v>
      </c>
      <c r="L86" s="68" t="s">
        <v>0</v>
      </c>
      <c r="N86" s="51" t="s">
        <v>218</v>
      </c>
      <c r="O86" s="50" t="s">
        <v>219</v>
      </c>
      <c r="P86" s="68" t="s">
        <v>0</v>
      </c>
      <c r="R86" s="51" t="s">
        <v>218</v>
      </c>
      <c r="S86" s="50" t="s">
        <v>219</v>
      </c>
      <c r="T86" s="68" t="s">
        <v>0</v>
      </c>
    </row>
    <row r="87" spans="2:20" x14ac:dyDescent="0.35">
      <c r="B87" s="2" t="s">
        <v>18</v>
      </c>
      <c r="C87" s="1"/>
      <c r="D87" s="15"/>
      <c r="E87" s="66"/>
      <c r="F87" s="2" t="s">
        <v>18</v>
      </c>
      <c r="G87" s="1">
        <v>1</v>
      </c>
      <c r="H87" s="15">
        <f>G87*7500</f>
        <v>7500</v>
      </c>
      <c r="I87" s="65"/>
      <c r="J87" s="2" t="s">
        <v>18</v>
      </c>
      <c r="K87" s="1">
        <v>1</v>
      </c>
      <c r="L87" s="15">
        <f>K87*7500</f>
        <v>7500</v>
      </c>
      <c r="N87" s="2" t="s">
        <v>18</v>
      </c>
      <c r="O87" s="1"/>
      <c r="P87" s="15">
        <f>O87*7500</f>
        <v>0</v>
      </c>
      <c r="R87" s="2" t="s">
        <v>18</v>
      </c>
      <c r="S87" s="1">
        <v>2</v>
      </c>
      <c r="T87" s="15">
        <f>S87*7500</f>
        <v>15000</v>
      </c>
    </row>
    <row r="88" spans="2:20" x14ac:dyDescent="0.35">
      <c r="B88" s="2" t="s">
        <v>19</v>
      </c>
      <c r="C88" s="1">
        <v>5</v>
      </c>
      <c r="D88" s="67">
        <f>C88*7500</f>
        <v>37500</v>
      </c>
      <c r="E88" s="65"/>
      <c r="F88" s="2" t="s">
        <v>19</v>
      </c>
      <c r="G88" s="1"/>
      <c r="H88" s="15">
        <f t="shared" ref="H88:H92" si="29">G88*7500</f>
        <v>0</v>
      </c>
      <c r="I88" s="65"/>
      <c r="J88" s="2" t="s">
        <v>19</v>
      </c>
      <c r="K88" s="1"/>
      <c r="L88" s="15">
        <f t="shared" ref="L88:L92" si="30">K88*7500</f>
        <v>0</v>
      </c>
      <c r="N88" s="2" t="s">
        <v>19</v>
      </c>
      <c r="O88" s="1">
        <v>2</v>
      </c>
      <c r="P88" s="15">
        <f t="shared" ref="P88:P92" si="31">O88*7500</f>
        <v>15000</v>
      </c>
      <c r="R88" s="2" t="s">
        <v>19</v>
      </c>
      <c r="S88" s="1"/>
      <c r="T88" s="15">
        <f t="shared" ref="T88:T92" si="32">S88*7500</f>
        <v>0</v>
      </c>
    </row>
    <row r="89" spans="2:20" x14ac:dyDescent="0.35">
      <c r="B89" s="2" t="s">
        <v>20</v>
      </c>
      <c r="C89" s="1"/>
      <c r="D89" s="67">
        <f t="shared" ref="D89:D92" si="33">C89*7500</f>
        <v>0</v>
      </c>
      <c r="E89" s="65"/>
      <c r="F89" s="2" t="s">
        <v>20</v>
      </c>
      <c r="G89" s="1">
        <v>1</v>
      </c>
      <c r="H89" s="15">
        <f t="shared" si="29"/>
        <v>7500</v>
      </c>
      <c r="I89" s="65"/>
      <c r="J89" s="2" t="s">
        <v>20</v>
      </c>
      <c r="K89" s="1">
        <v>1</v>
      </c>
      <c r="L89" s="15">
        <f t="shared" si="30"/>
        <v>7500</v>
      </c>
      <c r="N89" s="2" t="s">
        <v>20</v>
      </c>
      <c r="O89" s="1"/>
      <c r="P89" s="15">
        <f t="shared" si="31"/>
        <v>0</v>
      </c>
      <c r="R89" s="2" t="s">
        <v>20</v>
      </c>
      <c r="S89" s="1"/>
      <c r="T89" s="15">
        <f t="shared" si="32"/>
        <v>0</v>
      </c>
    </row>
    <row r="90" spans="2:20" x14ac:dyDescent="0.35">
      <c r="B90" s="2" t="s">
        <v>21</v>
      </c>
      <c r="C90" s="1">
        <v>1</v>
      </c>
      <c r="D90" s="67">
        <f t="shared" si="33"/>
        <v>7500</v>
      </c>
      <c r="F90" s="2" t="s">
        <v>21</v>
      </c>
      <c r="G90" s="1"/>
      <c r="H90" s="15">
        <f t="shared" si="29"/>
        <v>0</v>
      </c>
      <c r="J90" s="2" t="s">
        <v>21</v>
      </c>
      <c r="K90" s="1"/>
      <c r="L90" s="15">
        <f t="shared" si="30"/>
        <v>0</v>
      </c>
      <c r="N90" s="2" t="s">
        <v>21</v>
      </c>
      <c r="O90" s="1">
        <v>1</v>
      </c>
      <c r="P90" s="15">
        <f t="shared" si="31"/>
        <v>7500</v>
      </c>
      <c r="R90" s="2" t="s">
        <v>21</v>
      </c>
      <c r="S90" s="1"/>
      <c r="T90" s="15">
        <f t="shared" si="32"/>
        <v>0</v>
      </c>
    </row>
    <row r="91" spans="2:20" x14ac:dyDescent="0.35">
      <c r="B91" s="2" t="s">
        <v>22</v>
      </c>
      <c r="C91" s="1"/>
      <c r="D91" s="67">
        <f t="shared" si="33"/>
        <v>0</v>
      </c>
      <c r="F91" s="2" t="s">
        <v>22</v>
      </c>
      <c r="G91" s="1"/>
      <c r="H91" s="15">
        <f t="shared" si="29"/>
        <v>0</v>
      </c>
      <c r="J91" s="2" t="s">
        <v>22</v>
      </c>
      <c r="K91" s="1"/>
      <c r="L91" s="15">
        <f t="shared" si="30"/>
        <v>0</v>
      </c>
      <c r="N91" s="2" t="s">
        <v>22</v>
      </c>
      <c r="O91" s="1"/>
      <c r="P91" s="15">
        <f t="shared" si="31"/>
        <v>0</v>
      </c>
      <c r="R91" s="2" t="s">
        <v>22</v>
      </c>
      <c r="S91" s="1"/>
      <c r="T91" s="15">
        <f t="shared" si="32"/>
        <v>0</v>
      </c>
    </row>
    <row r="92" spans="2:20" x14ac:dyDescent="0.35">
      <c r="B92" s="2" t="s">
        <v>23</v>
      </c>
      <c r="C92" s="1">
        <v>4</v>
      </c>
      <c r="D92" s="67">
        <f t="shared" si="33"/>
        <v>30000</v>
      </c>
      <c r="F92" s="2" t="s">
        <v>23</v>
      </c>
      <c r="G92" s="1"/>
      <c r="H92" s="15">
        <f t="shared" si="29"/>
        <v>0</v>
      </c>
      <c r="J92" s="2" t="s">
        <v>23</v>
      </c>
      <c r="K92" s="1"/>
      <c r="L92" s="15">
        <f t="shared" si="30"/>
        <v>0</v>
      </c>
      <c r="N92" s="2" t="s">
        <v>23</v>
      </c>
      <c r="O92" s="1">
        <v>2</v>
      </c>
      <c r="P92" s="15">
        <f t="shared" si="31"/>
        <v>15000</v>
      </c>
      <c r="R92" s="2" t="s">
        <v>23</v>
      </c>
      <c r="S92" s="1"/>
      <c r="T92" s="15">
        <f t="shared" si="32"/>
        <v>0</v>
      </c>
    </row>
    <row r="93" spans="2:20" x14ac:dyDescent="0.35">
      <c r="B93" s="51" t="s">
        <v>221</v>
      </c>
      <c r="C93" s="50">
        <f>SUM(C87:C92)</f>
        <v>10</v>
      </c>
      <c r="D93" s="68">
        <f>SUM(D87:D92)</f>
        <v>75000</v>
      </c>
      <c r="F93" s="51" t="s">
        <v>221</v>
      </c>
      <c r="G93" s="50">
        <f>SUM(G87:G92)</f>
        <v>2</v>
      </c>
      <c r="H93" s="68">
        <f>SUM(H87:H92)</f>
        <v>15000</v>
      </c>
      <c r="J93" s="51" t="s">
        <v>221</v>
      </c>
      <c r="K93" s="50">
        <f>SUM(K87:K92)</f>
        <v>2</v>
      </c>
      <c r="L93" s="68">
        <f>SUM(L87:L92)</f>
        <v>15000</v>
      </c>
      <c r="N93" s="51" t="s">
        <v>221</v>
      </c>
      <c r="O93" s="50">
        <f>SUM(O87:O92)</f>
        <v>5</v>
      </c>
      <c r="P93" s="68">
        <f>SUM(P87:P92)</f>
        <v>37500</v>
      </c>
      <c r="R93" s="51" t="s">
        <v>221</v>
      </c>
      <c r="S93" s="50">
        <f>SUM(S87:S92)</f>
        <v>2</v>
      </c>
      <c r="T93" s="68">
        <f>SUM(T87:T92)</f>
        <v>15000</v>
      </c>
    </row>
    <row r="96" spans="2:20" x14ac:dyDescent="0.35">
      <c r="B96" s="51" t="s">
        <v>218</v>
      </c>
      <c r="C96" s="50" t="s">
        <v>243</v>
      </c>
      <c r="E96" s="51" t="s">
        <v>218</v>
      </c>
      <c r="F96" s="50" t="s">
        <v>243</v>
      </c>
      <c r="H96" s="51" t="s">
        <v>218</v>
      </c>
      <c r="I96" s="50" t="s">
        <v>243</v>
      </c>
      <c r="K96" s="51" t="s">
        <v>218</v>
      </c>
      <c r="L96" s="50" t="s">
        <v>243</v>
      </c>
    </row>
    <row r="97" spans="2:13" x14ac:dyDescent="0.35">
      <c r="B97" s="2" t="s">
        <v>18</v>
      </c>
      <c r="C97" s="1" t="s">
        <v>238</v>
      </c>
      <c r="E97" s="2" t="s">
        <v>18</v>
      </c>
      <c r="F97" s="1" t="s">
        <v>238</v>
      </c>
      <c r="H97" s="2" t="s">
        <v>18</v>
      </c>
      <c r="I97" s="1" t="s">
        <v>238</v>
      </c>
      <c r="K97" s="2" t="s">
        <v>18</v>
      </c>
      <c r="L97" s="1" t="s">
        <v>238</v>
      </c>
    </row>
    <row r="98" spans="2:13" s="4" customFormat="1" x14ac:dyDescent="0.35">
      <c r="B98" s="2" t="s">
        <v>19</v>
      </c>
      <c r="C98" s="1" t="s">
        <v>237</v>
      </c>
      <c r="E98" s="2" t="s">
        <v>19</v>
      </c>
      <c r="F98" s="1" t="s">
        <v>237</v>
      </c>
      <c r="H98" s="2" t="s">
        <v>19</v>
      </c>
      <c r="I98" s="1" t="s">
        <v>237</v>
      </c>
      <c r="K98" s="2" t="s">
        <v>19</v>
      </c>
      <c r="L98" s="1" t="s">
        <v>237</v>
      </c>
      <c r="M98"/>
    </row>
    <row r="99" spans="2:13" s="4" customFormat="1" x14ac:dyDescent="0.35">
      <c r="B99" s="2" t="s">
        <v>20</v>
      </c>
      <c r="C99" s="1" t="s">
        <v>239</v>
      </c>
      <c r="E99" s="2" t="s">
        <v>20</v>
      </c>
      <c r="F99" s="1" t="s">
        <v>239</v>
      </c>
      <c r="H99" s="2" t="s">
        <v>20</v>
      </c>
      <c r="I99" s="1" t="s">
        <v>239</v>
      </c>
      <c r="K99" s="2" t="s">
        <v>20</v>
      </c>
      <c r="L99" s="1" t="s">
        <v>239</v>
      </c>
      <c r="M99"/>
    </row>
    <row r="100" spans="2:13" s="4" customFormat="1" x14ac:dyDescent="0.35">
      <c r="B100" s="2" t="s">
        <v>21</v>
      </c>
      <c r="C100" s="1" t="s">
        <v>240</v>
      </c>
      <c r="E100" s="2" t="s">
        <v>21</v>
      </c>
      <c r="F100" s="1" t="s">
        <v>240</v>
      </c>
      <c r="H100" s="2" t="s">
        <v>21</v>
      </c>
      <c r="I100" s="1" t="s">
        <v>240</v>
      </c>
      <c r="K100" s="2" t="s">
        <v>21</v>
      </c>
      <c r="L100" s="1" t="s">
        <v>240</v>
      </c>
      <c r="M100"/>
    </row>
    <row r="101" spans="2:13" s="4" customFormat="1" x14ac:dyDescent="0.35">
      <c r="B101" s="2" t="s">
        <v>22</v>
      </c>
      <c r="C101" s="1" t="s">
        <v>241</v>
      </c>
      <c r="E101" s="2" t="s">
        <v>22</v>
      </c>
      <c r="F101" s="1" t="s">
        <v>241</v>
      </c>
      <c r="H101" s="2" t="s">
        <v>22</v>
      </c>
      <c r="I101" s="1" t="s">
        <v>241</v>
      </c>
      <c r="K101" s="2" t="s">
        <v>22</v>
      </c>
      <c r="L101" s="1" t="s">
        <v>241</v>
      </c>
      <c r="M101"/>
    </row>
    <row r="102" spans="2:13" s="4" customFormat="1" x14ac:dyDescent="0.35">
      <c r="B102" s="2" t="s">
        <v>23</v>
      </c>
      <c r="C102" s="1" t="s">
        <v>242</v>
      </c>
      <c r="E102" s="2" t="s">
        <v>23</v>
      </c>
      <c r="F102" s="1" t="s">
        <v>242</v>
      </c>
      <c r="H102" s="2" t="s">
        <v>23</v>
      </c>
      <c r="I102" s="1" t="s">
        <v>242</v>
      </c>
      <c r="K102" s="2" t="s">
        <v>23</v>
      </c>
      <c r="L102" s="1" t="s">
        <v>242</v>
      </c>
      <c r="M102"/>
    </row>
    <row r="104" spans="2:13" s="4" customFormat="1" x14ac:dyDescent="0.35">
      <c r="B104" s="51" t="s">
        <v>218</v>
      </c>
      <c r="C104" s="50" t="s">
        <v>243</v>
      </c>
      <c r="E104" s="51" t="s">
        <v>218</v>
      </c>
      <c r="F104" s="50" t="s">
        <v>243</v>
      </c>
      <c r="H104" s="51" t="s">
        <v>218</v>
      </c>
      <c r="I104" s="50" t="s">
        <v>243</v>
      </c>
      <c r="K104" s="51" t="s">
        <v>218</v>
      </c>
      <c r="L104" s="50" t="s">
        <v>243</v>
      </c>
      <c r="M104"/>
    </row>
    <row r="105" spans="2:13" s="4" customFormat="1" x14ac:dyDescent="0.35">
      <c r="B105" s="2" t="s">
        <v>18</v>
      </c>
      <c r="C105" s="1" t="s">
        <v>238</v>
      </c>
      <c r="E105" s="2" t="s">
        <v>18</v>
      </c>
      <c r="F105" s="1" t="s">
        <v>238</v>
      </c>
      <c r="H105" s="2" t="s">
        <v>18</v>
      </c>
      <c r="I105" s="1" t="s">
        <v>238</v>
      </c>
      <c r="K105" s="2" t="s">
        <v>18</v>
      </c>
      <c r="L105" s="1" t="s">
        <v>238</v>
      </c>
      <c r="M105"/>
    </row>
    <row r="106" spans="2:13" s="4" customFormat="1" x14ac:dyDescent="0.35">
      <c r="B106" s="2" t="s">
        <v>19</v>
      </c>
      <c r="C106" s="1" t="s">
        <v>237</v>
      </c>
      <c r="E106" s="2" t="s">
        <v>19</v>
      </c>
      <c r="F106" s="1" t="s">
        <v>237</v>
      </c>
      <c r="H106" s="2" t="s">
        <v>19</v>
      </c>
      <c r="I106" s="1" t="s">
        <v>237</v>
      </c>
      <c r="K106" s="2" t="s">
        <v>19</v>
      </c>
      <c r="L106" s="1" t="s">
        <v>237</v>
      </c>
      <c r="M106"/>
    </row>
    <row r="107" spans="2:13" s="4" customFormat="1" x14ac:dyDescent="0.35">
      <c r="B107" s="2" t="s">
        <v>20</v>
      </c>
      <c r="C107" s="1" t="s">
        <v>239</v>
      </c>
      <c r="E107" s="2" t="s">
        <v>20</v>
      </c>
      <c r="F107" s="1" t="s">
        <v>239</v>
      </c>
      <c r="H107" s="2" t="s">
        <v>20</v>
      </c>
      <c r="I107" s="1" t="s">
        <v>239</v>
      </c>
      <c r="K107" s="2" t="s">
        <v>20</v>
      </c>
      <c r="L107" s="1" t="s">
        <v>239</v>
      </c>
      <c r="M107"/>
    </row>
    <row r="108" spans="2:13" s="4" customFormat="1" x14ac:dyDescent="0.35">
      <c r="B108" s="2" t="s">
        <v>21</v>
      </c>
      <c r="C108" s="1" t="s">
        <v>240</v>
      </c>
      <c r="E108" s="2" t="s">
        <v>21</v>
      </c>
      <c r="F108" s="1" t="s">
        <v>240</v>
      </c>
      <c r="H108" s="2" t="s">
        <v>21</v>
      </c>
      <c r="I108" s="1" t="s">
        <v>240</v>
      </c>
      <c r="K108" s="2" t="s">
        <v>21</v>
      </c>
      <c r="L108" s="1" t="s">
        <v>240</v>
      </c>
      <c r="M108"/>
    </row>
    <row r="109" spans="2:13" s="4" customFormat="1" x14ac:dyDescent="0.35">
      <c r="B109" s="2" t="s">
        <v>22</v>
      </c>
      <c r="C109" s="1" t="s">
        <v>241</v>
      </c>
      <c r="E109" s="2" t="s">
        <v>22</v>
      </c>
      <c r="F109" s="1" t="s">
        <v>241</v>
      </c>
      <c r="H109" s="2" t="s">
        <v>22</v>
      </c>
      <c r="I109" s="1" t="s">
        <v>241</v>
      </c>
      <c r="K109" s="2" t="s">
        <v>22</v>
      </c>
      <c r="L109" s="1" t="s">
        <v>241</v>
      </c>
      <c r="M109"/>
    </row>
    <row r="110" spans="2:13" s="4" customFormat="1" x14ac:dyDescent="0.35">
      <c r="B110" s="2" t="s">
        <v>23</v>
      </c>
      <c r="C110" s="1" t="s">
        <v>242</v>
      </c>
      <c r="E110" s="2" t="s">
        <v>23</v>
      </c>
      <c r="F110" s="1" t="s">
        <v>242</v>
      </c>
      <c r="H110" s="2" t="s">
        <v>23</v>
      </c>
      <c r="I110" s="1" t="s">
        <v>242</v>
      </c>
      <c r="K110" s="2" t="s">
        <v>23</v>
      </c>
      <c r="L110" s="1" t="s">
        <v>242</v>
      </c>
      <c r="M110"/>
    </row>
    <row r="112" spans="2:13" s="4" customFormat="1" x14ac:dyDescent="0.35">
      <c r="B112" s="51" t="s">
        <v>218</v>
      </c>
      <c r="C112" s="50" t="s">
        <v>243</v>
      </c>
      <c r="E112" s="51" t="s">
        <v>218</v>
      </c>
      <c r="F112" s="50" t="s">
        <v>243</v>
      </c>
      <c r="H112" s="51" t="s">
        <v>218</v>
      </c>
      <c r="I112" s="50" t="s">
        <v>243</v>
      </c>
      <c r="K112" s="51" t="s">
        <v>218</v>
      </c>
      <c r="L112" s="50" t="s">
        <v>243</v>
      </c>
      <c r="M112"/>
    </row>
    <row r="113" spans="2:13" s="4" customFormat="1" x14ac:dyDescent="0.35">
      <c r="B113" s="2" t="s">
        <v>18</v>
      </c>
      <c r="C113" s="1" t="s">
        <v>238</v>
      </c>
      <c r="E113" s="2" t="s">
        <v>18</v>
      </c>
      <c r="F113" s="1" t="s">
        <v>238</v>
      </c>
      <c r="H113" s="2" t="s">
        <v>18</v>
      </c>
      <c r="I113" s="1" t="s">
        <v>238</v>
      </c>
      <c r="K113" s="2" t="s">
        <v>18</v>
      </c>
      <c r="L113" s="1" t="s">
        <v>238</v>
      </c>
      <c r="M113"/>
    </row>
    <row r="114" spans="2:13" s="4" customFormat="1" x14ac:dyDescent="0.35">
      <c r="B114" s="2" t="s">
        <v>19</v>
      </c>
      <c r="C114" s="1" t="s">
        <v>237</v>
      </c>
      <c r="E114" s="2" t="s">
        <v>19</v>
      </c>
      <c r="F114" s="1" t="s">
        <v>237</v>
      </c>
      <c r="H114" s="2" t="s">
        <v>19</v>
      </c>
      <c r="I114" s="1" t="s">
        <v>237</v>
      </c>
      <c r="K114" s="2" t="s">
        <v>19</v>
      </c>
      <c r="L114" s="1" t="s">
        <v>237</v>
      </c>
      <c r="M114"/>
    </row>
    <row r="115" spans="2:13" s="4" customFormat="1" x14ac:dyDescent="0.35">
      <c r="B115" s="2" t="s">
        <v>20</v>
      </c>
      <c r="C115" s="1" t="s">
        <v>239</v>
      </c>
      <c r="E115" s="2" t="s">
        <v>20</v>
      </c>
      <c r="F115" s="1" t="s">
        <v>239</v>
      </c>
      <c r="H115" s="2" t="s">
        <v>20</v>
      </c>
      <c r="I115" s="1" t="s">
        <v>239</v>
      </c>
      <c r="K115" s="2" t="s">
        <v>20</v>
      </c>
      <c r="L115" s="1" t="s">
        <v>239</v>
      </c>
      <c r="M115"/>
    </row>
    <row r="116" spans="2:13" s="4" customFormat="1" x14ac:dyDescent="0.35">
      <c r="B116" s="2" t="s">
        <v>21</v>
      </c>
      <c r="C116" s="1" t="s">
        <v>240</v>
      </c>
      <c r="E116" s="2" t="s">
        <v>21</v>
      </c>
      <c r="F116" s="1" t="s">
        <v>240</v>
      </c>
      <c r="H116" s="2" t="s">
        <v>21</v>
      </c>
      <c r="I116" s="1" t="s">
        <v>240</v>
      </c>
      <c r="K116" s="2" t="s">
        <v>21</v>
      </c>
      <c r="L116" s="1" t="s">
        <v>240</v>
      </c>
      <c r="M116"/>
    </row>
    <row r="117" spans="2:13" s="4" customFormat="1" x14ac:dyDescent="0.35">
      <c r="B117" s="2" t="s">
        <v>22</v>
      </c>
      <c r="C117" s="1" t="s">
        <v>241</v>
      </c>
      <c r="E117" s="2" t="s">
        <v>22</v>
      </c>
      <c r="F117" s="1" t="s">
        <v>241</v>
      </c>
      <c r="H117" s="2" t="s">
        <v>22</v>
      </c>
      <c r="I117" s="1" t="s">
        <v>241</v>
      </c>
      <c r="K117" s="2" t="s">
        <v>22</v>
      </c>
      <c r="L117" s="1" t="s">
        <v>241</v>
      </c>
      <c r="M117"/>
    </row>
    <row r="118" spans="2:13" s="4" customFormat="1" x14ac:dyDescent="0.35">
      <c r="B118" s="2" t="s">
        <v>23</v>
      </c>
      <c r="C118" s="1" t="s">
        <v>242</v>
      </c>
      <c r="E118" s="2" t="s">
        <v>23</v>
      </c>
      <c r="F118" s="1" t="s">
        <v>242</v>
      </c>
      <c r="H118" s="2" t="s">
        <v>23</v>
      </c>
      <c r="I118" s="1" t="s">
        <v>242</v>
      </c>
      <c r="K118" s="2" t="s">
        <v>23</v>
      </c>
      <c r="L118" s="1" t="s">
        <v>242</v>
      </c>
      <c r="M118"/>
    </row>
    <row r="120" spans="2:13" s="4" customFormat="1" x14ac:dyDescent="0.35">
      <c r="B120" s="51" t="s">
        <v>218</v>
      </c>
      <c r="C120" s="50" t="s">
        <v>243</v>
      </c>
      <c r="E120" s="51" t="s">
        <v>218</v>
      </c>
      <c r="F120" s="50" t="s">
        <v>243</v>
      </c>
      <c r="H120" s="51" t="s">
        <v>218</v>
      </c>
      <c r="I120" s="50" t="s">
        <v>243</v>
      </c>
      <c r="K120" s="51" t="s">
        <v>218</v>
      </c>
      <c r="L120" s="50" t="s">
        <v>243</v>
      </c>
      <c r="M120"/>
    </row>
    <row r="121" spans="2:13" s="4" customFormat="1" x14ac:dyDescent="0.35">
      <c r="B121" s="2" t="s">
        <v>18</v>
      </c>
      <c r="C121" s="1" t="s">
        <v>238</v>
      </c>
      <c r="E121" s="2" t="s">
        <v>18</v>
      </c>
      <c r="F121" s="1" t="s">
        <v>238</v>
      </c>
      <c r="H121" s="2" t="s">
        <v>18</v>
      </c>
      <c r="I121" s="1" t="s">
        <v>238</v>
      </c>
      <c r="K121" s="2" t="s">
        <v>18</v>
      </c>
      <c r="L121" s="1" t="s">
        <v>238</v>
      </c>
      <c r="M121"/>
    </row>
    <row r="122" spans="2:13" s="4" customFormat="1" x14ac:dyDescent="0.35">
      <c r="B122" s="2" t="s">
        <v>19</v>
      </c>
      <c r="C122" s="1" t="s">
        <v>237</v>
      </c>
      <c r="E122" s="2" t="s">
        <v>19</v>
      </c>
      <c r="F122" s="1" t="s">
        <v>237</v>
      </c>
      <c r="H122" s="2" t="s">
        <v>19</v>
      </c>
      <c r="I122" s="1" t="s">
        <v>237</v>
      </c>
      <c r="K122" s="2" t="s">
        <v>19</v>
      </c>
      <c r="L122" s="1" t="s">
        <v>237</v>
      </c>
      <c r="M122"/>
    </row>
    <row r="123" spans="2:13" s="4" customFormat="1" x14ac:dyDescent="0.35">
      <c r="B123" s="2" t="s">
        <v>20</v>
      </c>
      <c r="C123" s="1" t="s">
        <v>239</v>
      </c>
      <c r="E123" s="2" t="s">
        <v>20</v>
      </c>
      <c r="F123" s="1" t="s">
        <v>239</v>
      </c>
      <c r="H123" s="2" t="s">
        <v>20</v>
      </c>
      <c r="I123" s="1" t="s">
        <v>239</v>
      </c>
      <c r="K123" s="2" t="s">
        <v>20</v>
      </c>
      <c r="L123" s="1" t="s">
        <v>239</v>
      </c>
      <c r="M123"/>
    </row>
    <row r="124" spans="2:13" s="4" customFormat="1" x14ac:dyDescent="0.35">
      <c r="B124" s="2" t="s">
        <v>21</v>
      </c>
      <c r="C124" s="1" t="s">
        <v>240</v>
      </c>
      <c r="E124" s="2" t="s">
        <v>21</v>
      </c>
      <c r="F124" s="1" t="s">
        <v>240</v>
      </c>
      <c r="H124" s="2" t="s">
        <v>21</v>
      </c>
      <c r="I124" s="1" t="s">
        <v>240</v>
      </c>
      <c r="K124" s="2" t="s">
        <v>21</v>
      </c>
      <c r="L124" s="1" t="s">
        <v>240</v>
      </c>
      <c r="M124"/>
    </row>
    <row r="125" spans="2:13" s="4" customFormat="1" x14ac:dyDescent="0.35">
      <c r="B125" s="2" t="s">
        <v>22</v>
      </c>
      <c r="C125" s="1" t="s">
        <v>241</v>
      </c>
      <c r="E125" s="2" t="s">
        <v>22</v>
      </c>
      <c r="F125" s="1" t="s">
        <v>241</v>
      </c>
      <c r="H125" s="2" t="s">
        <v>22</v>
      </c>
      <c r="I125" s="1" t="s">
        <v>241</v>
      </c>
      <c r="K125" s="2" t="s">
        <v>22</v>
      </c>
      <c r="L125" s="1" t="s">
        <v>241</v>
      </c>
      <c r="M125"/>
    </row>
    <row r="126" spans="2:13" s="4" customFormat="1" x14ac:dyDescent="0.35">
      <c r="B126" s="2" t="s">
        <v>23</v>
      </c>
      <c r="C126" s="1" t="s">
        <v>242</v>
      </c>
      <c r="E126" s="2" t="s">
        <v>23</v>
      </c>
      <c r="F126" s="1" t="s">
        <v>242</v>
      </c>
      <c r="H126" s="2" t="s">
        <v>23</v>
      </c>
      <c r="I126" s="1" t="s">
        <v>242</v>
      </c>
      <c r="K126" s="2" t="s">
        <v>23</v>
      </c>
      <c r="L126" s="1" t="s">
        <v>242</v>
      </c>
      <c r="M126"/>
    </row>
  </sheetData>
  <mergeCells count="2">
    <mergeCell ref="A1:B1"/>
    <mergeCell ref="A36:B36"/>
  </mergeCells>
  <pageMargins left="0.70866141732283472" right="0.70866141732283472" top="0.35433070866141736" bottom="0.35433070866141736" header="0.31496062992125984" footer="0.31496062992125984"/>
  <pageSetup scale="75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49" workbookViewId="0">
      <selection activeCell="N50" sqref="N50"/>
    </sheetView>
  </sheetViews>
  <sheetFormatPr defaultRowHeight="14.5" x14ac:dyDescent="0.35"/>
  <cols>
    <col min="1" max="1" width="5.26953125" style="4" customWidth="1"/>
    <col min="2" max="2" width="21.1796875" customWidth="1"/>
    <col min="3" max="3" width="16" style="4" customWidth="1"/>
    <col min="4" max="4" width="10.7265625" style="4" customWidth="1"/>
    <col min="5" max="5" width="12" style="4" bestFit="1" customWidth="1"/>
    <col min="6" max="6" width="15.1796875" style="4" bestFit="1" customWidth="1"/>
    <col min="7" max="7" width="15.54296875" style="4" customWidth="1"/>
    <col min="8" max="8" width="12" style="4" bestFit="1" customWidth="1"/>
    <col min="9" max="9" width="15.1796875" style="4" bestFit="1" customWidth="1"/>
    <col min="10" max="10" width="13" style="4" customWidth="1"/>
    <col min="11" max="11" width="10.453125" customWidth="1"/>
    <col min="12" max="12" width="12" customWidth="1"/>
    <col min="13" max="13" width="9.1796875" customWidth="1"/>
  </cols>
  <sheetData>
    <row r="1" spans="1:12" ht="18.5" x14ac:dyDescent="0.45">
      <c r="A1" s="679" t="s">
        <v>92</v>
      </c>
      <c r="B1" s="679"/>
      <c r="C1" s="62"/>
      <c r="D1" s="62"/>
    </row>
    <row r="2" spans="1:12" ht="18.5" x14ac:dyDescent="0.45">
      <c r="A2" s="18" t="s">
        <v>93</v>
      </c>
      <c r="B2" s="18"/>
      <c r="C2" s="62"/>
      <c r="D2" s="62"/>
    </row>
    <row r="3" spans="1:12" ht="18.5" x14ac:dyDescent="0.45">
      <c r="A3" s="18" t="s">
        <v>94</v>
      </c>
      <c r="B3" s="18"/>
      <c r="C3" s="62"/>
      <c r="D3" s="62"/>
    </row>
    <row r="5" spans="1:12" ht="20.25" customHeight="1" x14ac:dyDescent="0.35">
      <c r="A5" s="22" t="s">
        <v>1</v>
      </c>
      <c r="B5" s="22" t="s">
        <v>2</v>
      </c>
      <c r="C5" s="22"/>
      <c r="D5" s="22"/>
      <c r="E5" s="22" t="s">
        <v>18</v>
      </c>
      <c r="F5" s="22" t="s">
        <v>19</v>
      </c>
      <c r="G5" s="22" t="s">
        <v>20</v>
      </c>
      <c r="H5" s="22" t="s">
        <v>21</v>
      </c>
      <c r="I5" s="22" t="s">
        <v>22</v>
      </c>
      <c r="J5" s="22" t="s">
        <v>23</v>
      </c>
      <c r="K5" s="22" t="s">
        <v>0</v>
      </c>
      <c r="L5" s="22" t="s">
        <v>38</v>
      </c>
    </row>
    <row r="6" spans="1:12" x14ac:dyDescent="0.35">
      <c r="A6" s="1">
        <v>1</v>
      </c>
      <c r="B6" s="7" t="s">
        <v>5</v>
      </c>
      <c r="C6" s="63"/>
      <c r="D6" s="63"/>
      <c r="E6" s="1"/>
      <c r="F6" s="1"/>
      <c r="G6" s="1">
        <v>1</v>
      </c>
      <c r="H6" s="1">
        <v>2</v>
      </c>
      <c r="I6" s="1"/>
      <c r="J6" s="1">
        <v>3</v>
      </c>
      <c r="K6" s="1">
        <f>SUM(E6:J6)</f>
        <v>6</v>
      </c>
      <c r="L6" s="8">
        <f>K6*7500</f>
        <v>45000</v>
      </c>
    </row>
    <row r="7" spans="1:12" x14ac:dyDescent="0.35">
      <c r="A7" s="1">
        <f>A6+1</f>
        <v>2</v>
      </c>
      <c r="B7" s="6" t="s">
        <v>24</v>
      </c>
      <c r="C7" s="59"/>
      <c r="D7" s="59"/>
      <c r="E7" s="1"/>
      <c r="F7" s="1"/>
      <c r="G7" s="1"/>
      <c r="H7" s="1">
        <v>1</v>
      </c>
      <c r="I7" s="1"/>
      <c r="J7" s="1">
        <v>5</v>
      </c>
      <c r="K7" s="1">
        <f t="shared" ref="K7:K30" si="0">SUM(E7:J7)</f>
        <v>6</v>
      </c>
      <c r="L7" s="8">
        <f t="shared" ref="L7:L30" si="1">K7*7500</f>
        <v>45000</v>
      </c>
    </row>
    <row r="8" spans="1:12" x14ac:dyDescent="0.35">
      <c r="A8" s="1">
        <f t="shared" ref="A8:A13" si="2">A7+1</f>
        <v>3</v>
      </c>
      <c r="B8" s="7" t="s">
        <v>15</v>
      </c>
      <c r="C8" s="63"/>
      <c r="D8" s="63"/>
      <c r="E8" s="1"/>
      <c r="F8" s="1"/>
      <c r="G8" s="1"/>
      <c r="H8" s="1"/>
      <c r="I8" s="1">
        <v>1</v>
      </c>
      <c r="J8" s="1">
        <v>1</v>
      </c>
      <c r="K8" s="1">
        <f t="shared" si="0"/>
        <v>2</v>
      </c>
      <c r="L8" s="8">
        <f t="shared" si="1"/>
        <v>15000</v>
      </c>
    </row>
    <row r="9" spans="1:12" x14ac:dyDescent="0.35">
      <c r="A9" s="1">
        <f t="shared" si="2"/>
        <v>4</v>
      </c>
      <c r="B9" s="7" t="s">
        <v>25</v>
      </c>
      <c r="C9" s="63"/>
      <c r="D9" s="63"/>
      <c r="E9" s="1"/>
      <c r="F9" s="1"/>
      <c r="G9" s="1">
        <v>2</v>
      </c>
      <c r="H9" s="1"/>
      <c r="I9" s="1">
        <v>1</v>
      </c>
      <c r="J9" s="1">
        <v>2</v>
      </c>
      <c r="K9" s="1">
        <f t="shared" si="0"/>
        <v>5</v>
      </c>
      <c r="L9" s="8">
        <f t="shared" si="1"/>
        <v>37500</v>
      </c>
    </row>
    <row r="10" spans="1:12" x14ac:dyDescent="0.35">
      <c r="A10" s="1">
        <f t="shared" si="2"/>
        <v>5</v>
      </c>
      <c r="B10" s="6" t="s">
        <v>26</v>
      </c>
      <c r="C10" s="59"/>
      <c r="D10" s="59"/>
      <c r="E10" s="1"/>
      <c r="F10" s="1"/>
      <c r="G10" s="1"/>
      <c r="H10" s="1"/>
      <c r="I10" s="1"/>
      <c r="J10" s="1">
        <v>2</v>
      </c>
      <c r="K10" s="1">
        <f t="shared" si="0"/>
        <v>2</v>
      </c>
      <c r="L10" s="8">
        <f t="shared" si="1"/>
        <v>15000</v>
      </c>
    </row>
    <row r="11" spans="1:12" x14ac:dyDescent="0.35">
      <c r="A11" s="1">
        <f t="shared" si="2"/>
        <v>6</v>
      </c>
      <c r="B11" s="7" t="s">
        <v>27</v>
      </c>
      <c r="C11" s="63"/>
      <c r="D11" s="63"/>
      <c r="E11" s="1"/>
      <c r="F11" s="1"/>
      <c r="G11" s="1"/>
      <c r="H11" s="1"/>
      <c r="I11" s="1"/>
      <c r="J11" s="1">
        <v>4</v>
      </c>
      <c r="K11" s="1">
        <f t="shared" si="0"/>
        <v>4</v>
      </c>
      <c r="L11" s="8">
        <f t="shared" si="1"/>
        <v>30000</v>
      </c>
    </row>
    <row r="12" spans="1:12" x14ac:dyDescent="0.35">
      <c r="A12" s="1">
        <f t="shared" si="2"/>
        <v>7</v>
      </c>
      <c r="B12" s="7" t="s">
        <v>28</v>
      </c>
      <c r="C12" s="63"/>
      <c r="D12" s="63"/>
      <c r="E12" s="1"/>
      <c r="F12" s="1">
        <v>1</v>
      </c>
      <c r="G12" s="1"/>
      <c r="H12" s="1"/>
      <c r="I12" s="1">
        <v>3</v>
      </c>
      <c r="J12" s="1">
        <v>1</v>
      </c>
      <c r="K12" s="1">
        <f t="shared" si="0"/>
        <v>5</v>
      </c>
      <c r="L12" s="8">
        <f t="shared" si="1"/>
        <v>37500</v>
      </c>
    </row>
    <row r="13" spans="1:12" x14ac:dyDescent="0.35">
      <c r="A13" s="1">
        <f t="shared" si="2"/>
        <v>8</v>
      </c>
      <c r="B13" s="7" t="s">
        <v>29</v>
      </c>
      <c r="C13" s="63"/>
      <c r="D13" s="63"/>
      <c r="E13" s="1">
        <v>1</v>
      </c>
      <c r="F13" s="1">
        <v>1</v>
      </c>
      <c r="G13" s="1"/>
      <c r="H13" s="1"/>
      <c r="I13" s="1">
        <v>1</v>
      </c>
      <c r="J13" s="1">
        <v>1</v>
      </c>
      <c r="K13" s="1">
        <f t="shared" si="0"/>
        <v>4</v>
      </c>
      <c r="L13" s="8">
        <f t="shared" si="1"/>
        <v>30000</v>
      </c>
    </row>
    <row r="14" spans="1:12" x14ac:dyDescent="0.35">
      <c r="A14" s="1">
        <f>A13+1</f>
        <v>9</v>
      </c>
      <c r="B14" s="7" t="s">
        <v>30</v>
      </c>
      <c r="C14" s="63"/>
      <c r="D14" s="63"/>
      <c r="E14" s="1"/>
      <c r="F14" s="1">
        <v>2</v>
      </c>
      <c r="G14" s="1">
        <v>1</v>
      </c>
      <c r="H14" s="1"/>
      <c r="I14" s="1">
        <v>2</v>
      </c>
      <c r="J14" s="1">
        <v>2</v>
      </c>
      <c r="K14" s="1">
        <f t="shared" si="0"/>
        <v>7</v>
      </c>
      <c r="L14" s="8">
        <f t="shared" si="1"/>
        <v>52500</v>
      </c>
    </row>
    <row r="15" spans="1:12" x14ac:dyDescent="0.35">
      <c r="A15" s="1">
        <f t="shared" ref="A15:A29" si="3">A14+1</f>
        <v>10</v>
      </c>
      <c r="B15" s="7" t="s">
        <v>31</v>
      </c>
      <c r="C15" s="63"/>
      <c r="D15" s="63"/>
      <c r="E15" s="1"/>
      <c r="F15" s="1">
        <v>2</v>
      </c>
      <c r="G15" s="1"/>
      <c r="H15" s="1"/>
      <c r="I15" s="1">
        <v>2</v>
      </c>
      <c r="J15" s="1">
        <v>1</v>
      </c>
      <c r="K15" s="1">
        <f t="shared" si="0"/>
        <v>5</v>
      </c>
      <c r="L15" s="8">
        <f t="shared" si="1"/>
        <v>37500</v>
      </c>
    </row>
    <row r="16" spans="1:12" x14ac:dyDescent="0.35">
      <c r="A16" s="1">
        <f t="shared" si="3"/>
        <v>11</v>
      </c>
      <c r="B16" s="6" t="s">
        <v>32</v>
      </c>
      <c r="C16" s="59"/>
      <c r="D16" s="59"/>
      <c r="E16" s="1"/>
      <c r="F16" s="1">
        <v>2</v>
      </c>
      <c r="G16" s="1"/>
      <c r="H16" s="1">
        <v>2</v>
      </c>
      <c r="I16" s="1"/>
      <c r="J16" s="1">
        <v>2</v>
      </c>
      <c r="K16" s="1">
        <f t="shared" si="0"/>
        <v>6</v>
      </c>
      <c r="L16" s="8">
        <f t="shared" si="1"/>
        <v>45000</v>
      </c>
    </row>
    <row r="17" spans="1:12" x14ac:dyDescent="0.35">
      <c r="A17" s="1">
        <f t="shared" si="3"/>
        <v>12</v>
      </c>
      <c r="B17" s="7" t="s">
        <v>33</v>
      </c>
      <c r="C17" s="63"/>
      <c r="D17" s="63"/>
      <c r="E17" s="1"/>
      <c r="F17" s="1">
        <v>1</v>
      </c>
      <c r="G17" s="1">
        <v>1</v>
      </c>
      <c r="H17" s="1">
        <v>1</v>
      </c>
      <c r="I17" s="1">
        <v>1</v>
      </c>
      <c r="J17" s="1"/>
      <c r="K17" s="1">
        <f t="shared" si="0"/>
        <v>4</v>
      </c>
      <c r="L17" s="8">
        <f t="shared" si="1"/>
        <v>30000</v>
      </c>
    </row>
    <row r="18" spans="1:12" x14ac:dyDescent="0.35">
      <c r="A18" s="1">
        <f t="shared" si="3"/>
        <v>13</v>
      </c>
      <c r="B18" s="6" t="s">
        <v>3</v>
      </c>
      <c r="C18" s="59"/>
      <c r="D18" s="59"/>
      <c r="E18" s="1">
        <v>6</v>
      </c>
      <c r="F18" s="1">
        <v>6</v>
      </c>
      <c r="G18" s="1">
        <v>6</v>
      </c>
      <c r="H18" s="1">
        <v>6</v>
      </c>
      <c r="I18" s="1">
        <v>6</v>
      </c>
      <c r="J18" s="1">
        <v>6</v>
      </c>
      <c r="K18" s="1">
        <f t="shared" si="0"/>
        <v>36</v>
      </c>
      <c r="L18" s="8">
        <f t="shared" si="1"/>
        <v>270000</v>
      </c>
    </row>
    <row r="19" spans="1:12" x14ac:dyDescent="0.35">
      <c r="A19" s="1">
        <f t="shared" si="3"/>
        <v>14</v>
      </c>
      <c r="B19" s="7" t="s">
        <v>34</v>
      </c>
      <c r="C19" s="63"/>
      <c r="D19" s="63"/>
      <c r="E19" s="1"/>
      <c r="F19" s="1"/>
      <c r="G19" s="1"/>
      <c r="H19" s="1"/>
      <c r="I19" s="1"/>
      <c r="J19" s="1">
        <v>2</v>
      </c>
      <c r="K19" s="1">
        <f t="shared" si="0"/>
        <v>2</v>
      </c>
      <c r="L19" s="8">
        <f t="shared" si="1"/>
        <v>15000</v>
      </c>
    </row>
    <row r="20" spans="1:12" x14ac:dyDescent="0.35">
      <c r="A20" s="1">
        <f t="shared" si="3"/>
        <v>15</v>
      </c>
      <c r="B20" s="7" t="s">
        <v>6</v>
      </c>
      <c r="C20" s="63"/>
      <c r="D20" s="63"/>
      <c r="E20" s="1"/>
      <c r="F20" s="1">
        <v>1</v>
      </c>
      <c r="G20" s="1">
        <v>1</v>
      </c>
      <c r="H20" s="1">
        <v>2</v>
      </c>
      <c r="I20" s="1"/>
      <c r="J20" s="1">
        <v>1</v>
      </c>
      <c r="K20" s="1">
        <f t="shared" si="0"/>
        <v>5</v>
      </c>
      <c r="L20" s="8">
        <f t="shared" si="1"/>
        <v>37500</v>
      </c>
    </row>
    <row r="21" spans="1:12" x14ac:dyDescent="0.35">
      <c r="A21" s="1">
        <f t="shared" si="3"/>
        <v>16</v>
      </c>
      <c r="B21" s="7" t="s">
        <v>35</v>
      </c>
      <c r="C21" s="63"/>
      <c r="D21" s="63"/>
      <c r="E21" s="1">
        <v>1</v>
      </c>
      <c r="F21" s="1">
        <v>4</v>
      </c>
      <c r="G21" s="1">
        <v>1</v>
      </c>
      <c r="H21" s="1">
        <v>3</v>
      </c>
      <c r="I21" s="1">
        <v>1</v>
      </c>
      <c r="J21" s="1">
        <v>8</v>
      </c>
      <c r="K21" s="1">
        <f t="shared" si="0"/>
        <v>18</v>
      </c>
      <c r="L21" s="8">
        <f t="shared" si="1"/>
        <v>135000</v>
      </c>
    </row>
    <row r="22" spans="1:12" x14ac:dyDescent="0.35">
      <c r="A22" s="1">
        <f t="shared" si="3"/>
        <v>17</v>
      </c>
      <c r="B22" s="6" t="s">
        <v>36</v>
      </c>
      <c r="C22" s="59"/>
      <c r="D22" s="59"/>
      <c r="E22" s="1">
        <v>2</v>
      </c>
      <c r="F22" s="1"/>
      <c r="G22" s="1">
        <v>2</v>
      </c>
      <c r="H22" s="1"/>
      <c r="I22" s="1"/>
      <c r="J22" s="1"/>
      <c r="K22" s="1">
        <f t="shared" si="0"/>
        <v>4</v>
      </c>
      <c r="L22" s="8">
        <f t="shared" si="1"/>
        <v>30000</v>
      </c>
    </row>
    <row r="23" spans="1:12" x14ac:dyDescent="0.35">
      <c r="A23" s="1">
        <f t="shared" si="3"/>
        <v>18</v>
      </c>
      <c r="B23" s="6" t="s">
        <v>37</v>
      </c>
      <c r="C23" s="59"/>
      <c r="D23" s="59"/>
      <c r="E23" s="1"/>
      <c r="F23" s="1"/>
      <c r="G23" s="1"/>
      <c r="H23" s="1">
        <v>2</v>
      </c>
      <c r="I23" s="1"/>
      <c r="J23" s="1">
        <v>4</v>
      </c>
      <c r="K23" s="1">
        <f t="shared" si="0"/>
        <v>6</v>
      </c>
      <c r="L23" s="8">
        <f t="shared" si="1"/>
        <v>45000</v>
      </c>
    </row>
    <row r="24" spans="1:12" x14ac:dyDescent="0.35">
      <c r="A24" s="1">
        <f t="shared" si="3"/>
        <v>19</v>
      </c>
      <c r="B24" s="7" t="s">
        <v>39</v>
      </c>
      <c r="C24" s="63"/>
      <c r="D24" s="63"/>
      <c r="E24" s="1"/>
      <c r="F24" s="1"/>
      <c r="G24" s="1"/>
      <c r="H24" s="1"/>
      <c r="I24" s="1">
        <v>2</v>
      </c>
      <c r="J24" s="1">
        <v>2</v>
      </c>
      <c r="K24" s="1">
        <f t="shared" si="0"/>
        <v>4</v>
      </c>
      <c r="L24" s="8">
        <f t="shared" si="1"/>
        <v>30000</v>
      </c>
    </row>
    <row r="25" spans="1:12" x14ac:dyDescent="0.35">
      <c r="A25" s="1">
        <f t="shared" si="3"/>
        <v>20</v>
      </c>
      <c r="B25" s="7" t="s">
        <v>11</v>
      </c>
      <c r="C25" s="63"/>
      <c r="D25" s="63"/>
      <c r="E25" s="1"/>
      <c r="F25" s="1">
        <v>3</v>
      </c>
      <c r="G25" s="1">
        <v>3</v>
      </c>
      <c r="H25" s="1">
        <v>3</v>
      </c>
      <c r="I25" s="1"/>
      <c r="J25" s="1">
        <v>3</v>
      </c>
      <c r="K25" s="1">
        <f t="shared" si="0"/>
        <v>12</v>
      </c>
      <c r="L25" s="8">
        <f t="shared" si="1"/>
        <v>90000</v>
      </c>
    </row>
    <row r="26" spans="1:12" x14ac:dyDescent="0.35">
      <c r="A26" s="1">
        <f t="shared" si="3"/>
        <v>21</v>
      </c>
      <c r="B26" s="6" t="s">
        <v>40</v>
      </c>
      <c r="C26" s="59"/>
      <c r="D26" s="59"/>
      <c r="E26" s="1">
        <v>2</v>
      </c>
      <c r="F26" s="1">
        <v>2</v>
      </c>
      <c r="G26" s="1">
        <v>2</v>
      </c>
      <c r="H26" s="1">
        <v>2</v>
      </c>
      <c r="I26" s="1"/>
      <c r="J26" s="1">
        <v>2</v>
      </c>
      <c r="K26" s="1">
        <f t="shared" si="0"/>
        <v>10</v>
      </c>
      <c r="L26" s="8">
        <f t="shared" si="1"/>
        <v>75000</v>
      </c>
    </row>
    <row r="27" spans="1:12" x14ac:dyDescent="0.35">
      <c r="A27" s="1">
        <f t="shared" si="3"/>
        <v>22</v>
      </c>
      <c r="B27" s="6" t="s">
        <v>41</v>
      </c>
      <c r="C27" s="59"/>
      <c r="D27" s="59"/>
      <c r="E27" s="1"/>
      <c r="F27" s="1">
        <v>3</v>
      </c>
      <c r="G27" s="1"/>
      <c r="H27" s="1"/>
      <c r="I27" s="1"/>
      <c r="J27" s="1">
        <v>3</v>
      </c>
      <c r="K27" s="1">
        <f t="shared" si="0"/>
        <v>6</v>
      </c>
      <c r="L27" s="8">
        <f t="shared" si="1"/>
        <v>45000</v>
      </c>
    </row>
    <row r="28" spans="1:12" x14ac:dyDescent="0.35">
      <c r="A28" s="1">
        <f t="shared" si="3"/>
        <v>23</v>
      </c>
      <c r="B28" s="6" t="s">
        <v>13</v>
      </c>
      <c r="C28" s="59"/>
      <c r="D28" s="59"/>
      <c r="E28" s="1"/>
      <c r="F28" s="1">
        <v>2</v>
      </c>
      <c r="G28" s="1">
        <v>3</v>
      </c>
      <c r="H28" s="1"/>
      <c r="I28" s="1">
        <v>2</v>
      </c>
      <c r="J28" s="1">
        <v>3</v>
      </c>
      <c r="K28" s="1">
        <f t="shared" si="0"/>
        <v>10</v>
      </c>
      <c r="L28" s="8">
        <f t="shared" si="1"/>
        <v>75000</v>
      </c>
    </row>
    <row r="29" spans="1:12" x14ac:dyDescent="0.35">
      <c r="A29" s="1">
        <f t="shared" si="3"/>
        <v>24</v>
      </c>
      <c r="B29" s="6" t="s">
        <v>42</v>
      </c>
      <c r="C29" s="59"/>
      <c r="D29" s="59"/>
      <c r="E29" s="1"/>
      <c r="F29" s="1"/>
      <c r="G29" s="1">
        <v>2</v>
      </c>
      <c r="H29" s="1"/>
      <c r="I29" s="1"/>
      <c r="J29" s="1">
        <v>2</v>
      </c>
      <c r="K29" s="1">
        <f t="shared" si="0"/>
        <v>4</v>
      </c>
      <c r="L29" s="8">
        <f t="shared" si="1"/>
        <v>30000</v>
      </c>
    </row>
    <row r="30" spans="1:12" x14ac:dyDescent="0.35">
      <c r="A30" s="1">
        <v>25</v>
      </c>
      <c r="B30" s="6" t="s">
        <v>43</v>
      </c>
      <c r="C30" s="59"/>
      <c r="D30" s="59"/>
      <c r="E30" s="1"/>
      <c r="F30" s="1"/>
      <c r="G30" s="1"/>
      <c r="H30" s="1"/>
      <c r="I30" s="1"/>
      <c r="J30" s="1">
        <v>2</v>
      </c>
      <c r="K30" s="1">
        <f t="shared" si="0"/>
        <v>2</v>
      </c>
      <c r="L30" s="8">
        <f t="shared" si="1"/>
        <v>15000</v>
      </c>
    </row>
    <row r="31" spans="1:12" x14ac:dyDescent="0.35">
      <c r="A31" s="1">
        <v>26</v>
      </c>
      <c r="B31" s="6" t="s">
        <v>44</v>
      </c>
      <c r="C31" s="59"/>
      <c r="D31" s="59"/>
      <c r="E31" s="1"/>
      <c r="F31" s="1"/>
      <c r="G31" s="1"/>
      <c r="H31" s="1"/>
      <c r="I31" s="1"/>
      <c r="J31" s="1">
        <v>2</v>
      </c>
      <c r="K31" s="1">
        <f t="shared" ref="K31" si="4">SUM(E31:J31)</f>
        <v>2</v>
      </c>
      <c r="L31" s="8">
        <f t="shared" ref="L31" si="5">K31*7500</f>
        <v>15000</v>
      </c>
    </row>
    <row r="32" spans="1:12" s="10" customFormat="1" ht="24.75" customHeight="1" x14ac:dyDescent="0.35">
      <c r="A32" s="663" t="s">
        <v>0</v>
      </c>
      <c r="B32" s="664"/>
      <c r="C32" s="57"/>
      <c r="D32" s="57"/>
      <c r="E32" s="22">
        <f t="shared" ref="E32:K32" si="6">SUM(E6:E31)</f>
        <v>12</v>
      </c>
      <c r="F32" s="22">
        <f t="shared" si="6"/>
        <v>30</v>
      </c>
      <c r="G32" s="22">
        <f t="shared" si="6"/>
        <v>25</v>
      </c>
      <c r="H32" s="22">
        <f t="shared" si="6"/>
        <v>24</v>
      </c>
      <c r="I32" s="22">
        <f t="shared" si="6"/>
        <v>22</v>
      </c>
      <c r="J32" s="22">
        <f t="shared" si="6"/>
        <v>64</v>
      </c>
      <c r="K32" s="22">
        <f t="shared" si="6"/>
        <v>177</v>
      </c>
      <c r="L32" s="23">
        <f>SUM(L6:M31)</f>
        <v>1327500</v>
      </c>
    </row>
    <row r="33" spans="1:13" x14ac:dyDescent="0.35">
      <c r="L33" s="20">
        <f>177*5500</f>
        <v>973500</v>
      </c>
    </row>
    <row r="34" spans="1:13" x14ac:dyDescent="0.35">
      <c r="B34" t="s">
        <v>91</v>
      </c>
      <c r="L34" s="21">
        <f>L32-L33</f>
        <v>354000</v>
      </c>
    </row>
    <row r="36" spans="1:13" ht="18.5" x14ac:dyDescent="0.45">
      <c r="A36" s="679" t="s">
        <v>184</v>
      </c>
      <c r="B36" s="679"/>
      <c r="C36" s="62"/>
      <c r="D36" s="62"/>
    </row>
    <row r="37" spans="1:13" ht="18.5" x14ac:dyDescent="0.45">
      <c r="A37" s="58" t="s">
        <v>93</v>
      </c>
      <c r="B37" s="58"/>
      <c r="C37" s="62"/>
      <c r="D37" s="62"/>
    </row>
    <row r="38" spans="1:13" ht="18.5" x14ac:dyDescent="0.45">
      <c r="A38" s="58" t="s">
        <v>94</v>
      </c>
      <c r="B38" s="58"/>
      <c r="C38" s="62"/>
      <c r="D38" s="62"/>
    </row>
    <row r="39" spans="1:13" ht="23.25" customHeight="1" x14ac:dyDescent="0.35">
      <c r="A39" s="22" t="s">
        <v>1</v>
      </c>
      <c r="B39" s="22" t="s">
        <v>2</v>
      </c>
      <c r="C39" s="22" t="s">
        <v>185</v>
      </c>
      <c r="D39" s="22" t="s">
        <v>99</v>
      </c>
      <c r="E39" s="22" t="s">
        <v>18</v>
      </c>
      <c r="F39" s="22" t="s">
        <v>19</v>
      </c>
      <c r="G39" s="22" t="s">
        <v>20</v>
      </c>
      <c r="H39" s="22" t="s">
        <v>21</v>
      </c>
      <c r="I39" s="22" t="s">
        <v>22</v>
      </c>
      <c r="J39" s="22" t="s">
        <v>23</v>
      </c>
      <c r="K39" s="22" t="s">
        <v>0</v>
      </c>
      <c r="L39" s="22" t="s">
        <v>38</v>
      </c>
    </row>
    <row r="40" spans="1:13" ht="23.25" customHeight="1" x14ac:dyDescent="0.35">
      <c r="A40" s="71">
        <v>1</v>
      </c>
      <c r="B40" s="6" t="s">
        <v>192</v>
      </c>
      <c r="C40" s="71" t="s">
        <v>186</v>
      </c>
      <c r="D40" s="71">
        <v>1</v>
      </c>
      <c r="E40" s="71"/>
      <c r="F40" s="71">
        <v>12</v>
      </c>
      <c r="G40" s="71">
        <v>1</v>
      </c>
      <c r="H40" s="71">
        <v>3</v>
      </c>
      <c r="I40" s="71">
        <v>5</v>
      </c>
      <c r="J40" s="71">
        <v>5</v>
      </c>
      <c r="K40" s="71">
        <f>SUM(E40:J40)</f>
        <v>26</v>
      </c>
      <c r="L40" s="45">
        <f>K40*7500</f>
        <v>195000</v>
      </c>
      <c r="M40" t="s">
        <v>181</v>
      </c>
    </row>
    <row r="41" spans="1:13" ht="23.25" customHeight="1" x14ac:dyDescent="0.35">
      <c r="A41" s="71">
        <f>A40+1</f>
        <v>2</v>
      </c>
      <c r="B41" s="6" t="s">
        <v>191</v>
      </c>
      <c r="C41" s="71" t="s">
        <v>104</v>
      </c>
      <c r="D41" s="71">
        <v>4</v>
      </c>
      <c r="E41" s="71">
        <v>1</v>
      </c>
      <c r="F41" s="71">
        <v>1</v>
      </c>
      <c r="G41" s="71"/>
      <c r="H41" s="71"/>
      <c r="I41" s="71">
        <v>1</v>
      </c>
      <c r="J41" s="71">
        <v>1</v>
      </c>
      <c r="K41" s="71">
        <f t="shared" ref="K41:K57" si="7">SUM(E41:J41)</f>
        <v>4</v>
      </c>
      <c r="L41" s="45">
        <f t="shared" ref="L41:L57" si="8">K41*7500</f>
        <v>30000</v>
      </c>
    </row>
    <row r="42" spans="1:13" ht="23.25" customHeight="1" x14ac:dyDescent="0.35">
      <c r="A42" s="71">
        <f t="shared" ref="A42:A47" si="9">A41+1</f>
        <v>3</v>
      </c>
      <c r="B42" s="6" t="s">
        <v>15</v>
      </c>
      <c r="C42" s="71" t="s">
        <v>104</v>
      </c>
      <c r="D42" s="71">
        <v>4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f t="shared" si="7"/>
        <v>6</v>
      </c>
      <c r="L42" s="45">
        <f t="shared" si="8"/>
        <v>45000</v>
      </c>
      <c r="M42" t="s">
        <v>181</v>
      </c>
    </row>
    <row r="43" spans="1:13" ht="23.25" customHeight="1" x14ac:dyDescent="0.35">
      <c r="A43" s="71">
        <f t="shared" si="9"/>
        <v>4</v>
      </c>
      <c r="B43" s="6" t="s">
        <v>5</v>
      </c>
      <c r="C43" s="71" t="s">
        <v>189</v>
      </c>
      <c r="D43" s="71">
        <v>8</v>
      </c>
      <c r="E43" s="71"/>
      <c r="F43" s="71"/>
      <c r="G43" s="71"/>
      <c r="H43" s="71">
        <v>5</v>
      </c>
      <c r="I43" s="71"/>
      <c r="J43" s="71">
        <v>5</v>
      </c>
      <c r="K43" s="71">
        <f t="shared" si="7"/>
        <v>10</v>
      </c>
      <c r="L43" s="45">
        <f t="shared" si="8"/>
        <v>75000</v>
      </c>
      <c r="M43" t="s">
        <v>181</v>
      </c>
    </row>
    <row r="44" spans="1:13" ht="23.25" customHeight="1" x14ac:dyDescent="0.35">
      <c r="A44" s="71">
        <f t="shared" si="9"/>
        <v>5</v>
      </c>
      <c r="B44" s="6" t="s">
        <v>9</v>
      </c>
      <c r="C44" s="71" t="s">
        <v>105</v>
      </c>
      <c r="D44" s="71">
        <v>8</v>
      </c>
      <c r="E44" s="71"/>
      <c r="F44" s="71">
        <v>2</v>
      </c>
      <c r="G44" s="71">
        <v>4</v>
      </c>
      <c r="H44" s="71"/>
      <c r="I44" s="71"/>
      <c r="J44" s="71">
        <v>2</v>
      </c>
      <c r="K44" s="71">
        <f t="shared" si="7"/>
        <v>8</v>
      </c>
      <c r="L44" s="45">
        <f t="shared" si="8"/>
        <v>60000</v>
      </c>
      <c r="M44" t="s">
        <v>181</v>
      </c>
    </row>
    <row r="45" spans="1:13" ht="23.25" customHeight="1" x14ac:dyDescent="0.35">
      <c r="A45" s="71">
        <f t="shared" si="9"/>
        <v>6</v>
      </c>
      <c r="B45" s="6" t="s">
        <v>26</v>
      </c>
      <c r="C45" s="71" t="s">
        <v>187</v>
      </c>
      <c r="D45" s="71">
        <v>3</v>
      </c>
      <c r="E45" s="71"/>
      <c r="F45" s="71"/>
      <c r="G45" s="71"/>
      <c r="H45" s="71"/>
      <c r="I45" s="71"/>
      <c r="J45" s="71">
        <v>2</v>
      </c>
      <c r="K45" s="71">
        <f t="shared" si="7"/>
        <v>2</v>
      </c>
      <c r="L45" s="45">
        <f t="shared" si="8"/>
        <v>15000</v>
      </c>
    </row>
    <row r="46" spans="1:13" ht="23.25" customHeight="1" x14ac:dyDescent="0.35">
      <c r="A46" s="71">
        <f t="shared" si="9"/>
        <v>7</v>
      </c>
      <c r="B46" s="6" t="s">
        <v>190</v>
      </c>
      <c r="C46" s="71" t="s">
        <v>188</v>
      </c>
      <c r="D46" s="71">
        <v>5</v>
      </c>
      <c r="E46" s="71"/>
      <c r="F46" s="71"/>
      <c r="G46" s="71"/>
      <c r="H46" s="71">
        <v>2</v>
      </c>
      <c r="I46" s="71"/>
      <c r="J46" s="71">
        <v>1</v>
      </c>
      <c r="K46" s="71">
        <f t="shared" si="7"/>
        <v>3</v>
      </c>
      <c r="L46" s="45">
        <f t="shared" si="8"/>
        <v>22500</v>
      </c>
      <c r="M46" t="s">
        <v>181</v>
      </c>
    </row>
    <row r="47" spans="1:13" ht="23.25" customHeight="1" x14ac:dyDescent="0.35">
      <c r="A47" s="71">
        <f t="shared" si="9"/>
        <v>8</v>
      </c>
      <c r="B47" s="6" t="s">
        <v>193</v>
      </c>
      <c r="C47" s="71" t="s">
        <v>194</v>
      </c>
      <c r="D47" s="71">
        <v>7</v>
      </c>
      <c r="E47" s="71"/>
      <c r="F47" s="71">
        <v>1</v>
      </c>
      <c r="G47" s="71">
        <v>1</v>
      </c>
      <c r="H47" s="71">
        <v>2</v>
      </c>
      <c r="I47" s="71">
        <v>2</v>
      </c>
      <c r="J47" s="71"/>
      <c r="K47" s="71">
        <f t="shared" si="7"/>
        <v>6</v>
      </c>
      <c r="L47" s="45">
        <f t="shared" si="8"/>
        <v>45000</v>
      </c>
      <c r="M47" t="s">
        <v>181</v>
      </c>
    </row>
    <row r="48" spans="1:13" ht="23.25" customHeight="1" x14ac:dyDescent="0.35">
      <c r="A48" s="71">
        <f>A47+1</f>
        <v>9</v>
      </c>
      <c r="B48" s="6" t="s">
        <v>195</v>
      </c>
      <c r="C48" s="71" t="s">
        <v>104</v>
      </c>
      <c r="D48" s="71">
        <v>4</v>
      </c>
      <c r="E48" s="71"/>
      <c r="F48" s="71">
        <v>2</v>
      </c>
      <c r="G48" s="71">
        <v>2</v>
      </c>
      <c r="H48" s="71"/>
      <c r="I48" s="71">
        <v>2</v>
      </c>
      <c r="J48" s="71">
        <v>2</v>
      </c>
      <c r="K48" s="71">
        <f t="shared" si="7"/>
        <v>8</v>
      </c>
      <c r="L48" s="45">
        <f t="shared" si="8"/>
        <v>60000</v>
      </c>
      <c r="M48" t="s">
        <v>181</v>
      </c>
    </row>
    <row r="49" spans="1:13" ht="23.25" customHeight="1" x14ac:dyDescent="0.35">
      <c r="A49" s="71">
        <f t="shared" ref="A49:A57" si="10">A48+1</f>
        <v>10</v>
      </c>
      <c r="B49" s="6" t="s">
        <v>12</v>
      </c>
      <c r="C49" s="71" t="s">
        <v>102</v>
      </c>
      <c r="D49" s="71">
        <v>4</v>
      </c>
      <c r="E49" s="71"/>
      <c r="F49" s="71">
        <v>2</v>
      </c>
      <c r="G49" s="71"/>
      <c r="H49" s="71"/>
      <c r="I49" s="71"/>
      <c r="J49" s="71">
        <v>2</v>
      </c>
      <c r="K49" s="71">
        <f t="shared" si="7"/>
        <v>4</v>
      </c>
      <c r="L49" s="45">
        <f t="shared" si="8"/>
        <v>30000</v>
      </c>
      <c r="M49" t="s">
        <v>181</v>
      </c>
    </row>
    <row r="50" spans="1:13" ht="23.25" customHeight="1" x14ac:dyDescent="0.35">
      <c r="A50" s="71">
        <f t="shared" si="10"/>
        <v>11</v>
      </c>
      <c r="B50" s="6" t="s">
        <v>196</v>
      </c>
      <c r="C50" s="71" t="s">
        <v>104</v>
      </c>
      <c r="D50" s="71">
        <v>4</v>
      </c>
      <c r="E50" s="71"/>
      <c r="F50" s="71"/>
      <c r="G50" s="71"/>
      <c r="H50" s="71"/>
      <c r="I50" s="71">
        <v>1</v>
      </c>
      <c r="J50" s="71">
        <v>1</v>
      </c>
      <c r="K50" s="71">
        <f t="shared" si="7"/>
        <v>2</v>
      </c>
      <c r="L50" s="45">
        <f t="shared" si="8"/>
        <v>15000</v>
      </c>
      <c r="M50" t="s">
        <v>181</v>
      </c>
    </row>
    <row r="51" spans="1:13" ht="23.25" customHeight="1" x14ac:dyDescent="0.35">
      <c r="A51" s="71">
        <f t="shared" si="10"/>
        <v>12</v>
      </c>
      <c r="B51" s="6" t="s">
        <v>197</v>
      </c>
      <c r="C51" s="71" t="s">
        <v>104</v>
      </c>
      <c r="D51" s="71">
        <v>4</v>
      </c>
      <c r="E51" s="71"/>
      <c r="F51" s="71">
        <v>1</v>
      </c>
      <c r="G51" s="71"/>
      <c r="H51" s="71">
        <v>1</v>
      </c>
      <c r="I51" s="71">
        <v>1</v>
      </c>
      <c r="J51" s="71">
        <v>2</v>
      </c>
      <c r="K51" s="71">
        <f t="shared" si="7"/>
        <v>5</v>
      </c>
      <c r="L51" s="45">
        <f t="shared" si="8"/>
        <v>37500</v>
      </c>
      <c r="M51" t="s">
        <v>181</v>
      </c>
    </row>
    <row r="52" spans="1:13" ht="23.25" customHeight="1" x14ac:dyDescent="0.35">
      <c r="A52" s="71">
        <f t="shared" si="10"/>
        <v>13</v>
      </c>
      <c r="B52" s="6" t="s">
        <v>198</v>
      </c>
      <c r="C52" s="71" t="s">
        <v>104</v>
      </c>
      <c r="D52" s="71">
        <v>4</v>
      </c>
      <c r="E52" s="71"/>
      <c r="F52" s="71">
        <v>2</v>
      </c>
      <c r="G52" s="71"/>
      <c r="H52" s="71"/>
      <c r="I52" s="71"/>
      <c r="J52" s="71">
        <v>2</v>
      </c>
      <c r="K52" s="71">
        <f t="shared" si="7"/>
        <v>4</v>
      </c>
      <c r="L52" s="45">
        <f t="shared" si="8"/>
        <v>30000</v>
      </c>
      <c r="M52" t="s">
        <v>181</v>
      </c>
    </row>
    <row r="53" spans="1:13" ht="23.25" customHeight="1" x14ac:dyDescent="0.35">
      <c r="A53" s="71">
        <f t="shared" si="10"/>
        <v>14</v>
      </c>
      <c r="B53" s="6" t="s">
        <v>199</v>
      </c>
      <c r="C53" s="71"/>
      <c r="D53" s="71">
        <v>8</v>
      </c>
      <c r="E53" s="71">
        <v>2</v>
      </c>
      <c r="F53" s="71">
        <v>3</v>
      </c>
      <c r="G53" s="71"/>
      <c r="H53" s="71">
        <v>3</v>
      </c>
      <c r="I53" s="71">
        <v>4</v>
      </c>
      <c r="J53" s="71">
        <v>10</v>
      </c>
      <c r="K53" s="71">
        <f t="shared" si="7"/>
        <v>22</v>
      </c>
      <c r="L53" s="45">
        <f t="shared" si="8"/>
        <v>165000</v>
      </c>
      <c r="M53" t="s">
        <v>181</v>
      </c>
    </row>
    <row r="54" spans="1:13" ht="23.25" customHeight="1" x14ac:dyDescent="0.35">
      <c r="A54" s="71">
        <f t="shared" si="10"/>
        <v>15</v>
      </c>
      <c r="B54" s="6" t="s">
        <v>200</v>
      </c>
      <c r="C54" s="71" t="s">
        <v>104</v>
      </c>
      <c r="D54" s="71">
        <v>4</v>
      </c>
      <c r="E54" s="71">
        <v>1</v>
      </c>
      <c r="F54" s="71">
        <v>1</v>
      </c>
      <c r="G54" s="71">
        <v>1</v>
      </c>
      <c r="H54" s="71"/>
      <c r="I54" s="71"/>
      <c r="J54" s="71">
        <v>1</v>
      </c>
      <c r="K54" s="71">
        <f t="shared" si="7"/>
        <v>4</v>
      </c>
      <c r="L54" s="45">
        <f t="shared" si="8"/>
        <v>30000</v>
      </c>
      <c r="M54" t="s">
        <v>181</v>
      </c>
    </row>
    <row r="55" spans="1:13" ht="23.25" customHeight="1" x14ac:dyDescent="0.35">
      <c r="A55" s="71">
        <f t="shared" si="10"/>
        <v>16</v>
      </c>
      <c r="B55" s="6" t="s">
        <v>212</v>
      </c>
      <c r="C55" s="71" t="s">
        <v>213</v>
      </c>
      <c r="D55" s="71">
        <v>3</v>
      </c>
      <c r="E55" s="71"/>
      <c r="F55" s="71"/>
      <c r="G55" s="71"/>
      <c r="H55" s="71">
        <v>4</v>
      </c>
      <c r="I55" s="71"/>
      <c r="J55" s="71">
        <v>4</v>
      </c>
      <c r="K55" s="71">
        <f t="shared" si="7"/>
        <v>8</v>
      </c>
      <c r="L55" s="45">
        <f t="shared" si="8"/>
        <v>60000</v>
      </c>
      <c r="M55" t="s">
        <v>181</v>
      </c>
    </row>
    <row r="56" spans="1:13" ht="23.25" customHeight="1" x14ac:dyDescent="0.35">
      <c r="A56" s="71">
        <f t="shared" si="10"/>
        <v>17</v>
      </c>
      <c r="B56" s="6" t="s">
        <v>214</v>
      </c>
      <c r="C56" s="71" t="s">
        <v>105</v>
      </c>
      <c r="D56" s="71">
        <v>7</v>
      </c>
      <c r="E56" s="71"/>
      <c r="F56" s="71">
        <v>1</v>
      </c>
      <c r="G56" s="71"/>
      <c r="H56" s="71"/>
      <c r="I56" s="71"/>
      <c r="J56" s="71">
        <v>1</v>
      </c>
      <c r="K56" s="71">
        <f t="shared" si="7"/>
        <v>2</v>
      </c>
      <c r="L56" s="45">
        <f t="shared" si="8"/>
        <v>15000</v>
      </c>
      <c r="M56" t="s">
        <v>181</v>
      </c>
    </row>
    <row r="57" spans="1:13" ht="23.25" customHeight="1" x14ac:dyDescent="0.35">
      <c r="A57" s="71">
        <f t="shared" si="10"/>
        <v>18</v>
      </c>
      <c r="B57" s="6" t="s">
        <v>215</v>
      </c>
      <c r="C57" s="71" t="s">
        <v>216</v>
      </c>
      <c r="D57" s="71">
        <v>3</v>
      </c>
      <c r="E57" s="71"/>
      <c r="F57" s="71"/>
      <c r="G57" s="71">
        <v>1</v>
      </c>
      <c r="H57" s="71">
        <v>1</v>
      </c>
      <c r="I57" s="71"/>
      <c r="J57" s="71"/>
      <c r="K57" s="71">
        <f t="shared" si="7"/>
        <v>2</v>
      </c>
      <c r="L57" s="45">
        <f t="shared" si="8"/>
        <v>15000</v>
      </c>
      <c r="M57" t="s">
        <v>181</v>
      </c>
    </row>
    <row r="58" spans="1:13" ht="23.25" customHeight="1" x14ac:dyDescent="0.35">
      <c r="A58" s="1">
        <v>19</v>
      </c>
      <c r="B58" s="60" t="s">
        <v>217</v>
      </c>
      <c r="C58" s="61" t="s">
        <v>102</v>
      </c>
      <c r="D58" s="61">
        <v>4</v>
      </c>
      <c r="E58" s="61"/>
      <c r="F58" s="61">
        <v>1</v>
      </c>
      <c r="G58" s="61"/>
      <c r="H58" s="61"/>
      <c r="I58" s="61"/>
      <c r="J58" s="61"/>
      <c r="K58" s="61">
        <f t="shared" ref="K58" si="11">SUM(E58:J58)</f>
        <v>1</v>
      </c>
      <c r="L58" s="8">
        <f t="shared" ref="L58" si="12">K58*7500</f>
        <v>7500</v>
      </c>
    </row>
    <row r="59" spans="1:13" ht="23.25" customHeight="1" x14ac:dyDescent="0.35">
      <c r="A59" s="663" t="s">
        <v>0</v>
      </c>
      <c r="B59" s="664"/>
      <c r="C59" s="57"/>
      <c r="D59" s="57"/>
      <c r="E59" s="22">
        <f t="shared" ref="E59:K59" si="13">SUM(E40:E58)</f>
        <v>5</v>
      </c>
      <c r="F59" s="22">
        <f t="shared" si="13"/>
        <v>30</v>
      </c>
      <c r="G59" s="22">
        <f t="shared" si="13"/>
        <v>11</v>
      </c>
      <c r="H59" s="22">
        <f t="shared" si="13"/>
        <v>22</v>
      </c>
      <c r="I59" s="22">
        <f t="shared" si="13"/>
        <v>17</v>
      </c>
      <c r="J59" s="22">
        <f t="shared" si="13"/>
        <v>42</v>
      </c>
      <c r="K59" s="22">
        <f t="shared" si="13"/>
        <v>127</v>
      </c>
      <c r="L59" s="23">
        <f>SUM(L40:M58)</f>
        <v>952500</v>
      </c>
    </row>
    <row r="60" spans="1:13" x14ac:dyDescent="0.35">
      <c r="L60" s="20">
        <f>K59*5500</f>
        <v>698500</v>
      </c>
    </row>
    <row r="61" spans="1:13" x14ac:dyDescent="0.35">
      <c r="K61" s="36" t="s">
        <v>91</v>
      </c>
      <c r="L61" s="38">
        <f>L59-L60</f>
        <v>254000</v>
      </c>
    </row>
    <row r="62" spans="1:13" x14ac:dyDescent="0.35">
      <c r="K62" t="s">
        <v>244</v>
      </c>
      <c r="L62" s="3">
        <v>26000</v>
      </c>
    </row>
    <row r="63" spans="1:13" x14ac:dyDescent="0.35">
      <c r="K63" t="s">
        <v>245</v>
      </c>
      <c r="L63" s="35">
        <v>30000</v>
      </c>
    </row>
    <row r="64" spans="1:13" x14ac:dyDescent="0.35">
      <c r="K64" t="s">
        <v>246</v>
      </c>
      <c r="L64" s="35">
        <f>L61-L62-L63</f>
        <v>198000</v>
      </c>
    </row>
    <row r="65" spans="2:12" x14ac:dyDescent="0.35">
      <c r="B65" t="s">
        <v>2</v>
      </c>
      <c r="C65" s="4" t="s">
        <v>220</v>
      </c>
      <c r="D65" s="4" t="s">
        <v>186</v>
      </c>
      <c r="F65" t="s">
        <v>2</v>
      </c>
      <c r="G65" s="4" t="s">
        <v>191</v>
      </c>
      <c r="H65" s="4" t="s">
        <v>104</v>
      </c>
      <c r="J65" t="s">
        <v>2</v>
      </c>
      <c r="K65" s="4" t="s">
        <v>15</v>
      </c>
      <c r="L65" s="4" t="s">
        <v>104</v>
      </c>
    </row>
    <row r="66" spans="2:12" x14ac:dyDescent="0.35">
      <c r="B66" s="51" t="s">
        <v>218</v>
      </c>
      <c r="C66" s="50" t="s">
        <v>219</v>
      </c>
      <c r="D66" s="68" t="s">
        <v>0</v>
      </c>
      <c r="E66" s="65"/>
      <c r="F66" s="51" t="s">
        <v>218</v>
      </c>
      <c r="G66" s="50" t="s">
        <v>219</v>
      </c>
      <c r="H66" s="68" t="s">
        <v>0</v>
      </c>
      <c r="I66" s="65"/>
      <c r="J66" s="51" t="s">
        <v>218</v>
      </c>
      <c r="K66" s="50" t="s">
        <v>219</v>
      </c>
      <c r="L66" s="68" t="s">
        <v>0</v>
      </c>
    </row>
    <row r="67" spans="2:12" x14ac:dyDescent="0.35">
      <c r="B67" s="2" t="s">
        <v>18</v>
      </c>
      <c r="C67" s="1"/>
      <c r="D67" s="15"/>
      <c r="E67" s="66"/>
      <c r="F67" s="2" t="s">
        <v>18</v>
      </c>
      <c r="G67" s="1">
        <v>1</v>
      </c>
      <c r="H67" s="15">
        <f>G67*7500</f>
        <v>7500</v>
      </c>
      <c r="I67" s="65"/>
      <c r="J67" s="2" t="s">
        <v>18</v>
      </c>
      <c r="K67" s="1">
        <v>1</v>
      </c>
      <c r="L67" s="15">
        <f>K67*7500</f>
        <v>7500</v>
      </c>
    </row>
    <row r="68" spans="2:12" x14ac:dyDescent="0.35">
      <c r="B68" s="2" t="s">
        <v>19</v>
      </c>
      <c r="C68" s="1">
        <v>12</v>
      </c>
      <c r="D68" s="67">
        <f>C68*7500</f>
        <v>90000</v>
      </c>
      <c r="E68" s="65"/>
      <c r="F68" s="2" t="s">
        <v>19</v>
      </c>
      <c r="G68" s="1">
        <v>1</v>
      </c>
      <c r="H68" s="15">
        <f t="shared" ref="H68:H72" si="14">G68*7500</f>
        <v>7500</v>
      </c>
      <c r="I68" s="65"/>
      <c r="J68" s="2" t="s">
        <v>19</v>
      </c>
      <c r="K68" s="1">
        <v>1</v>
      </c>
      <c r="L68" s="15">
        <f t="shared" ref="L68:L72" si="15">K68*7500</f>
        <v>7500</v>
      </c>
    </row>
    <row r="69" spans="2:12" x14ac:dyDescent="0.35">
      <c r="B69" s="2" t="s">
        <v>20</v>
      </c>
      <c r="C69" s="1">
        <v>1</v>
      </c>
      <c r="D69" s="67">
        <f t="shared" ref="D69:D72" si="16">C69*7500</f>
        <v>7500</v>
      </c>
      <c r="E69" s="65"/>
      <c r="F69" s="2" t="s">
        <v>20</v>
      </c>
      <c r="G69" s="1"/>
      <c r="H69" s="15">
        <f t="shared" si="14"/>
        <v>0</v>
      </c>
      <c r="I69" s="65"/>
      <c r="J69" s="2" t="s">
        <v>20</v>
      </c>
      <c r="K69" s="1">
        <v>1</v>
      </c>
      <c r="L69" s="15">
        <f t="shared" si="15"/>
        <v>7500</v>
      </c>
    </row>
    <row r="70" spans="2:12" x14ac:dyDescent="0.35">
      <c r="B70" s="2" t="s">
        <v>21</v>
      </c>
      <c r="C70" s="1">
        <v>3</v>
      </c>
      <c r="D70" s="67">
        <f t="shared" si="16"/>
        <v>22500</v>
      </c>
      <c r="F70" s="2" t="s">
        <v>21</v>
      </c>
      <c r="G70" s="1"/>
      <c r="H70" s="15">
        <f t="shared" si="14"/>
        <v>0</v>
      </c>
      <c r="J70" s="2" t="s">
        <v>21</v>
      </c>
      <c r="K70" s="1">
        <v>1</v>
      </c>
      <c r="L70" s="15">
        <f t="shared" si="15"/>
        <v>7500</v>
      </c>
    </row>
    <row r="71" spans="2:12" x14ac:dyDescent="0.35">
      <c r="B71" s="2" t="s">
        <v>22</v>
      </c>
      <c r="C71" s="1">
        <v>5</v>
      </c>
      <c r="D71" s="67">
        <f t="shared" si="16"/>
        <v>37500</v>
      </c>
      <c r="F71" s="2" t="s">
        <v>22</v>
      </c>
      <c r="G71" s="1">
        <v>1</v>
      </c>
      <c r="H71" s="15">
        <f t="shared" si="14"/>
        <v>7500</v>
      </c>
      <c r="J71" s="2" t="s">
        <v>22</v>
      </c>
      <c r="K71" s="1">
        <v>1</v>
      </c>
      <c r="L71" s="15">
        <f t="shared" si="15"/>
        <v>7500</v>
      </c>
    </row>
    <row r="72" spans="2:12" x14ac:dyDescent="0.35">
      <c r="B72" s="2" t="s">
        <v>23</v>
      </c>
      <c r="C72" s="1">
        <v>5</v>
      </c>
      <c r="D72" s="67">
        <f t="shared" si="16"/>
        <v>37500</v>
      </c>
      <c r="F72" s="2" t="s">
        <v>23</v>
      </c>
      <c r="G72" s="1">
        <v>1</v>
      </c>
      <c r="H72" s="15">
        <f t="shared" si="14"/>
        <v>7500</v>
      </c>
      <c r="J72" s="2" t="s">
        <v>23</v>
      </c>
      <c r="K72" s="1">
        <v>1</v>
      </c>
      <c r="L72" s="15">
        <f t="shared" si="15"/>
        <v>7500</v>
      </c>
    </row>
    <row r="73" spans="2:12" x14ac:dyDescent="0.35">
      <c r="B73" s="51" t="s">
        <v>221</v>
      </c>
      <c r="C73" s="50">
        <f>SUM(C67:C72)</f>
        <v>26</v>
      </c>
      <c r="D73" s="68">
        <f>SUM(D67:D72)</f>
        <v>195000</v>
      </c>
      <c r="F73" s="51" t="s">
        <v>221</v>
      </c>
      <c r="G73" s="50">
        <f>SUM(G67:G72)</f>
        <v>4</v>
      </c>
      <c r="H73" s="68">
        <f>SUM(H67:H72)</f>
        <v>30000</v>
      </c>
      <c r="J73" s="51" t="s">
        <v>221</v>
      </c>
      <c r="K73" s="50">
        <f>SUM(K67:K72)</f>
        <v>6</v>
      </c>
      <c r="L73" s="68">
        <f>SUM(L67:L72)</f>
        <v>45000</v>
      </c>
    </row>
    <row r="76" spans="2:12" x14ac:dyDescent="0.35">
      <c r="B76" t="s">
        <v>2</v>
      </c>
      <c r="C76" s="4" t="s">
        <v>5</v>
      </c>
      <c r="D76" s="4" t="s">
        <v>222</v>
      </c>
      <c r="F76" t="s">
        <v>2</v>
      </c>
      <c r="G76" s="4" t="s">
        <v>223</v>
      </c>
      <c r="H76" s="4" t="s">
        <v>224</v>
      </c>
      <c r="J76" t="s">
        <v>2</v>
      </c>
      <c r="K76" s="4" t="s">
        <v>26</v>
      </c>
      <c r="L76" s="4" t="s">
        <v>225</v>
      </c>
    </row>
    <row r="77" spans="2:12" x14ac:dyDescent="0.35">
      <c r="B77" s="51" t="s">
        <v>218</v>
      </c>
      <c r="C77" s="50" t="s">
        <v>219</v>
      </c>
      <c r="D77" s="68" t="s">
        <v>0</v>
      </c>
      <c r="E77" s="65"/>
      <c r="F77" s="51" t="s">
        <v>218</v>
      </c>
      <c r="G77" s="50" t="s">
        <v>219</v>
      </c>
      <c r="H77" s="68" t="s">
        <v>0</v>
      </c>
      <c r="I77" s="65"/>
      <c r="J77" s="51" t="s">
        <v>218</v>
      </c>
      <c r="K77" s="50" t="s">
        <v>219</v>
      </c>
      <c r="L77" s="68" t="s">
        <v>0</v>
      </c>
    </row>
    <row r="78" spans="2:12" x14ac:dyDescent="0.35">
      <c r="B78" s="2" t="s">
        <v>18</v>
      </c>
      <c r="C78" s="1"/>
      <c r="D78" s="15"/>
      <c r="E78" s="66"/>
      <c r="F78" s="2" t="s">
        <v>18</v>
      </c>
      <c r="G78" s="1"/>
      <c r="H78" s="15">
        <f>G78*7500</f>
        <v>0</v>
      </c>
      <c r="I78" s="65"/>
      <c r="J78" s="2" t="s">
        <v>18</v>
      </c>
      <c r="K78" s="1"/>
      <c r="L78" s="15">
        <f>K78*7500</f>
        <v>0</v>
      </c>
    </row>
    <row r="79" spans="2:12" x14ac:dyDescent="0.35">
      <c r="B79" s="2" t="s">
        <v>19</v>
      </c>
      <c r="C79" s="1"/>
      <c r="D79" s="67">
        <f>C79*7500</f>
        <v>0</v>
      </c>
      <c r="E79" s="65"/>
      <c r="F79" s="2" t="s">
        <v>19</v>
      </c>
      <c r="G79" s="1">
        <v>2</v>
      </c>
      <c r="H79" s="15">
        <f t="shared" ref="H79:H83" si="17">G79*7500</f>
        <v>15000</v>
      </c>
      <c r="I79" s="65"/>
      <c r="J79" s="2" t="s">
        <v>19</v>
      </c>
      <c r="K79" s="1"/>
      <c r="L79" s="15">
        <f t="shared" ref="L79:L83" si="18">K79*7500</f>
        <v>0</v>
      </c>
    </row>
    <row r="80" spans="2:12" x14ac:dyDescent="0.35">
      <c r="B80" s="2" t="s">
        <v>20</v>
      </c>
      <c r="C80" s="1"/>
      <c r="D80" s="67">
        <f t="shared" ref="D80:D83" si="19">C80*7500</f>
        <v>0</v>
      </c>
      <c r="E80" s="65"/>
      <c r="F80" s="2" t="s">
        <v>20</v>
      </c>
      <c r="G80" s="1">
        <v>4</v>
      </c>
      <c r="H80" s="15">
        <f t="shared" si="17"/>
        <v>30000</v>
      </c>
      <c r="I80" s="65"/>
      <c r="J80" s="2" t="s">
        <v>20</v>
      </c>
      <c r="K80" s="1"/>
      <c r="L80" s="15">
        <f t="shared" si="18"/>
        <v>0</v>
      </c>
    </row>
    <row r="81" spans="2:12" x14ac:dyDescent="0.35">
      <c r="B81" s="2" t="s">
        <v>21</v>
      </c>
      <c r="C81" s="1">
        <v>5</v>
      </c>
      <c r="D81" s="67">
        <f t="shared" si="19"/>
        <v>37500</v>
      </c>
      <c r="F81" s="2" t="s">
        <v>21</v>
      </c>
      <c r="G81" s="1"/>
      <c r="H81" s="15">
        <f t="shared" si="17"/>
        <v>0</v>
      </c>
      <c r="J81" s="2" t="s">
        <v>21</v>
      </c>
      <c r="K81" s="1"/>
      <c r="L81" s="15">
        <f t="shared" si="18"/>
        <v>0</v>
      </c>
    </row>
    <row r="82" spans="2:12" x14ac:dyDescent="0.35">
      <c r="B82" s="2" t="s">
        <v>22</v>
      </c>
      <c r="C82" s="1"/>
      <c r="D82" s="67">
        <f t="shared" si="19"/>
        <v>0</v>
      </c>
      <c r="F82" s="2" t="s">
        <v>22</v>
      </c>
      <c r="G82" s="1"/>
      <c r="H82" s="15">
        <f t="shared" si="17"/>
        <v>0</v>
      </c>
      <c r="J82" s="2" t="s">
        <v>22</v>
      </c>
      <c r="K82" s="1"/>
      <c r="L82" s="15">
        <f t="shared" si="18"/>
        <v>0</v>
      </c>
    </row>
    <row r="83" spans="2:12" x14ac:dyDescent="0.35">
      <c r="B83" s="2" t="s">
        <v>23</v>
      </c>
      <c r="C83" s="1">
        <v>5</v>
      </c>
      <c r="D83" s="67">
        <f t="shared" si="19"/>
        <v>37500</v>
      </c>
      <c r="F83" s="2" t="s">
        <v>23</v>
      </c>
      <c r="G83" s="1">
        <v>2</v>
      </c>
      <c r="H83" s="15">
        <f t="shared" si="17"/>
        <v>15000</v>
      </c>
      <c r="J83" s="2" t="s">
        <v>23</v>
      </c>
      <c r="K83" s="1">
        <v>2</v>
      </c>
      <c r="L83" s="15">
        <f t="shared" si="18"/>
        <v>15000</v>
      </c>
    </row>
    <row r="84" spans="2:12" x14ac:dyDescent="0.35">
      <c r="B84" s="51" t="s">
        <v>221</v>
      </c>
      <c r="C84" s="50">
        <f>SUM(C78:C83)</f>
        <v>10</v>
      </c>
      <c r="D84" s="68">
        <f>SUM(D78:D83)</f>
        <v>75000</v>
      </c>
      <c r="F84" s="51" t="s">
        <v>221</v>
      </c>
      <c r="G84" s="50">
        <f>SUM(G78:G83)</f>
        <v>8</v>
      </c>
      <c r="H84" s="68">
        <f>SUM(H78:H83)</f>
        <v>60000</v>
      </c>
      <c r="J84" s="51" t="s">
        <v>221</v>
      </c>
      <c r="K84" s="50">
        <f>SUM(K78:K83)</f>
        <v>2</v>
      </c>
      <c r="L84" s="68">
        <f>SUM(L78:L83)</f>
        <v>15000</v>
      </c>
    </row>
    <row r="87" spans="2:12" x14ac:dyDescent="0.35">
      <c r="B87" t="s">
        <v>2</v>
      </c>
      <c r="C87" s="4" t="s">
        <v>226</v>
      </c>
      <c r="D87" s="4" t="s">
        <v>227</v>
      </c>
      <c r="F87" t="s">
        <v>2</v>
      </c>
      <c r="G87" s="4" t="s">
        <v>228</v>
      </c>
      <c r="H87" s="4" t="s">
        <v>229</v>
      </c>
      <c r="J87" t="s">
        <v>2</v>
      </c>
      <c r="K87" s="4" t="s">
        <v>195</v>
      </c>
      <c r="L87" s="4" t="s">
        <v>104</v>
      </c>
    </row>
    <row r="88" spans="2:12" x14ac:dyDescent="0.35">
      <c r="B88" s="51" t="s">
        <v>218</v>
      </c>
      <c r="C88" s="50" t="s">
        <v>219</v>
      </c>
      <c r="D88" s="68" t="s">
        <v>0</v>
      </c>
      <c r="E88" s="65"/>
      <c r="F88" s="51" t="s">
        <v>218</v>
      </c>
      <c r="G88" s="50" t="s">
        <v>219</v>
      </c>
      <c r="H88" s="68" t="s">
        <v>0</v>
      </c>
      <c r="I88" s="65"/>
      <c r="J88" s="51" t="s">
        <v>218</v>
      </c>
      <c r="K88" s="50" t="s">
        <v>219</v>
      </c>
      <c r="L88" s="68" t="s">
        <v>0</v>
      </c>
    </row>
    <row r="89" spans="2:12" x14ac:dyDescent="0.35">
      <c r="B89" s="2" t="s">
        <v>18</v>
      </c>
      <c r="C89" s="1"/>
      <c r="D89" s="15"/>
      <c r="E89" s="66"/>
      <c r="F89" s="2" t="s">
        <v>18</v>
      </c>
      <c r="G89" s="1"/>
      <c r="H89" s="15">
        <f>G89*7500</f>
        <v>0</v>
      </c>
      <c r="I89" s="65"/>
      <c r="J89" s="2" t="s">
        <v>18</v>
      </c>
      <c r="K89" s="1"/>
      <c r="L89" s="15">
        <f>K89*7500</f>
        <v>0</v>
      </c>
    </row>
    <row r="90" spans="2:12" x14ac:dyDescent="0.35">
      <c r="B90" s="2" t="s">
        <v>19</v>
      </c>
      <c r="C90" s="1"/>
      <c r="D90" s="67">
        <f>C90*7500</f>
        <v>0</v>
      </c>
      <c r="E90" s="65"/>
      <c r="F90" s="2" t="s">
        <v>19</v>
      </c>
      <c r="G90" s="1"/>
      <c r="H90" s="15">
        <f t="shared" ref="H90:H94" si="20">G90*7500</f>
        <v>0</v>
      </c>
      <c r="I90" s="65"/>
      <c r="J90" s="2" t="s">
        <v>19</v>
      </c>
      <c r="K90" s="1">
        <v>2</v>
      </c>
      <c r="L90" s="15">
        <f t="shared" ref="L90:L94" si="21">K90*7500</f>
        <v>15000</v>
      </c>
    </row>
    <row r="91" spans="2:12" x14ac:dyDescent="0.35">
      <c r="B91" s="2" t="s">
        <v>20</v>
      </c>
      <c r="C91" s="1"/>
      <c r="D91" s="67">
        <f t="shared" ref="D91:D94" si="22">C91*7500</f>
        <v>0</v>
      </c>
      <c r="E91" s="65"/>
      <c r="F91" s="2" t="s">
        <v>20</v>
      </c>
      <c r="G91" s="1"/>
      <c r="H91" s="15">
        <f t="shared" si="20"/>
        <v>0</v>
      </c>
      <c r="I91" s="65"/>
      <c r="J91" s="2" t="s">
        <v>20</v>
      </c>
      <c r="K91" s="1">
        <v>2</v>
      </c>
      <c r="L91" s="15">
        <f t="shared" si="21"/>
        <v>15000</v>
      </c>
    </row>
    <row r="92" spans="2:12" x14ac:dyDescent="0.35">
      <c r="B92" s="2" t="s">
        <v>21</v>
      </c>
      <c r="C92" s="1">
        <v>2</v>
      </c>
      <c r="D92" s="67">
        <f t="shared" si="22"/>
        <v>15000</v>
      </c>
      <c r="F92" s="2" t="s">
        <v>21</v>
      </c>
      <c r="G92" s="1"/>
      <c r="H92" s="15">
        <f t="shared" si="20"/>
        <v>0</v>
      </c>
      <c r="J92" s="2" t="s">
        <v>21</v>
      </c>
      <c r="K92" s="1"/>
      <c r="L92" s="15">
        <f t="shared" si="21"/>
        <v>0</v>
      </c>
    </row>
    <row r="93" spans="2:12" x14ac:dyDescent="0.35">
      <c r="B93" s="2" t="s">
        <v>22</v>
      </c>
      <c r="C93" s="1"/>
      <c r="D93" s="67">
        <f t="shared" si="22"/>
        <v>0</v>
      </c>
      <c r="F93" s="2" t="s">
        <v>22</v>
      </c>
      <c r="G93" s="1"/>
      <c r="H93" s="15">
        <f t="shared" si="20"/>
        <v>0</v>
      </c>
      <c r="J93" s="2" t="s">
        <v>22</v>
      </c>
      <c r="K93" s="1">
        <v>2</v>
      </c>
      <c r="L93" s="15">
        <f t="shared" si="21"/>
        <v>15000</v>
      </c>
    </row>
    <row r="94" spans="2:12" x14ac:dyDescent="0.35">
      <c r="B94" s="2" t="s">
        <v>23</v>
      </c>
      <c r="C94" s="1">
        <v>1</v>
      </c>
      <c r="D94" s="67">
        <f t="shared" si="22"/>
        <v>7500</v>
      </c>
      <c r="F94" s="2" t="s">
        <v>23</v>
      </c>
      <c r="G94" s="1"/>
      <c r="H94" s="15">
        <f t="shared" si="20"/>
        <v>0</v>
      </c>
      <c r="J94" s="2" t="s">
        <v>23</v>
      </c>
      <c r="K94" s="1">
        <v>2</v>
      </c>
      <c r="L94" s="15">
        <f t="shared" si="21"/>
        <v>15000</v>
      </c>
    </row>
    <row r="95" spans="2:12" x14ac:dyDescent="0.35">
      <c r="B95" s="51" t="s">
        <v>221</v>
      </c>
      <c r="C95" s="50">
        <f>SUM(C89:C94)</f>
        <v>3</v>
      </c>
      <c r="D95" s="68">
        <f>SUM(D89:D94)</f>
        <v>22500</v>
      </c>
      <c r="F95" s="51" t="s">
        <v>221</v>
      </c>
      <c r="G95" s="50">
        <f>SUM(G89:G94)</f>
        <v>0</v>
      </c>
      <c r="H95" s="68">
        <f>SUM(H89:H94)</f>
        <v>0</v>
      </c>
      <c r="J95" s="51" t="s">
        <v>221</v>
      </c>
      <c r="K95" s="50">
        <f>SUM(K89:K94)</f>
        <v>8</v>
      </c>
      <c r="L95" s="68">
        <f>SUM(L89:L94)</f>
        <v>60000</v>
      </c>
    </row>
    <row r="98" spans="2:12" x14ac:dyDescent="0.35">
      <c r="B98" t="s">
        <v>2</v>
      </c>
      <c r="C98" s="4" t="s">
        <v>12</v>
      </c>
      <c r="D98" s="4" t="s">
        <v>230</v>
      </c>
      <c r="F98" t="s">
        <v>2</v>
      </c>
      <c r="G98" s="4" t="s">
        <v>196</v>
      </c>
      <c r="H98" s="4" t="s">
        <v>104</v>
      </c>
      <c r="J98" t="s">
        <v>2</v>
      </c>
      <c r="K98" s="4" t="s">
        <v>231</v>
      </c>
      <c r="L98" s="4" t="s">
        <v>104</v>
      </c>
    </row>
    <row r="99" spans="2:12" x14ac:dyDescent="0.35">
      <c r="B99" s="51" t="s">
        <v>218</v>
      </c>
      <c r="C99" s="50" t="s">
        <v>219</v>
      </c>
      <c r="D99" s="68" t="s">
        <v>0</v>
      </c>
      <c r="E99" s="65"/>
      <c r="F99" s="51" t="s">
        <v>218</v>
      </c>
      <c r="G99" s="50" t="s">
        <v>219</v>
      </c>
      <c r="H99" s="68" t="s">
        <v>0</v>
      </c>
      <c r="I99" s="65"/>
      <c r="J99" s="51" t="s">
        <v>218</v>
      </c>
      <c r="K99" s="50" t="s">
        <v>219</v>
      </c>
      <c r="L99" s="68" t="s">
        <v>0</v>
      </c>
    </row>
    <row r="100" spans="2:12" x14ac:dyDescent="0.35">
      <c r="B100" s="2" t="s">
        <v>18</v>
      </c>
      <c r="C100" s="1"/>
      <c r="D100" s="15"/>
      <c r="E100" s="66"/>
      <c r="F100" s="2" t="s">
        <v>18</v>
      </c>
      <c r="G100" s="1"/>
      <c r="H100" s="15">
        <f>G100*7500</f>
        <v>0</v>
      </c>
      <c r="I100" s="65"/>
      <c r="J100" s="2" t="s">
        <v>18</v>
      </c>
      <c r="K100" s="1"/>
      <c r="L100" s="15">
        <f>K100*7500</f>
        <v>0</v>
      </c>
    </row>
    <row r="101" spans="2:12" x14ac:dyDescent="0.35">
      <c r="B101" s="2" t="s">
        <v>19</v>
      </c>
      <c r="C101" s="1">
        <v>2</v>
      </c>
      <c r="D101" s="67">
        <f>C101*7500</f>
        <v>15000</v>
      </c>
      <c r="E101" s="65"/>
      <c r="F101" s="2" t="s">
        <v>19</v>
      </c>
      <c r="G101" s="1"/>
      <c r="H101" s="15">
        <f t="shared" ref="H101:H105" si="23">G101*7500</f>
        <v>0</v>
      </c>
      <c r="I101" s="65"/>
      <c r="J101" s="2" t="s">
        <v>19</v>
      </c>
      <c r="K101" s="1">
        <v>1</v>
      </c>
      <c r="L101" s="15">
        <f t="shared" ref="L101:L105" si="24">K101*7500</f>
        <v>7500</v>
      </c>
    </row>
    <row r="102" spans="2:12" x14ac:dyDescent="0.35">
      <c r="B102" s="2" t="s">
        <v>20</v>
      </c>
      <c r="C102" s="1"/>
      <c r="D102" s="67">
        <f t="shared" ref="D102:D105" si="25">C102*7500</f>
        <v>0</v>
      </c>
      <c r="E102" s="65"/>
      <c r="F102" s="2" t="s">
        <v>20</v>
      </c>
      <c r="G102" s="1"/>
      <c r="H102" s="15">
        <f t="shared" si="23"/>
        <v>0</v>
      </c>
      <c r="I102" s="65"/>
      <c r="J102" s="2" t="s">
        <v>20</v>
      </c>
      <c r="K102" s="1"/>
      <c r="L102" s="15">
        <f t="shared" si="24"/>
        <v>0</v>
      </c>
    </row>
    <row r="103" spans="2:12" x14ac:dyDescent="0.35">
      <c r="B103" s="2" t="s">
        <v>21</v>
      </c>
      <c r="C103" s="1"/>
      <c r="D103" s="67">
        <f t="shared" si="25"/>
        <v>0</v>
      </c>
      <c r="F103" s="2" t="s">
        <v>21</v>
      </c>
      <c r="G103" s="1"/>
      <c r="H103" s="15">
        <f t="shared" si="23"/>
        <v>0</v>
      </c>
      <c r="J103" s="2" t="s">
        <v>21</v>
      </c>
      <c r="K103" s="1">
        <v>1</v>
      </c>
      <c r="L103" s="15">
        <f t="shared" si="24"/>
        <v>7500</v>
      </c>
    </row>
    <row r="104" spans="2:12" x14ac:dyDescent="0.35">
      <c r="B104" s="2" t="s">
        <v>22</v>
      </c>
      <c r="C104" s="1"/>
      <c r="D104" s="67">
        <f t="shared" si="25"/>
        <v>0</v>
      </c>
      <c r="F104" s="2" t="s">
        <v>22</v>
      </c>
      <c r="G104" s="1">
        <v>1</v>
      </c>
      <c r="H104" s="15">
        <f t="shared" si="23"/>
        <v>7500</v>
      </c>
      <c r="J104" s="2" t="s">
        <v>22</v>
      </c>
      <c r="K104" s="1">
        <v>1</v>
      </c>
      <c r="L104" s="15">
        <f t="shared" si="24"/>
        <v>7500</v>
      </c>
    </row>
    <row r="105" spans="2:12" x14ac:dyDescent="0.35">
      <c r="B105" s="2" t="s">
        <v>23</v>
      </c>
      <c r="C105" s="1">
        <v>2</v>
      </c>
      <c r="D105" s="67">
        <f t="shared" si="25"/>
        <v>15000</v>
      </c>
      <c r="F105" s="2" t="s">
        <v>23</v>
      </c>
      <c r="G105" s="1">
        <v>1</v>
      </c>
      <c r="H105" s="15">
        <f t="shared" si="23"/>
        <v>7500</v>
      </c>
      <c r="J105" s="2" t="s">
        <v>23</v>
      </c>
      <c r="K105" s="1">
        <v>2</v>
      </c>
      <c r="L105" s="15">
        <f t="shared" si="24"/>
        <v>15000</v>
      </c>
    </row>
    <row r="106" spans="2:12" x14ac:dyDescent="0.35">
      <c r="B106" s="51" t="s">
        <v>221</v>
      </c>
      <c r="C106" s="50">
        <f>SUM(C100:C105)</f>
        <v>4</v>
      </c>
      <c r="D106" s="68">
        <f>SUM(D100:D105)</f>
        <v>30000</v>
      </c>
      <c r="F106" s="51" t="s">
        <v>221</v>
      </c>
      <c r="G106" s="50">
        <f>SUM(G100:G105)</f>
        <v>2</v>
      </c>
      <c r="H106" s="68">
        <f>SUM(H100:H105)</f>
        <v>15000</v>
      </c>
      <c r="J106" s="51" t="s">
        <v>221</v>
      </c>
      <c r="K106" s="50">
        <f>SUM(K100:K105)</f>
        <v>5</v>
      </c>
      <c r="L106" s="68">
        <f>SUM(L100:L105)</f>
        <v>37500</v>
      </c>
    </row>
    <row r="109" spans="2:12" x14ac:dyDescent="0.35">
      <c r="B109" t="s">
        <v>2</v>
      </c>
      <c r="C109" s="60" t="s">
        <v>212</v>
      </c>
      <c r="D109" s="4" t="s">
        <v>225</v>
      </c>
      <c r="F109" t="s">
        <v>2</v>
      </c>
      <c r="G109" s="60" t="s">
        <v>232</v>
      </c>
      <c r="H109" s="4" t="s">
        <v>229</v>
      </c>
      <c r="J109" t="s">
        <v>2</v>
      </c>
      <c r="K109" s="60" t="s">
        <v>215</v>
      </c>
      <c r="L109" s="4" t="s">
        <v>216</v>
      </c>
    </row>
    <row r="110" spans="2:12" x14ac:dyDescent="0.35">
      <c r="B110" s="51" t="s">
        <v>218</v>
      </c>
      <c r="C110" s="50" t="s">
        <v>219</v>
      </c>
      <c r="D110" s="68" t="s">
        <v>0</v>
      </c>
      <c r="E110" s="65"/>
      <c r="F110" s="51" t="s">
        <v>218</v>
      </c>
      <c r="G110" s="50" t="s">
        <v>219</v>
      </c>
      <c r="H110" s="68" t="s">
        <v>0</v>
      </c>
      <c r="I110" s="65"/>
      <c r="J110" s="51" t="s">
        <v>218</v>
      </c>
      <c r="K110" s="50" t="s">
        <v>219</v>
      </c>
      <c r="L110" s="68" t="s">
        <v>0</v>
      </c>
    </row>
    <row r="111" spans="2:12" x14ac:dyDescent="0.35">
      <c r="B111" s="2" t="s">
        <v>18</v>
      </c>
      <c r="C111" s="1"/>
      <c r="D111" s="15"/>
      <c r="E111" s="66"/>
      <c r="F111" s="2" t="s">
        <v>18</v>
      </c>
      <c r="G111" s="1"/>
      <c r="H111" s="15">
        <f>G111*7500</f>
        <v>0</v>
      </c>
      <c r="I111" s="65"/>
      <c r="J111" s="2" t="s">
        <v>18</v>
      </c>
      <c r="K111" s="1"/>
      <c r="L111" s="15">
        <f>K111*7500</f>
        <v>0</v>
      </c>
    </row>
    <row r="112" spans="2:12" x14ac:dyDescent="0.35">
      <c r="B112" s="2" t="s">
        <v>19</v>
      </c>
      <c r="C112" s="1"/>
      <c r="D112" s="67">
        <f>C112*7500</f>
        <v>0</v>
      </c>
      <c r="E112" s="65"/>
      <c r="F112" s="2" t="s">
        <v>19</v>
      </c>
      <c r="G112" s="1">
        <v>1</v>
      </c>
      <c r="H112" s="15">
        <f t="shared" ref="H112:H116" si="26">G112*7500</f>
        <v>7500</v>
      </c>
      <c r="I112" s="65"/>
      <c r="J112" s="2" t="s">
        <v>19</v>
      </c>
      <c r="K112" s="1"/>
      <c r="L112" s="15">
        <f t="shared" ref="L112:L116" si="27">K112*7500</f>
        <v>0</v>
      </c>
    </row>
    <row r="113" spans="2:12" x14ac:dyDescent="0.35">
      <c r="B113" s="2" t="s">
        <v>20</v>
      </c>
      <c r="C113" s="1"/>
      <c r="D113" s="67">
        <f t="shared" ref="D113:D116" si="28">C113*7500</f>
        <v>0</v>
      </c>
      <c r="E113" s="65"/>
      <c r="F113" s="2" t="s">
        <v>20</v>
      </c>
      <c r="G113" s="1"/>
      <c r="H113" s="15">
        <f t="shared" si="26"/>
        <v>0</v>
      </c>
      <c r="I113" s="65"/>
      <c r="J113" s="2" t="s">
        <v>20</v>
      </c>
      <c r="K113" s="1">
        <v>1</v>
      </c>
      <c r="L113" s="15">
        <f t="shared" si="27"/>
        <v>7500</v>
      </c>
    </row>
    <row r="114" spans="2:12" x14ac:dyDescent="0.35">
      <c r="B114" s="2" t="s">
        <v>21</v>
      </c>
      <c r="C114" s="1">
        <v>4</v>
      </c>
      <c r="D114" s="67">
        <f t="shared" si="28"/>
        <v>30000</v>
      </c>
      <c r="F114" s="2" t="s">
        <v>21</v>
      </c>
      <c r="G114" s="1"/>
      <c r="H114" s="15">
        <f t="shared" si="26"/>
        <v>0</v>
      </c>
      <c r="J114" s="2" t="s">
        <v>21</v>
      </c>
      <c r="K114" s="1">
        <v>1</v>
      </c>
      <c r="L114" s="15">
        <f t="shared" si="27"/>
        <v>7500</v>
      </c>
    </row>
    <row r="115" spans="2:12" x14ac:dyDescent="0.35">
      <c r="B115" s="2" t="s">
        <v>22</v>
      </c>
      <c r="C115" s="1"/>
      <c r="D115" s="67">
        <f t="shared" si="28"/>
        <v>0</v>
      </c>
      <c r="F115" s="2" t="s">
        <v>22</v>
      </c>
      <c r="G115" s="1"/>
      <c r="H115" s="15">
        <f t="shared" si="26"/>
        <v>0</v>
      </c>
      <c r="J115" s="2" t="s">
        <v>22</v>
      </c>
      <c r="K115" s="1"/>
      <c r="L115" s="15">
        <f t="shared" si="27"/>
        <v>0</v>
      </c>
    </row>
    <row r="116" spans="2:12" x14ac:dyDescent="0.35">
      <c r="B116" s="2" t="s">
        <v>23</v>
      </c>
      <c r="C116" s="1">
        <v>4</v>
      </c>
      <c r="D116" s="67">
        <f t="shared" si="28"/>
        <v>30000</v>
      </c>
      <c r="F116" s="2" t="s">
        <v>23</v>
      </c>
      <c r="G116" s="1">
        <v>1</v>
      </c>
      <c r="H116" s="15">
        <f t="shared" si="26"/>
        <v>7500</v>
      </c>
      <c r="J116" s="2" t="s">
        <v>23</v>
      </c>
      <c r="K116" s="1"/>
      <c r="L116" s="15">
        <f t="shared" si="27"/>
        <v>0</v>
      </c>
    </row>
    <row r="117" spans="2:12" x14ac:dyDescent="0.35">
      <c r="B117" s="51" t="s">
        <v>221</v>
      </c>
      <c r="C117" s="50">
        <f>SUM(C111:C116)</f>
        <v>8</v>
      </c>
      <c r="D117" s="68">
        <f>SUM(D111:D116)</f>
        <v>60000</v>
      </c>
      <c r="F117" s="51" t="s">
        <v>221</v>
      </c>
      <c r="G117" s="50">
        <f>SUM(G111:G116)</f>
        <v>2</v>
      </c>
      <c r="H117" s="68">
        <f>SUM(H111:H116)</f>
        <v>15000</v>
      </c>
      <c r="J117" s="51" t="s">
        <v>221</v>
      </c>
      <c r="K117" s="50">
        <f>SUM(K111:K116)</f>
        <v>2</v>
      </c>
      <c r="L117" s="68">
        <f>SUM(L111:L116)</f>
        <v>15000</v>
      </c>
    </row>
    <row r="120" spans="2:12" x14ac:dyDescent="0.35">
      <c r="B120" t="s">
        <v>233</v>
      </c>
    </row>
    <row r="121" spans="2:12" x14ac:dyDescent="0.35">
      <c r="B121" t="s">
        <v>234</v>
      </c>
      <c r="C121" s="69">
        <v>35000</v>
      </c>
    </row>
    <row r="122" spans="2:12" x14ac:dyDescent="0.35">
      <c r="B122" t="s">
        <v>235</v>
      </c>
      <c r="C122" s="69"/>
    </row>
    <row r="123" spans="2:12" x14ac:dyDescent="0.35">
      <c r="B123" s="36" t="s">
        <v>236</v>
      </c>
      <c r="C123" s="70">
        <f>SUM(C121:C122)</f>
        <v>35000</v>
      </c>
    </row>
    <row r="127" spans="2:12" x14ac:dyDescent="0.35">
      <c r="B127" s="51" t="s">
        <v>218</v>
      </c>
      <c r="C127" s="50" t="s">
        <v>243</v>
      </c>
      <c r="E127" s="51" t="s">
        <v>218</v>
      </c>
      <c r="F127" s="50" t="s">
        <v>243</v>
      </c>
      <c r="H127" s="51" t="s">
        <v>218</v>
      </c>
      <c r="I127" s="50" t="s">
        <v>243</v>
      </c>
    </row>
    <row r="128" spans="2:12" x14ac:dyDescent="0.35">
      <c r="B128" s="2" t="s">
        <v>18</v>
      </c>
      <c r="C128" s="1" t="s">
        <v>238</v>
      </c>
      <c r="E128" s="2" t="s">
        <v>18</v>
      </c>
      <c r="F128" s="1" t="s">
        <v>238</v>
      </c>
      <c r="H128" s="2" t="s">
        <v>18</v>
      </c>
      <c r="I128" s="1" t="s">
        <v>238</v>
      </c>
    </row>
    <row r="129" spans="2:9" x14ac:dyDescent="0.35">
      <c r="B129" s="2" t="s">
        <v>19</v>
      </c>
      <c r="C129" s="1" t="s">
        <v>237</v>
      </c>
      <c r="E129" s="2" t="s">
        <v>19</v>
      </c>
      <c r="F129" s="1" t="s">
        <v>237</v>
      </c>
      <c r="H129" s="2" t="s">
        <v>19</v>
      </c>
      <c r="I129" s="1" t="s">
        <v>237</v>
      </c>
    </row>
    <row r="130" spans="2:9" x14ac:dyDescent="0.35">
      <c r="B130" s="2" t="s">
        <v>20</v>
      </c>
      <c r="C130" s="1" t="s">
        <v>239</v>
      </c>
      <c r="E130" s="2" t="s">
        <v>20</v>
      </c>
      <c r="F130" s="1" t="s">
        <v>239</v>
      </c>
      <c r="H130" s="2" t="s">
        <v>20</v>
      </c>
      <c r="I130" s="1" t="s">
        <v>239</v>
      </c>
    </row>
    <row r="131" spans="2:9" x14ac:dyDescent="0.35">
      <c r="B131" s="2" t="s">
        <v>21</v>
      </c>
      <c r="C131" s="1" t="s">
        <v>240</v>
      </c>
      <c r="E131" s="2" t="s">
        <v>21</v>
      </c>
      <c r="F131" s="1" t="s">
        <v>240</v>
      </c>
      <c r="H131" s="2" t="s">
        <v>21</v>
      </c>
      <c r="I131" s="1" t="s">
        <v>240</v>
      </c>
    </row>
    <row r="132" spans="2:9" x14ac:dyDescent="0.35">
      <c r="B132" s="2" t="s">
        <v>22</v>
      </c>
      <c r="C132" s="1" t="s">
        <v>241</v>
      </c>
      <c r="E132" s="2" t="s">
        <v>22</v>
      </c>
      <c r="F132" s="1" t="s">
        <v>241</v>
      </c>
      <c r="H132" s="2" t="s">
        <v>22</v>
      </c>
      <c r="I132" s="1" t="s">
        <v>241</v>
      </c>
    </row>
    <row r="133" spans="2:9" x14ac:dyDescent="0.35">
      <c r="B133" s="2" t="s">
        <v>23</v>
      </c>
      <c r="C133" s="1" t="s">
        <v>242</v>
      </c>
      <c r="E133" s="2" t="s">
        <v>23</v>
      </c>
      <c r="F133" s="1" t="s">
        <v>242</v>
      </c>
      <c r="H133" s="2" t="s">
        <v>23</v>
      </c>
      <c r="I133" s="1" t="s">
        <v>242</v>
      </c>
    </row>
    <row r="135" spans="2:9" x14ac:dyDescent="0.35">
      <c r="B135" s="51" t="s">
        <v>218</v>
      </c>
      <c r="C135" s="50" t="s">
        <v>243</v>
      </c>
      <c r="E135" s="51" t="s">
        <v>218</v>
      </c>
      <c r="F135" s="50" t="s">
        <v>243</v>
      </c>
      <c r="H135" s="51" t="s">
        <v>218</v>
      </c>
      <c r="I135" s="50" t="s">
        <v>243</v>
      </c>
    </row>
    <row r="136" spans="2:9" x14ac:dyDescent="0.35">
      <c r="B136" s="2" t="s">
        <v>18</v>
      </c>
      <c r="C136" s="1" t="s">
        <v>238</v>
      </c>
      <c r="E136" s="2" t="s">
        <v>18</v>
      </c>
      <c r="F136" s="1" t="s">
        <v>238</v>
      </c>
      <c r="H136" s="2" t="s">
        <v>18</v>
      </c>
      <c r="I136" s="1" t="s">
        <v>238</v>
      </c>
    </row>
    <row r="137" spans="2:9" x14ac:dyDescent="0.35">
      <c r="B137" s="2" t="s">
        <v>19</v>
      </c>
      <c r="C137" s="1" t="s">
        <v>237</v>
      </c>
      <c r="E137" s="2" t="s">
        <v>19</v>
      </c>
      <c r="F137" s="1" t="s">
        <v>237</v>
      </c>
      <c r="H137" s="2" t="s">
        <v>19</v>
      </c>
      <c r="I137" s="1" t="s">
        <v>237</v>
      </c>
    </row>
    <row r="138" spans="2:9" x14ac:dyDescent="0.35">
      <c r="B138" s="2" t="s">
        <v>20</v>
      </c>
      <c r="C138" s="1" t="s">
        <v>239</v>
      </c>
      <c r="E138" s="2" t="s">
        <v>20</v>
      </c>
      <c r="F138" s="1" t="s">
        <v>239</v>
      </c>
      <c r="H138" s="2" t="s">
        <v>20</v>
      </c>
      <c r="I138" s="1" t="s">
        <v>239</v>
      </c>
    </row>
    <row r="139" spans="2:9" x14ac:dyDescent="0.35">
      <c r="B139" s="2" t="s">
        <v>21</v>
      </c>
      <c r="C139" s="1" t="s">
        <v>240</v>
      </c>
      <c r="E139" s="2" t="s">
        <v>21</v>
      </c>
      <c r="F139" s="1" t="s">
        <v>240</v>
      </c>
      <c r="H139" s="2" t="s">
        <v>21</v>
      </c>
      <c r="I139" s="1" t="s">
        <v>240</v>
      </c>
    </row>
    <row r="140" spans="2:9" x14ac:dyDescent="0.35">
      <c r="B140" s="2" t="s">
        <v>22</v>
      </c>
      <c r="C140" s="1" t="s">
        <v>241</v>
      </c>
      <c r="E140" s="2" t="s">
        <v>22</v>
      </c>
      <c r="F140" s="1" t="s">
        <v>241</v>
      </c>
      <c r="H140" s="2" t="s">
        <v>22</v>
      </c>
      <c r="I140" s="1" t="s">
        <v>241</v>
      </c>
    </row>
    <row r="141" spans="2:9" x14ac:dyDescent="0.35">
      <c r="B141" s="2" t="s">
        <v>23</v>
      </c>
      <c r="C141" s="1" t="s">
        <v>242</v>
      </c>
      <c r="E141" s="2" t="s">
        <v>23</v>
      </c>
      <c r="F141" s="1" t="s">
        <v>242</v>
      </c>
      <c r="H141" s="2" t="s">
        <v>23</v>
      </c>
      <c r="I141" s="1" t="s">
        <v>242</v>
      </c>
    </row>
    <row r="143" spans="2:9" x14ac:dyDescent="0.35">
      <c r="B143" s="51" t="s">
        <v>218</v>
      </c>
      <c r="C143" s="50" t="s">
        <v>243</v>
      </c>
      <c r="E143" s="51" t="s">
        <v>218</v>
      </c>
      <c r="F143" s="50" t="s">
        <v>243</v>
      </c>
      <c r="H143" s="51" t="s">
        <v>218</v>
      </c>
      <c r="I143" s="50" t="s">
        <v>243</v>
      </c>
    </row>
    <row r="144" spans="2:9" x14ac:dyDescent="0.35">
      <c r="B144" s="2" t="s">
        <v>18</v>
      </c>
      <c r="C144" s="1" t="s">
        <v>238</v>
      </c>
      <c r="E144" s="2" t="s">
        <v>18</v>
      </c>
      <c r="F144" s="1" t="s">
        <v>238</v>
      </c>
      <c r="H144" s="2" t="s">
        <v>18</v>
      </c>
      <c r="I144" s="1" t="s">
        <v>238</v>
      </c>
    </row>
    <row r="145" spans="2:9" x14ac:dyDescent="0.35">
      <c r="B145" s="2" t="s">
        <v>19</v>
      </c>
      <c r="C145" s="1" t="s">
        <v>237</v>
      </c>
      <c r="E145" s="2" t="s">
        <v>19</v>
      </c>
      <c r="F145" s="1" t="s">
        <v>237</v>
      </c>
      <c r="H145" s="2" t="s">
        <v>19</v>
      </c>
      <c r="I145" s="1" t="s">
        <v>237</v>
      </c>
    </row>
    <row r="146" spans="2:9" x14ac:dyDescent="0.35">
      <c r="B146" s="2" t="s">
        <v>20</v>
      </c>
      <c r="C146" s="1" t="s">
        <v>239</v>
      </c>
      <c r="E146" s="2" t="s">
        <v>20</v>
      </c>
      <c r="F146" s="1" t="s">
        <v>239</v>
      </c>
      <c r="H146" s="2" t="s">
        <v>20</v>
      </c>
      <c r="I146" s="1" t="s">
        <v>239</v>
      </c>
    </row>
    <row r="147" spans="2:9" x14ac:dyDescent="0.35">
      <c r="B147" s="2" t="s">
        <v>21</v>
      </c>
      <c r="C147" s="1" t="s">
        <v>240</v>
      </c>
      <c r="E147" s="2" t="s">
        <v>21</v>
      </c>
      <c r="F147" s="1" t="s">
        <v>240</v>
      </c>
      <c r="H147" s="2" t="s">
        <v>21</v>
      </c>
      <c r="I147" s="1" t="s">
        <v>240</v>
      </c>
    </row>
    <row r="148" spans="2:9" x14ac:dyDescent="0.35">
      <c r="B148" s="2" t="s">
        <v>22</v>
      </c>
      <c r="C148" s="1" t="s">
        <v>241</v>
      </c>
      <c r="E148" s="2" t="s">
        <v>22</v>
      </c>
      <c r="F148" s="1" t="s">
        <v>241</v>
      </c>
      <c r="H148" s="2" t="s">
        <v>22</v>
      </c>
      <c r="I148" s="1" t="s">
        <v>241</v>
      </c>
    </row>
    <row r="149" spans="2:9" x14ac:dyDescent="0.35">
      <c r="B149" s="2" t="s">
        <v>23</v>
      </c>
      <c r="C149" s="1" t="s">
        <v>242</v>
      </c>
      <c r="E149" s="2" t="s">
        <v>23</v>
      </c>
      <c r="F149" s="1" t="s">
        <v>242</v>
      </c>
      <c r="H149" s="2" t="s">
        <v>23</v>
      </c>
      <c r="I149" s="1" t="s">
        <v>242</v>
      </c>
    </row>
    <row r="151" spans="2:9" x14ac:dyDescent="0.35">
      <c r="B151" s="51" t="s">
        <v>218</v>
      </c>
      <c r="C151" s="50" t="s">
        <v>243</v>
      </c>
      <c r="E151" s="51" t="s">
        <v>218</v>
      </c>
      <c r="F151" s="50" t="s">
        <v>243</v>
      </c>
      <c r="H151" s="51" t="s">
        <v>218</v>
      </c>
      <c r="I151" s="50" t="s">
        <v>243</v>
      </c>
    </row>
    <row r="152" spans="2:9" x14ac:dyDescent="0.35">
      <c r="B152" s="2" t="s">
        <v>18</v>
      </c>
      <c r="C152" s="1" t="s">
        <v>238</v>
      </c>
      <c r="E152" s="2" t="s">
        <v>18</v>
      </c>
      <c r="F152" s="1" t="s">
        <v>238</v>
      </c>
      <c r="H152" s="2" t="s">
        <v>18</v>
      </c>
      <c r="I152" s="1" t="s">
        <v>238</v>
      </c>
    </row>
    <row r="153" spans="2:9" x14ac:dyDescent="0.35">
      <c r="B153" s="2" t="s">
        <v>19</v>
      </c>
      <c r="C153" s="1" t="s">
        <v>237</v>
      </c>
      <c r="E153" s="2" t="s">
        <v>19</v>
      </c>
      <c r="F153" s="1" t="s">
        <v>237</v>
      </c>
      <c r="H153" s="2" t="s">
        <v>19</v>
      </c>
      <c r="I153" s="1" t="s">
        <v>237</v>
      </c>
    </row>
    <row r="154" spans="2:9" x14ac:dyDescent="0.35">
      <c r="B154" s="2" t="s">
        <v>20</v>
      </c>
      <c r="C154" s="1" t="s">
        <v>239</v>
      </c>
      <c r="E154" s="2" t="s">
        <v>20</v>
      </c>
      <c r="F154" s="1" t="s">
        <v>239</v>
      </c>
      <c r="H154" s="2" t="s">
        <v>20</v>
      </c>
      <c r="I154" s="1" t="s">
        <v>239</v>
      </c>
    </row>
    <row r="155" spans="2:9" x14ac:dyDescent="0.35">
      <c r="B155" s="2" t="s">
        <v>21</v>
      </c>
      <c r="C155" s="1" t="s">
        <v>240</v>
      </c>
      <c r="E155" s="2" t="s">
        <v>21</v>
      </c>
      <c r="F155" s="1" t="s">
        <v>240</v>
      </c>
      <c r="H155" s="2" t="s">
        <v>21</v>
      </c>
      <c r="I155" s="1" t="s">
        <v>240</v>
      </c>
    </row>
    <row r="156" spans="2:9" x14ac:dyDescent="0.35">
      <c r="B156" s="2" t="s">
        <v>22</v>
      </c>
      <c r="C156" s="1" t="s">
        <v>241</v>
      </c>
      <c r="E156" s="2" t="s">
        <v>22</v>
      </c>
      <c r="F156" s="1" t="s">
        <v>241</v>
      </c>
      <c r="H156" s="2" t="s">
        <v>22</v>
      </c>
      <c r="I156" s="1" t="s">
        <v>241</v>
      </c>
    </row>
    <row r="157" spans="2:9" x14ac:dyDescent="0.35">
      <c r="B157" s="2" t="s">
        <v>23</v>
      </c>
      <c r="C157" s="1" t="s">
        <v>242</v>
      </c>
      <c r="E157" s="2" t="s">
        <v>23</v>
      </c>
      <c r="F157" s="1" t="s">
        <v>242</v>
      </c>
      <c r="H157" s="2" t="s">
        <v>23</v>
      </c>
      <c r="I157" s="1" t="s">
        <v>242</v>
      </c>
    </row>
  </sheetData>
  <mergeCells count="4">
    <mergeCell ref="A32:B32"/>
    <mergeCell ref="A1:B1"/>
    <mergeCell ref="A59:B59"/>
    <mergeCell ref="A36:B36"/>
  </mergeCells>
  <pageMargins left="0.70866141732283472" right="0.70866141732283472" top="0.35433070866141736" bottom="0.35433070866141736" header="0.31496062992125984" footer="0.31496062992125984"/>
  <pageSetup scale="75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62" workbookViewId="0">
      <selection activeCell="F50" sqref="F50"/>
    </sheetView>
  </sheetViews>
  <sheetFormatPr defaultRowHeight="14.5" x14ac:dyDescent="0.35"/>
  <cols>
    <col min="1" max="1" width="6.54296875" style="4" customWidth="1"/>
    <col min="2" max="2" width="23" customWidth="1"/>
    <col min="3" max="3" width="11.26953125" customWidth="1"/>
    <col min="4" max="4" width="12" style="3" customWidth="1"/>
  </cols>
  <sheetData>
    <row r="1" spans="1:4" ht="21" x14ac:dyDescent="0.5">
      <c r="A1" s="11" t="s">
        <v>88</v>
      </c>
      <c r="B1" s="11"/>
    </row>
    <row r="2" spans="1:4" ht="21" x14ac:dyDescent="0.5">
      <c r="A2" s="11" t="s">
        <v>89</v>
      </c>
      <c r="B2" s="11"/>
    </row>
    <row r="3" spans="1:4" ht="21" x14ac:dyDescent="0.5">
      <c r="A3" s="11" t="s">
        <v>90</v>
      </c>
      <c r="B3" s="11"/>
    </row>
    <row r="5" spans="1:4" x14ac:dyDescent="0.35">
      <c r="A5" s="24" t="s">
        <v>1</v>
      </c>
      <c r="B5" s="24" t="s">
        <v>2</v>
      </c>
      <c r="C5" s="24" t="s">
        <v>45</v>
      </c>
      <c r="D5" s="25" t="s">
        <v>4</v>
      </c>
    </row>
    <row r="6" spans="1:4" ht="28.5" customHeight="1" x14ac:dyDescent="0.35">
      <c r="A6" s="12">
        <v>1</v>
      </c>
      <c r="B6" s="16" t="s">
        <v>47</v>
      </c>
      <c r="C6" s="12">
        <v>1</v>
      </c>
      <c r="D6" s="13">
        <f>C6*35000</f>
        <v>35000</v>
      </c>
    </row>
    <row r="7" spans="1:4" ht="28.5" customHeight="1" x14ac:dyDescent="0.35">
      <c r="A7" s="12">
        <f>A6+1</f>
        <v>2</v>
      </c>
      <c r="B7" s="16" t="s">
        <v>50</v>
      </c>
      <c r="C7" s="12">
        <v>1</v>
      </c>
      <c r="D7" s="13">
        <f>C7*35000</f>
        <v>35000</v>
      </c>
    </row>
    <row r="8" spans="1:4" ht="28.5" customHeight="1" x14ac:dyDescent="0.35">
      <c r="A8" s="12">
        <f t="shared" ref="A8:A39" si="0">A7+1</f>
        <v>3</v>
      </c>
      <c r="B8" s="16" t="s">
        <v>57</v>
      </c>
      <c r="C8" s="12">
        <v>3</v>
      </c>
      <c r="D8" s="13">
        <f>C8*35000</f>
        <v>105000</v>
      </c>
    </row>
    <row r="9" spans="1:4" ht="28.5" customHeight="1" x14ac:dyDescent="0.35">
      <c r="A9" s="12">
        <f t="shared" si="0"/>
        <v>4</v>
      </c>
      <c r="B9" s="16" t="s">
        <v>58</v>
      </c>
      <c r="C9" s="12">
        <v>1</v>
      </c>
      <c r="D9" s="13">
        <f t="shared" ref="D9:D13" si="1">C9*35000</f>
        <v>35000</v>
      </c>
    </row>
    <row r="10" spans="1:4" ht="28.5" customHeight="1" x14ac:dyDescent="0.35">
      <c r="A10" s="12">
        <f t="shared" si="0"/>
        <v>5</v>
      </c>
      <c r="B10" s="16" t="s">
        <v>59</v>
      </c>
      <c r="C10" s="12">
        <v>2</v>
      </c>
      <c r="D10" s="13">
        <f t="shared" si="1"/>
        <v>70000</v>
      </c>
    </row>
    <row r="11" spans="1:4" ht="28.5" customHeight="1" x14ac:dyDescent="0.35">
      <c r="A11" s="12">
        <f t="shared" si="0"/>
        <v>6</v>
      </c>
      <c r="B11" s="16" t="s">
        <v>60</v>
      </c>
      <c r="C11" s="12">
        <v>1</v>
      </c>
      <c r="D11" s="13">
        <f t="shared" si="1"/>
        <v>35000</v>
      </c>
    </row>
    <row r="12" spans="1:4" ht="28.5" customHeight="1" x14ac:dyDescent="0.35">
      <c r="A12" s="12">
        <f t="shared" si="0"/>
        <v>7</v>
      </c>
      <c r="B12" s="16" t="s">
        <v>66</v>
      </c>
      <c r="C12" s="12">
        <v>1</v>
      </c>
      <c r="D12" s="13">
        <f t="shared" si="1"/>
        <v>35000</v>
      </c>
    </row>
    <row r="13" spans="1:4" ht="28.5" customHeight="1" x14ac:dyDescent="0.35">
      <c r="A13" s="12">
        <f t="shared" si="0"/>
        <v>8</v>
      </c>
      <c r="B13" s="16" t="s">
        <v>67</v>
      </c>
      <c r="C13" s="12">
        <v>1</v>
      </c>
      <c r="D13" s="13">
        <f t="shared" si="1"/>
        <v>35000</v>
      </c>
    </row>
    <row r="14" spans="1:4" ht="28.5" customHeight="1" x14ac:dyDescent="0.35">
      <c r="A14" s="12">
        <f t="shared" si="0"/>
        <v>9</v>
      </c>
      <c r="B14" s="16" t="s">
        <v>16</v>
      </c>
      <c r="C14" s="12">
        <v>2</v>
      </c>
      <c r="D14" s="13">
        <f>C14*35000</f>
        <v>70000</v>
      </c>
    </row>
    <row r="15" spans="1:4" ht="28.5" customHeight="1" x14ac:dyDescent="0.35">
      <c r="A15" s="14">
        <f t="shared" si="0"/>
        <v>10</v>
      </c>
      <c r="B15" s="16" t="s">
        <v>46</v>
      </c>
      <c r="C15" s="14">
        <v>2</v>
      </c>
      <c r="D15" s="15">
        <f t="shared" ref="D15:D41" si="2">C15*35000</f>
        <v>70000</v>
      </c>
    </row>
    <row r="16" spans="1:4" ht="28.5" customHeight="1" x14ac:dyDescent="0.35">
      <c r="A16" s="14">
        <f t="shared" si="0"/>
        <v>11</v>
      </c>
      <c r="B16" s="16" t="s">
        <v>14</v>
      </c>
      <c r="C16" s="14">
        <v>4</v>
      </c>
      <c r="D16" s="15">
        <f t="shared" si="2"/>
        <v>140000</v>
      </c>
    </row>
    <row r="17" spans="1:4" ht="28.5" customHeight="1" x14ac:dyDescent="0.35">
      <c r="A17" s="14">
        <f t="shared" si="0"/>
        <v>12</v>
      </c>
      <c r="B17" s="16" t="s">
        <v>13</v>
      </c>
      <c r="C17" s="14">
        <v>4</v>
      </c>
      <c r="D17" s="15">
        <f t="shared" si="2"/>
        <v>140000</v>
      </c>
    </row>
    <row r="18" spans="1:4" ht="28.5" customHeight="1" x14ac:dyDescent="0.35">
      <c r="A18" s="12">
        <f t="shared" si="0"/>
        <v>13</v>
      </c>
      <c r="B18" s="16" t="s">
        <v>12</v>
      </c>
      <c r="C18" s="12">
        <v>2</v>
      </c>
      <c r="D18" s="13">
        <f t="shared" si="2"/>
        <v>70000</v>
      </c>
    </row>
    <row r="19" spans="1:4" ht="28.5" customHeight="1" x14ac:dyDescent="0.35">
      <c r="A19" s="12">
        <f t="shared" si="0"/>
        <v>14</v>
      </c>
      <c r="B19" s="16" t="s">
        <v>17</v>
      </c>
      <c r="C19" s="12">
        <v>1</v>
      </c>
      <c r="D19" s="13">
        <f t="shared" si="2"/>
        <v>35000</v>
      </c>
    </row>
    <row r="20" spans="1:4" ht="28.5" customHeight="1" x14ac:dyDescent="0.35">
      <c r="A20" s="12">
        <f t="shared" si="0"/>
        <v>15</v>
      </c>
      <c r="B20" s="16" t="s">
        <v>53</v>
      </c>
      <c r="C20" s="12">
        <v>2</v>
      </c>
      <c r="D20" s="13">
        <f t="shared" si="2"/>
        <v>70000</v>
      </c>
    </row>
    <row r="21" spans="1:4" ht="28.5" customHeight="1" x14ac:dyDescent="0.35">
      <c r="A21" s="12">
        <f t="shared" si="0"/>
        <v>16</v>
      </c>
      <c r="B21" s="16" t="s">
        <v>3</v>
      </c>
      <c r="C21" s="5">
        <v>2</v>
      </c>
      <c r="D21" s="9">
        <f t="shared" si="2"/>
        <v>70000</v>
      </c>
    </row>
    <row r="22" spans="1:4" ht="28.5" customHeight="1" x14ac:dyDescent="0.35">
      <c r="A22" s="12">
        <f t="shared" si="0"/>
        <v>17</v>
      </c>
      <c r="B22" s="16" t="s">
        <v>8</v>
      </c>
      <c r="C22" s="12">
        <v>3</v>
      </c>
      <c r="D22" s="13">
        <f t="shared" si="2"/>
        <v>105000</v>
      </c>
    </row>
    <row r="23" spans="1:4" ht="28.5" customHeight="1" x14ac:dyDescent="0.35">
      <c r="A23" s="12">
        <f t="shared" si="0"/>
        <v>18</v>
      </c>
      <c r="B23" s="16" t="s">
        <v>64</v>
      </c>
      <c r="C23" s="12">
        <v>2</v>
      </c>
      <c r="D23" s="13">
        <f t="shared" si="2"/>
        <v>70000</v>
      </c>
    </row>
    <row r="24" spans="1:4" ht="28.5" customHeight="1" x14ac:dyDescent="0.35">
      <c r="A24" s="12">
        <f t="shared" si="0"/>
        <v>19</v>
      </c>
      <c r="B24" s="16" t="s">
        <v>54</v>
      </c>
      <c r="C24" s="12">
        <v>1</v>
      </c>
      <c r="D24" s="13">
        <f t="shared" si="2"/>
        <v>35000</v>
      </c>
    </row>
    <row r="25" spans="1:4" ht="28.5" customHeight="1" x14ac:dyDescent="0.35">
      <c r="A25" s="12">
        <f t="shared" si="0"/>
        <v>20</v>
      </c>
      <c r="B25" s="16" t="s">
        <v>61</v>
      </c>
      <c r="C25" s="12">
        <v>12</v>
      </c>
      <c r="D25" s="13">
        <f t="shared" si="2"/>
        <v>420000</v>
      </c>
    </row>
    <row r="26" spans="1:4" ht="28.5" customHeight="1" x14ac:dyDescent="0.35">
      <c r="A26" s="12">
        <f t="shared" si="0"/>
        <v>21</v>
      </c>
      <c r="B26" s="16" t="s">
        <v>10</v>
      </c>
      <c r="C26" s="12">
        <v>4</v>
      </c>
      <c r="D26" s="13">
        <f t="shared" si="2"/>
        <v>140000</v>
      </c>
    </row>
    <row r="27" spans="1:4" ht="28.5" customHeight="1" x14ac:dyDescent="0.35">
      <c r="A27" s="12">
        <f t="shared" si="0"/>
        <v>22</v>
      </c>
      <c r="B27" s="16" t="s">
        <v>48</v>
      </c>
      <c r="C27" s="12">
        <v>2</v>
      </c>
      <c r="D27" s="13">
        <f t="shared" si="2"/>
        <v>70000</v>
      </c>
    </row>
    <row r="28" spans="1:4" ht="28.5" customHeight="1" x14ac:dyDescent="0.35">
      <c r="A28" s="12">
        <f t="shared" si="0"/>
        <v>23</v>
      </c>
      <c r="B28" s="16" t="s">
        <v>51</v>
      </c>
      <c r="C28" s="12">
        <v>1</v>
      </c>
      <c r="D28" s="13">
        <f>C28*35000</f>
        <v>35000</v>
      </c>
    </row>
    <row r="29" spans="1:4" ht="28.5" customHeight="1" x14ac:dyDescent="0.35">
      <c r="A29" s="12">
        <f t="shared" si="0"/>
        <v>24</v>
      </c>
      <c r="B29" s="16" t="s">
        <v>52</v>
      </c>
      <c r="C29" s="12">
        <v>1</v>
      </c>
      <c r="D29" s="13">
        <f>C29*35000</f>
        <v>35000</v>
      </c>
    </row>
    <row r="30" spans="1:4" ht="28.5" customHeight="1" x14ac:dyDescent="0.35">
      <c r="A30" s="12">
        <f t="shared" si="0"/>
        <v>25</v>
      </c>
      <c r="B30" s="16" t="s">
        <v>56</v>
      </c>
      <c r="C30" s="12">
        <v>2</v>
      </c>
      <c r="D30" s="13">
        <f>C30*35000</f>
        <v>70000</v>
      </c>
    </row>
    <row r="31" spans="1:4" ht="28.5" customHeight="1" x14ac:dyDescent="0.35">
      <c r="A31" s="12">
        <f t="shared" si="0"/>
        <v>26</v>
      </c>
      <c r="B31" s="16" t="s">
        <v>49</v>
      </c>
      <c r="C31" s="12">
        <v>2</v>
      </c>
      <c r="D31" s="13">
        <f t="shared" si="2"/>
        <v>70000</v>
      </c>
    </row>
    <row r="32" spans="1:4" ht="28.5" customHeight="1" x14ac:dyDescent="0.35">
      <c r="A32" s="12">
        <f t="shared" si="0"/>
        <v>27</v>
      </c>
      <c r="B32" s="16" t="s">
        <v>55</v>
      </c>
      <c r="C32" s="12">
        <v>1</v>
      </c>
      <c r="D32" s="13">
        <f>C32*35000</f>
        <v>35000</v>
      </c>
    </row>
    <row r="33" spans="1:4" ht="28.5" customHeight="1" x14ac:dyDescent="0.35">
      <c r="A33" s="12">
        <f t="shared" si="0"/>
        <v>28</v>
      </c>
      <c r="B33" s="16" t="s">
        <v>65</v>
      </c>
      <c r="C33" s="12">
        <v>2</v>
      </c>
      <c r="D33" s="13">
        <f t="shared" ref="D33" si="3">C33*35000</f>
        <v>70000</v>
      </c>
    </row>
    <row r="34" spans="1:4" ht="28.5" customHeight="1" x14ac:dyDescent="0.35">
      <c r="A34" s="12">
        <f t="shared" si="0"/>
        <v>29</v>
      </c>
      <c r="B34" s="16" t="s">
        <v>62</v>
      </c>
      <c r="C34" s="12">
        <v>1</v>
      </c>
      <c r="D34" s="13">
        <f t="shared" si="2"/>
        <v>35000</v>
      </c>
    </row>
    <row r="35" spans="1:4" ht="28.5" customHeight="1" x14ac:dyDescent="0.35">
      <c r="A35" s="12">
        <f t="shared" si="0"/>
        <v>30</v>
      </c>
      <c r="B35" s="16" t="s">
        <v>63</v>
      </c>
      <c r="C35" s="12">
        <v>1</v>
      </c>
      <c r="D35" s="13">
        <f t="shared" si="2"/>
        <v>35000</v>
      </c>
    </row>
    <row r="36" spans="1:4" ht="28.5" customHeight="1" x14ac:dyDescent="0.35">
      <c r="A36" s="12">
        <f t="shared" si="0"/>
        <v>31</v>
      </c>
      <c r="B36" s="17" t="s">
        <v>68</v>
      </c>
      <c r="C36" s="12">
        <v>8</v>
      </c>
      <c r="D36" s="13">
        <f t="shared" si="2"/>
        <v>280000</v>
      </c>
    </row>
    <row r="37" spans="1:4" ht="28.5" customHeight="1" x14ac:dyDescent="0.35">
      <c r="A37" s="12">
        <f t="shared" si="0"/>
        <v>32</v>
      </c>
      <c r="B37" s="16" t="s">
        <v>9</v>
      </c>
      <c r="C37" s="12">
        <v>3</v>
      </c>
      <c r="D37" s="13">
        <f t="shared" si="2"/>
        <v>105000</v>
      </c>
    </row>
    <row r="38" spans="1:4" ht="28.5" customHeight="1" x14ac:dyDescent="0.35">
      <c r="A38" s="12">
        <f t="shared" si="0"/>
        <v>33</v>
      </c>
      <c r="B38" s="16" t="s">
        <v>7</v>
      </c>
      <c r="C38" s="12">
        <v>18</v>
      </c>
      <c r="D38" s="13">
        <f t="shared" si="2"/>
        <v>630000</v>
      </c>
    </row>
    <row r="39" spans="1:4" ht="28.5" customHeight="1" x14ac:dyDescent="0.35">
      <c r="A39" s="12">
        <f t="shared" si="0"/>
        <v>34</v>
      </c>
      <c r="B39" s="16" t="s">
        <v>44</v>
      </c>
      <c r="C39" s="12">
        <v>2</v>
      </c>
      <c r="D39" s="13">
        <f t="shared" si="2"/>
        <v>70000</v>
      </c>
    </row>
    <row r="40" spans="1:4" ht="28.5" customHeight="1" x14ac:dyDescent="0.35">
      <c r="A40" s="12">
        <v>35</v>
      </c>
      <c r="B40" s="16" t="s">
        <v>115</v>
      </c>
      <c r="C40" s="12">
        <v>1</v>
      </c>
      <c r="D40" s="13">
        <f t="shared" si="2"/>
        <v>35000</v>
      </c>
    </row>
    <row r="41" spans="1:4" ht="28.5" customHeight="1" x14ac:dyDescent="0.35">
      <c r="A41" s="12">
        <v>36</v>
      </c>
      <c r="B41" s="16" t="s">
        <v>69</v>
      </c>
      <c r="C41" s="12">
        <v>3</v>
      </c>
      <c r="D41" s="13">
        <f t="shared" si="2"/>
        <v>105000</v>
      </c>
    </row>
    <row r="42" spans="1:4" x14ac:dyDescent="0.35">
      <c r="A42" s="685" t="s">
        <v>0</v>
      </c>
      <c r="B42" s="686"/>
      <c r="C42" s="26">
        <f>SUM(C6:C41)</f>
        <v>100</v>
      </c>
      <c r="D42" s="27">
        <f>SUM(D6:D41)</f>
        <v>3500000</v>
      </c>
    </row>
    <row r="43" spans="1:4" x14ac:dyDescent="0.35">
      <c r="D43" s="3">
        <f>100*30000</f>
        <v>3000000</v>
      </c>
    </row>
    <row r="44" spans="1:4" x14ac:dyDescent="0.35">
      <c r="B44" t="s">
        <v>91</v>
      </c>
      <c r="D44" s="19">
        <f>D42-D43</f>
        <v>500000</v>
      </c>
    </row>
    <row r="45" spans="1:4" x14ac:dyDescent="0.35">
      <c r="B45" t="s">
        <v>172</v>
      </c>
      <c r="D45" s="3">
        <v>50000</v>
      </c>
    </row>
    <row r="47" spans="1:4" x14ac:dyDescent="0.35">
      <c r="A47" s="29" t="s">
        <v>173</v>
      </c>
    </row>
    <row r="48" spans="1:4" x14ac:dyDescent="0.35">
      <c r="A48" s="24" t="s">
        <v>1</v>
      </c>
      <c r="B48" s="24" t="s">
        <v>2</v>
      </c>
      <c r="C48" s="24" t="s">
        <v>45</v>
      </c>
      <c r="D48" s="25" t="s">
        <v>4</v>
      </c>
    </row>
    <row r="49" spans="1:4" x14ac:dyDescent="0.35">
      <c r="A49" s="12">
        <v>1</v>
      </c>
      <c r="B49" s="54" t="s">
        <v>174</v>
      </c>
      <c r="C49" s="55">
        <v>3</v>
      </c>
      <c r="D49" s="56">
        <f>C49*55000</f>
        <v>165000</v>
      </c>
    </row>
    <row r="50" spans="1:4" x14ac:dyDescent="0.35">
      <c r="A50" s="12">
        <f>A49+1</f>
        <v>2</v>
      </c>
      <c r="B50" s="54" t="s">
        <v>175</v>
      </c>
      <c r="C50" s="55">
        <v>1</v>
      </c>
      <c r="D50" s="56">
        <v>65000</v>
      </c>
    </row>
    <row r="51" spans="1:4" x14ac:dyDescent="0.35">
      <c r="A51" s="12">
        <f t="shared" ref="A51:A52" si="4">A50+1</f>
        <v>3</v>
      </c>
      <c r="B51" s="16" t="s">
        <v>183</v>
      </c>
      <c r="C51" s="5">
        <v>1</v>
      </c>
      <c r="D51" s="9">
        <v>55000</v>
      </c>
    </row>
    <row r="52" spans="1:4" x14ac:dyDescent="0.35">
      <c r="A52" s="12">
        <f t="shared" si="4"/>
        <v>4</v>
      </c>
      <c r="B52" s="49"/>
      <c r="C52" s="12"/>
      <c r="D52" s="13">
        <f t="shared" ref="D52" si="5">C52*35000</f>
        <v>0</v>
      </c>
    </row>
    <row r="53" spans="1:4" x14ac:dyDescent="0.35">
      <c r="A53" s="685" t="s">
        <v>0</v>
      </c>
      <c r="B53" s="686"/>
      <c r="C53" s="26">
        <f>SUM(C49:C52)</f>
        <v>5</v>
      </c>
      <c r="D53" s="27">
        <f>SUM(D49:D52)</f>
        <v>285000</v>
      </c>
    </row>
    <row r="54" spans="1:4" x14ac:dyDescent="0.35">
      <c r="D54" s="3">
        <f>5*45000</f>
        <v>225000</v>
      </c>
    </row>
    <row r="55" spans="1:4" x14ac:dyDescent="0.35">
      <c r="B55" t="s">
        <v>91</v>
      </c>
      <c r="D55" s="19">
        <f>D53-D54</f>
        <v>60000</v>
      </c>
    </row>
    <row r="58" spans="1:4" x14ac:dyDescent="0.35">
      <c r="A58" s="29" t="s">
        <v>176</v>
      </c>
    </row>
    <row r="59" spans="1:4" x14ac:dyDescent="0.35">
      <c r="A59" s="24" t="s">
        <v>1</v>
      </c>
      <c r="B59" s="24" t="s">
        <v>2</v>
      </c>
      <c r="C59" s="24" t="s">
        <v>45</v>
      </c>
      <c r="D59" s="25" t="s">
        <v>4</v>
      </c>
    </row>
    <row r="60" spans="1:4" x14ac:dyDescent="0.35">
      <c r="A60" s="12">
        <v>1</v>
      </c>
      <c r="B60" s="54" t="s">
        <v>175</v>
      </c>
      <c r="C60" s="55">
        <v>1</v>
      </c>
      <c r="D60" s="56">
        <f>C60*35000</f>
        <v>35000</v>
      </c>
    </row>
    <row r="61" spans="1:4" x14ac:dyDescent="0.35">
      <c r="A61" s="12">
        <f>A60+1</f>
        <v>2</v>
      </c>
      <c r="B61" s="16" t="s">
        <v>183</v>
      </c>
      <c r="C61" s="5">
        <v>3</v>
      </c>
      <c r="D61" s="9">
        <f t="shared" ref="D61:D63" si="6">C61*35000</f>
        <v>105000</v>
      </c>
    </row>
    <row r="62" spans="1:4" x14ac:dyDescent="0.35">
      <c r="A62" s="12">
        <f t="shared" ref="A62:A63" si="7">A61+1</f>
        <v>3</v>
      </c>
      <c r="B62" s="49"/>
      <c r="C62" s="12"/>
      <c r="D62" s="13">
        <f t="shared" si="6"/>
        <v>0</v>
      </c>
    </row>
    <row r="63" spans="1:4" x14ac:dyDescent="0.35">
      <c r="A63" s="12">
        <f t="shared" si="7"/>
        <v>4</v>
      </c>
      <c r="B63" s="49"/>
      <c r="C63" s="12"/>
      <c r="D63" s="13">
        <f t="shared" si="6"/>
        <v>0</v>
      </c>
    </row>
    <row r="64" spans="1:4" x14ac:dyDescent="0.35">
      <c r="A64" s="685" t="s">
        <v>0</v>
      </c>
      <c r="B64" s="686"/>
      <c r="C64" s="26">
        <f>SUM(C60:C63)</f>
        <v>4</v>
      </c>
      <c r="D64" s="27">
        <f>SUM(D60:D63)</f>
        <v>140000</v>
      </c>
    </row>
    <row r="65" spans="2:4" x14ac:dyDescent="0.35">
      <c r="D65" s="3">
        <f>5*30000</f>
        <v>150000</v>
      </c>
    </row>
    <row r="66" spans="2:4" x14ac:dyDescent="0.35">
      <c r="B66" t="s">
        <v>91</v>
      </c>
      <c r="D66" s="19">
        <f>D64-D65</f>
        <v>-10000</v>
      </c>
    </row>
  </sheetData>
  <mergeCells count="3">
    <mergeCell ref="A42:B42"/>
    <mergeCell ref="A53:B53"/>
    <mergeCell ref="A64:B64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A30" sqref="A30:E30"/>
    </sheetView>
  </sheetViews>
  <sheetFormatPr defaultRowHeight="14.5" x14ac:dyDescent="0.35"/>
  <cols>
    <col min="1" max="1" width="6.54296875" style="4" customWidth="1"/>
    <col min="2" max="2" width="23" customWidth="1"/>
    <col min="3" max="3" width="13.7265625" style="4" customWidth="1"/>
    <col min="4" max="4" width="11.26953125" customWidth="1"/>
    <col min="5" max="5" width="12" style="3" customWidth="1"/>
  </cols>
  <sheetData>
    <row r="1" spans="1:7" ht="21" x14ac:dyDescent="0.5">
      <c r="A1" s="11" t="s">
        <v>88</v>
      </c>
      <c r="B1" s="11"/>
      <c r="C1" s="76"/>
    </row>
    <row r="2" spans="1:7" ht="21" x14ac:dyDescent="0.5">
      <c r="A2" s="11" t="s">
        <v>89</v>
      </c>
      <c r="B2" s="11"/>
      <c r="C2" s="76"/>
    </row>
    <row r="3" spans="1:7" ht="21" x14ac:dyDescent="0.5">
      <c r="A3" s="11" t="s">
        <v>90</v>
      </c>
      <c r="B3" s="11"/>
      <c r="C3" s="76"/>
    </row>
    <row r="5" spans="1:7" x14ac:dyDescent="0.35">
      <c r="A5" s="24" t="s">
        <v>1</v>
      </c>
      <c r="B5" s="24" t="s">
        <v>2</v>
      </c>
      <c r="C5" s="24" t="s">
        <v>99</v>
      </c>
      <c r="D5" s="24" t="s">
        <v>45</v>
      </c>
      <c r="E5" s="25" t="s">
        <v>4</v>
      </c>
    </row>
    <row r="6" spans="1:7" s="75" customFormat="1" ht="28.5" customHeight="1" x14ac:dyDescent="0.35">
      <c r="A6" s="5">
        <v>1</v>
      </c>
      <c r="B6" s="16" t="s">
        <v>247</v>
      </c>
      <c r="C6" s="5">
        <v>4</v>
      </c>
      <c r="D6" s="5">
        <v>3</v>
      </c>
      <c r="E6" s="9">
        <f>D6*35000</f>
        <v>105000</v>
      </c>
    </row>
    <row r="7" spans="1:7" s="75" customFormat="1" ht="28.5" customHeight="1" x14ac:dyDescent="0.35">
      <c r="A7" s="5">
        <f>A6+1</f>
        <v>2</v>
      </c>
      <c r="B7" s="16" t="s">
        <v>14</v>
      </c>
      <c r="C7" s="5">
        <v>4</v>
      </c>
      <c r="D7" s="5">
        <v>4</v>
      </c>
      <c r="E7" s="9">
        <f>D7*35000</f>
        <v>140000</v>
      </c>
      <c r="G7" s="78"/>
    </row>
    <row r="8" spans="1:7" s="75" customFormat="1" ht="28.5" customHeight="1" x14ac:dyDescent="0.35">
      <c r="A8" s="5">
        <f t="shared" ref="A8:A33" si="0">A7+1</f>
        <v>3</v>
      </c>
      <c r="B8" s="16" t="s">
        <v>248</v>
      </c>
      <c r="C8" s="5">
        <v>4</v>
      </c>
      <c r="D8" s="5">
        <v>3</v>
      </c>
      <c r="E8" s="9">
        <f>D8*35000</f>
        <v>105000</v>
      </c>
    </row>
    <row r="9" spans="1:7" s="75" customFormat="1" ht="28.5" customHeight="1" x14ac:dyDescent="0.35">
      <c r="A9" s="5">
        <f t="shared" si="0"/>
        <v>4</v>
      </c>
      <c r="B9" s="16" t="s">
        <v>249</v>
      </c>
      <c r="C9" s="5">
        <v>8</v>
      </c>
      <c r="D9" s="5">
        <v>3</v>
      </c>
      <c r="E9" s="9">
        <f t="shared" ref="E9:E13" si="1">D9*35000</f>
        <v>105000</v>
      </c>
    </row>
    <row r="10" spans="1:7" s="75" customFormat="1" ht="28.5" customHeight="1" x14ac:dyDescent="0.35">
      <c r="A10" s="5">
        <f t="shared" si="0"/>
        <v>5</v>
      </c>
      <c r="B10" s="16" t="s">
        <v>250</v>
      </c>
      <c r="C10" s="5">
        <v>7</v>
      </c>
      <c r="D10" s="5">
        <v>2</v>
      </c>
      <c r="E10" s="9">
        <f t="shared" si="1"/>
        <v>70000</v>
      </c>
    </row>
    <row r="11" spans="1:7" s="75" customFormat="1" ht="28.5" customHeight="1" x14ac:dyDescent="0.35">
      <c r="A11" s="5">
        <f t="shared" si="0"/>
        <v>6</v>
      </c>
      <c r="B11" s="16" t="s">
        <v>251</v>
      </c>
      <c r="C11" s="5">
        <v>7</v>
      </c>
      <c r="D11" s="5">
        <v>1</v>
      </c>
      <c r="E11" s="9">
        <f t="shared" si="1"/>
        <v>35000</v>
      </c>
    </row>
    <row r="12" spans="1:7" s="75" customFormat="1" ht="28.5" customHeight="1" x14ac:dyDescent="0.35">
      <c r="A12" s="5">
        <f t="shared" si="0"/>
        <v>7</v>
      </c>
      <c r="B12" s="16" t="s">
        <v>252</v>
      </c>
      <c r="C12" s="5">
        <v>3</v>
      </c>
      <c r="D12" s="5">
        <v>1</v>
      </c>
      <c r="E12" s="9">
        <f t="shared" si="1"/>
        <v>35000</v>
      </c>
    </row>
    <row r="13" spans="1:7" s="75" customFormat="1" ht="28.5" customHeight="1" x14ac:dyDescent="0.35">
      <c r="A13" s="5">
        <f t="shared" si="0"/>
        <v>8</v>
      </c>
      <c r="B13" s="16" t="s">
        <v>253</v>
      </c>
      <c r="C13" s="5">
        <v>7</v>
      </c>
      <c r="D13" s="5">
        <v>3</v>
      </c>
      <c r="E13" s="9">
        <f t="shared" si="1"/>
        <v>105000</v>
      </c>
    </row>
    <row r="14" spans="1:7" s="75" customFormat="1" ht="28.5" customHeight="1" x14ac:dyDescent="0.35">
      <c r="A14" s="5">
        <f t="shared" si="0"/>
        <v>9</v>
      </c>
      <c r="B14" s="16" t="s">
        <v>254</v>
      </c>
      <c r="C14" s="5">
        <v>7</v>
      </c>
      <c r="D14" s="5">
        <v>2</v>
      </c>
      <c r="E14" s="9">
        <f>D14*35000</f>
        <v>70000</v>
      </c>
    </row>
    <row r="15" spans="1:7" s="75" customFormat="1" ht="28.5" customHeight="1" x14ac:dyDescent="0.35">
      <c r="A15" s="5">
        <f t="shared" si="0"/>
        <v>10</v>
      </c>
      <c r="B15" s="16" t="s">
        <v>255</v>
      </c>
      <c r="C15" s="5">
        <v>4</v>
      </c>
      <c r="D15" s="5">
        <v>1</v>
      </c>
      <c r="E15" s="9">
        <f t="shared" ref="E15:E34" si="2">D15*35000</f>
        <v>35000</v>
      </c>
    </row>
    <row r="16" spans="1:7" s="75" customFormat="1" ht="28.5" customHeight="1" x14ac:dyDescent="0.35">
      <c r="A16" s="5">
        <f t="shared" si="0"/>
        <v>11</v>
      </c>
      <c r="B16" s="16" t="s">
        <v>256</v>
      </c>
      <c r="C16" s="5">
        <v>3</v>
      </c>
      <c r="D16" s="5">
        <v>4</v>
      </c>
      <c r="E16" s="9">
        <f t="shared" si="2"/>
        <v>140000</v>
      </c>
    </row>
    <row r="17" spans="1:5" s="75" customFormat="1" ht="28.5" customHeight="1" x14ac:dyDescent="0.35">
      <c r="A17" s="5">
        <f t="shared" si="0"/>
        <v>12</v>
      </c>
      <c r="B17" s="16" t="s">
        <v>257</v>
      </c>
      <c r="C17" s="5">
        <v>8</v>
      </c>
      <c r="D17" s="5">
        <v>1</v>
      </c>
      <c r="E17" s="9">
        <f t="shared" ref="E17:E25" si="3">D17*35000</f>
        <v>35000</v>
      </c>
    </row>
    <row r="18" spans="1:5" s="75" customFormat="1" ht="28.5" customHeight="1" x14ac:dyDescent="0.35">
      <c r="A18" s="5">
        <f t="shared" si="0"/>
        <v>13</v>
      </c>
      <c r="B18" s="16" t="s">
        <v>258</v>
      </c>
      <c r="C18" s="5">
        <v>1</v>
      </c>
      <c r="D18" s="5">
        <v>1</v>
      </c>
      <c r="E18" s="9">
        <f t="shared" si="3"/>
        <v>35000</v>
      </c>
    </row>
    <row r="19" spans="1:5" s="75" customFormat="1" ht="28.5" customHeight="1" x14ac:dyDescent="0.35">
      <c r="A19" s="5">
        <f t="shared" si="0"/>
        <v>14</v>
      </c>
      <c r="B19" s="16" t="s">
        <v>259</v>
      </c>
      <c r="C19" s="5">
        <v>4</v>
      </c>
      <c r="D19" s="5">
        <v>2</v>
      </c>
      <c r="E19" s="9">
        <f t="shared" si="3"/>
        <v>70000</v>
      </c>
    </row>
    <row r="20" spans="1:5" s="75" customFormat="1" ht="28.5" customHeight="1" x14ac:dyDescent="0.35">
      <c r="A20" s="5">
        <f t="shared" si="0"/>
        <v>15</v>
      </c>
      <c r="B20" s="16" t="s">
        <v>260</v>
      </c>
      <c r="C20" s="5">
        <v>5</v>
      </c>
      <c r="D20" s="5">
        <v>1</v>
      </c>
      <c r="E20" s="9">
        <f t="shared" si="3"/>
        <v>35000</v>
      </c>
    </row>
    <row r="21" spans="1:5" s="75" customFormat="1" ht="28.5" customHeight="1" x14ac:dyDescent="0.35">
      <c r="A21" s="5">
        <f t="shared" si="0"/>
        <v>16</v>
      </c>
      <c r="B21" s="16" t="s">
        <v>261</v>
      </c>
      <c r="C21" s="5">
        <v>3</v>
      </c>
      <c r="D21" s="5">
        <v>2</v>
      </c>
      <c r="E21" s="9">
        <f t="shared" si="3"/>
        <v>70000</v>
      </c>
    </row>
    <row r="22" spans="1:5" s="75" customFormat="1" ht="28.5" customHeight="1" x14ac:dyDescent="0.35">
      <c r="A22" s="5">
        <f t="shared" si="0"/>
        <v>17</v>
      </c>
      <c r="B22" s="16" t="s">
        <v>262</v>
      </c>
      <c r="C22" s="5">
        <v>3</v>
      </c>
      <c r="D22" s="5">
        <v>1</v>
      </c>
      <c r="E22" s="9">
        <f t="shared" si="3"/>
        <v>35000</v>
      </c>
    </row>
    <row r="23" spans="1:5" s="75" customFormat="1" ht="28.5" customHeight="1" x14ac:dyDescent="0.35">
      <c r="A23" s="5">
        <f t="shared" si="0"/>
        <v>18</v>
      </c>
      <c r="B23" s="16" t="s">
        <v>263</v>
      </c>
      <c r="C23" s="5">
        <v>4</v>
      </c>
      <c r="D23" s="5">
        <v>2</v>
      </c>
      <c r="E23" s="9">
        <f t="shared" si="3"/>
        <v>70000</v>
      </c>
    </row>
    <row r="24" spans="1:5" s="75" customFormat="1" ht="28.5" customHeight="1" x14ac:dyDescent="0.35">
      <c r="A24" s="5">
        <f t="shared" si="0"/>
        <v>19</v>
      </c>
      <c r="B24" s="16" t="s">
        <v>264</v>
      </c>
      <c r="C24" s="5">
        <v>3</v>
      </c>
      <c r="D24" s="5">
        <v>2</v>
      </c>
      <c r="E24" s="9">
        <f t="shared" si="3"/>
        <v>70000</v>
      </c>
    </row>
    <row r="25" spans="1:5" s="75" customFormat="1" ht="28.5" customHeight="1" x14ac:dyDescent="0.35">
      <c r="A25" s="5">
        <f t="shared" si="0"/>
        <v>20</v>
      </c>
      <c r="B25" s="16" t="s">
        <v>265</v>
      </c>
      <c r="C25" s="5">
        <v>7</v>
      </c>
      <c r="D25" s="5">
        <v>1</v>
      </c>
      <c r="E25" s="9">
        <f t="shared" si="3"/>
        <v>35000</v>
      </c>
    </row>
    <row r="26" spans="1:5" s="75" customFormat="1" ht="28.5" customHeight="1" x14ac:dyDescent="0.35">
      <c r="A26" s="5">
        <f t="shared" si="0"/>
        <v>21</v>
      </c>
      <c r="B26" s="16" t="s">
        <v>266</v>
      </c>
      <c r="C26" s="5">
        <v>4</v>
      </c>
      <c r="D26" s="5">
        <v>2</v>
      </c>
      <c r="E26" s="9">
        <f t="shared" si="2"/>
        <v>70000</v>
      </c>
    </row>
    <row r="27" spans="1:5" s="75" customFormat="1" ht="28.5" customHeight="1" x14ac:dyDescent="0.35">
      <c r="A27" s="5">
        <f t="shared" si="0"/>
        <v>22</v>
      </c>
      <c r="B27" s="16" t="s">
        <v>267</v>
      </c>
      <c r="C27" s="5">
        <v>4</v>
      </c>
      <c r="D27" s="5">
        <v>2</v>
      </c>
      <c r="E27" s="9">
        <f t="shared" si="2"/>
        <v>70000</v>
      </c>
    </row>
    <row r="28" spans="1:5" s="75" customFormat="1" ht="28.5" customHeight="1" x14ac:dyDescent="0.35">
      <c r="A28" s="5">
        <f t="shared" si="0"/>
        <v>23</v>
      </c>
      <c r="B28" s="16" t="s">
        <v>268</v>
      </c>
      <c r="C28" s="5">
        <v>4</v>
      </c>
      <c r="D28" s="5">
        <v>2</v>
      </c>
      <c r="E28" s="9">
        <f>D28*35000</f>
        <v>70000</v>
      </c>
    </row>
    <row r="29" spans="1:5" s="75" customFormat="1" ht="28.5" customHeight="1" x14ac:dyDescent="0.35">
      <c r="A29" s="5">
        <f t="shared" si="0"/>
        <v>24</v>
      </c>
      <c r="B29" s="16" t="s">
        <v>269</v>
      </c>
      <c r="C29" s="5">
        <v>7</v>
      </c>
      <c r="D29" s="5">
        <v>2</v>
      </c>
      <c r="E29" s="9">
        <f>D29*35000</f>
        <v>70000</v>
      </c>
    </row>
    <row r="30" spans="1:5" s="75" customFormat="1" ht="28.5" customHeight="1" x14ac:dyDescent="0.35">
      <c r="A30" s="5">
        <f t="shared" si="0"/>
        <v>25</v>
      </c>
      <c r="B30" s="16" t="s">
        <v>270</v>
      </c>
      <c r="C30" s="5">
        <v>7</v>
      </c>
      <c r="D30" s="5">
        <v>1</v>
      </c>
      <c r="E30" s="9">
        <f>D30*35000</f>
        <v>35000</v>
      </c>
    </row>
    <row r="31" spans="1:5" s="75" customFormat="1" ht="28.5" customHeight="1" x14ac:dyDescent="0.35">
      <c r="A31" s="5">
        <f t="shared" si="0"/>
        <v>26</v>
      </c>
      <c r="B31" s="16" t="s">
        <v>271</v>
      </c>
      <c r="C31" s="5">
        <v>3</v>
      </c>
      <c r="D31" s="5">
        <v>1</v>
      </c>
      <c r="E31" s="9">
        <f t="shared" si="2"/>
        <v>35000</v>
      </c>
    </row>
    <row r="32" spans="1:5" s="75" customFormat="1" ht="28.5" customHeight="1" x14ac:dyDescent="0.35">
      <c r="A32" s="5">
        <f t="shared" si="0"/>
        <v>27</v>
      </c>
      <c r="B32" s="16" t="s">
        <v>274</v>
      </c>
      <c r="C32" s="5">
        <v>6</v>
      </c>
      <c r="D32" s="5">
        <v>1</v>
      </c>
      <c r="E32" s="9">
        <f>D32*35000</f>
        <v>35000</v>
      </c>
    </row>
    <row r="33" spans="1:5" s="75" customFormat="1" ht="28.5" customHeight="1" x14ac:dyDescent="0.35">
      <c r="A33" s="14">
        <f t="shared" si="0"/>
        <v>28</v>
      </c>
      <c r="B33" s="49" t="s">
        <v>3</v>
      </c>
      <c r="C33" s="14">
        <v>4</v>
      </c>
      <c r="D33" s="14">
        <v>2</v>
      </c>
      <c r="E33" s="15">
        <f t="shared" ref="E33" si="4">D33*35000</f>
        <v>70000</v>
      </c>
    </row>
    <row r="34" spans="1:5" s="75" customFormat="1" ht="28.5" customHeight="1" x14ac:dyDescent="0.35">
      <c r="A34" s="5">
        <v>29</v>
      </c>
      <c r="B34" s="16" t="s">
        <v>309</v>
      </c>
      <c r="C34" s="5">
        <v>1</v>
      </c>
      <c r="D34" s="5">
        <v>2</v>
      </c>
      <c r="E34" s="9">
        <f t="shared" si="2"/>
        <v>70000</v>
      </c>
    </row>
    <row r="35" spans="1:5" x14ac:dyDescent="0.35">
      <c r="A35" s="685" t="s">
        <v>0</v>
      </c>
      <c r="B35" s="686"/>
      <c r="C35" s="74"/>
      <c r="D35" s="26">
        <f>SUM(D6:D34)</f>
        <v>55</v>
      </c>
      <c r="E35" s="27">
        <f>SUM(E6:E34)</f>
        <v>1925000</v>
      </c>
    </row>
    <row r="36" spans="1:5" x14ac:dyDescent="0.35">
      <c r="E36" s="3">
        <f>D35*30000</f>
        <v>1650000</v>
      </c>
    </row>
    <row r="37" spans="1:5" x14ac:dyDescent="0.35">
      <c r="B37" t="s">
        <v>91</v>
      </c>
      <c r="E37" s="19">
        <f>E35-E36</f>
        <v>275000</v>
      </c>
    </row>
    <row r="38" spans="1:5" x14ac:dyDescent="0.35">
      <c r="B38" t="s">
        <v>172</v>
      </c>
      <c r="E38" s="3">
        <v>15000</v>
      </c>
    </row>
  </sheetData>
  <mergeCells count="1">
    <mergeCell ref="A35:B35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workbookViewId="0">
      <pane xSplit="4" ySplit="5" topLeftCell="E57" activePane="bottomRight" state="frozen"/>
      <selection pane="topRight" activeCell="E1" sqref="E1"/>
      <selection pane="bottomLeft" activeCell="A6" sqref="A6"/>
      <selection pane="bottomRight" activeCell="H15" sqref="H15"/>
    </sheetView>
  </sheetViews>
  <sheetFormatPr defaultRowHeight="14.5" x14ac:dyDescent="0.35"/>
  <cols>
    <col min="1" max="1" width="5.81640625" style="4" customWidth="1"/>
    <col min="2" max="2" width="24.81640625" customWidth="1"/>
    <col min="3" max="3" width="17.7265625" style="29" bestFit="1" customWidth="1"/>
    <col min="4" max="4" width="8.54296875" style="4" customWidth="1"/>
    <col min="5" max="5" width="14.453125" style="4" customWidth="1"/>
    <col min="6" max="6" width="13.1796875" style="4" bestFit="1" customWidth="1"/>
    <col min="7" max="7" width="15.1796875" style="3" customWidth="1"/>
    <col min="8" max="8" width="20.81640625" customWidth="1"/>
    <col min="10" max="10" width="22.81640625" customWidth="1"/>
    <col min="12" max="12" width="10.1796875" bestFit="1" customWidth="1"/>
    <col min="13" max="13" width="12.453125" bestFit="1" customWidth="1"/>
    <col min="14" max="14" width="9.26953125" customWidth="1"/>
  </cols>
  <sheetData>
    <row r="1" spans="1:10" ht="18.5" x14ac:dyDescent="0.35">
      <c r="A1" s="28" t="s">
        <v>95</v>
      </c>
    </row>
    <row r="2" spans="1:10" ht="21" x14ac:dyDescent="0.5">
      <c r="A2" s="11" t="s">
        <v>96</v>
      </c>
    </row>
    <row r="3" spans="1:10" ht="21" x14ac:dyDescent="0.5">
      <c r="A3" s="11" t="s">
        <v>97</v>
      </c>
    </row>
    <row r="5" spans="1:10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7" t="s">
        <v>82</v>
      </c>
    </row>
    <row r="6" spans="1:10" ht="21" customHeight="1" x14ac:dyDescent="0.35">
      <c r="A6" s="1">
        <v>1</v>
      </c>
      <c r="B6" s="51" t="s">
        <v>72</v>
      </c>
      <c r="C6" s="52" t="s">
        <v>100</v>
      </c>
      <c r="D6" s="50">
        <v>1</v>
      </c>
      <c r="E6" s="50">
        <v>4</v>
      </c>
      <c r="F6" s="50"/>
      <c r="G6" s="53">
        <f>E6*17000+F6*17000</f>
        <v>68000</v>
      </c>
      <c r="H6" s="51" t="s">
        <v>181</v>
      </c>
    </row>
    <row r="7" spans="1:10" ht="21" customHeight="1" x14ac:dyDescent="0.35">
      <c r="A7" s="1">
        <f>A6+1</f>
        <v>2</v>
      </c>
      <c r="B7" s="51" t="s">
        <v>5</v>
      </c>
      <c r="C7" s="52" t="s">
        <v>182</v>
      </c>
      <c r="D7" s="50">
        <v>8</v>
      </c>
      <c r="E7" s="50">
        <v>5</v>
      </c>
      <c r="F7" s="50"/>
      <c r="G7" s="53">
        <f>E7*17000+F7*17000</f>
        <v>85000</v>
      </c>
      <c r="H7" s="51" t="s">
        <v>181</v>
      </c>
    </row>
    <row r="8" spans="1:10" ht="21" customHeight="1" x14ac:dyDescent="0.35">
      <c r="A8" s="1">
        <f t="shared" ref="A8:A51" si="0">A7+1</f>
        <v>3</v>
      </c>
      <c r="B8" s="51" t="s">
        <v>73</v>
      </c>
      <c r="C8" s="52" t="s">
        <v>101</v>
      </c>
      <c r="D8" s="50">
        <v>3</v>
      </c>
      <c r="E8" s="50">
        <v>3</v>
      </c>
      <c r="F8" s="50"/>
      <c r="G8" s="53">
        <v>52000</v>
      </c>
      <c r="H8" s="51" t="s">
        <v>181</v>
      </c>
    </row>
    <row r="9" spans="1:10" ht="21" customHeight="1" x14ac:dyDescent="0.35">
      <c r="A9" s="1">
        <f t="shared" si="0"/>
        <v>4</v>
      </c>
      <c r="B9" s="51" t="s">
        <v>12</v>
      </c>
      <c r="C9" s="52" t="s">
        <v>102</v>
      </c>
      <c r="D9" s="50">
        <v>4</v>
      </c>
      <c r="E9" s="50">
        <v>3</v>
      </c>
      <c r="F9" s="50"/>
      <c r="G9" s="53">
        <f t="shared" ref="G9:G51" si="1">E9*17000+F9*17000</f>
        <v>51000</v>
      </c>
      <c r="H9" s="51" t="s">
        <v>181</v>
      </c>
    </row>
    <row r="10" spans="1:10" ht="21" customHeight="1" x14ac:dyDescent="0.35">
      <c r="A10" s="1">
        <f t="shared" si="0"/>
        <v>5</v>
      </c>
      <c r="B10" s="51" t="s">
        <v>27</v>
      </c>
      <c r="C10" s="52" t="s">
        <v>103</v>
      </c>
      <c r="D10" s="50">
        <v>8</v>
      </c>
      <c r="E10" s="50">
        <v>2</v>
      </c>
      <c r="F10" s="50"/>
      <c r="G10" s="53">
        <f t="shared" si="1"/>
        <v>34000</v>
      </c>
      <c r="H10" s="51" t="s">
        <v>181</v>
      </c>
    </row>
    <row r="11" spans="1:10" ht="21" customHeight="1" x14ac:dyDescent="0.35">
      <c r="A11" s="1">
        <f t="shared" si="0"/>
        <v>6</v>
      </c>
      <c r="B11" s="51" t="s">
        <v>74</v>
      </c>
      <c r="C11" s="52" t="s">
        <v>104</v>
      </c>
      <c r="D11" s="50">
        <v>4</v>
      </c>
      <c r="E11" s="50">
        <v>2</v>
      </c>
      <c r="F11" s="50"/>
      <c r="G11" s="53">
        <f t="shared" si="1"/>
        <v>34000</v>
      </c>
      <c r="H11" s="51" t="s">
        <v>181</v>
      </c>
    </row>
    <row r="12" spans="1:10" ht="21" customHeight="1" x14ac:dyDescent="0.35">
      <c r="A12" s="1">
        <f t="shared" si="0"/>
        <v>7</v>
      </c>
      <c r="B12" s="51" t="s">
        <v>14</v>
      </c>
      <c r="C12" s="52" t="s">
        <v>102</v>
      </c>
      <c r="D12" s="50">
        <v>4</v>
      </c>
      <c r="E12" s="50">
        <v>2</v>
      </c>
      <c r="F12" s="50">
        <v>1</v>
      </c>
      <c r="G12" s="53">
        <f t="shared" si="1"/>
        <v>51000</v>
      </c>
      <c r="H12" s="51" t="s">
        <v>181</v>
      </c>
      <c r="J12" s="35"/>
    </row>
    <row r="13" spans="1:10" ht="21" customHeight="1" x14ac:dyDescent="0.35">
      <c r="A13" s="1">
        <f t="shared" si="0"/>
        <v>8</v>
      </c>
      <c r="B13" s="51" t="s">
        <v>75</v>
      </c>
      <c r="C13" s="52" t="s">
        <v>105</v>
      </c>
      <c r="D13" s="50">
        <v>7</v>
      </c>
      <c r="E13" s="50">
        <v>2</v>
      </c>
      <c r="F13" s="50"/>
      <c r="G13" s="53">
        <f t="shared" si="1"/>
        <v>34000</v>
      </c>
      <c r="H13" s="51" t="s">
        <v>181</v>
      </c>
    </row>
    <row r="14" spans="1:10" ht="21" customHeight="1" x14ac:dyDescent="0.35">
      <c r="A14" s="1">
        <f t="shared" si="0"/>
        <v>9</v>
      </c>
      <c r="B14" s="51" t="s">
        <v>76</v>
      </c>
      <c r="C14" s="52" t="s">
        <v>103</v>
      </c>
      <c r="D14" s="50">
        <v>8</v>
      </c>
      <c r="E14" s="50">
        <v>2</v>
      </c>
      <c r="F14" s="50"/>
      <c r="G14" s="53">
        <f t="shared" si="1"/>
        <v>34000</v>
      </c>
      <c r="H14" s="51" t="s">
        <v>181</v>
      </c>
    </row>
    <row r="15" spans="1:10" ht="21" customHeight="1" x14ac:dyDescent="0.35">
      <c r="A15" s="1">
        <f t="shared" si="0"/>
        <v>10</v>
      </c>
      <c r="B15" s="51" t="s">
        <v>42</v>
      </c>
      <c r="C15" s="52" t="s">
        <v>104</v>
      </c>
      <c r="D15" s="50">
        <v>4</v>
      </c>
      <c r="E15" s="50">
        <v>2</v>
      </c>
      <c r="F15" s="50"/>
      <c r="G15" s="53">
        <f t="shared" si="1"/>
        <v>34000</v>
      </c>
      <c r="H15" s="51" t="s">
        <v>181</v>
      </c>
    </row>
    <row r="16" spans="1:10" ht="21" customHeight="1" x14ac:dyDescent="0.35">
      <c r="A16" s="1">
        <f t="shared" si="0"/>
        <v>11</v>
      </c>
      <c r="B16" s="51" t="s">
        <v>77</v>
      </c>
      <c r="C16" s="52" t="s">
        <v>103</v>
      </c>
      <c r="D16" s="50">
        <v>8</v>
      </c>
      <c r="E16" s="50">
        <v>2</v>
      </c>
      <c r="F16" s="50"/>
      <c r="G16" s="53">
        <f t="shared" si="1"/>
        <v>34000</v>
      </c>
      <c r="H16" s="51" t="s">
        <v>180</v>
      </c>
    </row>
    <row r="17" spans="1:10" ht="21" customHeight="1" x14ac:dyDescent="0.35">
      <c r="A17" s="1">
        <f t="shared" si="0"/>
        <v>12</v>
      </c>
      <c r="B17" s="51" t="s">
        <v>78</v>
      </c>
      <c r="C17" s="52" t="s">
        <v>106</v>
      </c>
      <c r="D17" s="50" t="s">
        <v>111</v>
      </c>
      <c r="E17" s="50">
        <v>3</v>
      </c>
      <c r="F17" s="50">
        <v>4</v>
      </c>
      <c r="G17" s="53">
        <f t="shared" si="1"/>
        <v>119000</v>
      </c>
      <c r="H17" s="51" t="s">
        <v>180</v>
      </c>
    </row>
    <row r="18" spans="1:10" ht="21" customHeight="1" x14ac:dyDescent="0.35">
      <c r="A18" s="1">
        <f t="shared" si="0"/>
        <v>13</v>
      </c>
      <c r="B18" s="51" t="s">
        <v>79</v>
      </c>
      <c r="C18" s="52" t="s">
        <v>107</v>
      </c>
      <c r="D18" s="50">
        <v>8</v>
      </c>
      <c r="E18" s="50">
        <v>2</v>
      </c>
      <c r="F18" s="50"/>
      <c r="G18" s="53">
        <f t="shared" si="1"/>
        <v>34000</v>
      </c>
      <c r="H18" s="51" t="s">
        <v>80</v>
      </c>
    </row>
    <row r="19" spans="1:10" ht="21" customHeight="1" x14ac:dyDescent="0.35">
      <c r="A19" s="1">
        <f t="shared" si="0"/>
        <v>14</v>
      </c>
      <c r="B19" s="51" t="s">
        <v>81</v>
      </c>
      <c r="C19" s="52" t="s">
        <v>105</v>
      </c>
      <c r="D19" s="50">
        <v>7</v>
      </c>
      <c r="E19" s="50">
        <v>3</v>
      </c>
      <c r="F19" s="50"/>
      <c r="G19" s="53">
        <f t="shared" si="1"/>
        <v>51000</v>
      </c>
      <c r="H19" s="51" t="s">
        <v>180</v>
      </c>
    </row>
    <row r="20" spans="1:10" ht="21" customHeight="1" x14ac:dyDescent="0.35">
      <c r="A20" s="1">
        <f t="shared" si="0"/>
        <v>15</v>
      </c>
      <c r="B20" s="51" t="s">
        <v>83</v>
      </c>
      <c r="C20" s="52" t="s">
        <v>108</v>
      </c>
      <c r="D20" s="50">
        <v>6</v>
      </c>
      <c r="E20" s="50">
        <v>2</v>
      </c>
      <c r="F20" s="50"/>
      <c r="G20" s="53">
        <f t="shared" si="1"/>
        <v>34000</v>
      </c>
      <c r="H20" s="51" t="s">
        <v>180</v>
      </c>
    </row>
    <row r="21" spans="1:10" ht="21" customHeight="1" x14ac:dyDescent="0.35">
      <c r="A21" s="1">
        <f t="shared" si="0"/>
        <v>16</v>
      </c>
      <c r="B21" s="51" t="s">
        <v>84</v>
      </c>
      <c r="C21" s="52" t="s">
        <v>104</v>
      </c>
      <c r="D21" s="50">
        <v>4</v>
      </c>
      <c r="E21" s="50">
        <v>2</v>
      </c>
      <c r="F21" s="50"/>
      <c r="G21" s="53">
        <f t="shared" si="1"/>
        <v>34000</v>
      </c>
      <c r="H21" s="51" t="s">
        <v>180</v>
      </c>
    </row>
    <row r="22" spans="1:10" ht="21" customHeight="1" x14ac:dyDescent="0.35">
      <c r="A22" s="1">
        <f t="shared" si="0"/>
        <v>17</v>
      </c>
      <c r="B22" s="51" t="s">
        <v>85</v>
      </c>
      <c r="C22" s="52" t="s">
        <v>125</v>
      </c>
      <c r="D22" s="50">
        <v>7</v>
      </c>
      <c r="E22" s="50">
        <v>1</v>
      </c>
      <c r="F22" s="50"/>
      <c r="G22" s="53">
        <f t="shared" si="1"/>
        <v>17000</v>
      </c>
      <c r="H22" s="51" t="s">
        <v>180</v>
      </c>
    </row>
    <row r="23" spans="1:10" ht="21" customHeight="1" x14ac:dyDescent="0.35">
      <c r="A23" s="1">
        <f t="shared" si="0"/>
        <v>18</v>
      </c>
      <c r="B23" s="51" t="s">
        <v>86</v>
      </c>
      <c r="C23" s="52" t="s">
        <v>110</v>
      </c>
      <c r="D23" s="50">
        <v>7</v>
      </c>
      <c r="E23" s="50">
        <v>5</v>
      </c>
      <c r="F23" s="50"/>
      <c r="G23" s="53">
        <f t="shared" si="1"/>
        <v>85000</v>
      </c>
      <c r="H23" s="51" t="s">
        <v>180</v>
      </c>
      <c r="J23" s="35">
        <f>G15+G18</f>
        <v>68000</v>
      </c>
    </row>
    <row r="24" spans="1:10" ht="21" customHeight="1" x14ac:dyDescent="0.35">
      <c r="A24" s="1">
        <f t="shared" si="0"/>
        <v>19</v>
      </c>
      <c r="B24" s="51" t="s">
        <v>87</v>
      </c>
      <c r="C24" s="52" t="s">
        <v>109</v>
      </c>
      <c r="D24" s="50">
        <v>8</v>
      </c>
      <c r="E24" s="50">
        <v>2</v>
      </c>
      <c r="F24" s="50"/>
      <c r="G24" s="53">
        <f t="shared" si="1"/>
        <v>34000</v>
      </c>
      <c r="H24" s="51" t="s">
        <v>181</v>
      </c>
    </row>
    <row r="25" spans="1:10" ht="21" customHeight="1" x14ac:dyDescent="0.35">
      <c r="A25" s="1">
        <f t="shared" si="0"/>
        <v>20</v>
      </c>
      <c r="B25" s="51" t="s">
        <v>121</v>
      </c>
      <c r="C25" s="52" t="s">
        <v>122</v>
      </c>
      <c r="D25" s="50">
        <v>1</v>
      </c>
      <c r="E25" s="50"/>
      <c r="F25" s="50">
        <v>1</v>
      </c>
      <c r="G25" s="53">
        <f t="shared" si="1"/>
        <v>17000</v>
      </c>
      <c r="H25" s="51" t="s">
        <v>181</v>
      </c>
    </row>
    <row r="26" spans="1:10" ht="21" customHeight="1" x14ac:dyDescent="0.35">
      <c r="A26" s="1">
        <f t="shared" si="0"/>
        <v>21</v>
      </c>
      <c r="B26" s="51" t="s">
        <v>123</v>
      </c>
      <c r="C26" s="52" t="s">
        <v>124</v>
      </c>
      <c r="D26" s="50">
        <v>8</v>
      </c>
      <c r="E26" s="50">
        <v>1</v>
      </c>
      <c r="F26" s="50"/>
      <c r="G26" s="53">
        <f t="shared" si="1"/>
        <v>17000</v>
      </c>
      <c r="H26" s="51" t="s">
        <v>180</v>
      </c>
    </row>
    <row r="27" spans="1:10" ht="21" customHeight="1" x14ac:dyDescent="0.35">
      <c r="A27" s="1">
        <f t="shared" si="0"/>
        <v>22</v>
      </c>
      <c r="B27" s="51" t="s">
        <v>126</v>
      </c>
      <c r="C27" s="52" t="s">
        <v>122</v>
      </c>
      <c r="D27" s="50">
        <v>4</v>
      </c>
      <c r="E27" s="50">
        <v>7</v>
      </c>
      <c r="F27" s="50"/>
      <c r="G27" s="53">
        <f t="shared" si="1"/>
        <v>119000</v>
      </c>
      <c r="H27" s="51" t="s">
        <v>180</v>
      </c>
    </row>
    <row r="28" spans="1:10" ht="21" customHeight="1" x14ac:dyDescent="0.35">
      <c r="A28" s="1">
        <f t="shared" si="0"/>
        <v>23</v>
      </c>
      <c r="B28" s="51" t="s">
        <v>127</v>
      </c>
      <c r="C28" s="52" t="s">
        <v>128</v>
      </c>
      <c r="D28" s="50">
        <v>7</v>
      </c>
      <c r="E28" s="50">
        <v>1</v>
      </c>
      <c r="F28" s="50"/>
      <c r="G28" s="53">
        <f t="shared" si="1"/>
        <v>17000</v>
      </c>
      <c r="H28" s="51" t="s">
        <v>180</v>
      </c>
    </row>
    <row r="29" spans="1:10" ht="21" customHeight="1" x14ac:dyDescent="0.35">
      <c r="A29" s="1">
        <f t="shared" si="0"/>
        <v>24</v>
      </c>
      <c r="B29" s="51" t="s">
        <v>147</v>
      </c>
      <c r="C29" s="52" t="s">
        <v>148</v>
      </c>
      <c r="D29" s="50">
        <v>4</v>
      </c>
      <c r="E29" s="50">
        <v>2</v>
      </c>
      <c r="F29" s="50"/>
      <c r="G29" s="53">
        <f t="shared" si="1"/>
        <v>34000</v>
      </c>
      <c r="H29" s="51" t="s">
        <v>180</v>
      </c>
    </row>
    <row r="30" spans="1:10" ht="21" customHeight="1" x14ac:dyDescent="0.35">
      <c r="A30" s="1">
        <f t="shared" si="0"/>
        <v>25</v>
      </c>
      <c r="B30" s="51" t="s">
        <v>149</v>
      </c>
      <c r="C30" s="52" t="s">
        <v>148</v>
      </c>
      <c r="D30" s="50">
        <v>4</v>
      </c>
      <c r="E30" s="50">
        <v>6</v>
      </c>
      <c r="F30" s="50"/>
      <c r="G30" s="53">
        <f t="shared" si="1"/>
        <v>102000</v>
      </c>
      <c r="H30" s="51" t="s">
        <v>180</v>
      </c>
    </row>
    <row r="31" spans="1:10" ht="21" customHeight="1" x14ac:dyDescent="0.35">
      <c r="A31" s="1">
        <f t="shared" si="0"/>
        <v>26</v>
      </c>
      <c r="B31" s="51" t="s">
        <v>150</v>
      </c>
      <c r="C31" s="52" t="s">
        <v>148</v>
      </c>
      <c r="D31" s="50">
        <v>4</v>
      </c>
      <c r="E31" s="50">
        <v>2</v>
      </c>
      <c r="F31" s="50"/>
      <c r="G31" s="53">
        <f t="shared" si="1"/>
        <v>34000</v>
      </c>
      <c r="H31" s="51" t="s">
        <v>180</v>
      </c>
    </row>
    <row r="32" spans="1:10" ht="21" customHeight="1" x14ac:dyDescent="0.35">
      <c r="A32" s="1">
        <f t="shared" si="0"/>
        <v>27</v>
      </c>
      <c r="B32" s="51" t="s">
        <v>124</v>
      </c>
      <c r="C32" s="52" t="s">
        <v>148</v>
      </c>
      <c r="D32" s="50">
        <v>4</v>
      </c>
      <c r="E32" s="50">
        <v>1</v>
      </c>
      <c r="F32" s="50">
        <v>1</v>
      </c>
      <c r="G32" s="53">
        <f t="shared" si="1"/>
        <v>34000</v>
      </c>
      <c r="H32" s="51" t="s">
        <v>180</v>
      </c>
    </row>
    <row r="33" spans="1:8" ht="21" customHeight="1" x14ac:dyDescent="0.35">
      <c r="A33" s="1">
        <f t="shared" si="0"/>
        <v>28</v>
      </c>
      <c r="B33" s="51" t="s">
        <v>151</v>
      </c>
      <c r="C33" s="52" t="s">
        <v>148</v>
      </c>
      <c r="D33" s="50">
        <v>4</v>
      </c>
      <c r="E33" s="50">
        <v>2</v>
      </c>
      <c r="F33" s="50"/>
      <c r="G33" s="53">
        <f t="shared" si="1"/>
        <v>34000</v>
      </c>
      <c r="H33" s="51" t="s">
        <v>180</v>
      </c>
    </row>
    <row r="34" spans="1:8" ht="21" customHeight="1" x14ac:dyDescent="0.35">
      <c r="A34" s="1">
        <f t="shared" si="0"/>
        <v>29</v>
      </c>
      <c r="B34" s="51" t="s">
        <v>152</v>
      </c>
      <c r="C34" s="52" t="s">
        <v>148</v>
      </c>
      <c r="D34" s="50">
        <v>4</v>
      </c>
      <c r="E34" s="50">
        <v>2</v>
      </c>
      <c r="F34" s="50"/>
      <c r="G34" s="53">
        <f t="shared" si="1"/>
        <v>34000</v>
      </c>
      <c r="H34" s="51" t="s">
        <v>180</v>
      </c>
    </row>
    <row r="35" spans="1:8" ht="21" customHeight="1" x14ac:dyDescent="0.35">
      <c r="A35" s="1">
        <f t="shared" si="0"/>
        <v>30</v>
      </c>
      <c r="B35" s="51" t="s">
        <v>153</v>
      </c>
      <c r="C35" s="52" t="s">
        <v>148</v>
      </c>
      <c r="D35" s="50">
        <v>4</v>
      </c>
      <c r="E35" s="50">
        <v>2</v>
      </c>
      <c r="F35" s="50"/>
      <c r="G35" s="53">
        <f t="shared" si="1"/>
        <v>34000</v>
      </c>
      <c r="H35" s="51" t="s">
        <v>180</v>
      </c>
    </row>
    <row r="36" spans="1:8" ht="21" customHeight="1" x14ac:dyDescent="0.35">
      <c r="A36" s="1">
        <f t="shared" si="0"/>
        <v>31</v>
      </c>
      <c r="B36" s="51" t="s">
        <v>154</v>
      </c>
      <c r="C36" s="52" t="s">
        <v>148</v>
      </c>
      <c r="D36" s="50">
        <v>4</v>
      </c>
      <c r="E36" s="50">
        <v>1</v>
      </c>
      <c r="F36" s="50"/>
      <c r="G36" s="53">
        <f t="shared" si="1"/>
        <v>17000</v>
      </c>
      <c r="H36" s="51" t="s">
        <v>180</v>
      </c>
    </row>
    <row r="37" spans="1:8" ht="21" customHeight="1" x14ac:dyDescent="0.35">
      <c r="A37" s="1">
        <f t="shared" si="0"/>
        <v>32</v>
      </c>
      <c r="B37" s="51" t="s">
        <v>155</v>
      </c>
      <c r="C37" s="52" t="s">
        <v>148</v>
      </c>
      <c r="D37" s="50">
        <v>4</v>
      </c>
      <c r="E37" s="50"/>
      <c r="F37" s="50">
        <v>2</v>
      </c>
      <c r="G37" s="53">
        <f t="shared" si="1"/>
        <v>34000</v>
      </c>
      <c r="H37" s="51" t="s">
        <v>180</v>
      </c>
    </row>
    <row r="38" spans="1:8" ht="21" customHeight="1" x14ac:dyDescent="0.35">
      <c r="A38" s="1">
        <f t="shared" si="0"/>
        <v>33</v>
      </c>
      <c r="B38" s="51" t="s">
        <v>156</v>
      </c>
      <c r="C38" s="52" t="s">
        <v>148</v>
      </c>
      <c r="D38" s="50">
        <v>4</v>
      </c>
      <c r="E38" s="50">
        <v>1</v>
      </c>
      <c r="F38" s="50"/>
      <c r="G38" s="53">
        <f t="shared" si="1"/>
        <v>17000</v>
      </c>
      <c r="H38" s="51" t="s">
        <v>180</v>
      </c>
    </row>
    <row r="39" spans="1:8" ht="21" customHeight="1" x14ac:dyDescent="0.35">
      <c r="A39" s="1">
        <f t="shared" si="0"/>
        <v>34</v>
      </c>
      <c r="B39" s="51" t="s">
        <v>157</v>
      </c>
      <c r="C39" s="52" t="s">
        <v>148</v>
      </c>
      <c r="D39" s="50">
        <v>4</v>
      </c>
      <c r="E39" s="50">
        <v>2</v>
      </c>
      <c r="F39" s="50">
        <v>1</v>
      </c>
      <c r="G39" s="53">
        <f t="shared" si="1"/>
        <v>51000</v>
      </c>
      <c r="H39" s="51" t="s">
        <v>180</v>
      </c>
    </row>
    <row r="40" spans="1:8" ht="21" customHeight="1" x14ac:dyDescent="0.35">
      <c r="A40" s="1">
        <f t="shared" si="0"/>
        <v>35</v>
      </c>
      <c r="B40" s="51" t="s">
        <v>158</v>
      </c>
      <c r="C40" s="52" t="s">
        <v>148</v>
      </c>
      <c r="D40" s="50">
        <v>4</v>
      </c>
      <c r="E40" s="50">
        <v>1</v>
      </c>
      <c r="F40" s="50"/>
      <c r="G40" s="53">
        <f t="shared" si="1"/>
        <v>17000</v>
      </c>
      <c r="H40" s="51" t="s">
        <v>180</v>
      </c>
    </row>
    <row r="41" spans="1:8" ht="21" customHeight="1" x14ac:dyDescent="0.35">
      <c r="A41" s="1">
        <f t="shared" si="0"/>
        <v>36</v>
      </c>
      <c r="B41" s="51" t="s">
        <v>159</v>
      </c>
      <c r="C41" s="52" t="s">
        <v>148</v>
      </c>
      <c r="D41" s="50">
        <v>4</v>
      </c>
      <c r="E41" s="50">
        <v>1</v>
      </c>
      <c r="F41" s="50"/>
      <c r="G41" s="53">
        <f t="shared" si="1"/>
        <v>17000</v>
      </c>
      <c r="H41" s="51" t="s">
        <v>180</v>
      </c>
    </row>
    <row r="42" spans="1:8" ht="21" customHeight="1" x14ac:dyDescent="0.35">
      <c r="A42" s="1">
        <f t="shared" si="0"/>
        <v>37</v>
      </c>
      <c r="B42" s="51" t="s">
        <v>160</v>
      </c>
      <c r="C42" s="52" t="s">
        <v>148</v>
      </c>
      <c r="D42" s="50">
        <v>4</v>
      </c>
      <c r="E42" s="50">
        <v>2</v>
      </c>
      <c r="F42" s="50"/>
      <c r="G42" s="53">
        <f t="shared" si="1"/>
        <v>34000</v>
      </c>
      <c r="H42" s="51" t="s">
        <v>180</v>
      </c>
    </row>
    <row r="43" spans="1:8" ht="21" customHeight="1" x14ac:dyDescent="0.35">
      <c r="A43" s="1">
        <f t="shared" si="0"/>
        <v>38</v>
      </c>
      <c r="B43" s="51" t="s">
        <v>161</v>
      </c>
      <c r="C43" s="52" t="s">
        <v>148</v>
      </c>
      <c r="D43" s="50">
        <v>4</v>
      </c>
      <c r="E43" s="50">
        <v>4</v>
      </c>
      <c r="F43" s="50"/>
      <c r="G43" s="53">
        <f t="shared" si="1"/>
        <v>68000</v>
      </c>
      <c r="H43" s="51" t="s">
        <v>180</v>
      </c>
    </row>
    <row r="44" spans="1:8" ht="21" customHeight="1" x14ac:dyDescent="0.35">
      <c r="A44" s="1">
        <f t="shared" si="0"/>
        <v>39</v>
      </c>
      <c r="B44" s="51" t="s">
        <v>162</v>
      </c>
      <c r="C44" s="52" t="s">
        <v>148</v>
      </c>
      <c r="D44" s="50">
        <v>4</v>
      </c>
      <c r="E44" s="50">
        <v>1</v>
      </c>
      <c r="F44" s="50"/>
      <c r="G44" s="53">
        <f t="shared" si="1"/>
        <v>17000</v>
      </c>
      <c r="H44" s="51" t="s">
        <v>180</v>
      </c>
    </row>
    <row r="45" spans="1:8" ht="21" customHeight="1" x14ac:dyDescent="0.35">
      <c r="A45" s="1">
        <f t="shared" si="0"/>
        <v>40</v>
      </c>
      <c r="B45" s="51" t="s">
        <v>163</v>
      </c>
      <c r="C45" s="52" t="s">
        <v>148</v>
      </c>
      <c r="D45" s="50">
        <v>4</v>
      </c>
      <c r="E45" s="50">
        <v>1</v>
      </c>
      <c r="F45" s="50"/>
      <c r="G45" s="53">
        <f t="shared" si="1"/>
        <v>17000</v>
      </c>
      <c r="H45" s="51" t="s">
        <v>180</v>
      </c>
    </row>
    <row r="46" spans="1:8" ht="21" customHeight="1" x14ac:dyDescent="0.35">
      <c r="A46" s="1">
        <f t="shared" si="0"/>
        <v>41</v>
      </c>
      <c r="B46" s="51" t="s">
        <v>164</v>
      </c>
      <c r="C46" s="52" t="s">
        <v>148</v>
      </c>
      <c r="D46" s="50">
        <v>4</v>
      </c>
      <c r="E46" s="50">
        <v>5</v>
      </c>
      <c r="F46" s="50"/>
      <c r="G46" s="53">
        <f t="shared" si="1"/>
        <v>85000</v>
      </c>
      <c r="H46" s="51" t="s">
        <v>180</v>
      </c>
    </row>
    <row r="47" spans="1:8" ht="21" customHeight="1" x14ac:dyDescent="0.35">
      <c r="A47" s="1">
        <f t="shared" si="0"/>
        <v>42</v>
      </c>
      <c r="B47" s="51" t="s">
        <v>165</v>
      </c>
      <c r="C47" s="52" t="s">
        <v>148</v>
      </c>
      <c r="D47" s="50">
        <v>4</v>
      </c>
      <c r="E47" s="50">
        <v>6</v>
      </c>
      <c r="F47" s="50"/>
      <c r="G47" s="53">
        <f t="shared" si="1"/>
        <v>102000</v>
      </c>
      <c r="H47" s="51" t="s">
        <v>180</v>
      </c>
    </row>
    <row r="48" spans="1:8" ht="21" customHeight="1" x14ac:dyDescent="0.35">
      <c r="A48" s="1">
        <f t="shared" si="0"/>
        <v>43</v>
      </c>
      <c r="B48" s="51" t="s">
        <v>166</v>
      </c>
      <c r="C48" s="52" t="s">
        <v>148</v>
      </c>
      <c r="D48" s="50">
        <v>4</v>
      </c>
      <c r="E48" s="50">
        <v>1</v>
      </c>
      <c r="F48" s="50"/>
      <c r="G48" s="53">
        <f t="shared" si="1"/>
        <v>17000</v>
      </c>
      <c r="H48" s="51" t="s">
        <v>180</v>
      </c>
    </row>
    <row r="49" spans="1:14" ht="21" customHeight="1" x14ac:dyDescent="0.35">
      <c r="A49" s="1">
        <f t="shared" si="0"/>
        <v>44</v>
      </c>
      <c r="B49" s="51" t="s">
        <v>167</v>
      </c>
      <c r="C49" s="52" t="s">
        <v>148</v>
      </c>
      <c r="D49" s="50">
        <v>4</v>
      </c>
      <c r="E49" s="50">
        <v>13</v>
      </c>
      <c r="F49" s="50"/>
      <c r="G49" s="53">
        <f t="shared" si="1"/>
        <v>221000</v>
      </c>
      <c r="H49" s="51" t="s">
        <v>180</v>
      </c>
    </row>
    <row r="50" spans="1:14" ht="21" customHeight="1" x14ac:dyDescent="0.35">
      <c r="A50" s="1">
        <f t="shared" si="0"/>
        <v>45</v>
      </c>
      <c r="B50" s="51" t="s">
        <v>179</v>
      </c>
      <c r="C50" s="52" t="s">
        <v>148</v>
      </c>
      <c r="D50" s="50">
        <v>4</v>
      </c>
      <c r="E50" s="50">
        <v>1</v>
      </c>
      <c r="F50" s="50"/>
      <c r="G50" s="53">
        <f t="shared" ref="G50" si="2">E50*17000+F50*17000</f>
        <v>17000</v>
      </c>
      <c r="H50" s="51" t="s">
        <v>180</v>
      </c>
    </row>
    <row r="51" spans="1:14" ht="21" customHeight="1" x14ac:dyDescent="0.35">
      <c r="A51" s="1">
        <f t="shared" si="0"/>
        <v>46</v>
      </c>
      <c r="B51" s="51" t="s">
        <v>168</v>
      </c>
      <c r="C51" s="52" t="s">
        <v>148</v>
      </c>
      <c r="D51" s="50">
        <v>4</v>
      </c>
      <c r="E51" s="50">
        <v>2</v>
      </c>
      <c r="F51" s="50"/>
      <c r="G51" s="53">
        <f t="shared" si="1"/>
        <v>34000</v>
      </c>
      <c r="H51" s="51" t="s">
        <v>180</v>
      </c>
    </row>
    <row r="52" spans="1:14" x14ac:dyDescent="0.35">
      <c r="A52" s="31" t="s">
        <v>0</v>
      </c>
      <c r="B52" s="32"/>
      <c r="C52" s="33"/>
      <c r="D52" s="34"/>
      <c r="E52" s="24">
        <f>SUM(E6:E51)</f>
        <v>117</v>
      </c>
      <c r="F52" s="24">
        <f>SUM(F6:F51)</f>
        <v>10</v>
      </c>
      <c r="G52" s="25">
        <f>SUM(G6:G51)</f>
        <v>2160000</v>
      </c>
      <c r="H52" s="25"/>
      <c r="I52" s="3"/>
      <c r="J52" s="3">
        <v>1952000</v>
      </c>
      <c r="K52" s="35">
        <f>G52-J52</f>
        <v>208000</v>
      </c>
    </row>
    <row r="53" spans="1:14" x14ac:dyDescent="0.35">
      <c r="G53" s="3">
        <f>(E52+F52)*16000</f>
        <v>2032000</v>
      </c>
      <c r="J53" s="35"/>
      <c r="K53" s="35"/>
    </row>
    <row r="54" spans="1:14" x14ac:dyDescent="0.35">
      <c r="A54" s="4" t="s">
        <v>91</v>
      </c>
      <c r="G54" s="19">
        <f>G52-G53</f>
        <v>128000</v>
      </c>
      <c r="J54" s="35"/>
    </row>
    <row r="59" spans="1:14" x14ac:dyDescent="0.35">
      <c r="I59" s="4" t="s">
        <v>1</v>
      </c>
      <c r="J59" s="4" t="s">
        <v>2</v>
      </c>
      <c r="K59" s="4" t="s">
        <v>133</v>
      </c>
      <c r="L59" s="4" t="s">
        <v>117</v>
      </c>
      <c r="M59" s="4" t="s">
        <v>118</v>
      </c>
      <c r="N59" s="4" t="s">
        <v>0</v>
      </c>
    </row>
    <row r="60" spans="1:14" x14ac:dyDescent="0.35">
      <c r="I60" s="39">
        <v>1</v>
      </c>
      <c r="J60" s="36" t="s">
        <v>3</v>
      </c>
      <c r="K60" s="37"/>
      <c r="L60" s="37">
        <f>2*27300</f>
        <v>54600</v>
      </c>
      <c r="M60" s="37"/>
      <c r="N60" s="38">
        <f>SUM(K60:M60)</f>
        <v>54600</v>
      </c>
    </row>
    <row r="61" spans="1:14" x14ac:dyDescent="0.35">
      <c r="I61" s="39">
        <v>2</v>
      </c>
      <c r="J61" s="36" t="s">
        <v>120</v>
      </c>
      <c r="K61" s="37">
        <v>124000</v>
      </c>
      <c r="L61" s="37">
        <f>2*27300</f>
        <v>54600</v>
      </c>
      <c r="M61" s="37">
        <v>36000</v>
      </c>
      <c r="N61" s="38">
        <f t="shared" ref="N61:N64" si="3">SUM(K61:M61)</f>
        <v>214600</v>
      </c>
    </row>
    <row r="62" spans="1:14" x14ac:dyDescent="0.35">
      <c r="I62" s="4">
        <f t="shared" ref="I62:I64" si="4">I61+1</f>
        <v>3</v>
      </c>
      <c r="J62" t="s">
        <v>16</v>
      </c>
      <c r="K62" s="3"/>
      <c r="L62" s="3">
        <v>27300</v>
      </c>
      <c r="M62" s="3"/>
      <c r="N62" s="35">
        <f t="shared" si="3"/>
        <v>27300</v>
      </c>
    </row>
    <row r="63" spans="1:14" x14ac:dyDescent="0.35">
      <c r="I63" s="39">
        <f t="shared" si="4"/>
        <v>4</v>
      </c>
      <c r="J63" s="36" t="s">
        <v>119</v>
      </c>
      <c r="K63" s="37"/>
      <c r="L63" s="37">
        <v>27300</v>
      </c>
      <c r="M63" s="37"/>
      <c r="N63" s="38">
        <f t="shared" si="3"/>
        <v>27300</v>
      </c>
    </row>
    <row r="64" spans="1:14" x14ac:dyDescent="0.35">
      <c r="I64" s="39">
        <f t="shared" si="4"/>
        <v>5</v>
      </c>
      <c r="J64" s="36" t="s">
        <v>14</v>
      </c>
      <c r="K64" s="37"/>
      <c r="L64" s="37">
        <f>2*27300</f>
        <v>54600</v>
      </c>
      <c r="M64" s="37"/>
      <c r="N64" s="38">
        <f t="shared" si="3"/>
        <v>54600</v>
      </c>
    </row>
    <row r="68" spans="10:11" x14ac:dyDescent="0.35">
      <c r="J68" t="s">
        <v>169</v>
      </c>
      <c r="K68" s="3">
        <f>45000*5</f>
        <v>225000</v>
      </c>
    </row>
    <row r="69" spans="10:11" x14ac:dyDescent="0.35">
      <c r="J69" t="s">
        <v>170</v>
      </c>
      <c r="K69" s="3">
        <f>30000*5</f>
        <v>150000</v>
      </c>
    </row>
    <row r="70" spans="10:11" x14ac:dyDescent="0.35">
      <c r="J70" t="s">
        <v>171</v>
      </c>
      <c r="K70" s="3">
        <f>56000*4</f>
        <v>224000</v>
      </c>
    </row>
    <row r="71" spans="10:11" x14ac:dyDescent="0.35">
      <c r="J71" t="s">
        <v>140</v>
      </c>
      <c r="K71" s="3">
        <f>SUM(K68:K70)</f>
        <v>599000</v>
      </c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K14" sqref="K14"/>
    </sheetView>
  </sheetViews>
  <sheetFormatPr defaultRowHeight="14.5" x14ac:dyDescent="0.35"/>
  <cols>
    <col min="1" max="1" width="5.81640625" style="4" customWidth="1"/>
    <col min="2" max="2" width="24.81640625" customWidth="1"/>
    <col min="3" max="3" width="17.7265625" style="29" bestFit="1" customWidth="1"/>
    <col min="4" max="4" width="8.54296875" style="4" customWidth="1"/>
    <col min="5" max="6" width="14.453125" style="4" customWidth="1"/>
    <col min="7" max="7" width="15.1796875" style="3" customWidth="1"/>
    <col min="8" max="8" width="20.81640625" customWidth="1"/>
  </cols>
  <sheetData>
    <row r="1" spans="1:9" ht="18.5" x14ac:dyDescent="0.35">
      <c r="A1" s="28" t="s">
        <v>112</v>
      </c>
    </row>
    <row r="2" spans="1:9" ht="21" x14ac:dyDescent="0.5">
      <c r="A2" s="11" t="s">
        <v>177</v>
      </c>
    </row>
    <row r="3" spans="1:9" ht="21" x14ac:dyDescent="0.5">
      <c r="A3" s="11" t="s">
        <v>178</v>
      </c>
    </row>
    <row r="5" spans="1:9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45</v>
      </c>
      <c r="F5" s="27" t="s">
        <v>4</v>
      </c>
      <c r="G5" s="27" t="s">
        <v>0</v>
      </c>
      <c r="H5" s="27" t="s">
        <v>82</v>
      </c>
    </row>
    <row r="6" spans="1:9" ht="21" customHeight="1" x14ac:dyDescent="0.35">
      <c r="A6" s="1">
        <v>1</v>
      </c>
      <c r="B6" s="2" t="s">
        <v>175</v>
      </c>
      <c r="C6" s="30"/>
      <c r="D6" s="1"/>
      <c r="E6" s="1">
        <v>1</v>
      </c>
      <c r="F6" s="1">
        <v>65000</v>
      </c>
      <c r="G6" s="13">
        <f>F6*E6</f>
        <v>65000</v>
      </c>
      <c r="H6" s="2"/>
    </row>
    <row r="7" spans="1:9" ht="21" customHeight="1" x14ac:dyDescent="0.35">
      <c r="A7" s="1">
        <f>A6+1</f>
        <v>2</v>
      </c>
      <c r="B7" s="2"/>
      <c r="C7" s="30"/>
      <c r="D7" s="1"/>
      <c r="E7" s="1"/>
      <c r="F7" s="1"/>
      <c r="G7" s="13">
        <f t="shared" ref="G7:G10" si="0">F7*E7</f>
        <v>0</v>
      </c>
      <c r="H7" s="2"/>
    </row>
    <row r="8" spans="1:9" ht="21" customHeight="1" x14ac:dyDescent="0.35">
      <c r="A8" s="1">
        <f t="shared" ref="A8:A10" si="1">A7+1</f>
        <v>3</v>
      </c>
      <c r="B8" s="2"/>
      <c r="C8" s="30"/>
      <c r="D8" s="1"/>
      <c r="E8" s="1"/>
      <c r="F8" s="1"/>
      <c r="G8" s="13">
        <f t="shared" si="0"/>
        <v>0</v>
      </c>
      <c r="H8" s="2"/>
    </row>
    <row r="9" spans="1:9" ht="21" customHeight="1" x14ac:dyDescent="0.35">
      <c r="A9" s="1">
        <f t="shared" si="1"/>
        <v>4</v>
      </c>
      <c r="B9" s="2"/>
      <c r="C9" s="30"/>
      <c r="D9" s="1"/>
      <c r="E9" s="1"/>
      <c r="F9" s="1"/>
      <c r="G9" s="13">
        <f t="shared" si="0"/>
        <v>0</v>
      </c>
      <c r="H9" s="2"/>
    </row>
    <row r="10" spans="1:9" ht="21" customHeight="1" x14ac:dyDescent="0.35">
      <c r="A10" s="1">
        <f t="shared" si="1"/>
        <v>5</v>
      </c>
      <c r="B10" s="2"/>
      <c r="C10" s="30"/>
      <c r="D10" s="1"/>
      <c r="E10" s="1"/>
      <c r="F10" s="1"/>
      <c r="G10" s="13">
        <f t="shared" si="0"/>
        <v>0</v>
      </c>
      <c r="H10" s="2"/>
    </row>
    <row r="11" spans="1:9" x14ac:dyDescent="0.35">
      <c r="A11" s="31" t="s">
        <v>0</v>
      </c>
      <c r="B11" s="32"/>
      <c r="C11" s="33"/>
      <c r="D11" s="34"/>
      <c r="E11" s="24">
        <f>SUM(E6:E10)</f>
        <v>1</v>
      </c>
      <c r="F11" s="24"/>
      <c r="G11" s="25">
        <f>SUM(G6:G10)</f>
        <v>65000</v>
      </c>
      <c r="H11" s="25"/>
      <c r="I11" s="3"/>
    </row>
    <row r="12" spans="1:9" x14ac:dyDescent="0.35">
      <c r="G12" s="3">
        <f>4*56000</f>
        <v>224000</v>
      </c>
    </row>
    <row r="13" spans="1:9" x14ac:dyDescent="0.35">
      <c r="A13" s="4" t="s">
        <v>91</v>
      </c>
      <c r="G13" s="19">
        <f>G11-G12</f>
        <v>-159000</v>
      </c>
    </row>
  </sheetData>
  <pageMargins left="0.7" right="0.7" top="0.75" bottom="0.75" header="0.3" footer="0.3"/>
  <pageSetup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xSplit="4" ySplit="5" topLeftCell="E21" activePane="bottomRight" state="frozen"/>
      <selection pane="topRight" activeCell="E1" sqref="E1"/>
      <selection pane="bottomLeft" activeCell="A6" sqref="A6"/>
      <selection pane="bottomRight" activeCell="G24" sqref="G24"/>
    </sheetView>
  </sheetViews>
  <sheetFormatPr defaultRowHeight="14.5" x14ac:dyDescent="0.35"/>
  <cols>
    <col min="1" max="1" width="5.81640625" style="4" customWidth="1"/>
    <col min="2" max="2" width="24.81640625" customWidth="1"/>
    <col min="3" max="3" width="17.7265625" style="29" bestFit="1" customWidth="1"/>
    <col min="4" max="4" width="8.54296875" style="4" customWidth="1"/>
    <col min="5" max="6" width="14.453125" style="4" customWidth="1"/>
    <col min="7" max="7" width="15.1796875" style="3" customWidth="1"/>
    <col min="8" max="8" width="20.81640625" customWidth="1"/>
  </cols>
  <sheetData>
    <row r="1" spans="1:8" ht="18.5" x14ac:dyDescent="0.35">
      <c r="A1" s="28" t="s">
        <v>112</v>
      </c>
    </row>
    <row r="2" spans="1:8" ht="21" x14ac:dyDescent="0.5">
      <c r="A2" s="11" t="s">
        <v>113</v>
      </c>
    </row>
    <row r="3" spans="1:8" ht="21" x14ac:dyDescent="0.5">
      <c r="A3" s="11" t="s">
        <v>114</v>
      </c>
    </row>
    <row r="5" spans="1:8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45</v>
      </c>
      <c r="F5" s="27" t="s">
        <v>4</v>
      </c>
      <c r="G5" s="27" t="s">
        <v>0</v>
      </c>
      <c r="H5" s="27" t="s">
        <v>82</v>
      </c>
    </row>
    <row r="6" spans="1:8" ht="21" customHeight="1" x14ac:dyDescent="0.35">
      <c r="A6" s="1">
        <v>1</v>
      </c>
      <c r="B6" s="2"/>
      <c r="C6" s="30"/>
      <c r="D6" s="1"/>
      <c r="E6" s="1"/>
      <c r="F6" s="1"/>
      <c r="G6" s="13">
        <f>E6*35000</f>
        <v>0</v>
      </c>
      <c r="H6" s="2"/>
    </row>
    <row r="7" spans="1:8" ht="21" customHeight="1" x14ac:dyDescent="0.35">
      <c r="A7" s="1">
        <f>A6+1</f>
        <v>2</v>
      </c>
      <c r="B7" s="2"/>
      <c r="C7" s="30"/>
      <c r="D7" s="1"/>
      <c r="E7" s="1"/>
      <c r="F7" s="1"/>
      <c r="G7" s="13">
        <f t="shared" ref="G7:G30" si="0">E7*35000</f>
        <v>0</v>
      </c>
      <c r="H7" s="2"/>
    </row>
    <row r="8" spans="1:8" ht="21" customHeight="1" x14ac:dyDescent="0.35">
      <c r="A8" s="1">
        <f t="shared" ref="A8:A30" si="1">A7+1</f>
        <v>3</v>
      </c>
      <c r="B8" s="2"/>
      <c r="C8" s="30"/>
      <c r="D8" s="1"/>
      <c r="E8" s="1"/>
      <c r="F8" s="1"/>
      <c r="G8" s="13">
        <f t="shared" si="0"/>
        <v>0</v>
      </c>
      <c r="H8" s="2"/>
    </row>
    <row r="9" spans="1:8" ht="21" customHeight="1" x14ac:dyDescent="0.35">
      <c r="A9" s="1">
        <f t="shared" si="1"/>
        <v>4</v>
      </c>
      <c r="B9" s="2"/>
      <c r="C9" s="30"/>
      <c r="D9" s="1"/>
      <c r="E9" s="1"/>
      <c r="F9" s="1"/>
      <c r="G9" s="13">
        <f t="shared" si="0"/>
        <v>0</v>
      </c>
      <c r="H9" s="2"/>
    </row>
    <row r="10" spans="1:8" ht="21" customHeight="1" x14ac:dyDescent="0.35">
      <c r="A10" s="1">
        <f t="shared" si="1"/>
        <v>5</v>
      </c>
      <c r="B10" s="2"/>
      <c r="C10" s="30"/>
      <c r="D10" s="1"/>
      <c r="E10" s="1"/>
      <c r="F10" s="1"/>
      <c r="G10" s="13">
        <f t="shared" si="0"/>
        <v>0</v>
      </c>
      <c r="H10" s="2"/>
    </row>
    <row r="11" spans="1:8" ht="21" customHeight="1" x14ac:dyDescent="0.35">
      <c r="A11" s="1">
        <f t="shared" si="1"/>
        <v>6</v>
      </c>
      <c r="B11" s="2"/>
      <c r="C11" s="30"/>
      <c r="D11" s="1"/>
      <c r="E11" s="1"/>
      <c r="F11" s="1"/>
      <c r="G11" s="13">
        <f t="shared" si="0"/>
        <v>0</v>
      </c>
      <c r="H11" s="2"/>
    </row>
    <row r="12" spans="1:8" ht="21" customHeight="1" x14ac:dyDescent="0.35">
      <c r="A12" s="1">
        <f t="shared" si="1"/>
        <v>7</v>
      </c>
      <c r="B12" s="2"/>
      <c r="C12" s="30"/>
      <c r="D12" s="1"/>
      <c r="E12" s="1"/>
      <c r="F12" s="1"/>
      <c r="G12" s="13">
        <f t="shared" si="0"/>
        <v>0</v>
      </c>
      <c r="H12" s="2"/>
    </row>
    <row r="13" spans="1:8" ht="21" customHeight="1" x14ac:dyDescent="0.35">
      <c r="A13" s="1">
        <f t="shared" si="1"/>
        <v>8</v>
      </c>
      <c r="B13" s="2"/>
      <c r="C13" s="30"/>
      <c r="D13" s="1"/>
      <c r="E13" s="1"/>
      <c r="F13" s="1"/>
      <c r="G13" s="13">
        <f t="shared" si="0"/>
        <v>0</v>
      </c>
      <c r="H13" s="2"/>
    </row>
    <row r="14" spans="1:8" ht="21" customHeight="1" x14ac:dyDescent="0.35">
      <c r="A14" s="1">
        <f t="shared" si="1"/>
        <v>9</v>
      </c>
      <c r="B14" s="2"/>
      <c r="C14" s="30"/>
      <c r="D14" s="1"/>
      <c r="E14" s="1"/>
      <c r="F14" s="1"/>
      <c r="G14" s="13">
        <f t="shared" si="0"/>
        <v>0</v>
      </c>
      <c r="H14" s="2"/>
    </row>
    <row r="15" spans="1:8" ht="21" customHeight="1" x14ac:dyDescent="0.35">
      <c r="A15" s="1">
        <f t="shared" si="1"/>
        <v>10</v>
      </c>
      <c r="B15" s="2"/>
      <c r="C15" s="30"/>
      <c r="D15" s="1"/>
      <c r="E15" s="1"/>
      <c r="F15" s="1"/>
      <c r="G15" s="13">
        <f t="shared" si="0"/>
        <v>0</v>
      </c>
      <c r="H15" s="2"/>
    </row>
    <row r="16" spans="1:8" ht="21" customHeight="1" x14ac:dyDescent="0.35">
      <c r="A16" s="1">
        <f t="shared" si="1"/>
        <v>11</v>
      </c>
      <c r="B16" s="2"/>
      <c r="C16" s="30"/>
      <c r="D16" s="1"/>
      <c r="E16" s="1"/>
      <c r="F16" s="1"/>
      <c r="G16" s="13">
        <f t="shared" si="0"/>
        <v>0</v>
      </c>
      <c r="H16" s="2"/>
    </row>
    <row r="17" spans="1:9" ht="21" customHeight="1" x14ac:dyDescent="0.35">
      <c r="A17" s="1">
        <f t="shared" si="1"/>
        <v>12</v>
      </c>
      <c r="B17" s="2"/>
      <c r="C17" s="30"/>
      <c r="D17" s="1"/>
      <c r="E17" s="1"/>
      <c r="F17" s="1"/>
      <c r="G17" s="13">
        <f t="shared" si="0"/>
        <v>0</v>
      </c>
      <c r="H17" s="2" t="s">
        <v>80</v>
      </c>
    </row>
    <row r="18" spans="1:9" ht="21" customHeight="1" x14ac:dyDescent="0.35">
      <c r="A18" s="1">
        <f t="shared" si="1"/>
        <v>13</v>
      </c>
      <c r="B18" s="2"/>
      <c r="C18" s="30"/>
      <c r="D18" s="1"/>
      <c r="E18" s="1"/>
      <c r="F18" s="1"/>
      <c r="G18" s="13">
        <f t="shared" si="0"/>
        <v>0</v>
      </c>
      <c r="H18" s="2"/>
    </row>
    <row r="19" spans="1:9" ht="21" customHeight="1" x14ac:dyDescent="0.35">
      <c r="A19" s="1">
        <f t="shared" si="1"/>
        <v>14</v>
      </c>
      <c r="B19" s="2"/>
      <c r="C19" s="30"/>
      <c r="D19" s="1"/>
      <c r="E19" s="1"/>
      <c r="F19" s="1"/>
      <c r="G19" s="13">
        <f t="shared" si="0"/>
        <v>0</v>
      </c>
      <c r="H19" s="2"/>
    </row>
    <row r="20" spans="1:9" ht="21" customHeight="1" x14ac:dyDescent="0.35">
      <c r="A20" s="1">
        <f t="shared" si="1"/>
        <v>15</v>
      </c>
      <c r="B20" s="2"/>
      <c r="C20" s="30"/>
      <c r="D20" s="1"/>
      <c r="E20" s="1"/>
      <c r="F20" s="1"/>
      <c r="G20" s="13">
        <f t="shared" si="0"/>
        <v>0</v>
      </c>
      <c r="H20" s="2"/>
    </row>
    <row r="21" spans="1:9" ht="21" customHeight="1" x14ac:dyDescent="0.35">
      <c r="A21" s="1">
        <f t="shared" si="1"/>
        <v>16</v>
      </c>
      <c r="B21" s="2"/>
      <c r="C21" s="30"/>
      <c r="D21" s="1"/>
      <c r="E21" s="1"/>
      <c r="F21" s="1"/>
      <c r="G21" s="13">
        <f t="shared" si="0"/>
        <v>0</v>
      </c>
      <c r="H21" s="2"/>
    </row>
    <row r="22" spans="1:9" ht="21" customHeight="1" x14ac:dyDescent="0.35">
      <c r="A22" s="1">
        <f t="shared" si="1"/>
        <v>17</v>
      </c>
      <c r="B22" s="2"/>
      <c r="C22" s="30"/>
      <c r="D22" s="1"/>
      <c r="E22" s="1"/>
      <c r="F22" s="1"/>
      <c r="G22" s="13">
        <f t="shared" si="0"/>
        <v>0</v>
      </c>
      <c r="H22" s="2"/>
    </row>
    <row r="23" spans="1:9" ht="21" customHeight="1" x14ac:dyDescent="0.35">
      <c r="A23" s="1">
        <f t="shared" si="1"/>
        <v>18</v>
      </c>
      <c r="B23" s="2"/>
      <c r="C23" s="30"/>
      <c r="D23" s="1"/>
      <c r="E23" s="1"/>
      <c r="F23" s="1"/>
      <c r="G23" s="13">
        <f t="shared" si="0"/>
        <v>0</v>
      </c>
      <c r="H23" s="2"/>
    </row>
    <row r="24" spans="1:9" ht="21" customHeight="1" x14ac:dyDescent="0.35">
      <c r="A24" s="1">
        <f t="shared" si="1"/>
        <v>19</v>
      </c>
      <c r="B24" s="2"/>
      <c r="C24" s="30"/>
      <c r="D24" s="1"/>
      <c r="E24" s="1"/>
      <c r="F24" s="1"/>
      <c r="G24" s="13">
        <f t="shared" si="0"/>
        <v>0</v>
      </c>
      <c r="H24" s="2"/>
    </row>
    <row r="25" spans="1:9" ht="21" customHeight="1" x14ac:dyDescent="0.35">
      <c r="A25" s="1">
        <f t="shared" si="1"/>
        <v>20</v>
      </c>
      <c r="B25" s="2"/>
      <c r="C25" s="30"/>
      <c r="D25" s="1"/>
      <c r="E25" s="1"/>
      <c r="F25" s="1"/>
      <c r="G25" s="13">
        <f t="shared" si="0"/>
        <v>0</v>
      </c>
      <c r="H25" s="2"/>
    </row>
    <row r="26" spans="1:9" ht="21" customHeight="1" x14ac:dyDescent="0.35">
      <c r="A26" s="1">
        <f t="shared" si="1"/>
        <v>21</v>
      </c>
      <c r="B26" s="2"/>
      <c r="C26" s="30"/>
      <c r="D26" s="1"/>
      <c r="E26" s="1"/>
      <c r="F26" s="1"/>
      <c r="G26" s="13">
        <f t="shared" si="0"/>
        <v>0</v>
      </c>
      <c r="H26" s="2"/>
    </row>
    <row r="27" spans="1:9" ht="21" customHeight="1" x14ac:dyDescent="0.35">
      <c r="A27" s="1">
        <f t="shared" si="1"/>
        <v>22</v>
      </c>
      <c r="B27" s="2"/>
      <c r="C27" s="30"/>
      <c r="D27" s="1"/>
      <c r="E27" s="1"/>
      <c r="F27" s="1"/>
      <c r="G27" s="13">
        <f t="shared" si="0"/>
        <v>0</v>
      </c>
      <c r="H27" s="2"/>
    </row>
    <row r="28" spans="1:9" ht="21" customHeight="1" x14ac:dyDescent="0.35">
      <c r="A28" s="1">
        <f t="shared" si="1"/>
        <v>23</v>
      </c>
      <c r="B28" s="2"/>
      <c r="C28" s="30"/>
      <c r="D28" s="1"/>
      <c r="E28" s="1"/>
      <c r="F28" s="1"/>
      <c r="G28" s="13">
        <f t="shared" si="0"/>
        <v>0</v>
      </c>
      <c r="H28" s="2"/>
    </row>
    <row r="29" spans="1:9" ht="21" customHeight="1" x14ac:dyDescent="0.35">
      <c r="A29" s="1">
        <f t="shared" si="1"/>
        <v>24</v>
      </c>
      <c r="B29" s="2"/>
      <c r="C29" s="30"/>
      <c r="D29" s="1"/>
      <c r="E29" s="1"/>
      <c r="F29" s="1"/>
      <c r="G29" s="13">
        <f t="shared" si="0"/>
        <v>0</v>
      </c>
      <c r="H29" s="2"/>
    </row>
    <row r="30" spans="1:9" ht="21" customHeight="1" x14ac:dyDescent="0.35">
      <c r="A30" s="1">
        <f t="shared" si="1"/>
        <v>25</v>
      </c>
      <c r="B30" s="2"/>
      <c r="C30" s="30"/>
      <c r="D30" s="1"/>
      <c r="E30" s="1"/>
      <c r="F30" s="1"/>
      <c r="G30" s="13">
        <f t="shared" si="0"/>
        <v>0</v>
      </c>
      <c r="H30" s="2"/>
    </row>
    <row r="31" spans="1:9" x14ac:dyDescent="0.35">
      <c r="A31" s="31" t="s">
        <v>0</v>
      </c>
      <c r="B31" s="32"/>
      <c r="C31" s="33"/>
      <c r="D31" s="34"/>
      <c r="E31" s="24">
        <f>SUM(E6:E30)</f>
        <v>0</v>
      </c>
      <c r="F31" s="24"/>
      <c r="G31" s="25">
        <f>SUM(G6:G30)</f>
        <v>0</v>
      </c>
      <c r="H31" s="25"/>
      <c r="I31" s="3"/>
    </row>
    <row r="33" spans="1:7" x14ac:dyDescent="0.35">
      <c r="A33" s="4" t="s">
        <v>91</v>
      </c>
      <c r="G33" s="19">
        <f>G31-G32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91"/>
  <sheetViews>
    <sheetView topLeftCell="A22" workbookViewId="0">
      <selection activeCell="A97" sqref="A97:XFD106"/>
    </sheetView>
  </sheetViews>
  <sheetFormatPr defaultRowHeight="14.5" x14ac:dyDescent="0.35"/>
  <cols>
    <col min="1" max="1" width="5.26953125" style="553" customWidth="1"/>
    <col min="2" max="2" width="31.7265625" customWidth="1"/>
    <col min="3" max="3" width="11.54296875" style="29" customWidth="1"/>
    <col min="4" max="5" width="12.54296875" style="553" customWidth="1"/>
    <col min="6" max="6" width="12.54296875" style="584" hidden="1" customWidth="1"/>
    <col min="7" max="7" width="10.7265625" style="553" customWidth="1"/>
    <col min="8" max="8" width="12.54296875" style="3" customWidth="1"/>
    <col min="9" max="9" width="16.54296875" style="29" customWidth="1"/>
    <col min="10" max="10" width="32.7265625" style="132" customWidth="1"/>
    <col min="11" max="17" width="3.26953125" style="132" hidden="1" customWidth="1"/>
    <col min="18" max="18" width="43.453125" style="132" hidden="1" customWidth="1"/>
    <col min="19" max="22" width="3.26953125" style="132" hidden="1" customWidth="1"/>
    <col min="23" max="23" width="11.26953125" customWidth="1"/>
    <col min="24" max="24" width="10.54296875" customWidth="1"/>
    <col min="25" max="25" width="1.54296875" customWidth="1"/>
    <col min="26" max="26" width="10" customWidth="1"/>
    <col min="27" max="27" width="10.81640625" customWidth="1"/>
    <col min="28" max="28" width="2" customWidth="1"/>
    <col min="29" max="29" width="10.453125" customWidth="1"/>
    <col min="30" max="30" width="13.81640625" customWidth="1"/>
    <col min="31" max="31" width="1.7265625" customWidth="1"/>
    <col min="32" max="32" width="12.26953125" customWidth="1"/>
    <col min="33" max="33" width="11.453125" customWidth="1"/>
    <col min="34" max="34" width="2" customWidth="1"/>
    <col min="35" max="35" width="12.54296875" customWidth="1"/>
    <col min="36" max="36" width="10.7265625" customWidth="1"/>
    <col min="37" max="37" width="3.1796875" customWidth="1"/>
    <col min="38" max="38" width="10.54296875" customWidth="1"/>
    <col min="39" max="39" width="12.453125" customWidth="1"/>
    <col min="40" max="40" width="2.453125" customWidth="1"/>
    <col min="41" max="41" width="13.453125" customWidth="1"/>
    <col min="42" max="42" width="11.54296875" customWidth="1"/>
  </cols>
  <sheetData>
    <row r="1" spans="1:44" ht="18.5" x14ac:dyDescent="0.45">
      <c r="A1" s="28" t="s">
        <v>1950</v>
      </c>
      <c r="B1" s="554"/>
      <c r="C1" s="554"/>
      <c r="D1" s="62"/>
    </row>
    <row r="2" spans="1:44" ht="21" x14ac:dyDescent="0.5">
      <c r="A2" s="11" t="s">
        <v>1640</v>
      </c>
      <c r="B2" s="554"/>
      <c r="C2" s="554"/>
      <c r="D2" s="62"/>
    </row>
    <row r="3" spans="1:44" ht="21" x14ac:dyDescent="0.5">
      <c r="A3" s="11" t="s">
        <v>2441</v>
      </c>
    </row>
    <row r="4" spans="1:44" ht="21" x14ac:dyDescent="0.5">
      <c r="A4" s="76"/>
    </row>
    <row r="5" spans="1:44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/>
      <c r="G5" s="26" t="s">
        <v>71</v>
      </c>
      <c r="H5" s="27" t="s">
        <v>0</v>
      </c>
      <c r="I5" s="292" t="s">
        <v>82</v>
      </c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100" t="s">
        <v>2</v>
      </c>
      <c r="X5" s="6" t="s">
        <v>2393</v>
      </c>
      <c r="Z5" s="100" t="s">
        <v>2</v>
      </c>
      <c r="AA5" s="6" t="s">
        <v>691</v>
      </c>
      <c r="AC5" s="100" t="s">
        <v>2</v>
      </c>
      <c r="AD5" s="6" t="s">
        <v>469</v>
      </c>
      <c r="AF5" s="100" t="s">
        <v>2</v>
      </c>
      <c r="AG5" s="6" t="s">
        <v>391</v>
      </c>
      <c r="AI5" s="100" t="s">
        <v>2</v>
      </c>
      <c r="AJ5" s="6" t="s">
        <v>1746</v>
      </c>
      <c r="AL5" s="100" t="s">
        <v>2</v>
      </c>
      <c r="AM5" s="6" t="s">
        <v>733</v>
      </c>
      <c r="AO5" s="100" t="s">
        <v>2</v>
      </c>
      <c r="AP5" s="6" t="s">
        <v>1245</v>
      </c>
    </row>
    <row r="6" spans="1:44" ht="22.5" customHeight="1" x14ac:dyDescent="0.35">
      <c r="A6" s="557">
        <v>1</v>
      </c>
      <c r="B6" s="593" t="s">
        <v>2393</v>
      </c>
      <c r="C6" s="588" t="s">
        <v>484</v>
      </c>
      <c r="D6" s="557">
        <v>6</v>
      </c>
      <c r="E6" s="557">
        <v>4</v>
      </c>
      <c r="F6" s="557"/>
      <c r="G6" s="557">
        <v>1</v>
      </c>
      <c r="H6" s="561">
        <f>(E6+G6)*20000</f>
        <v>100000</v>
      </c>
      <c r="I6" s="588" t="s">
        <v>2533</v>
      </c>
      <c r="J6" s="132" t="s">
        <v>2442</v>
      </c>
      <c r="W6" s="100" t="s">
        <v>457</v>
      </c>
      <c r="X6" s="6" t="s">
        <v>484</v>
      </c>
      <c r="Z6" s="100" t="s">
        <v>457</v>
      </c>
      <c r="AA6" s="6" t="s">
        <v>484</v>
      </c>
      <c r="AC6" s="100" t="s">
        <v>457</v>
      </c>
      <c r="AD6" s="6" t="s">
        <v>104</v>
      </c>
      <c r="AF6" s="100" t="s">
        <v>457</v>
      </c>
      <c r="AG6" s="6" t="s">
        <v>485</v>
      </c>
      <c r="AI6" s="100" t="s">
        <v>457</v>
      </c>
      <c r="AJ6" s="6" t="s">
        <v>825</v>
      </c>
      <c r="AL6" s="100" t="s">
        <v>457</v>
      </c>
      <c r="AM6" s="6" t="s">
        <v>189</v>
      </c>
      <c r="AO6" s="100" t="s">
        <v>457</v>
      </c>
      <c r="AP6" s="6" t="s">
        <v>104</v>
      </c>
    </row>
    <row r="7" spans="1:44" ht="22.5" customHeight="1" x14ac:dyDescent="0.35">
      <c r="A7" s="557">
        <f>A6+1</f>
        <v>2</v>
      </c>
      <c r="B7" s="593" t="s">
        <v>691</v>
      </c>
      <c r="C7" s="588" t="s">
        <v>484</v>
      </c>
      <c r="D7" s="557">
        <v>6</v>
      </c>
      <c r="E7" s="557">
        <v>1</v>
      </c>
      <c r="F7" s="557"/>
      <c r="G7" s="557"/>
      <c r="H7" s="561">
        <f t="shared" ref="H7:H64" si="0">(E7+G7)*20000</f>
        <v>20000</v>
      </c>
      <c r="I7" s="588" t="s">
        <v>2453</v>
      </c>
      <c r="J7" s="132" t="s">
        <v>2443</v>
      </c>
      <c r="W7" s="100" t="s">
        <v>99</v>
      </c>
      <c r="X7" s="100">
        <v>6</v>
      </c>
      <c r="Z7" s="100" t="s">
        <v>99</v>
      </c>
      <c r="AA7" s="100">
        <v>6</v>
      </c>
      <c r="AC7" s="100" t="s">
        <v>99</v>
      </c>
      <c r="AD7" s="100">
        <v>4</v>
      </c>
      <c r="AF7" s="100" t="s">
        <v>99</v>
      </c>
      <c r="AG7" s="100">
        <v>7</v>
      </c>
      <c r="AI7" s="100" t="s">
        <v>99</v>
      </c>
      <c r="AJ7" s="100">
        <v>7</v>
      </c>
      <c r="AL7" s="100" t="s">
        <v>99</v>
      </c>
      <c r="AM7" s="100">
        <v>8</v>
      </c>
      <c r="AO7" s="100" t="s">
        <v>99</v>
      </c>
      <c r="AP7" s="100">
        <v>4</v>
      </c>
    </row>
    <row r="8" spans="1:44" ht="22.5" customHeight="1" x14ac:dyDescent="0.35">
      <c r="A8" s="557">
        <f t="shared" ref="A8:A52" si="1">A7+1</f>
        <v>3</v>
      </c>
      <c r="B8" s="591" t="s">
        <v>469</v>
      </c>
      <c r="C8" s="559" t="s">
        <v>830</v>
      </c>
      <c r="D8" s="560">
        <v>4</v>
      </c>
      <c r="E8" s="592">
        <v>1</v>
      </c>
      <c r="F8" s="592"/>
      <c r="G8" s="560"/>
      <c r="H8" s="561">
        <f t="shared" si="0"/>
        <v>20000</v>
      </c>
      <c r="I8" s="559" t="s">
        <v>181</v>
      </c>
      <c r="J8" s="206" t="s">
        <v>2444</v>
      </c>
      <c r="W8" s="30" t="s">
        <v>70</v>
      </c>
      <c r="X8" s="2">
        <v>4</v>
      </c>
      <c r="Z8" s="30" t="s">
        <v>70</v>
      </c>
      <c r="AA8" s="2">
        <v>1</v>
      </c>
      <c r="AC8" s="30" t="s">
        <v>70</v>
      </c>
      <c r="AD8" s="2">
        <v>1</v>
      </c>
      <c r="AF8" s="30" t="s">
        <v>70</v>
      </c>
      <c r="AG8" s="2">
        <v>2</v>
      </c>
      <c r="AI8" s="30" t="s">
        <v>70</v>
      </c>
      <c r="AJ8" s="2">
        <v>1</v>
      </c>
      <c r="AL8" s="30" t="s">
        <v>70</v>
      </c>
      <c r="AM8" s="2">
        <v>2</v>
      </c>
      <c r="AO8" s="30" t="s">
        <v>70</v>
      </c>
      <c r="AP8" s="2">
        <v>1</v>
      </c>
    </row>
    <row r="9" spans="1:44" ht="22.5" customHeight="1" x14ac:dyDescent="0.35">
      <c r="A9" s="557">
        <f t="shared" si="1"/>
        <v>4</v>
      </c>
      <c r="B9" s="558" t="s">
        <v>391</v>
      </c>
      <c r="C9" s="559" t="s">
        <v>387</v>
      </c>
      <c r="D9" s="560">
        <v>7</v>
      </c>
      <c r="E9" s="560">
        <v>2</v>
      </c>
      <c r="F9" s="560"/>
      <c r="G9" s="560"/>
      <c r="H9" s="561">
        <f t="shared" si="0"/>
        <v>40000</v>
      </c>
      <c r="I9" s="562" t="s">
        <v>181</v>
      </c>
      <c r="J9" s="206" t="s">
        <v>2445</v>
      </c>
      <c r="W9" s="30" t="s">
        <v>71</v>
      </c>
      <c r="X9" s="2">
        <v>1</v>
      </c>
      <c r="Z9" s="30" t="s">
        <v>1256</v>
      </c>
      <c r="AA9" s="2"/>
      <c r="AC9" s="30" t="s">
        <v>380</v>
      </c>
      <c r="AD9" s="2"/>
      <c r="AF9" s="30" t="s">
        <v>71</v>
      </c>
      <c r="AG9" s="2"/>
      <c r="AI9" s="30" t="s">
        <v>71</v>
      </c>
      <c r="AJ9" s="2"/>
      <c r="AL9" s="30" t="s">
        <v>71</v>
      </c>
      <c r="AM9" s="2"/>
      <c r="AO9" s="30" t="s">
        <v>2486</v>
      </c>
      <c r="AP9" s="2"/>
    </row>
    <row r="10" spans="1:44" ht="22.5" customHeight="1" x14ac:dyDescent="0.35">
      <c r="A10" s="557">
        <f t="shared" si="1"/>
        <v>5</v>
      </c>
      <c r="B10" s="558" t="s">
        <v>1746</v>
      </c>
      <c r="C10" s="559" t="s">
        <v>825</v>
      </c>
      <c r="D10" s="560">
        <v>7</v>
      </c>
      <c r="E10" s="560">
        <v>1</v>
      </c>
      <c r="F10" s="560"/>
      <c r="G10" s="560"/>
      <c r="H10" s="561">
        <f t="shared" si="0"/>
        <v>20000</v>
      </c>
      <c r="I10" s="562" t="s">
        <v>181</v>
      </c>
      <c r="J10" s="206" t="s">
        <v>2446</v>
      </c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120" t="s">
        <v>0</v>
      </c>
      <c r="X10" s="79">
        <f>(X8+X9)*20000</f>
        <v>100000</v>
      </c>
      <c r="Z10" s="120" t="s">
        <v>0</v>
      </c>
      <c r="AA10" s="79">
        <f>(AA8+AA9)*20000</f>
        <v>20000</v>
      </c>
      <c r="AC10" s="120" t="s">
        <v>0</v>
      </c>
      <c r="AD10" s="79">
        <f>(AD8+AD9)*20000</f>
        <v>20000</v>
      </c>
      <c r="AF10" s="120" t="s">
        <v>0</v>
      </c>
      <c r="AG10" s="79">
        <f>(AG8+AG9)*20000</f>
        <v>40000</v>
      </c>
      <c r="AI10" s="120" t="s">
        <v>0</v>
      </c>
      <c r="AJ10" s="79">
        <f>(AJ8+AJ9)*20000</f>
        <v>20000</v>
      </c>
      <c r="AL10" s="120" t="s">
        <v>0</v>
      </c>
      <c r="AM10" s="79">
        <f>(AM8+AM9)*20000</f>
        <v>40000</v>
      </c>
      <c r="AO10" s="120" t="s">
        <v>0</v>
      </c>
      <c r="AP10" s="79">
        <f>(AP8+AP9)*20000</f>
        <v>20000</v>
      </c>
    </row>
    <row r="11" spans="1:44" ht="22.5" customHeight="1" x14ac:dyDescent="0.35">
      <c r="A11" s="557">
        <f t="shared" si="1"/>
        <v>6</v>
      </c>
      <c r="B11" s="558" t="s">
        <v>733</v>
      </c>
      <c r="C11" s="559" t="s">
        <v>189</v>
      </c>
      <c r="D11" s="560">
        <v>8</v>
      </c>
      <c r="E11" s="560">
        <v>2</v>
      </c>
      <c r="F11" s="560"/>
      <c r="G11" s="560"/>
      <c r="H11" s="561">
        <f t="shared" si="0"/>
        <v>40000</v>
      </c>
      <c r="I11" s="562" t="s">
        <v>181</v>
      </c>
      <c r="J11" s="206" t="s">
        <v>2447</v>
      </c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AI11" s="360"/>
      <c r="AJ11" s="361"/>
      <c r="AK11" s="265"/>
      <c r="AL11" s="360"/>
      <c r="AM11" s="361"/>
      <c r="AN11" s="265"/>
      <c r="AO11" s="360"/>
      <c r="AP11" s="361"/>
      <c r="AQ11" s="265"/>
      <c r="AR11" s="265"/>
    </row>
    <row r="12" spans="1:44" ht="22.5" customHeight="1" x14ac:dyDescent="0.35">
      <c r="A12" s="557">
        <f t="shared" si="1"/>
        <v>7</v>
      </c>
      <c r="B12" s="558" t="s">
        <v>1245</v>
      </c>
      <c r="C12" s="559" t="s">
        <v>830</v>
      </c>
      <c r="D12" s="560">
        <v>4</v>
      </c>
      <c r="E12" s="560">
        <v>1</v>
      </c>
      <c r="F12" s="560"/>
      <c r="G12" s="560"/>
      <c r="H12" s="561">
        <f t="shared" si="0"/>
        <v>20000</v>
      </c>
      <c r="I12" s="562" t="s">
        <v>1998</v>
      </c>
      <c r="J12" s="236" t="s">
        <v>2448</v>
      </c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100" t="s">
        <v>2</v>
      </c>
      <c r="X12" s="6" t="s">
        <v>1050</v>
      </c>
      <c r="Z12" s="100" t="s">
        <v>2</v>
      </c>
      <c r="AA12" s="6"/>
      <c r="AC12" s="100" t="s">
        <v>2</v>
      </c>
      <c r="AD12" s="103" t="s">
        <v>1264</v>
      </c>
      <c r="AF12" s="100" t="s">
        <v>2</v>
      </c>
      <c r="AG12" s="103" t="s">
        <v>1260</v>
      </c>
      <c r="AI12" s="100" t="s">
        <v>2</v>
      </c>
      <c r="AJ12" s="6" t="s">
        <v>1041</v>
      </c>
      <c r="AK12" s="265"/>
      <c r="AL12" s="100" t="s">
        <v>2</v>
      </c>
      <c r="AM12" s="6" t="s">
        <v>1045</v>
      </c>
      <c r="AN12" s="265"/>
      <c r="AO12" s="100" t="s">
        <v>2</v>
      </c>
      <c r="AP12" s="6" t="s">
        <v>743</v>
      </c>
      <c r="AQ12" s="265"/>
      <c r="AR12" s="265"/>
    </row>
    <row r="13" spans="1:44" ht="22.5" customHeight="1" x14ac:dyDescent="0.35">
      <c r="A13" s="557">
        <f t="shared" si="1"/>
        <v>8</v>
      </c>
      <c r="B13" s="558" t="s">
        <v>1050</v>
      </c>
      <c r="C13" s="559" t="s">
        <v>649</v>
      </c>
      <c r="D13" s="560">
        <v>5</v>
      </c>
      <c r="E13" s="560"/>
      <c r="F13" s="560"/>
      <c r="G13" s="560">
        <v>1</v>
      </c>
      <c r="H13" s="561">
        <f t="shared" si="0"/>
        <v>20000</v>
      </c>
      <c r="I13" s="562" t="s">
        <v>181</v>
      </c>
      <c r="J13" s="206" t="s">
        <v>2449</v>
      </c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100" t="s">
        <v>457</v>
      </c>
      <c r="X13" s="6" t="s">
        <v>649</v>
      </c>
      <c r="Z13" s="100" t="s">
        <v>457</v>
      </c>
      <c r="AA13" s="6"/>
      <c r="AC13" s="100" t="s">
        <v>457</v>
      </c>
      <c r="AD13" s="6" t="s">
        <v>649</v>
      </c>
      <c r="AF13" s="100" t="s">
        <v>457</v>
      </c>
      <c r="AG13" s="6" t="s">
        <v>1011</v>
      </c>
      <c r="AI13" s="100" t="s">
        <v>457</v>
      </c>
      <c r="AJ13" s="6" t="s">
        <v>484</v>
      </c>
      <c r="AL13" s="100" t="s">
        <v>457</v>
      </c>
      <c r="AM13" s="6" t="s">
        <v>813</v>
      </c>
      <c r="AO13" s="100" t="s">
        <v>457</v>
      </c>
      <c r="AP13" s="6" t="s">
        <v>413</v>
      </c>
    </row>
    <row r="14" spans="1:44" ht="22.5" customHeight="1" x14ac:dyDescent="0.35">
      <c r="A14" s="94">
        <f t="shared" si="1"/>
        <v>9</v>
      </c>
      <c r="B14" s="231"/>
      <c r="C14" s="232"/>
      <c r="D14" s="230"/>
      <c r="E14" s="230"/>
      <c r="F14" s="230"/>
      <c r="G14" s="230"/>
      <c r="H14" s="233">
        <f t="shared" si="0"/>
        <v>0</v>
      </c>
      <c r="I14" s="293"/>
      <c r="J14" s="206" t="s">
        <v>2450</v>
      </c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100" t="s">
        <v>99</v>
      </c>
      <c r="X14" s="100">
        <v>5</v>
      </c>
      <c r="Z14" s="100" t="s">
        <v>99</v>
      </c>
      <c r="AA14" s="100"/>
      <c r="AC14" s="100" t="s">
        <v>99</v>
      </c>
      <c r="AD14" s="100">
        <v>5</v>
      </c>
      <c r="AF14" s="100" t="s">
        <v>99</v>
      </c>
      <c r="AG14" s="100">
        <v>7</v>
      </c>
      <c r="AI14" s="100" t="s">
        <v>99</v>
      </c>
      <c r="AJ14" s="100">
        <v>6</v>
      </c>
      <c r="AL14" s="100" t="s">
        <v>99</v>
      </c>
      <c r="AM14" s="100">
        <v>4</v>
      </c>
      <c r="AO14" s="100" t="s">
        <v>99</v>
      </c>
      <c r="AP14" s="100">
        <v>3</v>
      </c>
    </row>
    <row r="15" spans="1:44" ht="22.5" customHeight="1" x14ac:dyDescent="0.35">
      <c r="A15" s="557">
        <f t="shared" si="1"/>
        <v>10</v>
      </c>
      <c r="B15" s="558" t="s">
        <v>1264</v>
      </c>
      <c r="C15" s="559" t="s">
        <v>649</v>
      </c>
      <c r="D15" s="560">
        <v>5</v>
      </c>
      <c r="E15" s="560">
        <v>3</v>
      </c>
      <c r="F15" s="560"/>
      <c r="G15" s="560"/>
      <c r="H15" s="561">
        <f t="shared" si="0"/>
        <v>60000</v>
      </c>
      <c r="I15" s="559" t="s">
        <v>2495</v>
      </c>
      <c r="J15" s="236" t="s">
        <v>2451</v>
      </c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30" t="s">
        <v>70</v>
      </c>
      <c r="X15" s="2"/>
      <c r="Z15" s="30" t="s">
        <v>70</v>
      </c>
      <c r="AA15" s="2"/>
      <c r="AC15" s="30" t="s">
        <v>70</v>
      </c>
      <c r="AD15" s="2">
        <v>3</v>
      </c>
      <c r="AF15" s="30" t="s">
        <v>70</v>
      </c>
      <c r="AG15" s="2">
        <v>3</v>
      </c>
      <c r="AI15" s="30" t="s">
        <v>70</v>
      </c>
      <c r="AJ15" s="2">
        <v>3</v>
      </c>
      <c r="AL15" s="30" t="s">
        <v>70</v>
      </c>
      <c r="AM15" s="2">
        <v>2</v>
      </c>
      <c r="AO15" s="30" t="s">
        <v>70</v>
      </c>
      <c r="AP15" s="2">
        <v>2</v>
      </c>
    </row>
    <row r="16" spans="1:44" ht="22.5" customHeight="1" x14ac:dyDescent="0.35">
      <c r="A16" s="557">
        <f t="shared" si="1"/>
        <v>11</v>
      </c>
      <c r="B16" s="558" t="s">
        <v>1260</v>
      </c>
      <c r="C16" s="559" t="s">
        <v>1011</v>
      </c>
      <c r="D16" s="560">
        <v>7</v>
      </c>
      <c r="E16" s="560">
        <v>3</v>
      </c>
      <c r="F16" s="560"/>
      <c r="G16" s="560"/>
      <c r="H16" s="561">
        <f t="shared" si="0"/>
        <v>60000</v>
      </c>
      <c r="I16" s="562" t="s">
        <v>181</v>
      </c>
      <c r="J16" s="236" t="s">
        <v>2454</v>
      </c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30" t="s">
        <v>71</v>
      </c>
      <c r="X16" s="281">
        <v>1</v>
      </c>
      <c r="Z16" s="30" t="s">
        <v>71</v>
      </c>
      <c r="AA16" s="2"/>
      <c r="AC16" s="30" t="s">
        <v>2496</v>
      </c>
      <c r="AD16" s="2"/>
      <c r="AF16" s="30" t="s">
        <v>71</v>
      </c>
      <c r="AG16" s="2"/>
      <c r="AI16" s="30" t="s">
        <v>2487</v>
      </c>
      <c r="AJ16" s="2"/>
      <c r="AL16" s="30" t="s">
        <v>2488</v>
      </c>
      <c r="AM16" s="2"/>
      <c r="AO16" s="30" t="s">
        <v>71</v>
      </c>
      <c r="AP16" s="2">
        <v>2</v>
      </c>
    </row>
    <row r="17" spans="1:43" ht="22.5" customHeight="1" x14ac:dyDescent="0.35">
      <c r="A17" s="557">
        <f t="shared" si="1"/>
        <v>12</v>
      </c>
      <c r="B17" s="558" t="s">
        <v>1041</v>
      </c>
      <c r="C17" s="559" t="s">
        <v>484</v>
      </c>
      <c r="D17" s="560">
        <v>6</v>
      </c>
      <c r="E17" s="560">
        <v>3</v>
      </c>
      <c r="F17" s="560"/>
      <c r="G17" s="560"/>
      <c r="H17" s="561">
        <f t="shared" si="0"/>
        <v>60000</v>
      </c>
      <c r="I17" s="562" t="s">
        <v>2456</v>
      </c>
      <c r="J17" s="245" t="s">
        <v>2455</v>
      </c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120" t="s">
        <v>0</v>
      </c>
      <c r="X17" s="79">
        <f>(X15+X16)*20000</f>
        <v>20000</v>
      </c>
      <c r="Z17" s="120" t="s">
        <v>0</v>
      </c>
      <c r="AA17" s="79">
        <f>(AA15+AA16)*20000</f>
        <v>0</v>
      </c>
      <c r="AC17" s="120" t="s">
        <v>0</v>
      </c>
      <c r="AD17" s="79">
        <f>(AD15+AD16)*20000</f>
        <v>60000</v>
      </c>
      <c r="AF17" s="120" t="s">
        <v>0</v>
      </c>
      <c r="AG17" s="79">
        <f>(AG15+AG16)*20000</f>
        <v>60000</v>
      </c>
      <c r="AI17" s="120" t="s">
        <v>0</v>
      </c>
      <c r="AJ17" s="79">
        <f>(AJ15+AJ16)*20000</f>
        <v>60000</v>
      </c>
      <c r="AL17" s="120" t="s">
        <v>0</v>
      </c>
      <c r="AM17" s="79">
        <f>(AM15+AM16)*20000</f>
        <v>40000</v>
      </c>
      <c r="AO17" s="120" t="s">
        <v>0</v>
      </c>
      <c r="AP17" s="79">
        <f>(AP15+AP16)*20000</f>
        <v>80000</v>
      </c>
    </row>
    <row r="18" spans="1:43" ht="22.5" customHeight="1" x14ac:dyDescent="0.35">
      <c r="A18" s="557">
        <f t="shared" si="1"/>
        <v>13</v>
      </c>
      <c r="B18" s="587" t="s">
        <v>2457</v>
      </c>
      <c r="C18" s="588" t="s">
        <v>813</v>
      </c>
      <c r="D18" s="557">
        <v>4</v>
      </c>
      <c r="E18" s="589">
        <v>2</v>
      </c>
      <c r="F18" s="589"/>
      <c r="G18" s="557"/>
      <c r="H18" s="561">
        <f t="shared" si="0"/>
        <v>40000</v>
      </c>
      <c r="I18" s="559" t="s">
        <v>2492</v>
      </c>
      <c r="J18" s="245" t="s">
        <v>2452</v>
      </c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AI18" s="362"/>
      <c r="AJ18" s="265"/>
      <c r="AK18" s="265"/>
      <c r="AL18" s="362"/>
      <c r="AM18" s="265"/>
      <c r="AN18" s="265"/>
      <c r="AO18" s="362"/>
      <c r="AP18" s="265"/>
    </row>
    <row r="19" spans="1:43" ht="22.5" customHeight="1" x14ac:dyDescent="0.35">
      <c r="A19" s="557">
        <f t="shared" si="1"/>
        <v>14</v>
      </c>
      <c r="B19" s="558" t="s">
        <v>743</v>
      </c>
      <c r="C19" s="559" t="s">
        <v>413</v>
      </c>
      <c r="D19" s="560">
        <v>3</v>
      </c>
      <c r="E19" s="560">
        <v>2</v>
      </c>
      <c r="F19" s="560"/>
      <c r="G19" s="560">
        <v>2</v>
      </c>
      <c r="H19" s="561">
        <f t="shared" si="0"/>
        <v>80000</v>
      </c>
      <c r="I19" s="562"/>
      <c r="J19" s="206" t="s">
        <v>2459</v>
      </c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100" t="s">
        <v>2</v>
      </c>
      <c r="X19" s="6" t="s">
        <v>393</v>
      </c>
      <c r="Z19" s="100" t="s">
        <v>2</v>
      </c>
      <c r="AA19" s="6" t="s">
        <v>1996</v>
      </c>
      <c r="AC19" s="100" t="s">
        <v>2</v>
      </c>
      <c r="AD19" s="103" t="s">
        <v>1285</v>
      </c>
      <c r="AF19" s="100" t="s">
        <v>2</v>
      </c>
      <c r="AG19" s="103" t="s">
        <v>1899</v>
      </c>
      <c r="AI19" s="100" t="s">
        <v>2</v>
      </c>
      <c r="AJ19" s="6" t="s">
        <v>2489</v>
      </c>
      <c r="AK19" s="265"/>
      <c r="AL19" s="100" t="s">
        <v>2</v>
      </c>
      <c r="AM19" s="6" t="s">
        <v>356</v>
      </c>
      <c r="AN19" s="265"/>
      <c r="AO19" s="100" t="s">
        <v>2</v>
      </c>
      <c r="AP19" s="6" t="s">
        <v>1262</v>
      </c>
    </row>
    <row r="20" spans="1:43" ht="22.5" customHeight="1" x14ac:dyDescent="0.35">
      <c r="A20" s="557">
        <f t="shared" si="1"/>
        <v>15</v>
      </c>
      <c r="B20" s="558" t="s">
        <v>393</v>
      </c>
      <c r="C20" s="559" t="s">
        <v>849</v>
      </c>
      <c r="D20" s="560">
        <v>8</v>
      </c>
      <c r="E20" s="560">
        <v>1</v>
      </c>
      <c r="F20" s="560"/>
      <c r="G20" s="560"/>
      <c r="H20" s="561">
        <f t="shared" si="0"/>
        <v>20000</v>
      </c>
      <c r="I20" s="562" t="s">
        <v>181</v>
      </c>
      <c r="J20" s="236" t="s">
        <v>2460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100" t="s">
        <v>457</v>
      </c>
      <c r="X20" s="6" t="s">
        <v>849</v>
      </c>
      <c r="Z20" s="100" t="s">
        <v>457</v>
      </c>
      <c r="AA20" s="6" t="s">
        <v>422</v>
      </c>
      <c r="AC20" s="100" t="s">
        <v>457</v>
      </c>
      <c r="AD20" s="6" t="s">
        <v>2075</v>
      </c>
      <c r="AF20" s="100" t="s">
        <v>457</v>
      </c>
      <c r="AG20" s="6" t="s">
        <v>816</v>
      </c>
      <c r="AI20" s="100" t="s">
        <v>457</v>
      </c>
      <c r="AJ20" s="6" t="s">
        <v>649</v>
      </c>
      <c r="AL20" s="100" t="s">
        <v>457</v>
      </c>
      <c r="AM20" s="6" t="s">
        <v>1410</v>
      </c>
      <c r="AO20" s="100" t="s">
        <v>457</v>
      </c>
      <c r="AP20" s="6" t="s">
        <v>642</v>
      </c>
    </row>
    <row r="21" spans="1:43" ht="22.5" customHeight="1" x14ac:dyDescent="0.35">
      <c r="A21" s="557">
        <f t="shared" si="1"/>
        <v>16</v>
      </c>
      <c r="B21" s="558" t="s">
        <v>1996</v>
      </c>
      <c r="C21" s="559" t="s">
        <v>422</v>
      </c>
      <c r="D21" s="560">
        <v>4</v>
      </c>
      <c r="E21" s="560">
        <v>2</v>
      </c>
      <c r="F21" s="560"/>
      <c r="G21" s="560"/>
      <c r="H21" s="561">
        <f t="shared" si="0"/>
        <v>40000</v>
      </c>
      <c r="I21" s="562" t="s">
        <v>181</v>
      </c>
      <c r="J21" s="132" t="s">
        <v>2461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100" t="s">
        <v>99</v>
      </c>
      <c r="X21" s="100">
        <v>8</v>
      </c>
      <c r="Z21" s="100" t="s">
        <v>99</v>
      </c>
      <c r="AA21" s="100">
        <v>4</v>
      </c>
      <c r="AC21" s="100" t="s">
        <v>99</v>
      </c>
      <c r="AD21" s="100">
        <v>4</v>
      </c>
      <c r="AF21" s="100" t="s">
        <v>99</v>
      </c>
      <c r="AG21" s="100">
        <v>3</v>
      </c>
      <c r="AI21" s="100" t="s">
        <v>99</v>
      </c>
      <c r="AJ21" s="100">
        <v>5</v>
      </c>
      <c r="AL21" s="100" t="s">
        <v>99</v>
      </c>
      <c r="AM21" s="100">
        <v>7</v>
      </c>
      <c r="AO21" s="100" t="s">
        <v>99</v>
      </c>
      <c r="AP21" s="100">
        <v>7</v>
      </c>
    </row>
    <row r="22" spans="1:43" ht="22.5" customHeight="1" x14ac:dyDescent="0.35">
      <c r="A22" s="557">
        <f t="shared" si="1"/>
        <v>17</v>
      </c>
      <c r="B22" s="558" t="s">
        <v>1285</v>
      </c>
      <c r="C22" s="559" t="s">
        <v>422</v>
      </c>
      <c r="D22" s="560">
        <v>4</v>
      </c>
      <c r="E22" s="560">
        <v>1</v>
      </c>
      <c r="F22" s="560"/>
      <c r="G22" s="560">
        <v>1</v>
      </c>
      <c r="H22" s="561">
        <f t="shared" si="0"/>
        <v>40000</v>
      </c>
      <c r="I22" s="562" t="s">
        <v>181</v>
      </c>
      <c r="J22" s="245" t="s">
        <v>2462</v>
      </c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30" t="s">
        <v>70</v>
      </c>
      <c r="X22" s="2">
        <v>1</v>
      </c>
      <c r="Z22" s="30" t="s">
        <v>70</v>
      </c>
      <c r="AA22" s="2">
        <v>2</v>
      </c>
      <c r="AC22" s="30" t="s">
        <v>70</v>
      </c>
      <c r="AD22" s="2">
        <v>1</v>
      </c>
      <c r="AF22" s="30" t="s">
        <v>70</v>
      </c>
      <c r="AG22" s="2">
        <v>6</v>
      </c>
      <c r="AI22" s="30" t="s">
        <v>70</v>
      </c>
      <c r="AJ22" s="2">
        <v>3</v>
      </c>
      <c r="AL22" s="30" t="s">
        <v>70</v>
      </c>
      <c r="AM22" s="2">
        <v>8</v>
      </c>
      <c r="AO22" s="30" t="s">
        <v>70</v>
      </c>
      <c r="AP22" s="2">
        <v>1</v>
      </c>
    </row>
    <row r="23" spans="1:43" ht="22.5" customHeight="1" x14ac:dyDescent="0.35">
      <c r="A23" s="557">
        <f t="shared" si="1"/>
        <v>18</v>
      </c>
      <c r="B23" s="558" t="s">
        <v>1899</v>
      </c>
      <c r="C23" s="559" t="s">
        <v>816</v>
      </c>
      <c r="D23" s="560">
        <v>3</v>
      </c>
      <c r="E23" s="560">
        <v>6</v>
      </c>
      <c r="F23" s="560"/>
      <c r="G23" s="560"/>
      <c r="H23" s="561">
        <f t="shared" si="0"/>
        <v>120000</v>
      </c>
      <c r="I23" s="562" t="s">
        <v>181</v>
      </c>
      <c r="J23" s="236" t="s">
        <v>2463</v>
      </c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30" t="s">
        <v>71</v>
      </c>
      <c r="X23" s="281"/>
      <c r="Z23" s="30" t="s">
        <v>71</v>
      </c>
      <c r="AA23" s="2"/>
      <c r="AC23" s="30" t="s">
        <v>71</v>
      </c>
      <c r="AD23" s="2">
        <v>1</v>
      </c>
      <c r="AF23" s="30" t="s">
        <v>71</v>
      </c>
      <c r="AG23" s="2"/>
      <c r="AI23" s="30" t="s">
        <v>71</v>
      </c>
      <c r="AJ23" s="2"/>
      <c r="AL23" s="30" t="s">
        <v>2490</v>
      </c>
      <c r="AM23" s="2"/>
      <c r="AO23" s="30" t="s">
        <v>71</v>
      </c>
      <c r="AP23" s="2"/>
    </row>
    <row r="24" spans="1:43" ht="22.5" customHeight="1" x14ac:dyDescent="0.35">
      <c r="A24" s="557">
        <f t="shared" si="1"/>
        <v>19</v>
      </c>
      <c r="B24" s="558" t="s">
        <v>2465</v>
      </c>
      <c r="C24" s="559" t="s">
        <v>649</v>
      </c>
      <c r="D24" s="560">
        <v>5</v>
      </c>
      <c r="E24" s="560">
        <v>3</v>
      </c>
      <c r="F24" s="560"/>
      <c r="G24" s="560"/>
      <c r="H24" s="561">
        <f t="shared" si="0"/>
        <v>60000</v>
      </c>
      <c r="I24" s="562" t="s">
        <v>181</v>
      </c>
      <c r="J24" s="236" t="s">
        <v>2464</v>
      </c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120" t="s">
        <v>0</v>
      </c>
      <c r="X24" s="79">
        <f>(X22+X23)*20000</f>
        <v>20000</v>
      </c>
      <c r="Z24" s="120" t="s">
        <v>0</v>
      </c>
      <c r="AA24" s="79">
        <f>(AA22+AA23)*20000</f>
        <v>40000</v>
      </c>
      <c r="AC24" s="120" t="s">
        <v>0</v>
      </c>
      <c r="AD24" s="79">
        <f>(AD22+AD23)*20000</f>
        <v>40000</v>
      </c>
      <c r="AF24" s="120" t="s">
        <v>0</v>
      </c>
      <c r="AG24" s="79">
        <f>(AG22+AG23)*20000</f>
        <v>120000</v>
      </c>
      <c r="AI24" s="120" t="s">
        <v>0</v>
      </c>
      <c r="AJ24" s="79">
        <f>(AJ22+AJ23)*20000</f>
        <v>60000</v>
      </c>
      <c r="AL24" s="120" t="s">
        <v>0</v>
      </c>
      <c r="AM24" s="79">
        <f>(AM22+AM23)*20000</f>
        <v>160000</v>
      </c>
      <c r="AN24" s="79">
        <f>(AN22+AN23)*20000</f>
        <v>0</v>
      </c>
      <c r="AO24" s="120" t="s">
        <v>0</v>
      </c>
      <c r="AP24" s="79">
        <f>(AP22+AP23)*20000</f>
        <v>20000</v>
      </c>
    </row>
    <row r="25" spans="1:43" ht="22.5" customHeight="1" x14ac:dyDescent="0.35">
      <c r="A25" s="557">
        <f t="shared" si="1"/>
        <v>20</v>
      </c>
      <c r="B25" s="559" t="s">
        <v>356</v>
      </c>
      <c r="C25" s="559" t="s">
        <v>1410</v>
      </c>
      <c r="D25" s="560">
        <v>7</v>
      </c>
      <c r="E25" s="560">
        <v>8</v>
      </c>
      <c r="F25" s="560"/>
      <c r="G25" s="560"/>
      <c r="H25" s="561">
        <f t="shared" si="0"/>
        <v>160000</v>
      </c>
      <c r="I25" s="562" t="s">
        <v>2466</v>
      </c>
      <c r="J25" s="236" t="s">
        <v>2499</v>
      </c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100" t="s">
        <v>2</v>
      </c>
      <c r="X25" s="6" t="s">
        <v>1059</v>
      </c>
      <c r="Z25" s="100" t="s">
        <v>2</v>
      </c>
      <c r="AA25" s="6" t="s">
        <v>1605</v>
      </c>
      <c r="AC25" s="100" t="s">
        <v>2</v>
      </c>
      <c r="AD25" s="103" t="s">
        <v>1049</v>
      </c>
      <c r="AF25" s="100" t="s">
        <v>2</v>
      </c>
      <c r="AG25" s="103" t="s">
        <v>1052</v>
      </c>
      <c r="AI25" s="100" t="s">
        <v>2</v>
      </c>
      <c r="AJ25" s="6" t="s">
        <v>1517</v>
      </c>
      <c r="AK25" s="265"/>
      <c r="AL25" s="100" t="s">
        <v>2</v>
      </c>
      <c r="AM25" s="6" t="s">
        <v>1484</v>
      </c>
      <c r="AN25" s="265"/>
      <c r="AO25" s="100" t="s">
        <v>2</v>
      </c>
      <c r="AP25" s="6" t="s">
        <v>1040</v>
      </c>
    </row>
    <row r="26" spans="1:43" ht="22.5" customHeight="1" x14ac:dyDescent="0.35">
      <c r="A26" s="557">
        <f t="shared" si="1"/>
        <v>21</v>
      </c>
      <c r="B26" s="559" t="s">
        <v>1262</v>
      </c>
      <c r="C26" s="559" t="s">
        <v>2467</v>
      </c>
      <c r="D26" s="560">
        <v>7</v>
      </c>
      <c r="E26" s="560">
        <v>1</v>
      </c>
      <c r="F26" s="560"/>
      <c r="G26" s="560"/>
      <c r="H26" s="561">
        <f t="shared" si="0"/>
        <v>20000</v>
      </c>
      <c r="I26" s="562" t="s">
        <v>181</v>
      </c>
      <c r="J26" s="236" t="s">
        <v>2468</v>
      </c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100" t="s">
        <v>457</v>
      </c>
      <c r="X26" s="6" t="s">
        <v>2491</v>
      </c>
      <c r="Z26" s="100" t="s">
        <v>457</v>
      </c>
      <c r="AA26" s="6" t="s">
        <v>104</v>
      </c>
      <c r="AC26" s="100" t="s">
        <v>457</v>
      </c>
      <c r="AD26" s="6" t="s">
        <v>649</v>
      </c>
      <c r="AF26" s="100" t="s">
        <v>457</v>
      </c>
      <c r="AG26" s="6" t="s">
        <v>649</v>
      </c>
      <c r="AI26" s="100" t="s">
        <v>457</v>
      </c>
      <c r="AJ26" s="6" t="s">
        <v>649</v>
      </c>
      <c r="AL26" s="100" t="s">
        <v>457</v>
      </c>
      <c r="AM26" s="6" t="s">
        <v>148</v>
      </c>
      <c r="AO26" s="100" t="s">
        <v>457</v>
      </c>
      <c r="AP26" s="6" t="s">
        <v>148</v>
      </c>
      <c r="AQ26" s="265"/>
    </row>
    <row r="27" spans="1:43" ht="22.5" customHeight="1" x14ac:dyDescent="0.35">
      <c r="A27" s="557">
        <f t="shared" si="1"/>
        <v>22</v>
      </c>
      <c r="B27" s="559" t="s">
        <v>1059</v>
      </c>
      <c r="C27" s="559" t="s">
        <v>1278</v>
      </c>
      <c r="D27" s="560">
        <v>5</v>
      </c>
      <c r="E27" s="560">
        <v>2</v>
      </c>
      <c r="F27" s="560"/>
      <c r="G27" s="560"/>
      <c r="H27" s="561">
        <f t="shared" si="0"/>
        <v>40000</v>
      </c>
      <c r="I27" s="562" t="s">
        <v>181</v>
      </c>
      <c r="J27" s="236" t="s">
        <v>2469</v>
      </c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100" t="s">
        <v>99</v>
      </c>
      <c r="X27" s="100">
        <v>5</v>
      </c>
      <c r="Z27" s="100" t="s">
        <v>99</v>
      </c>
      <c r="AA27" s="100">
        <v>4</v>
      </c>
      <c r="AC27" s="100" t="s">
        <v>99</v>
      </c>
      <c r="AD27" s="100">
        <v>5</v>
      </c>
      <c r="AF27" s="100" t="s">
        <v>99</v>
      </c>
      <c r="AG27" s="100">
        <v>5</v>
      </c>
      <c r="AI27" s="100" t="s">
        <v>99</v>
      </c>
      <c r="AJ27" s="100">
        <v>5</v>
      </c>
      <c r="AL27" s="100" t="s">
        <v>99</v>
      </c>
      <c r="AM27" s="100"/>
      <c r="AO27" s="100" t="s">
        <v>99</v>
      </c>
      <c r="AP27" s="100"/>
      <c r="AQ27" s="265"/>
    </row>
    <row r="28" spans="1:43" ht="22.5" customHeight="1" x14ac:dyDescent="0.35">
      <c r="A28" s="557">
        <f t="shared" si="1"/>
        <v>23</v>
      </c>
      <c r="B28" s="559" t="s">
        <v>1605</v>
      </c>
      <c r="C28" s="559" t="s">
        <v>104</v>
      </c>
      <c r="D28" s="560">
        <v>4</v>
      </c>
      <c r="E28" s="560">
        <v>4</v>
      </c>
      <c r="F28" s="560"/>
      <c r="G28" s="560"/>
      <c r="H28" s="561">
        <f t="shared" si="0"/>
        <v>80000</v>
      </c>
      <c r="I28" s="562" t="s">
        <v>181</v>
      </c>
      <c r="J28" s="236" t="s">
        <v>2470</v>
      </c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30" t="s">
        <v>70</v>
      </c>
      <c r="X28" s="2">
        <v>2</v>
      </c>
      <c r="Z28" s="30" t="s">
        <v>70</v>
      </c>
      <c r="AA28" s="2">
        <v>4</v>
      </c>
      <c r="AC28" s="30" t="s">
        <v>70</v>
      </c>
      <c r="AD28" s="2">
        <v>2</v>
      </c>
      <c r="AF28" s="30" t="s">
        <v>70</v>
      </c>
      <c r="AG28" s="2">
        <v>2</v>
      </c>
      <c r="AI28" s="30" t="s">
        <v>70</v>
      </c>
      <c r="AJ28" s="2"/>
      <c r="AL28" s="30" t="s">
        <v>70</v>
      </c>
      <c r="AM28" s="2">
        <v>1</v>
      </c>
      <c r="AO28" s="30" t="s">
        <v>70</v>
      </c>
      <c r="AP28" s="2">
        <v>1</v>
      </c>
    </row>
    <row r="29" spans="1:43" ht="22.5" customHeight="1" x14ac:dyDescent="0.35">
      <c r="A29" s="557">
        <f t="shared" si="1"/>
        <v>24</v>
      </c>
      <c r="B29" s="558" t="s">
        <v>1049</v>
      </c>
      <c r="C29" s="559" t="s">
        <v>649</v>
      </c>
      <c r="D29" s="560">
        <v>5</v>
      </c>
      <c r="E29" s="560">
        <v>2</v>
      </c>
      <c r="F29" s="560"/>
      <c r="G29" s="560"/>
      <c r="H29" s="561">
        <f t="shared" si="0"/>
        <v>40000</v>
      </c>
      <c r="I29" s="562" t="s">
        <v>181</v>
      </c>
      <c r="J29" s="236" t="s">
        <v>2471</v>
      </c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30" t="s">
        <v>1997</v>
      </c>
      <c r="X29" s="281"/>
      <c r="Z29" s="30" t="s">
        <v>819</v>
      </c>
      <c r="AA29" s="2"/>
      <c r="AC29" s="30" t="s">
        <v>71</v>
      </c>
      <c r="AD29" s="2"/>
      <c r="AF29" s="30" t="s">
        <v>71</v>
      </c>
      <c r="AG29" s="2"/>
      <c r="AI29" s="30" t="s">
        <v>71</v>
      </c>
      <c r="AJ29" s="2">
        <v>3</v>
      </c>
      <c r="AL29" s="30" t="s">
        <v>71</v>
      </c>
      <c r="AM29" s="2"/>
      <c r="AO29" s="30" t="s">
        <v>2486</v>
      </c>
      <c r="AP29" s="2"/>
    </row>
    <row r="30" spans="1:43" ht="22.5" customHeight="1" x14ac:dyDescent="0.35">
      <c r="A30" s="557">
        <f t="shared" si="1"/>
        <v>25</v>
      </c>
      <c r="B30" s="558" t="s">
        <v>1052</v>
      </c>
      <c r="C30" s="559" t="s">
        <v>649</v>
      </c>
      <c r="D30" s="560">
        <v>5</v>
      </c>
      <c r="E30" s="560">
        <v>2</v>
      </c>
      <c r="F30" s="560"/>
      <c r="G30" s="560"/>
      <c r="H30" s="561">
        <f t="shared" si="0"/>
        <v>40000</v>
      </c>
      <c r="I30" s="562" t="s">
        <v>181</v>
      </c>
      <c r="J30" s="236" t="s">
        <v>2472</v>
      </c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120" t="s">
        <v>0</v>
      </c>
      <c r="X30" s="79">
        <f>(X28+X29)*20000</f>
        <v>40000</v>
      </c>
      <c r="Z30" s="120" t="s">
        <v>0</v>
      </c>
      <c r="AA30" s="79">
        <f>(AA28+AA29)*20000</f>
        <v>80000</v>
      </c>
      <c r="AC30" s="120" t="s">
        <v>0</v>
      </c>
      <c r="AD30" s="79">
        <f>(AD28+AD29)*20000</f>
        <v>40000</v>
      </c>
      <c r="AF30" s="120" t="s">
        <v>0</v>
      </c>
      <c r="AG30" s="79">
        <f>(AG28+AG29)*20000</f>
        <v>40000</v>
      </c>
      <c r="AI30" s="120" t="s">
        <v>0</v>
      </c>
      <c r="AJ30" s="79">
        <f>(AJ28+AJ29)*20000</f>
        <v>60000</v>
      </c>
      <c r="AL30" s="120" t="s">
        <v>0</v>
      </c>
      <c r="AM30" s="79">
        <f>(AM28+AM29)*20000</f>
        <v>20000</v>
      </c>
      <c r="AO30" s="120" t="s">
        <v>0</v>
      </c>
      <c r="AP30" s="79">
        <f>(AP28+AP29)*20000</f>
        <v>20000</v>
      </c>
    </row>
    <row r="31" spans="1:43" ht="22.5" customHeight="1" x14ac:dyDescent="0.35">
      <c r="A31" s="557">
        <f t="shared" si="1"/>
        <v>26</v>
      </c>
      <c r="B31" s="558" t="s">
        <v>1517</v>
      </c>
      <c r="C31" s="559" t="s">
        <v>649</v>
      </c>
      <c r="D31" s="560">
        <v>5</v>
      </c>
      <c r="E31" s="560"/>
      <c r="F31" s="560"/>
      <c r="G31" s="560">
        <v>3</v>
      </c>
      <c r="H31" s="561">
        <f t="shared" si="0"/>
        <v>60000</v>
      </c>
      <c r="I31" s="562" t="s">
        <v>181</v>
      </c>
      <c r="J31" s="236" t="s">
        <v>2473</v>
      </c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</row>
    <row r="32" spans="1:43" ht="22.5" customHeight="1" x14ac:dyDescent="0.35">
      <c r="A32" s="557">
        <f t="shared" si="1"/>
        <v>27</v>
      </c>
      <c r="B32" s="558" t="s">
        <v>1484</v>
      </c>
      <c r="C32" s="559" t="s">
        <v>148</v>
      </c>
      <c r="D32" s="560">
        <v>4</v>
      </c>
      <c r="E32" s="560">
        <v>1</v>
      </c>
      <c r="F32" s="560"/>
      <c r="G32" s="560"/>
      <c r="H32" s="561">
        <f t="shared" si="0"/>
        <v>20000</v>
      </c>
      <c r="I32" s="562" t="s">
        <v>181</v>
      </c>
      <c r="J32" s="236" t="s">
        <v>2474</v>
      </c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100" t="s">
        <v>2</v>
      </c>
      <c r="X32" s="6" t="s">
        <v>2172</v>
      </c>
      <c r="Z32" s="100" t="s">
        <v>2</v>
      </c>
      <c r="AA32" s="6" t="s">
        <v>509</v>
      </c>
      <c r="AC32" s="100" t="s">
        <v>2</v>
      </c>
      <c r="AD32" s="103" t="s">
        <v>508</v>
      </c>
      <c r="AF32" s="100" t="s">
        <v>2</v>
      </c>
      <c r="AG32" s="103" t="s">
        <v>840</v>
      </c>
      <c r="AI32" s="100" t="s">
        <v>2</v>
      </c>
      <c r="AJ32" s="6" t="s">
        <v>493</v>
      </c>
      <c r="AK32" s="265"/>
      <c r="AL32" s="100" t="s">
        <v>2</v>
      </c>
      <c r="AM32" s="6" t="s">
        <v>1039</v>
      </c>
      <c r="AN32" s="265"/>
      <c r="AO32" s="100" t="s">
        <v>2</v>
      </c>
      <c r="AP32" s="6" t="s">
        <v>1250</v>
      </c>
    </row>
    <row r="33" spans="1:42" ht="22.5" customHeight="1" x14ac:dyDescent="0.35">
      <c r="A33" s="557">
        <f t="shared" si="1"/>
        <v>28</v>
      </c>
      <c r="B33" s="558" t="s">
        <v>1040</v>
      </c>
      <c r="C33" s="559" t="s">
        <v>148</v>
      </c>
      <c r="D33" s="560">
        <v>4</v>
      </c>
      <c r="E33" s="560">
        <v>1</v>
      </c>
      <c r="F33" s="560"/>
      <c r="G33" s="560"/>
      <c r="H33" s="561">
        <f t="shared" si="0"/>
        <v>20000</v>
      </c>
      <c r="I33" s="562" t="s">
        <v>1998</v>
      </c>
      <c r="J33" s="236" t="s">
        <v>2475</v>
      </c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100" t="s">
        <v>457</v>
      </c>
      <c r="X33" s="6" t="s">
        <v>148</v>
      </c>
      <c r="Z33" s="100" t="s">
        <v>457</v>
      </c>
      <c r="AA33" s="6" t="s">
        <v>148</v>
      </c>
      <c r="AC33" s="100" t="s">
        <v>457</v>
      </c>
      <c r="AD33" s="6" t="s">
        <v>148</v>
      </c>
      <c r="AF33" s="100" t="s">
        <v>457</v>
      </c>
      <c r="AG33" s="6" t="s">
        <v>148</v>
      </c>
      <c r="AI33" s="100" t="s">
        <v>457</v>
      </c>
      <c r="AJ33" s="6" t="s">
        <v>148</v>
      </c>
      <c r="AL33" s="100" t="s">
        <v>457</v>
      </c>
      <c r="AM33" s="6" t="s">
        <v>148</v>
      </c>
      <c r="AO33" s="100" t="s">
        <v>457</v>
      </c>
      <c r="AP33" s="6" t="s">
        <v>148</v>
      </c>
    </row>
    <row r="34" spans="1:42" ht="22.5" customHeight="1" x14ac:dyDescent="0.35">
      <c r="A34" s="448">
        <f t="shared" si="1"/>
        <v>29</v>
      </c>
      <c r="B34" s="473" t="s">
        <v>2172</v>
      </c>
      <c r="C34" s="474" t="s">
        <v>148</v>
      </c>
      <c r="D34" s="449">
        <v>4</v>
      </c>
      <c r="E34" s="449">
        <v>7</v>
      </c>
      <c r="F34" s="449"/>
      <c r="G34" s="449"/>
      <c r="H34" s="472">
        <f t="shared" si="0"/>
        <v>140000</v>
      </c>
      <c r="I34" s="475" t="s">
        <v>181</v>
      </c>
      <c r="J34" s="236" t="s">
        <v>2500</v>
      </c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100" t="s">
        <v>99</v>
      </c>
      <c r="X34" s="100"/>
      <c r="Z34" s="100" t="s">
        <v>99</v>
      </c>
      <c r="AA34" s="100"/>
      <c r="AC34" s="100" t="s">
        <v>99</v>
      </c>
      <c r="AD34" s="100"/>
      <c r="AF34" s="100" t="s">
        <v>99</v>
      </c>
      <c r="AG34" s="100"/>
      <c r="AI34" s="100" t="s">
        <v>99</v>
      </c>
      <c r="AJ34" s="100"/>
      <c r="AL34" s="100" t="s">
        <v>99</v>
      </c>
      <c r="AM34" s="100"/>
      <c r="AO34" s="100" t="s">
        <v>99</v>
      </c>
      <c r="AP34" s="100"/>
    </row>
    <row r="35" spans="1:42" ht="22.5" customHeight="1" x14ac:dyDescent="0.35">
      <c r="A35" s="557">
        <f t="shared" si="1"/>
        <v>30</v>
      </c>
      <c r="B35" s="558" t="s">
        <v>509</v>
      </c>
      <c r="C35" s="559" t="s">
        <v>148</v>
      </c>
      <c r="D35" s="560">
        <v>4</v>
      </c>
      <c r="E35" s="560">
        <v>3</v>
      </c>
      <c r="F35" s="560"/>
      <c r="G35" s="560"/>
      <c r="H35" s="561">
        <f t="shared" si="0"/>
        <v>60000</v>
      </c>
      <c r="I35" s="562" t="s">
        <v>181</v>
      </c>
      <c r="J35" s="236" t="s">
        <v>2476</v>
      </c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30" t="s">
        <v>70</v>
      </c>
      <c r="X35" s="2">
        <v>7</v>
      </c>
      <c r="Z35" s="30" t="s">
        <v>70</v>
      </c>
      <c r="AA35" s="2">
        <v>3</v>
      </c>
      <c r="AC35" s="30" t="s">
        <v>70</v>
      </c>
      <c r="AD35" s="2">
        <v>1</v>
      </c>
      <c r="AF35" s="30" t="s">
        <v>70</v>
      </c>
      <c r="AG35" s="2">
        <v>4</v>
      </c>
      <c r="AI35" s="30" t="s">
        <v>70</v>
      </c>
      <c r="AJ35" s="2">
        <v>2</v>
      </c>
      <c r="AL35" s="30" t="s">
        <v>70</v>
      </c>
      <c r="AM35" s="2">
        <v>1</v>
      </c>
      <c r="AO35" s="30" t="s">
        <v>70</v>
      </c>
      <c r="AP35" s="2">
        <v>1</v>
      </c>
    </row>
    <row r="36" spans="1:42" ht="22.5" customHeight="1" x14ac:dyDescent="0.35">
      <c r="A36" s="557">
        <f t="shared" si="1"/>
        <v>31</v>
      </c>
      <c r="B36" s="558" t="s">
        <v>508</v>
      </c>
      <c r="C36" s="559" t="s">
        <v>148</v>
      </c>
      <c r="D36" s="560">
        <v>4</v>
      </c>
      <c r="E36" s="560">
        <v>1</v>
      </c>
      <c r="F36" s="560"/>
      <c r="G36" s="560"/>
      <c r="H36" s="561">
        <f t="shared" si="0"/>
        <v>20000</v>
      </c>
      <c r="I36" s="562"/>
      <c r="J36" s="236" t="s">
        <v>2477</v>
      </c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30" t="s">
        <v>71</v>
      </c>
      <c r="X36" s="281"/>
      <c r="Z36" s="30" t="s">
        <v>71</v>
      </c>
      <c r="AA36" s="2"/>
      <c r="AC36" s="30" t="s">
        <v>381</v>
      </c>
      <c r="AD36" s="2"/>
      <c r="AF36" s="30" t="s">
        <v>71</v>
      </c>
      <c r="AG36" s="2"/>
      <c r="AI36" s="30" t="s">
        <v>71</v>
      </c>
      <c r="AJ36" s="2"/>
      <c r="AL36" s="30" t="s">
        <v>71</v>
      </c>
      <c r="AM36" s="2"/>
      <c r="AO36" s="30" t="s">
        <v>380</v>
      </c>
      <c r="AP36" s="2"/>
    </row>
    <row r="37" spans="1:42" ht="22.5" customHeight="1" x14ac:dyDescent="0.35">
      <c r="A37" s="557">
        <f t="shared" si="1"/>
        <v>32</v>
      </c>
      <c r="B37" s="558" t="s">
        <v>840</v>
      </c>
      <c r="C37" s="559" t="s">
        <v>148</v>
      </c>
      <c r="D37" s="560">
        <v>4</v>
      </c>
      <c r="E37" s="560">
        <v>4</v>
      </c>
      <c r="F37" s="560"/>
      <c r="G37" s="560"/>
      <c r="H37" s="561">
        <f t="shared" si="0"/>
        <v>80000</v>
      </c>
      <c r="I37" s="562" t="s">
        <v>181</v>
      </c>
      <c r="J37" s="245" t="s">
        <v>2478</v>
      </c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120" t="s">
        <v>0</v>
      </c>
      <c r="X37" s="79">
        <f>(X35+X36)*20000</f>
        <v>140000</v>
      </c>
      <c r="Z37" s="120" t="s">
        <v>0</v>
      </c>
      <c r="AA37" s="79">
        <f>(AA35+AA36)*20000</f>
        <v>60000</v>
      </c>
      <c r="AC37" s="120" t="s">
        <v>0</v>
      </c>
      <c r="AD37" s="79">
        <f>(AD35+AD36)*20000</f>
        <v>20000</v>
      </c>
      <c r="AF37" s="120" t="s">
        <v>0</v>
      </c>
      <c r="AG37" s="79">
        <f>(AG35+AG36)*20000</f>
        <v>80000</v>
      </c>
      <c r="AI37" s="120" t="s">
        <v>0</v>
      </c>
      <c r="AJ37" s="79">
        <f>(AJ35+AJ36)*20000</f>
        <v>40000</v>
      </c>
      <c r="AL37" s="120" t="s">
        <v>0</v>
      </c>
      <c r="AM37" s="79">
        <f>(AM35+AM36)*20000</f>
        <v>20000</v>
      </c>
      <c r="AO37" s="120" t="s">
        <v>0</v>
      </c>
      <c r="AP37" s="79">
        <f>(AP35+AP36)*20000</f>
        <v>20000</v>
      </c>
    </row>
    <row r="38" spans="1:42" ht="22.5" customHeight="1" x14ac:dyDescent="0.35">
      <c r="A38" s="557">
        <f t="shared" si="1"/>
        <v>33</v>
      </c>
      <c r="B38" s="558" t="s">
        <v>493</v>
      </c>
      <c r="C38" s="559" t="s">
        <v>148</v>
      </c>
      <c r="D38" s="560">
        <v>4</v>
      </c>
      <c r="E38" s="560">
        <v>2</v>
      </c>
      <c r="F38" s="560"/>
      <c r="G38" s="560"/>
      <c r="H38" s="561">
        <f t="shared" si="0"/>
        <v>40000</v>
      </c>
      <c r="I38" s="562" t="s">
        <v>181</v>
      </c>
      <c r="J38" s="236" t="s">
        <v>2479</v>
      </c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</row>
    <row r="39" spans="1:42" ht="22.5" customHeight="1" x14ac:dyDescent="0.35">
      <c r="A39" s="448">
        <f t="shared" si="1"/>
        <v>34</v>
      </c>
      <c r="B39" s="558" t="s">
        <v>1039</v>
      </c>
      <c r="C39" s="559" t="s">
        <v>148</v>
      </c>
      <c r="D39" s="560">
        <v>4</v>
      </c>
      <c r="E39" s="560">
        <v>1</v>
      </c>
      <c r="F39" s="560"/>
      <c r="G39" s="560"/>
      <c r="H39" s="561">
        <f t="shared" si="0"/>
        <v>20000</v>
      </c>
      <c r="I39" s="562" t="s">
        <v>440</v>
      </c>
      <c r="J39" s="236" t="s">
        <v>2480</v>
      </c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100" t="s">
        <v>2</v>
      </c>
      <c r="X39" s="6" t="s">
        <v>1077</v>
      </c>
      <c r="Z39" s="100" t="s">
        <v>2</v>
      </c>
      <c r="AA39" s="6" t="s">
        <v>656</v>
      </c>
      <c r="AC39" s="100" t="s">
        <v>2</v>
      </c>
      <c r="AD39" s="103" t="s">
        <v>491</v>
      </c>
      <c r="AF39" s="100" t="s">
        <v>2</v>
      </c>
      <c r="AG39" s="103" t="s">
        <v>121</v>
      </c>
      <c r="AI39" s="100" t="s">
        <v>2</v>
      </c>
      <c r="AJ39" s="6" t="s">
        <v>658</v>
      </c>
      <c r="AK39" s="265"/>
      <c r="AL39" s="100" t="s">
        <v>2</v>
      </c>
      <c r="AM39" s="6" t="s">
        <v>1044</v>
      </c>
      <c r="AN39" s="265"/>
      <c r="AO39" s="100" t="s">
        <v>2</v>
      </c>
      <c r="AP39" s="6" t="s">
        <v>1242</v>
      </c>
    </row>
    <row r="40" spans="1:42" ht="22.5" customHeight="1" x14ac:dyDescent="0.35">
      <c r="A40" s="94">
        <f t="shared" si="1"/>
        <v>35</v>
      </c>
      <c r="B40" s="558" t="s">
        <v>1250</v>
      </c>
      <c r="C40" s="559" t="s">
        <v>148</v>
      </c>
      <c r="D40" s="560">
        <v>4</v>
      </c>
      <c r="E40" s="560">
        <v>1</v>
      </c>
      <c r="F40" s="560"/>
      <c r="G40" s="560"/>
      <c r="H40" s="561">
        <f t="shared" si="0"/>
        <v>20000</v>
      </c>
      <c r="I40" s="562" t="s">
        <v>181</v>
      </c>
      <c r="J40" s="236" t="s">
        <v>2481</v>
      </c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100" t="s">
        <v>457</v>
      </c>
      <c r="X40" s="6" t="s">
        <v>148</v>
      </c>
      <c r="Z40" s="100" t="s">
        <v>457</v>
      </c>
      <c r="AA40" s="6" t="s">
        <v>148</v>
      </c>
      <c r="AC40" s="100" t="s">
        <v>457</v>
      </c>
      <c r="AD40" s="6" t="s">
        <v>148</v>
      </c>
      <c r="AF40" s="100" t="s">
        <v>457</v>
      </c>
      <c r="AG40" s="6" t="s">
        <v>148</v>
      </c>
      <c r="AI40" s="100" t="s">
        <v>457</v>
      </c>
      <c r="AJ40" s="6" t="s">
        <v>649</v>
      </c>
      <c r="AL40" s="100" t="s">
        <v>457</v>
      </c>
      <c r="AM40" s="6" t="s">
        <v>649</v>
      </c>
      <c r="AO40" s="100" t="s">
        <v>457</v>
      </c>
      <c r="AP40" s="6" t="s">
        <v>104</v>
      </c>
    </row>
    <row r="41" spans="1:42" ht="22.5" customHeight="1" x14ac:dyDescent="0.35">
      <c r="A41" s="557">
        <f t="shared" si="1"/>
        <v>36</v>
      </c>
      <c r="B41" s="558" t="s">
        <v>507</v>
      </c>
      <c r="C41" s="559" t="s">
        <v>148</v>
      </c>
      <c r="D41" s="560">
        <v>4</v>
      </c>
      <c r="E41" s="560">
        <v>2</v>
      </c>
      <c r="F41" s="560"/>
      <c r="G41" s="560">
        <v>1</v>
      </c>
      <c r="H41" s="561">
        <f t="shared" si="0"/>
        <v>60000</v>
      </c>
      <c r="I41" s="562" t="s">
        <v>181</v>
      </c>
      <c r="J41" s="236" t="s">
        <v>2493</v>
      </c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100" t="s">
        <v>99</v>
      </c>
      <c r="X41" s="100"/>
      <c r="Z41" s="100" t="s">
        <v>99</v>
      </c>
      <c r="AA41" s="100"/>
      <c r="AC41" s="100" t="s">
        <v>99</v>
      </c>
      <c r="AD41" s="100"/>
      <c r="AF41" s="100" t="s">
        <v>99</v>
      </c>
      <c r="AG41" s="100"/>
      <c r="AI41" s="100" t="s">
        <v>99</v>
      </c>
      <c r="AJ41" s="100">
        <v>5</v>
      </c>
      <c r="AL41" s="100" t="s">
        <v>99</v>
      </c>
      <c r="AM41" s="100">
        <v>5</v>
      </c>
      <c r="AO41" s="100" t="s">
        <v>99</v>
      </c>
      <c r="AP41" s="100">
        <v>4</v>
      </c>
    </row>
    <row r="42" spans="1:42" ht="22.5" customHeight="1" x14ac:dyDescent="0.35">
      <c r="A42" s="557">
        <f t="shared" si="1"/>
        <v>37</v>
      </c>
      <c r="B42" s="558" t="s">
        <v>656</v>
      </c>
      <c r="C42" s="559" t="s">
        <v>148</v>
      </c>
      <c r="D42" s="560">
        <v>4</v>
      </c>
      <c r="E42" s="560">
        <v>2</v>
      </c>
      <c r="F42" s="560"/>
      <c r="G42" s="560"/>
      <c r="H42" s="561">
        <f t="shared" si="0"/>
        <v>40000</v>
      </c>
      <c r="I42" s="562" t="s">
        <v>181</v>
      </c>
      <c r="J42" s="236" t="s">
        <v>2482</v>
      </c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30" t="s">
        <v>70</v>
      </c>
      <c r="X42" s="2">
        <v>2</v>
      </c>
      <c r="Z42" s="30" t="s">
        <v>70</v>
      </c>
      <c r="AA42" s="2">
        <v>2</v>
      </c>
      <c r="AC42" s="30" t="s">
        <v>70</v>
      </c>
      <c r="AD42" s="2">
        <v>3</v>
      </c>
      <c r="AF42" s="30" t="s">
        <v>70</v>
      </c>
      <c r="AG42" s="2"/>
      <c r="AI42" s="30" t="s">
        <v>70</v>
      </c>
      <c r="AJ42" s="2">
        <v>4</v>
      </c>
      <c r="AL42" s="30" t="s">
        <v>70</v>
      </c>
      <c r="AM42" s="2">
        <v>15</v>
      </c>
      <c r="AO42" s="30" t="s">
        <v>70</v>
      </c>
      <c r="AP42" s="2">
        <v>2</v>
      </c>
    </row>
    <row r="43" spans="1:42" ht="22.5" customHeight="1" x14ac:dyDescent="0.35">
      <c r="A43" s="557">
        <f t="shared" si="1"/>
        <v>38</v>
      </c>
      <c r="B43" s="558" t="s">
        <v>491</v>
      </c>
      <c r="C43" s="568"/>
      <c r="D43" s="569"/>
      <c r="E43" s="560">
        <v>3</v>
      </c>
      <c r="F43" s="560"/>
      <c r="G43" s="560"/>
      <c r="H43" s="561">
        <f t="shared" si="0"/>
        <v>60000</v>
      </c>
      <c r="I43" s="562" t="s">
        <v>181</v>
      </c>
      <c r="J43" s="236" t="s">
        <v>2483</v>
      </c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30" t="s">
        <v>71</v>
      </c>
      <c r="X43" s="281">
        <v>1</v>
      </c>
      <c r="Z43" s="30" t="s">
        <v>71</v>
      </c>
      <c r="AA43" s="2"/>
      <c r="AC43" s="30" t="s">
        <v>1997</v>
      </c>
      <c r="AD43" s="2"/>
      <c r="AF43" s="30" t="s">
        <v>71</v>
      </c>
      <c r="AG43" s="2"/>
      <c r="AI43" s="30" t="s">
        <v>71</v>
      </c>
      <c r="AJ43" s="2">
        <v>2</v>
      </c>
      <c r="AL43" s="30" t="s">
        <v>71</v>
      </c>
      <c r="AM43" s="2"/>
      <c r="AO43" s="30" t="s">
        <v>71</v>
      </c>
      <c r="AP43" s="2"/>
    </row>
    <row r="44" spans="1:42" s="10" customFormat="1" ht="22.5" customHeight="1" x14ac:dyDescent="0.35">
      <c r="A44" s="557">
        <f t="shared" si="1"/>
        <v>39</v>
      </c>
      <c r="B44" s="558" t="s">
        <v>121</v>
      </c>
      <c r="C44" s="559" t="s">
        <v>148</v>
      </c>
      <c r="D44" s="560">
        <v>4</v>
      </c>
      <c r="E44" s="560"/>
      <c r="F44" s="560"/>
      <c r="G44" s="560">
        <v>1</v>
      </c>
      <c r="H44" s="561">
        <f t="shared" si="0"/>
        <v>20000</v>
      </c>
      <c r="I44" s="562" t="s">
        <v>440</v>
      </c>
      <c r="J44" s="236" t="s">
        <v>2484</v>
      </c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120" t="s">
        <v>0</v>
      </c>
      <c r="X44" s="79">
        <f>(X42+X43)*20000</f>
        <v>60000</v>
      </c>
      <c r="Y44"/>
      <c r="Z44" s="120" t="s">
        <v>0</v>
      </c>
      <c r="AA44" s="79">
        <f>(AA42+AA43)*20000</f>
        <v>40000</v>
      </c>
      <c r="AB44"/>
      <c r="AC44" s="120" t="s">
        <v>0</v>
      </c>
      <c r="AD44" s="79">
        <f>(AD42+AD43)*20000</f>
        <v>60000</v>
      </c>
      <c r="AE44"/>
      <c r="AF44" s="120" t="s">
        <v>0</v>
      </c>
      <c r="AG44" s="79">
        <f>(AG42+AG43)*20000</f>
        <v>0</v>
      </c>
      <c r="AH44"/>
      <c r="AI44" s="120" t="s">
        <v>0</v>
      </c>
      <c r="AJ44" s="79">
        <f>(AJ42+AJ43)*20000</f>
        <v>120000</v>
      </c>
      <c r="AK44"/>
      <c r="AL44" s="120" t="s">
        <v>0</v>
      </c>
      <c r="AM44" s="79">
        <f>(AM42+AM43)*20000</f>
        <v>300000</v>
      </c>
      <c r="AN44"/>
      <c r="AO44" s="120" t="s">
        <v>0</v>
      </c>
      <c r="AP44" s="79">
        <f>(AP42+AP43)*20000</f>
        <v>40000</v>
      </c>
    </row>
    <row r="45" spans="1:42" ht="22.5" customHeight="1" x14ac:dyDescent="0.35">
      <c r="A45" s="557">
        <f t="shared" si="1"/>
        <v>40</v>
      </c>
      <c r="B45" s="558" t="s">
        <v>516</v>
      </c>
      <c r="C45" s="559" t="s">
        <v>148</v>
      </c>
      <c r="D45" s="560">
        <v>4</v>
      </c>
      <c r="E45" s="585">
        <v>1</v>
      </c>
      <c r="F45" s="585"/>
      <c r="G45" s="585"/>
      <c r="H45" s="561">
        <f t="shared" si="0"/>
        <v>20000</v>
      </c>
      <c r="I45" s="590" t="s">
        <v>181</v>
      </c>
      <c r="J45" s="236" t="s">
        <v>2501</v>
      </c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</row>
    <row r="46" spans="1:42" ht="22.5" customHeight="1" x14ac:dyDescent="0.35">
      <c r="A46" s="557">
        <f t="shared" si="1"/>
        <v>41</v>
      </c>
      <c r="B46" s="558" t="s">
        <v>524</v>
      </c>
      <c r="C46" s="559" t="s">
        <v>148</v>
      </c>
      <c r="D46" s="560">
        <v>4</v>
      </c>
      <c r="E46" s="585">
        <v>2</v>
      </c>
      <c r="F46" s="585"/>
      <c r="G46" s="585"/>
      <c r="H46" s="561">
        <f t="shared" si="0"/>
        <v>40000</v>
      </c>
      <c r="I46" s="562" t="s">
        <v>181</v>
      </c>
      <c r="J46" s="236" t="s">
        <v>2503</v>
      </c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100" t="s">
        <v>2</v>
      </c>
      <c r="X46" s="6" t="s">
        <v>1233</v>
      </c>
      <c r="Z46" s="100" t="s">
        <v>2</v>
      </c>
      <c r="AA46" s="6" t="s">
        <v>1258</v>
      </c>
      <c r="AC46" s="100" t="s">
        <v>2</v>
      </c>
      <c r="AD46" s="103" t="s">
        <v>516</v>
      </c>
      <c r="AF46" s="100" t="s">
        <v>2</v>
      </c>
      <c r="AG46" s="103" t="s">
        <v>524</v>
      </c>
      <c r="AI46" s="100" t="s">
        <v>2</v>
      </c>
      <c r="AJ46" s="6" t="s">
        <v>909</v>
      </c>
      <c r="AK46" s="265"/>
      <c r="AL46" s="100" t="s">
        <v>2</v>
      </c>
      <c r="AM46" s="6" t="s">
        <v>1080</v>
      </c>
      <c r="AN46" s="265"/>
      <c r="AO46" s="100" t="s">
        <v>2</v>
      </c>
      <c r="AP46" s="6" t="s">
        <v>501</v>
      </c>
    </row>
    <row r="47" spans="1:42" ht="22.5" customHeight="1" x14ac:dyDescent="0.35">
      <c r="A47" s="557">
        <f t="shared" si="1"/>
        <v>42</v>
      </c>
      <c r="B47" s="558" t="s">
        <v>909</v>
      </c>
      <c r="C47" s="559" t="s">
        <v>148</v>
      </c>
      <c r="D47" s="560">
        <v>4</v>
      </c>
      <c r="E47" s="585">
        <v>2</v>
      </c>
      <c r="F47" s="585"/>
      <c r="G47" s="585"/>
      <c r="H47" s="561">
        <f t="shared" si="0"/>
        <v>40000</v>
      </c>
      <c r="I47" s="590" t="s">
        <v>181</v>
      </c>
      <c r="J47" s="236" t="s">
        <v>2502</v>
      </c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100" t="s">
        <v>457</v>
      </c>
      <c r="X47" s="6" t="s">
        <v>189</v>
      </c>
      <c r="Z47" s="100" t="s">
        <v>457</v>
      </c>
      <c r="AA47" s="6" t="s">
        <v>649</v>
      </c>
      <c r="AC47" s="100" t="s">
        <v>457</v>
      </c>
      <c r="AD47" s="6" t="s">
        <v>148</v>
      </c>
      <c r="AF47" s="100" t="s">
        <v>457</v>
      </c>
      <c r="AG47" s="6" t="s">
        <v>148</v>
      </c>
      <c r="AI47" s="100" t="s">
        <v>457</v>
      </c>
      <c r="AJ47" s="6" t="s">
        <v>148</v>
      </c>
      <c r="AL47" s="100" t="s">
        <v>457</v>
      </c>
      <c r="AM47" s="6" t="s">
        <v>413</v>
      </c>
      <c r="AO47" s="100" t="s">
        <v>457</v>
      </c>
      <c r="AP47" s="6" t="s">
        <v>187</v>
      </c>
    </row>
    <row r="48" spans="1:42" ht="22.5" customHeight="1" x14ac:dyDescent="0.35">
      <c r="A48" s="557">
        <f t="shared" si="1"/>
        <v>43</v>
      </c>
      <c r="B48" s="558" t="s">
        <v>658</v>
      </c>
      <c r="C48" s="559" t="s">
        <v>649</v>
      </c>
      <c r="D48" s="560">
        <v>5</v>
      </c>
      <c r="E48" s="560">
        <v>4</v>
      </c>
      <c r="F48" s="560"/>
      <c r="G48" s="560">
        <v>2</v>
      </c>
      <c r="H48" s="561">
        <f>(E48+G48)*20000</f>
        <v>120000</v>
      </c>
      <c r="I48" s="562" t="s">
        <v>181</v>
      </c>
      <c r="J48" s="236" t="s">
        <v>2485</v>
      </c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100" t="s">
        <v>99</v>
      </c>
      <c r="X48" s="100">
        <v>8</v>
      </c>
      <c r="Z48" s="100" t="s">
        <v>99</v>
      </c>
      <c r="AA48" s="100">
        <v>5</v>
      </c>
      <c r="AC48" s="100" t="s">
        <v>99</v>
      </c>
      <c r="AD48" s="100">
        <v>4</v>
      </c>
      <c r="AF48" s="100" t="s">
        <v>99</v>
      </c>
      <c r="AG48" s="100">
        <v>4</v>
      </c>
      <c r="AI48" s="100" t="s">
        <v>99</v>
      </c>
      <c r="AJ48" s="100">
        <v>4</v>
      </c>
      <c r="AL48" s="100" t="s">
        <v>99</v>
      </c>
      <c r="AM48" s="100">
        <v>3</v>
      </c>
      <c r="AO48" s="100" t="s">
        <v>99</v>
      </c>
      <c r="AP48" s="100">
        <v>1</v>
      </c>
    </row>
    <row r="49" spans="1:45" ht="22.5" customHeight="1" x14ac:dyDescent="0.35">
      <c r="A49" s="557">
        <f t="shared" si="1"/>
        <v>44</v>
      </c>
      <c r="B49" s="558" t="s">
        <v>1044</v>
      </c>
      <c r="C49" s="559" t="s">
        <v>649</v>
      </c>
      <c r="D49" s="560">
        <v>5</v>
      </c>
      <c r="E49" s="560">
        <v>17</v>
      </c>
      <c r="F49" s="560"/>
      <c r="G49" s="560"/>
      <c r="H49" s="561">
        <f>(E49+G49)*20000</f>
        <v>340000</v>
      </c>
      <c r="I49" s="562" t="s">
        <v>181</v>
      </c>
      <c r="J49" s="236" t="s">
        <v>2494</v>
      </c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30" t="s">
        <v>70</v>
      </c>
      <c r="X49" s="2">
        <v>1</v>
      </c>
      <c r="Z49" s="30" t="s">
        <v>70</v>
      </c>
      <c r="AA49" s="2">
        <v>1</v>
      </c>
      <c r="AC49" s="30" t="s">
        <v>70</v>
      </c>
      <c r="AD49" s="2">
        <v>1</v>
      </c>
      <c r="AF49" s="30" t="s">
        <v>70</v>
      </c>
      <c r="AG49" s="2">
        <v>2</v>
      </c>
      <c r="AI49" s="30" t="s">
        <v>70</v>
      </c>
      <c r="AJ49" s="2">
        <v>2</v>
      </c>
      <c r="AL49" s="30" t="s">
        <v>70</v>
      </c>
      <c r="AM49" s="2">
        <v>2</v>
      </c>
      <c r="AO49" s="30" t="s">
        <v>70</v>
      </c>
      <c r="AP49" s="2">
        <v>3</v>
      </c>
    </row>
    <row r="50" spans="1:45" ht="22.5" customHeight="1" x14ac:dyDescent="0.35">
      <c r="A50" s="557">
        <f t="shared" si="1"/>
        <v>45</v>
      </c>
      <c r="B50" s="558" t="s">
        <v>1242</v>
      </c>
      <c r="C50" s="559" t="s">
        <v>104</v>
      </c>
      <c r="D50" s="560">
        <v>4</v>
      </c>
      <c r="E50" s="560">
        <v>2</v>
      </c>
      <c r="F50" s="560"/>
      <c r="G50" s="560"/>
      <c r="H50" s="561">
        <f>(E50+G50)*20000</f>
        <v>40000</v>
      </c>
      <c r="I50" s="562" t="s">
        <v>181</v>
      </c>
      <c r="J50" s="236" t="s">
        <v>2497</v>
      </c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30" t="s">
        <v>71</v>
      </c>
      <c r="X50" s="281"/>
      <c r="Z50" s="30" t="s">
        <v>71</v>
      </c>
      <c r="AA50" s="2">
        <v>2</v>
      </c>
      <c r="AC50" s="30" t="s">
        <v>71</v>
      </c>
      <c r="AD50" s="2"/>
      <c r="AF50" s="30" t="s">
        <v>71</v>
      </c>
      <c r="AG50" s="2"/>
      <c r="AI50" s="30" t="s">
        <v>71</v>
      </c>
      <c r="AJ50" s="2"/>
      <c r="AL50" s="30" t="s">
        <v>71</v>
      </c>
      <c r="AM50" s="2">
        <v>1</v>
      </c>
      <c r="AO50" s="30" t="s">
        <v>71</v>
      </c>
      <c r="AP50" s="2">
        <v>1</v>
      </c>
    </row>
    <row r="51" spans="1:45" ht="22.5" customHeight="1" x14ac:dyDescent="0.35">
      <c r="A51" s="557">
        <f t="shared" si="1"/>
        <v>46</v>
      </c>
      <c r="B51" s="558" t="s">
        <v>1233</v>
      </c>
      <c r="C51" s="559" t="s">
        <v>189</v>
      </c>
      <c r="D51" s="560">
        <v>8</v>
      </c>
      <c r="E51" s="560">
        <v>1</v>
      </c>
      <c r="F51" s="560"/>
      <c r="G51" s="560"/>
      <c r="H51" s="561">
        <f>(E51+G51)*20000</f>
        <v>20000</v>
      </c>
      <c r="I51" s="562" t="s">
        <v>181</v>
      </c>
      <c r="J51" s="236" t="s">
        <v>2498</v>
      </c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120" t="s">
        <v>0</v>
      </c>
      <c r="X51" s="79">
        <f>(X49+X50)*20000</f>
        <v>20000</v>
      </c>
      <c r="Z51" s="120" t="s">
        <v>0</v>
      </c>
      <c r="AA51" s="79">
        <f>(AA49+AA50)*20000</f>
        <v>60000</v>
      </c>
      <c r="AC51" s="120" t="s">
        <v>0</v>
      </c>
      <c r="AD51" s="79">
        <f>(AD49+AD50)*20000</f>
        <v>20000</v>
      </c>
      <c r="AF51" s="120" t="s">
        <v>0</v>
      </c>
      <c r="AG51" s="79">
        <f>(AG49+AG50)*20000</f>
        <v>40000</v>
      </c>
      <c r="AI51" s="120" t="s">
        <v>0</v>
      </c>
      <c r="AJ51" s="79">
        <f>(AJ49+AJ50)*20000</f>
        <v>40000</v>
      </c>
      <c r="AL51" s="120" t="s">
        <v>0</v>
      </c>
      <c r="AM51" s="79">
        <f>(AM49+AM50)*20000</f>
        <v>60000</v>
      </c>
      <c r="AO51" s="120" t="s">
        <v>0</v>
      </c>
      <c r="AP51" s="79">
        <f>(AP49+AP50)*20000</f>
        <v>80000</v>
      </c>
    </row>
    <row r="52" spans="1:45" ht="22.5" customHeight="1" x14ac:dyDescent="0.35">
      <c r="A52" s="557">
        <f t="shared" si="1"/>
        <v>47</v>
      </c>
      <c r="B52" s="558" t="s">
        <v>1258</v>
      </c>
      <c r="C52" s="559" t="s">
        <v>649</v>
      </c>
      <c r="D52" s="560">
        <v>5</v>
      </c>
      <c r="E52" s="560">
        <v>1</v>
      </c>
      <c r="F52" s="560"/>
      <c r="G52" s="560">
        <v>2</v>
      </c>
      <c r="H52" s="561">
        <f>(E52+G52)*20000</f>
        <v>60000</v>
      </c>
      <c r="I52" s="594" t="s">
        <v>181</v>
      </c>
      <c r="J52" s="236" t="s">
        <v>2511</v>
      </c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436"/>
      <c r="X52" s="341"/>
      <c r="Y52" s="132"/>
      <c r="Z52" s="436"/>
      <c r="AA52" s="132"/>
      <c r="AB52" s="132"/>
      <c r="AC52" s="436"/>
      <c r="AD52" s="132"/>
      <c r="AE52" s="132"/>
      <c r="AF52" s="436"/>
      <c r="AG52" s="132"/>
      <c r="AH52" s="132"/>
      <c r="AI52" s="436"/>
      <c r="AJ52" s="132"/>
      <c r="AK52" s="132"/>
      <c r="AL52" s="436"/>
      <c r="AM52" s="132"/>
      <c r="AN52" s="132"/>
      <c r="AO52" t="s">
        <v>2515</v>
      </c>
    </row>
    <row r="53" spans="1:45" ht="22.5" customHeight="1" x14ac:dyDescent="0.35">
      <c r="A53" s="560">
        <v>48</v>
      </c>
      <c r="B53" s="593" t="s">
        <v>1080</v>
      </c>
      <c r="C53" s="559" t="s">
        <v>413</v>
      </c>
      <c r="D53" s="560">
        <v>3</v>
      </c>
      <c r="E53" s="557">
        <v>2</v>
      </c>
      <c r="F53" s="557"/>
      <c r="G53" s="557">
        <v>2</v>
      </c>
      <c r="H53" s="561">
        <f t="shared" si="0"/>
        <v>80000</v>
      </c>
      <c r="I53" s="594"/>
      <c r="J53" s="132" t="s">
        <v>2512</v>
      </c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100" t="s">
        <v>2</v>
      </c>
      <c r="X53" s="6" t="s">
        <v>483</v>
      </c>
      <c r="Y53" s="132"/>
      <c r="Z53" s="100" t="s">
        <v>2</v>
      </c>
      <c r="AA53" s="6" t="s">
        <v>2519</v>
      </c>
      <c r="AB53" s="132"/>
      <c r="AC53" s="100" t="s">
        <v>2</v>
      </c>
      <c r="AD53" s="6" t="s">
        <v>1276</v>
      </c>
      <c r="AE53" s="132"/>
      <c r="AF53" s="100" t="s">
        <v>2</v>
      </c>
      <c r="AG53" s="6" t="s">
        <v>1481</v>
      </c>
      <c r="AH53" s="132"/>
      <c r="AI53" s="100" t="s">
        <v>2</v>
      </c>
      <c r="AJ53" s="6" t="s">
        <v>420</v>
      </c>
      <c r="AK53" s="132"/>
      <c r="AL53" s="100" t="s">
        <v>2</v>
      </c>
      <c r="AM53" s="6"/>
      <c r="AN53" s="132"/>
      <c r="AO53" s="100" t="s">
        <v>2</v>
      </c>
      <c r="AP53" s="6"/>
    </row>
    <row r="54" spans="1:45" ht="22.5" customHeight="1" x14ac:dyDescent="0.35">
      <c r="A54" s="560">
        <v>49</v>
      </c>
      <c r="B54" s="593" t="s">
        <v>501</v>
      </c>
      <c r="C54" s="559" t="s">
        <v>187</v>
      </c>
      <c r="D54" s="560">
        <v>1</v>
      </c>
      <c r="E54" s="557">
        <v>4</v>
      </c>
      <c r="F54" s="557"/>
      <c r="G54" s="557">
        <v>1</v>
      </c>
      <c r="H54" s="561">
        <f t="shared" si="0"/>
        <v>100000</v>
      </c>
      <c r="I54" s="594" t="s">
        <v>2513</v>
      </c>
      <c r="J54" s="341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100" t="s">
        <v>457</v>
      </c>
      <c r="X54" s="6" t="s">
        <v>484</v>
      </c>
      <c r="Y54" s="132"/>
      <c r="Z54" s="100" t="s">
        <v>457</v>
      </c>
      <c r="AA54" s="6" t="s">
        <v>649</v>
      </c>
      <c r="AB54" s="132"/>
      <c r="AC54" s="100" t="s">
        <v>457</v>
      </c>
      <c r="AD54" s="6"/>
      <c r="AE54" s="132"/>
      <c r="AF54" s="100" t="s">
        <v>457</v>
      </c>
      <c r="AG54" s="6" t="s">
        <v>413</v>
      </c>
      <c r="AH54" s="132"/>
      <c r="AI54" s="100" t="s">
        <v>457</v>
      </c>
      <c r="AJ54" s="6" t="s">
        <v>886</v>
      </c>
      <c r="AK54" s="132"/>
      <c r="AL54" s="100" t="s">
        <v>457</v>
      </c>
      <c r="AM54" s="6"/>
      <c r="AN54" s="132"/>
      <c r="AO54" s="100" t="s">
        <v>457</v>
      </c>
      <c r="AP54" s="6"/>
    </row>
    <row r="55" spans="1:45" ht="22.5" customHeight="1" x14ac:dyDescent="0.35">
      <c r="A55" s="560">
        <v>50</v>
      </c>
      <c r="B55" s="593" t="s">
        <v>483</v>
      </c>
      <c r="C55" s="559" t="s">
        <v>484</v>
      </c>
      <c r="D55" s="560">
        <v>6</v>
      </c>
      <c r="E55" s="557">
        <v>1</v>
      </c>
      <c r="F55" s="557"/>
      <c r="G55" s="557"/>
      <c r="H55" s="561">
        <f t="shared" si="0"/>
        <v>20000</v>
      </c>
      <c r="I55" s="594"/>
      <c r="J55" s="341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100" t="s">
        <v>99</v>
      </c>
      <c r="X55" s="100">
        <v>6</v>
      </c>
      <c r="Y55" s="132"/>
      <c r="Z55" s="100" t="s">
        <v>99</v>
      </c>
      <c r="AA55" s="100">
        <v>5</v>
      </c>
      <c r="AB55" s="132"/>
      <c r="AC55" s="100" t="s">
        <v>99</v>
      </c>
      <c r="AD55" s="100">
        <v>8</v>
      </c>
      <c r="AE55" s="132"/>
      <c r="AF55" s="100" t="s">
        <v>99</v>
      </c>
      <c r="AG55" s="100">
        <v>3</v>
      </c>
      <c r="AH55" s="132"/>
      <c r="AI55" s="100" t="s">
        <v>99</v>
      </c>
      <c r="AJ55" s="100">
        <v>7</v>
      </c>
      <c r="AK55" s="132"/>
      <c r="AL55" s="100" t="s">
        <v>99</v>
      </c>
      <c r="AM55" s="100"/>
      <c r="AN55" s="132"/>
      <c r="AO55" s="100" t="s">
        <v>99</v>
      </c>
      <c r="AP55" s="100"/>
    </row>
    <row r="56" spans="1:45" ht="22.5" customHeight="1" x14ac:dyDescent="0.35">
      <c r="A56" s="560">
        <v>51</v>
      </c>
      <c r="B56" s="593" t="s">
        <v>2518</v>
      </c>
      <c r="C56" s="588" t="s">
        <v>649</v>
      </c>
      <c r="D56" s="557">
        <v>5</v>
      </c>
      <c r="E56" s="557">
        <v>2</v>
      </c>
      <c r="F56" s="557"/>
      <c r="G56" s="557"/>
      <c r="H56" s="561">
        <f t="shared" si="0"/>
        <v>40000</v>
      </c>
      <c r="I56" s="594" t="s">
        <v>181</v>
      </c>
      <c r="J56" s="23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30" t="s">
        <v>70</v>
      </c>
      <c r="X56" s="2">
        <v>1</v>
      </c>
      <c r="Y56" s="132"/>
      <c r="Z56" s="30" t="s">
        <v>70</v>
      </c>
      <c r="AA56" s="2">
        <v>2</v>
      </c>
      <c r="AB56" s="132"/>
      <c r="AC56" s="30" t="s">
        <v>70</v>
      </c>
      <c r="AD56" s="2">
        <v>1</v>
      </c>
      <c r="AE56" s="132"/>
      <c r="AF56" s="30" t="s">
        <v>70</v>
      </c>
      <c r="AG56" s="2">
        <v>2</v>
      </c>
      <c r="AH56" s="132"/>
      <c r="AI56" s="30" t="s">
        <v>70</v>
      </c>
      <c r="AJ56" s="2">
        <v>1</v>
      </c>
      <c r="AK56" s="132"/>
      <c r="AL56" s="30" t="s">
        <v>70</v>
      </c>
      <c r="AM56" s="2"/>
      <c r="AN56" s="132"/>
      <c r="AO56" s="30" t="s">
        <v>70</v>
      </c>
      <c r="AP56" s="2"/>
    </row>
    <row r="57" spans="1:45" ht="22.5" customHeight="1" x14ac:dyDescent="0.35">
      <c r="A57" s="560">
        <v>52</v>
      </c>
      <c r="B57" s="593" t="s">
        <v>1276</v>
      </c>
      <c r="C57" s="588" t="s">
        <v>1633</v>
      </c>
      <c r="D57" s="557">
        <v>8</v>
      </c>
      <c r="E57" s="557">
        <v>1</v>
      </c>
      <c r="F57" s="557"/>
      <c r="G57" s="557"/>
      <c r="H57" s="561">
        <f t="shared" si="0"/>
        <v>20000</v>
      </c>
      <c r="I57" s="594" t="s">
        <v>181</v>
      </c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30" t="s">
        <v>71</v>
      </c>
      <c r="X57" s="281"/>
      <c r="Y57" s="132"/>
      <c r="Z57" s="30" t="s">
        <v>71</v>
      </c>
      <c r="AA57" s="281"/>
      <c r="AB57" s="132"/>
      <c r="AC57" s="30" t="s">
        <v>71</v>
      </c>
      <c r="AD57" s="281"/>
      <c r="AE57" s="132"/>
      <c r="AF57" s="30" t="s">
        <v>71</v>
      </c>
      <c r="AG57" s="281"/>
      <c r="AH57" s="132"/>
      <c r="AI57" s="30" t="s">
        <v>71</v>
      </c>
      <c r="AJ57" s="281">
        <v>1</v>
      </c>
      <c r="AK57" s="132"/>
      <c r="AL57" s="30" t="s">
        <v>71</v>
      </c>
      <c r="AM57" s="281"/>
      <c r="AN57" s="132"/>
      <c r="AO57" s="30" t="s">
        <v>71</v>
      </c>
      <c r="AP57" s="281"/>
    </row>
    <row r="58" spans="1:45" ht="22.5" customHeight="1" x14ac:dyDescent="0.35">
      <c r="A58" s="230">
        <v>53</v>
      </c>
      <c r="B58" s="93" t="s">
        <v>2221</v>
      </c>
      <c r="C58" s="118" t="s">
        <v>649</v>
      </c>
      <c r="D58" s="94">
        <v>5</v>
      </c>
      <c r="E58" s="94"/>
      <c r="F58" s="94"/>
      <c r="G58" s="94"/>
      <c r="H58" s="233">
        <f t="shared" si="0"/>
        <v>0</v>
      </c>
      <c r="I58" s="285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120" t="s">
        <v>0</v>
      </c>
      <c r="X58" s="79">
        <f>(X56+X57)*20000</f>
        <v>20000</v>
      </c>
      <c r="Y58" s="132"/>
      <c r="Z58" s="120" t="s">
        <v>0</v>
      </c>
      <c r="AA58" s="79">
        <f>(AA56+AA57)*20000</f>
        <v>40000</v>
      </c>
      <c r="AB58" s="132"/>
      <c r="AC58" s="120" t="s">
        <v>0</v>
      </c>
      <c r="AD58" s="79">
        <f>(AD56+AD57)*20000</f>
        <v>20000</v>
      </c>
      <c r="AE58" s="132"/>
      <c r="AF58" s="120" t="s">
        <v>0</v>
      </c>
      <c r="AG58" s="79">
        <f>(AG56+AG57)*20000</f>
        <v>40000</v>
      </c>
      <c r="AH58" s="132"/>
      <c r="AI58" s="120" t="s">
        <v>0</v>
      </c>
      <c r="AJ58" s="79">
        <f>(AJ56+AJ57)*20000</f>
        <v>40000</v>
      </c>
      <c r="AK58" s="132"/>
      <c r="AL58" s="120" t="s">
        <v>0</v>
      </c>
      <c r="AM58" s="79">
        <f>(AM56+AM57)*20000</f>
        <v>0</v>
      </c>
      <c r="AN58" s="132"/>
      <c r="AO58" s="120" t="s">
        <v>0</v>
      </c>
      <c r="AP58" s="79">
        <f>(AP56+AP57)*20000</f>
        <v>0</v>
      </c>
    </row>
    <row r="59" spans="1:45" x14ac:dyDescent="0.35">
      <c r="A59" s="560">
        <v>54</v>
      </c>
      <c r="B59" s="593" t="s">
        <v>1481</v>
      </c>
      <c r="C59" s="588" t="s">
        <v>413</v>
      </c>
      <c r="D59" s="557">
        <v>3</v>
      </c>
      <c r="E59" s="557">
        <v>2</v>
      </c>
      <c r="F59" s="557"/>
      <c r="G59" s="557"/>
      <c r="H59" s="561">
        <f t="shared" si="0"/>
        <v>40000</v>
      </c>
      <c r="I59" s="590" t="s">
        <v>181</v>
      </c>
      <c r="W59" s="436"/>
      <c r="X59" s="132"/>
      <c r="Y59" s="132"/>
      <c r="Z59" s="436"/>
      <c r="AA59" s="132"/>
      <c r="AB59" s="132"/>
      <c r="AC59" s="436"/>
      <c r="AD59" s="132"/>
      <c r="AE59" s="132"/>
      <c r="AF59" s="436"/>
      <c r="AG59" s="132"/>
      <c r="AH59" s="132"/>
      <c r="AI59" s="436"/>
      <c r="AJ59" s="132"/>
      <c r="AK59" s="132"/>
      <c r="AL59" s="436"/>
      <c r="AM59" s="132"/>
      <c r="AN59" s="132"/>
      <c r="AO59" s="436"/>
      <c r="AP59" s="132"/>
      <c r="AQ59" s="75"/>
      <c r="AR59" s="75"/>
      <c r="AS59" s="75"/>
    </row>
    <row r="60" spans="1:45" x14ac:dyDescent="0.35">
      <c r="A60" s="586">
        <v>55</v>
      </c>
      <c r="B60" s="587" t="s">
        <v>420</v>
      </c>
      <c r="C60" s="588" t="s">
        <v>886</v>
      </c>
      <c r="D60" s="557">
        <v>7</v>
      </c>
      <c r="E60" s="589">
        <v>1</v>
      </c>
      <c r="F60" s="589"/>
      <c r="G60" s="557">
        <v>1</v>
      </c>
      <c r="H60" s="561">
        <f t="shared" si="0"/>
        <v>40000</v>
      </c>
      <c r="I60" s="590" t="s">
        <v>181</v>
      </c>
      <c r="W60" s="436"/>
      <c r="X60" s="132"/>
      <c r="Y60" s="132"/>
      <c r="Z60" s="436"/>
      <c r="AA60" s="132"/>
      <c r="AB60" s="132"/>
      <c r="AC60" s="436"/>
      <c r="AD60" s="132"/>
      <c r="AE60" s="132"/>
      <c r="AF60" s="436"/>
      <c r="AG60" s="132"/>
      <c r="AH60" s="132"/>
      <c r="AI60" s="436"/>
      <c r="AJ60" s="132"/>
      <c r="AK60" s="132"/>
      <c r="AL60" s="436"/>
      <c r="AM60" s="132"/>
      <c r="AN60" s="132"/>
      <c r="AO60" s="436"/>
      <c r="AP60" s="132"/>
      <c r="AQ60" s="75"/>
      <c r="AR60" s="75"/>
      <c r="AS60" s="75"/>
    </row>
    <row r="61" spans="1:45" x14ac:dyDescent="0.35">
      <c r="A61" s="556"/>
      <c r="B61" s="587" t="s">
        <v>393</v>
      </c>
      <c r="C61" s="588" t="s">
        <v>1208</v>
      </c>
      <c r="D61" s="557">
        <v>7</v>
      </c>
      <c r="E61" s="589">
        <v>1</v>
      </c>
      <c r="F61" s="589"/>
      <c r="G61" s="589"/>
      <c r="H61" s="561">
        <f t="shared" si="0"/>
        <v>20000</v>
      </c>
      <c r="I61" s="590" t="s">
        <v>181</v>
      </c>
      <c r="W61" s="436"/>
      <c r="X61" s="132"/>
      <c r="Y61" s="132"/>
      <c r="Z61" s="436"/>
      <c r="AA61" s="132"/>
      <c r="AB61" s="132"/>
      <c r="AC61" s="436"/>
      <c r="AD61" s="132"/>
      <c r="AE61" s="132"/>
      <c r="AF61" s="436"/>
      <c r="AG61" s="132"/>
      <c r="AH61" s="132"/>
      <c r="AI61" s="436"/>
      <c r="AJ61" s="132"/>
      <c r="AK61" s="132"/>
      <c r="AL61" s="436"/>
      <c r="AM61" s="132"/>
      <c r="AN61" s="132"/>
      <c r="AO61" s="436"/>
      <c r="AP61" s="132"/>
      <c r="AQ61" s="75"/>
      <c r="AR61" s="75"/>
      <c r="AS61" s="75"/>
    </row>
    <row r="62" spans="1:45" x14ac:dyDescent="0.35">
      <c r="A62" s="586"/>
      <c r="B62" s="587" t="s">
        <v>1751</v>
      </c>
      <c r="C62" s="588" t="s">
        <v>413</v>
      </c>
      <c r="D62" s="557">
        <v>3</v>
      </c>
      <c r="E62" s="589">
        <v>1</v>
      </c>
      <c r="F62" s="589"/>
      <c r="G62" s="589"/>
      <c r="H62" s="561">
        <f t="shared" si="0"/>
        <v>20000</v>
      </c>
      <c r="I62" s="590" t="s">
        <v>181</v>
      </c>
      <c r="W62" s="436"/>
      <c r="X62" s="132"/>
      <c r="Y62" s="132"/>
      <c r="Z62" s="436"/>
      <c r="AA62" s="132"/>
      <c r="AB62" s="132"/>
      <c r="AC62" s="436"/>
      <c r="AD62" s="132"/>
      <c r="AE62" s="132"/>
      <c r="AF62" s="436"/>
      <c r="AG62" s="132"/>
      <c r="AH62" s="132"/>
      <c r="AI62" s="436"/>
      <c r="AJ62" s="132"/>
      <c r="AK62" s="132"/>
      <c r="AL62" s="436"/>
      <c r="AM62" s="132"/>
      <c r="AN62" s="132"/>
      <c r="AO62" s="436"/>
      <c r="AP62" s="132"/>
      <c r="AQ62" s="75"/>
      <c r="AR62" s="75"/>
      <c r="AS62" s="75"/>
    </row>
    <row r="63" spans="1:45" x14ac:dyDescent="0.35">
      <c r="A63" s="586"/>
      <c r="B63" s="587" t="s">
        <v>1249</v>
      </c>
      <c r="C63" s="588" t="s">
        <v>148</v>
      </c>
      <c r="D63" s="557">
        <v>4</v>
      </c>
      <c r="E63" s="589">
        <v>1</v>
      </c>
      <c r="F63" s="589"/>
      <c r="G63" s="589"/>
      <c r="H63" s="561">
        <f t="shared" si="0"/>
        <v>20000</v>
      </c>
      <c r="I63" s="590" t="s">
        <v>181</v>
      </c>
      <c r="W63" s="436"/>
      <c r="X63" s="132"/>
      <c r="Y63" s="132"/>
      <c r="Z63" s="436"/>
      <c r="AA63" s="132"/>
      <c r="AB63" s="132"/>
      <c r="AC63" s="436"/>
      <c r="AD63" s="132"/>
      <c r="AE63" s="132"/>
      <c r="AF63" s="436"/>
      <c r="AG63" s="132"/>
      <c r="AH63" s="132"/>
      <c r="AI63" s="436"/>
      <c r="AJ63" s="132"/>
      <c r="AK63" s="132"/>
      <c r="AL63" s="436"/>
      <c r="AM63" s="132"/>
      <c r="AN63" s="132"/>
      <c r="AO63" s="436"/>
      <c r="AP63" s="132"/>
      <c r="AQ63" s="75"/>
      <c r="AR63" s="75"/>
      <c r="AS63" s="75"/>
    </row>
    <row r="64" spans="1:45" x14ac:dyDescent="0.35">
      <c r="A64" s="586">
        <v>56</v>
      </c>
      <c r="B64" s="587" t="s">
        <v>2532</v>
      </c>
      <c r="C64" s="588" t="s">
        <v>413</v>
      </c>
      <c r="D64" s="557">
        <v>3</v>
      </c>
      <c r="E64" s="589"/>
      <c r="F64" s="589"/>
      <c r="G64" s="589">
        <v>1</v>
      </c>
      <c r="H64" s="561">
        <f t="shared" si="0"/>
        <v>20000</v>
      </c>
      <c r="I64" s="590" t="s">
        <v>181</v>
      </c>
      <c r="W64" s="436"/>
      <c r="X64" s="132"/>
      <c r="Y64" s="132"/>
      <c r="Z64" s="436"/>
      <c r="AA64" s="132"/>
      <c r="AB64" s="132"/>
      <c r="AC64" s="436"/>
      <c r="AD64" s="132"/>
      <c r="AE64" s="132"/>
      <c r="AF64" s="436"/>
      <c r="AG64" s="132"/>
      <c r="AH64" s="132"/>
      <c r="AI64" s="436"/>
      <c r="AJ64" s="132"/>
      <c r="AK64" s="132"/>
      <c r="AL64" s="436"/>
      <c r="AM64" s="132"/>
      <c r="AN64" s="132"/>
      <c r="AO64" s="436"/>
      <c r="AP64" s="132"/>
      <c r="AQ64" s="75"/>
      <c r="AR64" s="75"/>
      <c r="AS64" s="75"/>
    </row>
    <row r="65" spans="1:45" x14ac:dyDescent="0.35">
      <c r="A65" s="660" t="s">
        <v>140</v>
      </c>
      <c r="B65" s="661"/>
      <c r="C65" s="438"/>
      <c r="D65" s="555"/>
      <c r="E65" s="581">
        <f>SUM(E6:E64)</f>
        <v>131</v>
      </c>
      <c r="F65" s="583"/>
      <c r="G65" s="563">
        <f>SUM(G6:G64)</f>
        <v>19</v>
      </c>
      <c r="H65" s="243">
        <f>SUM(H6:H64)</f>
        <v>3000000</v>
      </c>
      <c r="I65" s="100"/>
      <c r="W65" s="436"/>
      <c r="X65" s="132"/>
      <c r="Y65" s="132"/>
      <c r="Z65" s="436"/>
      <c r="AA65" s="132"/>
      <c r="AB65" s="132"/>
      <c r="AC65" s="436"/>
      <c r="AD65" s="132"/>
      <c r="AE65" s="132"/>
      <c r="AF65" s="436"/>
      <c r="AG65" s="132"/>
      <c r="AH65" s="132"/>
      <c r="AI65" s="436"/>
      <c r="AJ65" s="132"/>
      <c r="AK65" s="132"/>
      <c r="AL65" s="436"/>
      <c r="AM65" s="132"/>
      <c r="AN65" s="132"/>
      <c r="AO65" s="436"/>
      <c r="AP65" s="132"/>
      <c r="AQ65" s="75"/>
      <c r="AR65" s="75"/>
      <c r="AS65" s="75"/>
    </row>
    <row r="66" spans="1:45" x14ac:dyDescent="0.35">
      <c r="W66" s="436"/>
      <c r="X66" s="436"/>
      <c r="Y66" s="132"/>
      <c r="Z66" s="436"/>
      <c r="AA66" s="436"/>
      <c r="AB66" s="132"/>
      <c r="AC66" s="436"/>
      <c r="AD66" s="436"/>
      <c r="AE66" s="132"/>
      <c r="AF66" s="436"/>
      <c r="AG66" s="436"/>
      <c r="AH66" s="132"/>
      <c r="AI66" s="436"/>
      <c r="AJ66" s="436"/>
      <c r="AK66" s="132"/>
      <c r="AL66" s="436"/>
      <c r="AM66" s="436"/>
      <c r="AN66" s="132"/>
      <c r="AO66" s="436"/>
      <c r="AP66" s="436"/>
      <c r="AQ66" s="75"/>
      <c r="AR66" s="75"/>
      <c r="AS66" s="75"/>
    </row>
    <row r="67" spans="1:45" x14ac:dyDescent="0.35">
      <c r="B67" s="375" t="s">
        <v>1443</v>
      </c>
      <c r="C67" s="572">
        <f>E65-C68-C69-C70-C71</f>
        <v>119</v>
      </c>
      <c r="D67" s="572"/>
      <c r="E67" s="573"/>
      <c r="F67" s="573"/>
      <c r="G67" s="574"/>
      <c r="H67" s="336"/>
      <c r="I67" s="439"/>
      <c r="W67" s="436"/>
      <c r="X67" s="523"/>
      <c r="Y67" s="132"/>
      <c r="Z67" s="436"/>
      <c r="AA67" s="523"/>
      <c r="AB67" s="132"/>
      <c r="AC67" s="436"/>
      <c r="AD67" s="523"/>
      <c r="AE67" s="132"/>
      <c r="AF67" s="436"/>
      <c r="AG67" s="523"/>
      <c r="AH67" s="132"/>
      <c r="AI67" s="436"/>
      <c r="AJ67" s="523"/>
      <c r="AK67" s="132"/>
      <c r="AL67" s="436"/>
      <c r="AM67" s="523"/>
      <c r="AN67" s="132"/>
      <c r="AO67" s="436"/>
      <c r="AP67" s="523"/>
      <c r="AQ67" s="75"/>
      <c r="AR67" s="75"/>
      <c r="AS67" s="75"/>
    </row>
    <row r="68" spans="1:45" x14ac:dyDescent="0.35">
      <c r="B68" s="375" t="s">
        <v>1603</v>
      </c>
      <c r="C68" s="574">
        <v>6</v>
      </c>
      <c r="D68" s="574"/>
      <c r="E68" s="575"/>
      <c r="F68" s="575"/>
      <c r="G68" s="574"/>
      <c r="I68" s="294"/>
      <c r="W68" s="436"/>
      <c r="X68" s="436"/>
      <c r="Y68" s="132"/>
      <c r="Z68" s="436"/>
      <c r="AA68" s="436"/>
      <c r="AB68" s="132"/>
      <c r="AC68" s="436"/>
      <c r="AD68" s="436"/>
      <c r="AE68" s="132"/>
      <c r="AF68" s="436"/>
      <c r="AG68" s="436"/>
      <c r="AH68" s="132"/>
      <c r="AI68" s="436"/>
      <c r="AJ68" s="436"/>
      <c r="AK68" s="132"/>
      <c r="AL68" s="436"/>
      <c r="AM68" s="436"/>
      <c r="AN68" s="132"/>
      <c r="AO68" s="436"/>
      <c r="AP68" s="436"/>
      <c r="AQ68" s="75"/>
      <c r="AR68" s="75"/>
      <c r="AS68" s="75"/>
    </row>
    <row r="69" spans="1:45" x14ac:dyDescent="0.35">
      <c r="B69" s="375" t="s">
        <v>1998</v>
      </c>
      <c r="C69" s="574">
        <v>3</v>
      </c>
      <c r="D69" s="574"/>
      <c r="E69" s="575"/>
      <c r="F69" s="575"/>
      <c r="G69" s="574"/>
      <c r="I69" s="169"/>
      <c r="W69" s="436"/>
      <c r="X69" s="132"/>
      <c r="Y69" s="132"/>
      <c r="Z69" s="436"/>
      <c r="AA69" s="132"/>
      <c r="AB69" s="132"/>
      <c r="AC69" s="436"/>
      <c r="AD69" s="132"/>
      <c r="AE69" s="132"/>
      <c r="AF69" s="436"/>
      <c r="AG69" s="132"/>
      <c r="AH69" s="132"/>
      <c r="AI69" s="436"/>
      <c r="AJ69" s="132"/>
      <c r="AK69" s="132"/>
      <c r="AL69" s="436"/>
      <c r="AM69" s="132"/>
      <c r="AN69" s="132"/>
      <c r="AO69" s="436"/>
      <c r="AP69" s="132"/>
      <c r="AQ69" s="75"/>
      <c r="AR69" s="75"/>
      <c r="AS69" s="75"/>
    </row>
    <row r="70" spans="1:45" x14ac:dyDescent="0.35">
      <c r="B70" s="375" t="s">
        <v>2458</v>
      </c>
      <c r="C70" s="574">
        <v>2</v>
      </c>
      <c r="D70" s="574"/>
      <c r="E70" s="575"/>
      <c r="F70" s="575"/>
      <c r="G70" s="574"/>
      <c r="I70" s="294"/>
      <c r="W70" s="362"/>
      <c r="X70" s="132"/>
      <c r="Y70" s="132"/>
      <c r="Z70" s="436"/>
      <c r="AA70" s="132"/>
      <c r="AB70" s="132"/>
      <c r="AC70" s="436"/>
      <c r="AD70" s="132"/>
      <c r="AE70" s="132"/>
      <c r="AF70" s="436"/>
      <c r="AG70" s="132"/>
      <c r="AH70" s="132"/>
      <c r="AI70" s="436"/>
      <c r="AJ70" s="132"/>
      <c r="AK70" s="132"/>
      <c r="AL70" s="436"/>
      <c r="AM70" s="132"/>
      <c r="AN70" s="132"/>
      <c r="AO70" s="436"/>
      <c r="AP70" s="132"/>
      <c r="AQ70" s="75"/>
      <c r="AR70" s="75"/>
      <c r="AS70" s="75"/>
    </row>
    <row r="71" spans="1:45" x14ac:dyDescent="0.35">
      <c r="A71" s="564"/>
      <c r="B71" s="375" t="s">
        <v>2514</v>
      </c>
      <c r="C71" s="574">
        <v>1</v>
      </c>
      <c r="D71" s="574"/>
      <c r="E71" s="575"/>
      <c r="F71" s="575"/>
      <c r="G71" s="574"/>
      <c r="W71" s="362"/>
      <c r="X71" s="132"/>
      <c r="Y71" s="132"/>
      <c r="Z71" s="436"/>
      <c r="AA71" s="132"/>
      <c r="AB71" s="132"/>
      <c r="AC71" s="436"/>
      <c r="AD71" s="132"/>
      <c r="AE71" s="132"/>
      <c r="AF71" s="436"/>
      <c r="AG71" s="132"/>
      <c r="AH71" s="132"/>
      <c r="AI71" s="436"/>
      <c r="AJ71" s="132"/>
      <c r="AK71" s="132"/>
      <c r="AL71" s="436"/>
      <c r="AM71" s="132"/>
      <c r="AN71" s="132"/>
      <c r="AO71" s="436"/>
      <c r="AP71" s="132"/>
      <c r="AQ71" s="75"/>
      <c r="AR71" s="75"/>
      <c r="AS71" s="75"/>
    </row>
    <row r="72" spans="1:45" x14ac:dyDescent="0.35">
      <c r="B72" s="375" t="s">
        <v>71</v>
      </c>
      <c r="C72" s="574">
        <f>G65</f>
        <v>19</v>
      </c>
      <c r="D72" s="576" t="s">
        <v>2516</v>
      </c>
      <c r="E72" s="577" t="s">
        <v>2517</v>
      </c>
      <c r="F72" s="577"/>
      <c r="G72" s="576" t="s">
        <v>1082</v>
      </c>
      <c r="H72" s="87" t="s">
        <v>1182</v>
      </c>
      <c r="I72" s="439" t="s">
        <v>740</v>
      </c>
      <c r="W72" s="265"/>
      <c r="X72" s="265"/>
      <c r="Y72" s="265"/>
      <c r="Z72" s="265"/>
      <c r="AA72" s="265"/>
      <c r="AB72" s="265"/>
      <c r="AC72" s="265"/>
      <c r="AD72" s="265"/>
      <c r="AE72" s="265"/>
      <c r="AF72" s="265"/>
      <c r="AG72" s="265"/>
      <c r="AH72" s="265"/>
      <c r="AI72" s="265"/>
      <c r="AJ72" s="265"/>
      <c r="AK72" s="265"/>
      <c r="AL72" s="265"/>
      <c r="AM72" s="265"/>
      <c r="AN72" s="265"/>
      <c r="AO72" s="265"/>
      <c r="AP72" s="265"/>
    </row>
    <row r="73" spans="1:45" x14ac:dyDescent="0.35">
      <c r="B73" s="578" t="s">
        <v>140</v>
      </c>
      <c r="C73" s="579">
        <f>SUM(C67:C72)</f>
        <v>150</v>
      </c>
      <c r="D73" s="576">
        <f>C73*20000</f>
        <v>3000000</v>
      </c>
      <c r="E73" s="576">
        <f>(C73*17000)</f>
        <v>2550000</v>
      </c>
      <c r="F73" s="576"/>
      <c r="G73" s="577">
        <f>(D73-E73)+85000</f>
        <v>535000</v>
      </c>
      <c r="H73" s="87">
        <v>40000</v>
      </c>
      <c r="I73" s="595">
        <f>G73-H73</f>
        <v>495000</v>
      </c>
      <c r="W73" s="265"/>
      <c r="X73" s="265"/>
      <c r="Y73" s="265"/>
      <c r="Z73" s="265"/>
      <c r="AA73" s="265"/>
      <c r="AB73" s="265"/>
      <c r="AC73" s="265"/>
      <c r="AD73" s="265"/>
      <c r="AE73" s="265"/>
      <c r="AF73" s="265"/>
      <c r="AG73" s="265"/>
      <c r="AH73" s="265"/>
      <c r="AI73" s="265"/>
      <c r="AJ73" s="265"/>
      <c r="AK73" s="265"/>
      <c r="AL73" s="265"/>
      <c r="AM73" s="265"/>
      <c r="AN73" s="265"/>
      <c r="AO73" s="265"/>
      <c r="AP73" s="265"/>
    </row>
    <row r="74" spans="1:45" x14ac:dyDescent="0.35">
      <c r="B74" s="75"/>
      <c r="C74" s="173"/>
      <c r="D74" s="86"/>
      <c r="E74" s="86"/>
      <c r="F74" s="86"/>
      <c r="G74" s="86"/>
      <c r="H74" s="87"/>
      <c r="I74" s="439"/>
      <c r="W74" s="265"/>
      <c r="X74" s="265"/>
      <c r="Y74" s="265"/>
      <c r="Z74" s="265"/>
      <c r="AA74" s="265"/>
      <c r="AB74" s="265"/>
      <c r="AC74" s="265"/>
      <c r="AD74" s="265"/>
      <c r="AE74" s="265"/>
      <c r="AF74" s="265"/>
      <c r="AG74" s="265"/>
      <c r="AH74" s="265"/>
      <c r="AI74" s="265"/>
      <c r="AJ74" s="265"/>
      <c r="AK74" s="265"/>
      <c r="AL74" s="265"/>
      <c r="AM74" s="265"/>
      <c r="AN74" s="265"/>
      <c r="AO74" s="265"/>
      <c r="AP74" s="265"/>
    </row>
    <row r="75" spans="1:45" ht="21" customHeight="1" x14ac:dyDescent="0.35">
      <c r="B75" s="571" t="s">
        <v>1630</v>
      </c>
      <c r="C75" s="569" t="s">
        <v>2505</v>
      </c>
      <c r="D75" s="569" t="s">
        <v>2506</v>
      </c>
      <c r="E75" s="569" t="s">
        <v>2507</v>
      </c>
      <c r="F75" s="569"/>
      <c r="G75" s="569" t="s">
        <v>140</v>
      </c>
      <c r="H75" s="294"/>
      <c r="I75" s="294"/>
      <c r="W75" s="265"/>
      <c r="X75" s="265"/>
      <c r="Y75" s="265"/>
      <c r="Z75" s="265"/>
      <c r="AA75" s="265"/>
      <c r="AB75" s="265"/>
      <c r="AC75" s="265"/>
      <c r="AD75" s="265"/>
      <c r="AE75" s="265"/>
      <c r="AF75" s="265"/>
      <c r="AG75" s="265"/>
      <c r="AH75" s="265"/>
      <c r="AI75" s="265"/>
      <c r="AJ75" s="265"/>
      <c r="AK75" s="265"/>
      <c r="AL75" s="265"/>
      <c r="AM75" s="265"/>
      <c r="AN75" s="265"/>
      <c r="AO75" s="265"/>
      <c r="AP75" s="265"/>
    </row>
    <row r="76" spans="1:45" x14ac:dyDescent="0.35">
      <c r="B76" t="s">
        <v>16</v>
      </c>
      <c r="C76" s="169">
        <v>52000</v>
      </c>
      <c r="D76" s="69"/>
      <c r="G76" s="69">
        <f>+C76+D76</f>
        <v>52000</v>
      </c>
      <c r="H76" s="169" t="s">
        <v>181</v>
      </c>
      <c r="I76" s="169"/>
      <c r="W76" s="265"/>
      <c r="X76" s="265"/>
      <c r="Y76" s="265"/>
      <c r="Z76" s="265"/>
      <c r="AA76" s="265"/>
      <c r="AB76" s="265"/>
      <c r="AC76" s="265"/>
      <c r="AD76" s="265"/>
      <c r="AE76" s="265"/>
      <c r="AF76" s="265"/>
      <c r="AG76" s="265"/>
      <c r="AH76" s="265"/>
      <c r="AI76" s="265"/>
      <c r="AJ76" s="265"/>
      <c r="AK76" s="265"/>
      <c r="AL76" s="265"/>
      <c r="AM76" s="265"/>
      <c r="AN76" s="265"/>
      <c r="AO76" s="265"/>
      <c r="AP76" s="265"/>
    </row>
    <row r="77" spans="1:45" x14ac:dyDescent="0.35">
      <c r="B77" t="s">
        <v>14</v>
      </c>
      <c r="C77" s="169">
        <v>52000</v>
      </c>
      <c r="D77" s="69"/>
      <c r="G77" s="69">
        <f>+C77+D77</f>
        <v>52000</v>
      </c>
      <c r="H77" s="169" t="s">
        <v>181</v>
      </c>
      <c r="I77" s="169"/>
      <c r="W77" s="265"/>
      <c r="X77" s="265"/>
      <c r="Y77" s="265"/>
      <c r="Z77" s="265"/>
      <c r="AA77" s="265"/>
      <c r="AB77" s="265"/>
      <c r="AC77" s="265"/>
      <c r="AD77" s="265"/>
      <c r="AE77" s="265"/>
      <c r="AF77" s="265"/>
      <c r="AG77" s="265"/>
      <c r="AH77" s="265"/>
      <c r="AI77" s="265"/>
      <c r="AJ77" s="265"/>
      <c r="AK77" s="265"/>
      <c r="AL77" s="265"/>
      <c r="AM77" s="265"/>
      <c r="AN77" s="265"/>
      <c r="AO77" s="265"/>
      <c r="AP77" s="265"/>
    </row>
    <row r="78" spans="1:45" x14ac:dyDescent="0.35">
      <c r="B78" t="s">
        <v>2504</v>
      </c>
      <c r="C78" s="294">
        <f>C77*2</f>
        <v>104000</v>
      </c>
      <c r="D78" s="69">
        <v>52000</v>
      </c>
      <c r="G78" s="69">
        <f>+C78+D78</f>
        <v>156000</v>
      </c>
      <c r="H78" s="294" t="s">
        <v>181</v>
      </c>
      <c r="I78" s="294"/>
      <c r="W78" s="265"/>
      <c r="X78" s="265"/>
      <c r="Y78" s="265"/>
      <c r="Z78" s="265"/>
      <c r="AA78" s="265"/>
      <c r="AB78" s="265"/>
      <c r="AC78" s="265"/>
      <c r="AD78" s="265"/>
      <c r="AE78" s="265"/>
      <c r="AF78" s="265"/>
      <c r="AG78" s="265"/>
      <c r="AH78" s="265"/>
      <c r="AI78" s="265"/>
      <c r="AJ78" s="265"/>
      <c r="AK78" s="265"/>
      <c r="AL78" s="265"/>
      <c r="AM78" s="265"/>
      <c r="AN78" s="265"/>
      <c r="AO78" s="265"/>
      <c r="AP78" s="265"/>
    </row>
    <row r="79" spans="1:45" x14ac:dyDescent="0.35">
      <c r="B79" t="s">
        <v>17</v>
      </c>
      <c r="C79" s="169">
        <v>52000</v>
      </c>
      <c r="G79" s="69">
        <f>+C79+D79</f>
        <v>52000</v>
      </c>
      <c r="H79" s="3" t="s">
        <v>181</v>
      </c>
    </row>
    <row r="80" spans="1:45" x14ac:dyDescent="0.35">
      <c r="B80" t="s">
        <v>727</v>
      </c>
      <c r="C80" s="169">
        <v>52000</v>
      </c>
      <c r="D80" s="564"/>
      <c r="E80" s="69">
        <f>34300*3</f>
        <v>102900</v>
      </c>
      <c r="F80" s="69"/>
      <c r="G80" s="69">
        <f>C80+E80</f>
        <v>154900</v>
      </c>
      <c r="H80" s="3" t="s">
        <v>181</v>
      </c>
      <c r="J80" s="580" t="s">
        <v>2521</v>
      </c>
      <c r="K80" s="580"/>
      <c r="L80" s="580"/>
      <c r="M80" s="580"/>
      <c r="N80" s="580"/>
      <c r="O80" s="580"/>
      <c r="P80" s="580"/>
      <c r="Q80" s="580"/>
      <c r="R80" s="580"/>
      <c r="S80" s="580"/>
      <c r="T80" s="580"/>
      <c r="U80" s="580"/>
      <c r="V80" s="580"/>
      <c r="W80" s="375"/>
    </row>
    <row r="81" spans="1:24" x14ac:dyDescent="0.35">
      <c r="A81" s="564"/>
      <c r="B81" t="s">
        <v>12</v>
      </c>
      <c r="C81" s="169">
        <v>52000</v>
      </c>
      <c r="G81" s="69">
        <f>+C81+D81</f>
        <v>52000</v>
      </c>
      <c r="H81" s="3" t="s">
        <v>181</v>
      </c>
      <c r="I81" s="173"/>
      <c r="J81" s="580" t="s">
        <v>2520</v>
      </c>
      <c r="K81" s="580"/>
      <c r="L81" s="580"/>
      <c r="M81" s="580"/>
      <c r="N81" s="580"/>
      <c r="O81" s="580"/>
      <c r="P81" s="580"/>
      <c r="Q81" s="580"/>
      <c r="R81" s="580"/>
      <c r="S81" s="580"/>
      <c r="T81" s="580"/>
      <c r="U81" s="580"/>
      <c r="V81" s="580"/>
      <c r="W81" s="375"/>
    </row>
    <row r="82" spans="1:24" x14ac:dyDescent="0.35">
      <c r="B82" s="565" t="s">
        <v>140</v>
      </c>
      <c r="C82" s="566">
        <f>SUM(C76:C81)</f>
        <v>364000</v>
      </c>
      <c r="D82" s="566">
        <f>SUM(D76:D81)</f>
        <v>52000</v>
      </c>
      <c r="E82" s="566">
        <f>SUM(E76:E81)</f>
        <v>102900</v>
      </c>
      <c r="F82" s="566"/>
      <c r="G82" s="566">
        <f>SUM(G76:G81)</f>
        <v>518900</v>
      </c>
      <c r="I82" s="173"/>
      <c r="J82" s="580" t="s">
        <v>2523</v>
      </c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375"/>
    </row>
    <row r="83" spans="1:24" x14ac:dyDescent="0.35">
      <c r="I83" s="173"/>
      <c r="J83" s="580" t="s">
        <v>2522</v>
      </c>
      <c r="K83" s="580"/>
      <c r="L83" s="580"/>
      <c r="M83" s="580"/>
      <c r="N83" s="580"/>
      <c r="O83" s="580"/>
      <c r="P83" s="580"/>
      <c r="Q83" s="580"/>
      <c r="R83" s="580"/>
      <c r="S83" s="580"/>
      <c r="T83" s="580"/>
      <c r="U83" s="580"/>
      <c r="V83" s="580"/>
      <c r="W83" s="375"/>
    </row>
    <row r="84" spans="1:24" x14ac:dyDescent="0.35">
      <c r="B84" s="569" t="s">
        <v>1630</v>
      </c>
      <c r="C84" s="569" t="s">
        <v>2507</v>
      </c>
      <c r="D84" s="569" t="s">
        <v>2508</v>
      </c>
      <c r="E84" s="569" t="s">
        <v>721</v>
      </c>
      <c r="F84" s="569" t="s">
        <v>2529</v>
      </c>
      <c r="G84" s="569" t="s">
        <v>140</v>
      </c>
      <c r="I84" s="173"/>
      <c r="J84" s="580" t="s">
        <v>2524</v>
      </c>
      <c r="K84" s="580"/>
      <c r="L84" s="580"/>
      <c r="M84" s="580"/>
      <c r="N84" s="580"/>
      <c r="O84" s="580"/>
      <c r="P84" s="580"/>
      <c r="Q84" s="580"/>
      <c r="R84" s="580"/>
      <c r="S84" s="580"/>
      <c r="T84" s="580"/>
      <c r="U84" s="580"/>
      <c r="V84" s="580"/>
      <c r="W84" s="375"/>
    </row>
    <row r="85" spans="1:24" x14ac:dyDescent="0.35">
      <c r="B85" t="s">
        <v>3</v>
      </c>
      <c r="C85" s="169">
        <f>34296*4</f>
        <v>137184</v>
      </c>
      <c r="D85" s="69">
        <f>27996*6</f>
        <v>167976</v>
      </c>
      <c r="E85" s="69">
        <v>118797</v>
      </c>
      <c r="F85" s="69">
        <v>68250</v>
      </c>
      <c r="G85" s="69">
        <f>SUM(C85:F85)</f>
        <v>492207</v>
      </c>
      <c r="J85" s="580"/>
      <c r="K85" s="580"/>
      <c r="L85" s="580"/>
      <c r="M85" s="580"/>
      <c r="N85" s="580"/>
      <c r="O85" s="580"/>
      <c r="P85" s="580"/>
      <c r="Q85" s="580"/>
      <c r="R85" s="580"/>
      <c r="S85" s="580"/>
      <c r="T85" s="580"/>
      <c r="U85" s="580"/>
      <c r="V85" s="580"/>
      <c r="W85" s="375"/>
    </row>
    <row r="86" spans="1:24" x14ac:dyDescent="0.35">
      <c r="B86" t="s">
        <v>2509</v>
      </c>
      <c r="E86" s="69"/>
      <c r="F86" s="69"/>
      <c r="G86" s="69">
        <v>16000</v>
      </c>
      <c r="J86" s="580" t="s">
        <v>2525</v>
      </c>
      <c r="K86" s="580"/>
      <c r="L86" s="580"/>
      <c r="M86" s="580"/>
      <c r="N86" s="580"/>
      <c r="O86" s="580"/>
      <c r="P86" s="580"/>
      <c r="Q86" s="580"/>
      <c r="R86" s="580"/>
      <c r="S86" s="580"/>
      <c r="T86" s="580"/>
      <c r="U86" s="580"/>
      <c r="V86" s="580"/>
      <c r="W86" s="375"/>
    </row>
    <row r="87" spans="1:24" x14ac:dyDescent="0.35">
      <c r="B87" t="s">
        <v>2510</v>
      </c>
      <c r="E87" s="69"/>
      <c r="F87" s="69"/>
      <c r="G87" s="69">
        <v>10000</v>
      </c>
      <c r="J87" s="580" t="s">
        <v>2526</v>
      </c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375"/>
    </row>
    <row r="88" spans="1:24" x14ac:dyDescent="0.35">
      <c r="A88" s="582"/>
      <c r="B88" t="s">
        <v>2528</v>
      </c>
      <c r="D88" s="582"/>
      <c r="E88" s="69"/>
      <c r="F88" s="69"/>
      <c r="G88" s="69">
        <v>33000</v>
      </c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375"/>
    </row>
    <row r="89" spans="1:24" x14ac:dyDescent="0.35">
      <c r="B89" s="567" t="s">
        <v>140</v>
      </c>
      <c r="C89" s="568"/>
      <c r="D89" s="569"/>
      <c r="E89" s="570"/>
      <c r="F89" s="570"/>
      <c r="G89" s="571">
        <f>SUM(G85:G88)</f>
        <v>551207</v>
      </c>
      <c r="H89" s="3" t="s">
        <v>181</v>
      </c>
      <c r="J89" s="580" t="s">
        <v>209</v>
      </c>
      <c r="K89" s="580"/>
      <c r="L89" s="580"/>
      <c r="M89" s="580"/>
      <c r="N89" s="580"/>
      <c r="O89" s="580"/>
      <c r="P89" s="580"/>
      <c r="Q89" s="580"/>
      <c r="R89" s="580"/>
      <c r="S89" s="580"/>
      <c r="T89" s="580"/>
      <c r="U89" s="580"/>
      <c r="V89" s="580"/>
      <c r="W89" s="375"/>
    </row>
    <row r="90" spans="1:24" x14ac:dyDescent="0.35">
      <c r="J90" s="580" t="s">
        <v>2527</v>
      </c>
      <c r="K90" s="580"/>
      <c r="L90" s="580"/>
      <c r="M90" s="580"/>
      <c r="N90" s="580"/>
      <c r="O90" s="580"/>
      <c r="P90" s="580"/>
      <c r="Q90" s="580"/>
      <c r="R90" s="580"/>
      <c r="S90" s="580"/>
      <c r="T90" s="580"/>
      <c r="U90" s="580"/>
      <c r="V90" s="580"/>
      <c r="W90" s="375"/>
    </row>
    <row r="91" spans="1:24" x14ac:dyDescent="0.35">
      <c r="B91" t="s">
        <v>2530</v>
      </c>
      <c r="X91" t="s">
        <v>2531</v>
      </c>
    </row>
  </sheetData>
  <mergeCells count="1">
    <mergeCell ref="A65:B65"/>
  </mergeCells>
  <pageMargins left="0.31496062992125984" right="0.31496062992125984" top="0.19685039370078741" bottom="0.15748031496062992" header="0.31496062992125984" footer="0.31496062992125984"/>
  <pageSetup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opLeftCell="A4" workbookViewId="0">
      <selection activeCell="H21" sqref="H21:M21"/>
    </sheetView>
  </sheetViews>
  <sheetFormatPr defaultRowHeight="14.5" x14ac:dyDescent="0.35"/>
  <cols>
    <col min="1" max="1" width="14" bestFit="1" customWidth="1"/>
    <col min="3" max="3" width="10.453125" customWidth="1"/>
    <col min="4" max="4" width="12.54296875" style="3" customWidth="1"/>
    <col min="11" max="11" width="11" bestFit="1" customWidth="1"/>
    <col min="16" max="16" width="10.54296875" bestFit="1" customWidth="1"/>
  </cols>
  <sheetData>
    <row r="2" spans="1:15" x14ac:dyDescent="0.35">
      <c r="A2" t="s">
        <v>129</v>
      </c>
      <c r="B2">
        <v>21</v>
      </c>
      <c r="C2" s="3">
        <v>48000</v>
      </c>
      <c r="D2" s="3">
        <f>B2*C2</f>
        <v>1008000</v>
      </c>
      <c r="H2" s="43" t="s">
        <v>134</v>
      </c>
      <c r="I2" s="43" t="s">
        <v>135</v>
      </c>
      <c r="J2" s="43">
        <v>2023</v>
      </c>
      <c r="K2" s="43">
        <v>2024</v>
      </c>
      <c r="L2" s="43">
        <v>2025</v>
      </c>
      <c r="M2" s="43">
        <v>2026</v>
      </c>
      <c r="N2" s="43">
        <v>2027</v>
      </c>
      <c r="O2" s="43">
        <v>2028</v>
      </c>
    </row>
    <row r="3" spans="1:15" x14ac:dyDescent="0.35">
      <c r="A3" t="s">
        <v>130</v>
      </c>
      <c r="B3">
        <v>60</v>
      </c>
      <c r="C3" s="3">
        <v>4800</v>
      </c>
      <c r="D3" s="3">
        <f>B3*C3</f>
        <v>288000</v>
      </c>
      <c r="H3" s="40" t="s">
        <v>136</v>
      </c>
      <c r="I3" s="40">
        <v>1</v>
      </c>
      <c r="J3" s="40">
        <v>1</v>
      </c>
      <c r="K3" s="40">
        <v>1</v>
      </c>
      <c r="L3" s="40">
        <v>1</v>
      </c>
      <c r="M3" s="40">
        <v>1</v>
      </c>
      <c r="N3" s="40">
        <v>1</v>
      </c>
      <c r="O3" s="40">
        <v>1</v>
      </c>
    </row>
    <row r="4" spans="1:15" x14ac:dyDescent="0.35">
      <c r="A4" t="s">
        <v>132</v>
      </c>
      <c r="C4" s="3"/>
      <c r="D4" s="3">
        <v>27000</v>
      </c>
      <c r="H4" s="41" t="s">
        <v>137</v>
      </c>
      <c r="I4" s="41">
        <v>5</v>
      </c>
      <c r="J4" s="41">
        <v>6</v>
      </c>
      <c r="K4" s="41">
        <v>8</v>
      </c>
      <c r="L4" s="41">
        <v>8</v>
      </c>
      <c r="M4" s="41">
        <v>8</v>
      </c>
      <c r="N4" s="41">
        <v>8</v>
      </c>
      <c r="O4" s="41">
        <v>8</v>
      </c>
    </row>
    <row r="5" spans="1:15" x14ac:dyDescent="0.35">
      <c r="A5" t="s">
        <v>131</v>
      </c>
      <c r="B5">
        <v>5</v>
      </c>
      <c r="C5" s="3">
        <v>48000</v>
      </c>
      <c r="D5" s="3">
        <f>B5*C5</f>
        <v>240000</v>
      </c>
      <c r="H5" s="41" t="s">
        <v>138</v>
      </c>
      <c r="I5" s="41">
        <v>6</v>
      </c>
      <c r="J5" s="41">
        <v>10</v>
      </c>
      <c r="K5" s="41">
        <v>12</v>
      </c>
      <c r="L5" s="41">
        <v>12</v>
      </c>
      <c r="M5" s="41">
        <v>15</v>
      </c>
      <c r="N5" s="41">
        <v>15</v>
      </c>
      <c r="O5" s="41">
        <v>16</v>
      </c>
    </row>
    <row r="6" spans="1:15" x14ac:dyDescent="0.35">
      <c r="A6" t="s">
        <v>132</v>
      </c>
      <c r="D6" s="3">
        <v>20000</v>
      </c>
      <c r="H6" s="41" t="s">
        <v>138</v>
      </c>
      <c r="I6" s="41">
        <v>5</v>
      </c>
      <c r="J6" s="41">
        <v>8</v>
      </c>
      <c r="K6" s="41">
        <v>10</v>
      </c>
      <c r="L6" s="41">
        <v>10</v>
      </c>
      <c r="M6" s="41">
        <v>12</v>
      </c>
      <c r="N6" s="41">
        <v>12</v>
      </c>
      <c r="O6" s="41">
        <v>12</v>
      </c>
    </row>
    <row r="7" spans="1:15" x14ac:dyDescent="0.35">
      <c r="A7" s="36" t="s">
        <v>0</v>
      </c>
      <c r="B7" s="36"/>
      <c r="C7" s="36"/>
      <c r="D7" s="37">
        <f>SUM(D2:D6)</f>
        <v>1583000</v>
      </c>
      <c r="H7" s="41">
        <v>1</v>
      </c>
      <c r="I7" s="41">
        <v>5</v>
      </c>
      <c r="J7" s="41">
        <v>7</v>
      </c>
      <c r="K7" s="41">
        <v>8</v>
      </c>
      <c r="L7" s="41">
        <v>16</v>
      </c>
      <c r="M7" s="41">
        <v>18</v>
      </c>
      <c r="N7" s="41">
        <v>18</v>
      </c>
      <c r="O7" s="41">
        <v>19</v>
      </c>
    </row>
    <row r="8" spans="1:15" x14ac:dyDescent="0.35">
      <c r="H8" s="41" t="s">
        <v>139</v>
      </c>
      <c r="I8" s="41">
        <v>2</v>
      </c>
      <c r="J8" s="41">
        <v>2</v>
      </c>
      <c r="K8" s="41">
        <v>2</v>
      </c>
      <c r="L8" s="41">
        <v>2</v>
      </c>
      <c r="M8" s="41">
        <v>2</v>
      </c>
      <c r="N8" s="41">
        <v>2</v>
      </c>
      <c r="O8" s="41">
        <v>2</v>
      </c>
    </row>
    <row r="9" spans="1:15" x14ac:dyDescent="0.35">
      <c r="A9" s="4" t="s">
        <v>2</v>
      </c>
      <c r="B9" s="4" t="s">
        <v>116</v>
      </c>
      <c r="C9" s="4" t="s">
        <v>117</v>
      </c>
      <c r="D9" s="4" t="s">
        <v>0</v>
      </c>
      <c r="E9" s="4"/>
      <c r="F9" s="4"/>
      <c r="H9" s="42" t="s">
        <v>140</v>
      </c>
      <c r="I9" s="42">
        <f>SUM(I3:I8)</f>
        <v>24</v>
      </c>
      <c r="J9" s="42">
        <f t="shared" ref="J9:O9" si="0">SUM(J3:J8)</f>
        <v>34</v>
      </c>
      <c r="K9" s="42">
        <f t="shared" si="0"/>
        <v>41</v>
      </c>
      <c r="L9" s="42">
        <f t="shared" si="0"/>
        <v>49</v>
      </c>
      <c r="M9" s="42">
        <f t="shared" si="0"/>
        <v>56</v>
      </c>
      <c r="N9" s="42">
        <f t="shared" si="0"/>
        <v>56</v>
      </c>
      <c r="O9" s="42">
        <f t="shared" si="0"/>
        <v>58</v>
      </c>
    </row>
    <row r="10" spans="1:15" x14ac:dyDescent="0.35">
      <c r="A10" t="s">
        <v>3</v>
      </c>
      <c r="B10" s="3">
        <f>8*3500</f>
        <v>28000</v>
      </c>
      <c r="C10" s="3">
        <f>2*27300</f>
        <v>54600</v>
      </c>
      <c r="D10" s="35">
        <f>SUM(A10:C10)</f>
        <v>82600</v>
      </c>
      <c r="E10" s="35"/>
      <c r="F10" s="35"/>
      <c r="H10" s="4" t="s">
        <v>141</v>
      </c>
    </row>
    <row r="11" spans="1:15" x14ac:dyDescent="0.35">
      <c r="H11" s="44"/>
    </row>
    <row r="13" spans="1:15" x14ac:dyDescent="0.35">
      <c r="A13" s="36" t="s">
        <v>0</v>
      </c>
      <c r="B13" s="36"/>
      <c r="C13" s="36"/>
      <c r="D13" s="37">
        <f>D10+D7</f>
        <v>1665600</v>
      </c>
    </row>
    <row r="17" spans="8:16" x14ac:dyDescent="0.35">
      <c r="H17" s="45" t="s">
        <v>1</v>
      </c>
      <c r="I17" s="45" t="s">
        <v>2</v>
      </c>
      <c r="J17" s="45" t="s">
        <v>142</v>
      </c>
      <c r="K17" s="45" t="s">
        <v>143</v>
      </c>
      <c r="L17" s="45" t="s">
        <v>144</v>
      </c>
      <c r="M17" s="45" t="s">
        <v>0</v>
      </c>
    </row>
    <row r="18" spans="8:16" x14ac:dyDescent="0.35">
      <c r="H18" s="47">
        <v>1</v>
      </c>
      <c r="I18" s="6" t="s">
        <v>145</v>
      </c>
      <c r="J18" s="48">
        <v>35000</v>
      </c>
      <c r="K18" s="48">
        <f>13000*2</f>
        <v>26000</v>
      </c>
      <c r="L18" s="48"/>
      <c r="M18" s="46">
        <f>SUM(J18:L18)</f>
        <v>61000</v>
      </c>
    </row>
    <row r="19" spans="8:16" x14ac:dyDescent="0.35">
      <c r="H19" s="47">
        <f>H18+1</f>
        <v>2</v>
      </c>
      <c r="I19" s="6" t="s">
        <v>46</v>
      </c>
      <c r="J19" s="48">
        <f>3*35000</f>
        <v>105000</v>
      </c>
      <c r="K19" s="48">
        <v>13000</v>
      </c>
      <c r="L19" s="48"/>
      <c r="M19" s="46">
        <f t="shared" ref="M19:M22" si="1">SUM(J19:L19)</f>
        <v>118000</v>
      </c>
      <c r="P19" s="3">
        <f>1008000+240000</f>
        <v>1248000</v>
      </c>
    </row>
    <row r="20" spans="8:16" x14ac:dyDescent="0.35">
      <c r="H20" s="47">
        <f t="shared" ref="H20:H22" si="2">H19+1</f>
        <v>3</v>
      </c>
      <c r="I20" s="6" t="s">
        <v>146</v>
      </c>
      <c r="J20" s="48">
        <f>2*35000</f>
        <v>70000</v>
      </c>
      <c r="K20" s="48"/>
      <c r="L20" s="48"/>
      <c r="M20" s="46">
        <f t="shared" si="1"/>
        <v>70000</v>
      </c>
      <c r="P20" s="3">
        <v>288000</v>
      </c>
    </row>
    <row r="21" spans="8:16" x14ac:dyDescent="0.35">
      <c r="H21" s="47">
        <f t="shared" si="2"/>
        <v>4</v>
      </c>
      <c r="I21" s="6" t="s">
        <v>14</v>
      </c>
      <c r="J21" s="48">
        <v>35000</v>
      </c>
      <c r="K21" s="48">
        <v>13000</v>
      </c>
      <c r="L21" s="48">
        <v>175000</v>
      </c>
      <c r="M21" s="46">
        <f t="shared" si="1"/>
        <v>223000</v>
      </c>
      <c r="P21" s="3">
        <v>27000</v>
      </c>
    </row>
    <row r="22" spans="8:16" x14ac:dyDescent="0.35">
      <c r="H22" s="47">
        <f t="shared" si="2"/>
        <v>5</v>
      </c>
      <c r="I22" s="6" t="s">
        <v>12</v>
      </c>
      <c r="J22" s="48">
        <v>35000</v>
      </c>
      <c r="K22" s="48">
        <v>13000</v>
      </c>
      <c r="L22" s="48"/>
      <c r="M22" s="46">
        <f t="shared" si="1"/>
        <v>48000</v>
      </c>
      <c r="P22" s="3">
        <f>SUM(P19:P21)</f>
        <v>1563000</v>
      </c>
    </row>
    <row r="23" spans="8:16" x14ac:dyDescent="0.35">
      <c r="H23" s="684" t="s">
        <v>0</v>
      </c>
      <c r="I23" s="684"/>
      <c r="J23" s="684"/>
      <c r="K23" s="684"/>
      <c r="L23" s="684"/>
      <c r="M23" s="46">
        <f>SUM(M18:M22)</f>
        <v>520000</v>
      </c>
    </row>
  </sheetData>
  <mergeCells count="1">
    <mergeCell ref="H23:L23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opLeftCell="A10" workbookViewId="0">
      <selection activeCell="K64" sqref="K64"/>
    </sheetView>
  </sheetViews>
  <sheetFormatPr defaultRowHeight="14.5" x14ac:dyDescent="0.35"/>
  <cols>
    <col min="2" max="2" width="63.81640625" customWidth="1"/>
    <col min="3" max="3" width="14.54296875" bestFit="1" customWidth="1"/>
    <col min="4" max="4" width="15.54296875" customWidth="1"/>
  </cols>
  <sheetData>
    <row r="2" spans="2:2" ht="26" x14ac:dyDescent="0.6">
      <c r="B2" s="64"/>
    </row>
    <row r="3" spans="2:2" ht="26" x14ac:dyDescent="0.6">
      <c r="B3" s="64" t="s">
        <v>201</v>
      </c>
    </row>
    <row r="4" spans="2:2" ht="26" x14ac:dyDescent="0.6">
      <c r="B4" s="64" t="s">
        <v>206</v>
      </c>
    </row>
    <row r="5" spans="2:2" ht="26" x14ac:dyDescent="0.6">
      <c r="B5" s="64" t="s">
        <v>202</v>
      </c>
    </row>
    <row r="6" spans="2:2" ht="26" x14ac:dyDescent="0.6">
      <c r="B6" s="64" t="s">
        <v>203</v>
      </c>
    </row>
    <row r="7" spans="2:2" ht="26" x14ac:dyDescent="0.6">
      <c r="B7" s="64" t="s">
        <v>205</v>
      </c>
    </row>
    <row r="8" spans="2:2" ht="26" x14ac:dyDescent="0.6">
      <c r="B8" s="64"/>
    </row>
    <row r="9" spans="2:2" ht="26" x14ac:dyDescent="0.6">
      <c r="B9" s="64" t="s">
        <v>204</v>
      </c>
    </row>
    <row r="10" spans="2:2" ht="26" x14ac:dyDescent="0.6">
      <c r="B10" s="64" t="s">
        <v>207</v>
      </c>
    </row>
    <row r="11" spans="2:2" ht="26" x14ac:dyDescent="0.6">
      <c r="B11" s="64" t="s">
        <v>208</v>
      </c>
    </row>
    <row r="12" spans="2:2" ht="26" x14ac:dyDescent="0.6">
      <c r="B12" s="64" t="s">
        <v>209</v>
      </c>
    </row>
    <row r="13" spans="2:2" ht="26" x14ac:dyDescent="0.6">
      <c r="B13" s="64" t="s">
        <v>210</v>
      </c>
    </row>
    <row r="14" spans="2:2" ht="26" x14ac:dyDescent="0.6">
      <c r="B14" s="64"/>
    </row>
    <row r="15" spans="2:2" ht="26" x14ac:dyDescent="0.6">
      <c r="B15" s="64" t="s">
        <v>211</v>
      </c>
    </row>
    <row r="16" spans="2:2" ht="26" x14ac:dyDescent="0.6">
      <c r="B16" s="64"/>
    </row>
    <row r="19" spans="3:11" x14ac:dyDescent="0.35">
      <c r="C19" t="s">
        <v>302</v>
      </c>
      <c r="D19" s="3">
        <v>50490</v>
      </c>
      <c r="E19" s="3">
        <v>50490</v>
      </c>
    </row>
    <row r="20" spans="3:11" x14ac:dyDescent="0.35">
      <c r="C20" t="s">
        <v>303</v>
      </c>
      <c r="D20" s="3">
        <v>94490</v>
      </c>
      <c r="E20" s="35">
        <f>D20*3</f>
        <v>283470</v>
      </c>
      <c r="G20" s="35">
        <f>D20*10/100</f>
        <v>9449</v>
      </c>
      <c r="H20" s="35">
        <f>D20+G20</f>
        <v>103939</v>
      </c>
      <c r="I20" s="35">
        <f>H20*5/100</f>
        <v>5196.95</v>
      </c>
      <c r="J20" s="35">
        <f>H20+I20</f>
        <v>109135.95</v>
      </c>
      <c r="K20" s="35">
        <f>J20/2</f>
        <v>54567.974999999999</v>
      </c>
    </row>
    <row r="21" spans="3:11" x14ac:dyDescent="0.35">
      <c r="C21" t="s">
        <v>304</v>
      </c>
      <c r="D21" s="3">
        <v>54890</v>
      </c>
      <c r="E21" s="3">
        <v>54890</v>
      </c>
    </row>
    <row r="22" spans="3:11" x14ac:dyDescent="0.35">
      <c r="C22" t="s">
        <v>305</v>
      </c>
      <c r="D22" s="3">
        <v>42790</v>
      </c>
      <c r="E22" s="3">
        <v>42790</v>
      </c>
    </row>
    <row r="23" spans="3:11" x14ac:dyDescent="0.35">
      <c r="C23" t="s">
        <v>304</v>
      </c>
      <c r="D23" s="3">
        <v>47190</v>
      </c>
      <c r="E23" s="3">
        <v>47190</v>
      </c>
    </row>
    <row r="24" spans="3:11" x14ac:dyDescent="0.35">
      <c r="E24" s="35">
        <f>SUM(E19:E23)</f>
        <v>478830</v>
      </c>
    </row>
    <row r="25" spans="3:11" x14ac:dyDescent="0.35">
      <c r="E25" s="35">
        <f>E24/2</f>
        <v>239415</v>
      </c>
    </row>
    <row r="26" spans="3:11" x14ac:dyDescent="0.35">
      <c r="D26" s="35">
        <f>D20/2</f>
        <v>47245</v>
      </c>
      <c r="E26" s="35">
        <f>E24-E25</f>
        <v>239415</v>
      </c>
    </row>
    <row r="27" spans="3:11" x14ac:dyDescent="0.35">
      <c r="E27" s="35"/>
    </row>
    <row r="28" spans="3:11" x14ac:dyDescent="0.35">
      <c r="E28" s="35"/>
    </row>
    <row r="29" spans="3:11" x14ac:dyDescent="0.35">
      <c r="E29" s="35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3" workbookViewId="0">
      <selection activeCell="K23" sqref="K23"/>
    </sheetView>
  </sheetViews>
  <sheetFormatPr defaultRowHeight="14.5" x14ac:dyDescent="0.35"/>
  <cols>
    <col min="1" max="1" width="5.453125" style="4" customWidth="1"/>
    <col min="2" max="2" width="17.54296875" customWidth="1"/>
    <col min="3" max="3" width="14" customWidth="1"/>
    <col min="4" max="4" width="15.1796875" customWidth="1"/>
    <col min="5" max="5" width="15.1796875" style="3" customWidth="1"/>
  </cols>
  <sheetData>
    <row r="1" spans="1:7" ht="15.5" x14ac:dyDescent="0.35">
      <c r="A1" s="80" t="s">
        <v>310</v>
      </c>
    </row>
    <row r="3" spans="1:7" x14ac:dyDescent="0.35">
      <c r="A3" s="77" t="s">
        <v>1</v>
      </c>
      <c r="B3" s="77" t="s">
        <v>2</v>
      </c>
      <c r="C3" s="77" t="s">
        <v>311</v>
      </c>
      <c r="D3" s="77" t="s">
        <v>312</v>
      </c>
      <c r="E3" s="45" t="s">
        <v>0</v>
      </c>
    </row>
    <row r="4" spans="1:7" x14ac:dyDescent="0.35">
      <c r="A4" s="90">
        <v>1</v>
      </c>
      <c r="B4" s="6" t="s">
        <v>313</v>
      </c>
      <c r="C4" s="90">
        <v>2</v>
      </c>
      <c r="D4" s="90"/>
      <c r="E4" s="48">
        <f>C4*4000+D4*3000</f>
        <v>8000</v>
      </c>
    </row>
    <row r="5" spans="1:7" x14ac:dyDescent="0.35">
      <c r="A5" s="89">
        <f>A4+1</f>
        <v>2</v>
      </c>
      <c r="B5" s="6" t="s">
        <v>314</v>
      </c>
      <c r="C5" s="89">
        <v>10</v>
      </c>
      <c r="D5" s="89">
        <v>5</v>
      </c>
      <c r="E5" s="48">
        <f t="shared" ref="E5:E24" si="0">C5*4000+D5*3000</f>
        <v>55000</v>
      </c>
      <c r="G5" s="35"/>
    </row>
    <row r="6" spans="1:7" x14ac:dyDescent="0.35">
      <c r="A6" s="88">
        <f t="shared" ref="A6:A21" si="1">A5+1</f>
        <v>3</v>
      </c>
      <c r="B6" s="6" t="s">
        <v>315</v>
      </c>
      <c r="C6" s="88">
        <v>5</v>
      </c>
      <c r="D6" s="88">
        <v>5</v>
      </c>
      <c r="E6" s="48">
        <f t="shared" si="0"/>
        <v>35000</v>
      </c>
    </row>
    <row r="7" spans="1:7" x14ac:dyDescent="0.35">
      <c r="A7" s="88">
        <f t="shared" si="1"/>
        <v>4</v>
      </c>
      <c r="B7" s="6" t="s">
        <v>316</v>
      </c>
      <c r="C7" s="88">
        <v>5</v>
      </c>
      <c r="D7" s="88">
        <v>5</v>
      </c>
      <c r="E7" s="48">
        <f t="shared" si="0"/>
        <v>35000</v>
      </c>
    </row>
    <row r="8" spans="1:7" x14ac:dyDescent="0.35">
      <c r="A8" s="88">
        <f>A7+1</f>
        <v>5</v>
      </c>
      <c r="B8" s="6" t="s">
        <v>317</v>
      </c>
      <c r="C8" s="88">
        <v>2</v>
      </c>
      <c r="D8" s="88">
        <v>12</v>
      </c>
      <c r="E8" s="48">
        <f>C8*4000+D8*3000</f>
        <v>44000</v>
      </c>
    </row>
    <row r="9" spans="1:7" x14ac:dyDescent="0.35">
      <c r="A9" s="88">
        <f>A8+1</f>
        <v>6</v>
      </c>
      <c r="B9" s="6" t="s">
        <v>318</v>
      </c>
      <c r="C9" s="88">
        <v>10</v>
      </c>
      <c r="D9" s="88">
        <v>15</v>
      </c>
      <c r="E9" s="48">
        <f>C9*4000+D9*3000</f>
        <v>85000</v>
      </c>
    </row>
    <row r="10" spans="1:7" x14ac:dyDescent="0.35">
      <c r="A10" s="88">
        <f>A9+1</f>
        <v>7</v>
      </c>
      <c r="B10" s="6" t="s">
        <v>319</v>
      </c>
      <c r="C10" s="88">
        <v>5</v>
      </c>
      <c r="D10" s="88">
        <v>10</v>
      </c>
      <c r="E10" s="48">
        <f t="shared" si="0"/>
        <v>50000</v>
      </c>
    </row>
    <row r="11" spans="1:7" x14ac:dyDescent="0.35">
      <c r="A11" s="88">
        <f t="shared" si="1"/>
        <v>8</v>
      </c>
      <c r="B11" s="6" t="s">
        <v>320</v>
      </c>
      <c r="C11" s="88">
        <v>5</v>
      </c>
      <c r="D11" s="88">
        <v>10</v>
      </c>
      <c r="E11" s="48">
        <f t="shared" si="0"/>
        <v>50000</v>
      </c>
    </row>
    <row r="12" spans="1:7" x14ac:dyDescent="0.35">
      <c r="A12" s="88">
        <f t="shared" si="1"/>
        <v>9</v>
      </c>
      <c r="B12" s="6" t="s">
        <v>321</v>
      </c>
      <c r="C12" s="88"/>
      <c r="D12" s="88">
        <v>4</v>
      </c>
      <c r="E12" s="48">
        <f t="shared" si="0"/>
        <v>12000</v>
      </c>
    </row>
    <row r="13" spans="1:7" x14ac:dyDescent="0.35">
      <c r="A13" s="88">
        <f t="shared" si="1"/>
        <v>10</v>
      </c>
      <c r="B13" s="6" t="s">
        <v>3</v>
      </c>
      <c r="C13" s="88">
        <v>5</v>
      </c>
      <c r="D13" s="88">
        <v>5</v>
      </c>
      <c r="E13" s="48">
        <f t="shared" si="0"/>
        <v>35000</v>
      </c>
    </row>
    <row r="14" spans="1:7" x14ac:dyDescent="0.35">
      <c r="A14" s="88">
        <f t="shared" si="1"/>
        <v>11</v>
      </c>
      <c r="B14" s="6" t="s">
        <v>322</v>
      </c>
      <c r="C14" s="88">
        <v>9</v>
      </c>
      <c r="D14" s="88">
        <v>2</v>
      </c>
      <c r="E14" s="48">
        <f t="shared" si="0"/>
        <v>42000</v>
      </c>
    </row>
    <row r="15" spans="1:7" x14ac:dyDescent="0.35">
      <c r="A15" s="88">
        <f t="shared" si="1"/>
        <v>12</v>
      </c>
      <c r="B15" s="6" t="s">
        <v>323</v>
      </c>
      <c r="C15" s="88">
        <v>5</v>
      </c>
      <c r="D15" s="88">
        <v>5</v>
      </c>
      <c r="E15" s="48">
        <f t="shared" si="0"/>
        <v>35000</v>
      </c>
    </row>
    <row r="16" spans="1:7" x14ac:dyDescent="0.35">
      <c r="A16" s="88">
        <f t="shared" si="1"/>
        <v>13</v>
      </c>
      <c r="B16" s="6" t="s">
        <v>324</v>
      </c>
      <c r="C16" s="88">
        <v>5</v>
      </c>
      <c r="D16" s="88">
        <v>5</v>
      </c>
      <c r="E16" s="48">
        <f t="shared" si="0"/>
        <v>35000</v>
      </c>
    </row>
    <row r="17" spans="1:13" x14ac:dyDescent="0.35">
      <c r="A17" s="88">
        <f t="shared" si="1"/>
        <v>14</v>
      </c>
      <c r="B17" s="6" t="s">
        <v>325</v>
      </c>
      <c r="C17" s="88">
        <v>7</v>
      </c>
      <c r="D17" s="88">
        <v>3</v>
      </c>
      <c r="E17" s="48">
        <f t="shared" si="0"/>
        <v>37000</v>
      </c>
    </row>
    <row r="18" spans="1:13" x14ac:dyDescent="0.35">
      <c r="A18" s="89">
        <f t="shared" si="1"/>
        <v>15</v>
      </c>
      <c r="B18" s="6" t="s">
        <v>16</v>
      </c>
      <c r="C18" s="89">
        <v>4</v>
      </c>
      <c r="D18" s="89">
        <v>2</v>
      </c>
      <c r="E18" s="48">
        <f t="shared" si="0"/>
        <v>22000</v>
      </c>
    </row>
    <row r="19" spans="1:13" x14ac:dyDescent="0.35">
      <c r="A19" s="89">
        <f t="shared" si="1"/>
        <v>16</v>
      </c>
      <c r="B19" s="6" t="s">
        <v>326</v>
      </c>
      <c r="C19" s="89">
        <v>6</v>
      </c>
      <c r="D19" s="89">
        <v>4</v>
      </c>
      <c r="E19" s="48">
        <f t="shared" si="0"/>
        <v>36000</v>
      </c>
    </row>
    <row r="20" spans="1:13" x14ac:dyDescent="0.35">
      <c r="A20" s="88">
        <f t="shared" si="1"/>
        <v>17</v>
      </c>
      <c r="B20" s="6" t="s">
        <v>120</v>
      </c>
      <c r="C20" s="88">
        <v>2</v>
      </c>
      <c r="D20" s="88">
        <v>3</v>
      </c>
      <c r="E20" s="48">
        <f t="shared" si="0"/>
        <v>17000</v>
      </c>
    </row>
    <row r="21" spans="1:13" x14ac:dyDescent="0.35">
      <c r="A21" s="89">
        <f t="shared" si="1"/>
        <v>18</v>
      </c>
      <c r="B21" s="6" t="s">
        <v>327</v>
      </c>
      <c r="C21" s="89">
        <v>2</v>
      </c>
      <c r="D21" s="89">
        <v>2</v>
      </c>
      <c r="E21" s="48">
        <f t="shared" si="0"/>
        <v>14000</v>
      </c>
    </row>
    <row r="22" spans="1:13" x14ac:dyDescent="0.35">
      <c r="A22" s="88">
        <f t="shared" ref="A22:A30" si="2">A21+1</f>
        <v>19</v>
      </c>
      <c r="B22" s="6" t="s">
        <v>119</v>
      </c>
      <c r="C22" s="88">
        <v>15</v>
      </c>
      <c r="D22" s="88">
        <v>3</v>
      </c>
      <c r="E22" s="48">
        <f t="shared" si="0"/>
        <v>69000</v>
      </c>
    </row>
    <row r="23" spans="1:13" x14ac:dyDescent="0.35">
      <c r="A23" s="88">
        <f t="shared" si="2"/>
        <v>20</v>
      </c>
      <c r="B23" s="6" t="s">
        <v>14</v>
      </c>
      <c r="C23" s="88">
        <v>10</v>
      </c>
      <c r="D23" s="88">
        <v>10</v>
      </c>
      <c r="E23" s="48">
        <f t="shared" si="0"/>
        <v>70000</v>
      </c>
    </row>
    <row r="24" spans="1:13" x14ac:dyDescent="0.35">
      <c r="A24" s="90">
        <f t="shared" si="2"/>
        <v>21</v>
      </c>
      <c r="B24" s="6" t="s">
        <v>154</v>
      </c>
      <c r="C24" s="90">
        <v>46</v>
      </c>
      <c r="D24" s="90">
        <v>71</v>
      </c>
      <c r="E24" s="48">
        <f t="shared" si="0"/>
        <v>397000</v>
      </c>
    </row>
    <row r="25" spans="1:13" x14ac:dyDescent="0.35">
      <c r="A25" s="1">
        <f t="shared" si="2"/>
        <v>22</v>
      </c>
      <c r="B25" s="2"/>
      <c r="C25" s="1"/>
      <c r="D25" s="1"/>
      <c r="E25" s="79"/>
    </row>
    <row r="26" spans="1:13" x14ac:dyDescent="0.35">
      <c r="A26" s="1">
        <f t="shared" si="2"/>
        <v>23</v>
      </c>
      <c r="B26" s="2"/>
      <c r="C26" s="1"/>
      <c r="D26" s="1"/>
      <c r="E26" s="79"/>
    </row>
    <row r="27" spans="1:13" x14ac:dyDescent="0.35">
      <c r="A27" s="1">
        <f t="shared" si="2"/>
        <v>24</v>
      </c>
      <c r="B27" s="2"/>
      <c r="C27" s="1"/>
      <c r="D27" s="1"/>
      <c r="E27" s="79"/>
    </row>
    <row r="28" spans="1:13" x14ac:dyDescent="0.35">
      <c r="A28" s="1">
        <f t="shared" si="2"/>
        <v>25</v>
      </c>
      <c r="B28" s="2"/>
      <c r="C28" s="1"/>
      <c r="D28" s="1"/>
      <c r="E28" s="79"/>
    </row>
    <row r="29" spans="1:13" x14ac:dyDescent="0.35">
      <c r="A29" s="1">
        <f t="shared" si="2"/>
        <v>26</v>
      </c>
      <c r="B29" s="2"/>
      <c r="C29" s="1"/>
      <c r="D29" s="1"/>
      <c r="E29" s="79"/>
    </row>
    <row r="30" spans="1:13" x14ac:dyDescent="0.35">
      <c r="A30" s="1">
        <f t="shared" si="2"/>
        <v>27</v>
      </c>
      <c r="B30" s="2"/>
      <c r="C30" s="1"/>
      <c r="D30" s="1"/>
      <c r="E30" s="79"/>
    </row>
    <row r="31" spans="1:13" x14ac:dyDescent="0.35">
      <c r="A31" s="660" t="s">
        <v>140</v>
      </c>
      <c r="B31" s="661"/>
      <c r="C31" s="77">
        <f>SUM(C4:C30)</f>
        <v>160</v>
      </c>
      <c r="D31" s="77">
        <f>SUM(D4:D30)</f>
        <v>181</v>
      </c>
      <c r="E31" s="45">
        <f>SUM(E4:E30)</f>
        <v>1183000</v>
      </c>
      <c r="M31">
        <f>1686823+568600</f>
        <v>2255423</v>
      </c>
    </row>
    <row r="33" spans="3:5" x14ac:dyDescent="0.35">
      <c r="C33">
        <v>160</v>
      </c>
      <c r="D33">
        <v>180</v>
      </c>
    </row>
    <row r="34" spans="3:5" x14ac:dyDescent="0.35">
      <c r="C34" s="3">
        <f>C33*4000</f>
        <v>640000</v>
      </c>
      <c r="D34" s="3">
        <f>D33*3000</f>
        <v>540000</v>
      </c>
      <c r="E34" s="3">
        <f>C34+D34</f>
        <v>1180000</v>
      </c>
    </row>
  </sheetData>
  <mergeCells count="1">
    <mergeCell ref="A31:B31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workbookViewId="0">
      <selection activeCell="A2" sqref="A2:A37"/>
    </sheetView>
  </sheetViews>
  <sheetFormatPr defaultRowHeight="14.5" x14ac:dyDescent="0.35"/>
  <cols>
    <col min="1" max="1" width="91.453125" bestFit="1" customWidth="1"/>
  </cols>
  <sheetData>
    <row r="2" spans="1:1" ht="18.5" x14ac:dyDescent="0.45">
      <c r="A2" s="162" t="s">
        <v>1840</v>
      </c>
    </row>
    <row r="3" spans="1:1" ht="18.5" x14ac:dyDescent="0.45">
      <c r="A3" s="162" t="s">
        <v>1774</v>
      </c>
    </row>
    <row r="4" spans="1:1" ht="18.5" x14ac:dyDescent="0.45">
      <c r="A4" s="162" t="s">
        <v>1841</v>
      </c>
    </row>
    <row r="5" spans="1:1" ht="18.5" x14ac:dyDescent="0.45">
      <c r="A5" s="162" t="s">
        <v>1776</v>
      </c>
    </row>
    <row r="6" spans="1:1" ht="18.5" x14ac:dyDescent="0.45">
      <c r="A6" s="162" t="s">
        <v>1777</v>
      </c>
    </row>
    <row r="7" spans="1:1" ht="18.5" x14ac:dyDescent="0.45">
      <c r="A7" s="162" t="s">
        <v>1778</v>
      </c>
    </row>
    <row r="8" spans="1:1" ht="18.5" x14ac:dyDescent="0.45">
      <c r="A8" s="162" t="s">
        <v>1787</v>
      </c>
    </row>
    <row r="9" spans="1:1" ht="18.5" x14ac:dyDescent="0.45">
      <c r="A9" s="162" t="s">
        <v>1788</v>
      </c>
    </row>
    <row r="10" spans="1:1" ht="18.5" x14ac:dyDescent="0.45">
      <c r="A10" s="162" t="s">
        <v>1842</v>
      </c>
    </row>
    <row r="11" spans="1:1" ht="18.5" x14ac:dyDescent="0.45">
      <c r="A11" s="162" t="s">
        <v>1790</v>
      </c>
    </row>
    <row r="12" spans="1:1" ht="18.5" x14ac:dyDescent="0.45">
      <c r="A12" s="162" t="s">
        <v>1791</v>
      </c>
    </row>
    <row r="13" spans="1:1" ht="18.5" x14ac:dyDescent="0.45">
      <c r="A13" s="162" t="s">
        <v>1792</v>
      </c>
    </row>
    <row r="14" spans="1:1" ht="18.5" x14ac:dyDescent="0.45">
      <c r="A14" s="162" t="s">
        <v>1843</v>
      </c>
    </row>
    <row r="15" spans="1:1" ht="18.5" x14ac:dyDescent="0.45">
      <c r="A15" s="162" t="s">
        <v>1796</v>
      </c>
    </row>
    <row r="16" spans="1:1" ht="18.5" x14ac:dyDescent="0.45">
      <c r="A16" s="162" t="s">
        <v>1798</v>
      </c>
    </row>
    <row r="17" spans="1:1" ht="18.5" x14ac:dyDescent="0.45">
      <c r="A17" s="162" t="s">
        <v>1844</v>
      </c>
    </row>
    <row r="18" spans="1:1" ht="18.5" x14ac:dyDescent="0.45">
      <c r="A18" s="162" t="s">
        <v>1800</v>
      </c>
    </row>
    <row r="19" spans="1:1" ht="18.5" x14ac:dyDescent="0.45">
      <c r="A19" s="162" t="s">
        <v>1845</v>
      </c>
    </row>
    <row r="20" spans="1:1" ht="18.5" x14ac:dyDescent="0.45">
      <c r="A20" s="162" t="s">
        <v>1846</v>
      </c>
    </row>
    <row r="21" spans="1:1" ht="18.5" x14ac:dyDescent="0.45">
      <c r="A21" s="162" t="s">
        <v>1813</v>
      </c>
    </row>
    <row r="22" spans="1:1" ht="18.5" x14ac:dyDescent="0.45">
      <c r="A22" s="162" t="s">
        <v>1814</v>
      </c>
    </row>
    <row r="23" spans="1:1" ht="18.5" x14ac:dyDescent="0.45">
      <c r="A23" s="162" t="s">
        <v>1815</v>
      </c>
    </row>
    <row r="24" spans="1:1" ht="18.5" x14ac:dyDescent="0.45">
      <c r="A24" s="162" t="s">
        <v>1816</v>
      </c>
    </row>
    <row r="25" spans="1:1" ht="18.5" x14ac:dyDescent="0.45">
      <c r="A25" s="162" t="s">
        <v>1817</v>
      </c>
    </row>
    <row r="26" spans="1:1" ht="18.5" x14ac:dyDescent="0.45">
      <c r="A26" s="162" t="s">
        <v>1820</v>
      </c>
    </row>
    <row r="27" spans="1:1" ht="18.5" x14ac:dyDescent="0.45">
      <c r="A27" s="162" t="s">
        <v>1821</v>
      </c>
    </row>
    <row r="28" spans="1:1" ht="18.5" x14ac:dyDescent="0.45">
      <c r="A28" s="162" t="s">
        <v>1847</v>
      </c>
    </row>
    <row r="29" spans="1:1" ht="18.5" x14ac:dyDescent="0.45">
      <c r="A29" s="162" t="s">
        <v>1848</v>
      </c>
    </row>
    <row r="30" spans="1:1" ht="18.5" x14ac:dyDescent="0.45">
      <c r="A30" s="162" t="s">
        <v>1824</v>
      </c>
    </row>
    <row r="31" spans="1:1" ht="18.5" x14ac:dyDescent="0.45">
      <c r="A31" s="162" t="s">
        <v>1833</v>
      </c>
    </row>
    <row r="32" spans="1:1" ht="18.5" x14ac:dyDescent="0.45">
      <c r="A32" s="162" t="s">
        <v>1834</v>
      </c>
    </row>
    <row r="33" spans="1:1" ht="18.5" x14ac:dyDescent="0.45">
      <c r="A33" s="162" t="s">
        <v>1849</v>
      </c>
    </row>
    <row r="34" spans="1:1" ht="18.5" x14ac:dyDescent="0.45">
      <c r="A34" s="162" t="s">
        <v>1837</v>
      </c>
    </row>
    <row r="35" spans="1:1" ht="18.5" x14ac:dyDescent="0.45">
      <c r="A35" s="162" t="s">
        <v>1838</v>
      </c>
    </row>
    <row r="36" spans="1:1" ht="18.5" x14ac:dyDescent="0.45">
      <c r="A36" s="162" t="s">
        <v>1839</v>
      </c>
    </row>
    <row r="37" spans="1:1" ht="18.5" x14ac:dyDescent="0.45">
      <c r="A37" s="16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0:A48"/>
  <sheetViews>
    <sheetView workbookViewId="0">
      <selection sqref="A1:L52"/>
    </sheetView>
  </sheetViews>
  <sheetFormatPr defaultRowHeight="14.5" x14ac:dyDescent="0.35"/>
  <sheetData>
    <row r="40" ht="75" customHeight="1" x14ac:dyDescent="0.35"/>
    <row r="48" ht="19.5" customHeight="1" x14ac:dyDescent="0.35"/>
  </sheetData>
  <pageMargins left="0.70866141732283472" right="0.70866141732283472" top="0.35433070866141736" bottom="0" header="0.31496062992125984" footer="0.31496062992125984"/>
  <pageSetup paperSize="9" scale="7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sqref="A1:A60"/>
    </sheetView>
  </sheetViews>
  <sheetFormatPr defaultRowHeight="14.5" x14ac:dyDescent="0.35"/>
  <cols>
    <col min="1" max="1" width="89" bestFit="1" customWidth="1"/>
  </cols>
  <sheetData>
    <row r="1" spans="1:1" x14ac:dyDescent="0.35">
      <c r="A1" t="s">
        <v>2036</v>
      </c>
    </row>
    <row r="3" spans="1:1" x14ac:dyDescent="0.35">
      <c r="A3" t="s">
        <v>2037</v>
      </c>
    </row>
    <row r="4" spans="1:1" x14ac:dyDescent="0.35">
      <c r="A4" t="s">
        <v>2038</v>
      </c>
    </row>
    <row r="5" spans="1:1" x14ac:dyDescent="0.35">
      <c r="A5" t="s">
        <v>2039</v>
      </c>
    </row>
    <row r="6" spans="1:1" x14ac:dyDescent="0.35">
      <c r="A6" t="s">
        <v>2040</v>
      </c>
    </row>
    <row r="7" spans="1:1" x14ac:dyDescent="0.35">
      <c r="A7" t="s">
        <v>2041</v>
      </c>
    </row>
    <row r="8" spans="1:1" x14ac:dyDescent="0.35">
      <c r="A8" t="s">
        <v>2042</v>
      </c>
    </row>
    <row r="9" spans="1:1" x14ac:dyDescent="0.35">
      <c r="A9" t="s">
        <v>2043</v>
      </c>
    </row>
    <row r="10" spans="1:1" x14ac:dyDescent="0.35">
      <c r="A10" t="s">
        <v>2044</v>
      </c>
    </row>
    <row r="11" spans="1:1" x14ac:dyDescent="0.35">
      <c r="A11" t="s">
        <v>2045</v>
      </c>
    </row>
    <row r="12" spans="1:1" x14ac:dyDescent="0.35">
      <c r="A12" t="s">
        <v>2046</v>
      </c>
    </row>
    <row r="13" spans="1:1" x14ac:dyDescent="0.35">
      <c r="A13" t="s">
        <v>2047</v>
      </c>
    </row>
    <row r="14" spans="1:1" x14ac:dyDescent="0.35">
      <c r="A14" t="s">
        <v>2048</v>
      </c>
    </row>
    <row r="15" spans="1:1" x14ac:dyDescent="0.35">
      <c r="A15" t="s">
        <v>2049</v>
      </c>
    </row>
    <row r="16" spans="1:1" x14ac:dyDescent="0.35">
      <c r="A16" t="s">
        <v>2050</v>
      </c>
    </row>
    <row r="17" spans="1:1" x14ac:dyDescent="0.35">
      <c r="A17" t="s">
        <v>2051</v>
      </c>
    </row>
    <row r="18" spans="1:1" x14ac:dyDescent="0.35">
      <c r="A18" t="s">
        <v>2052</v>
      </c>
    </row>
    <row r="19" spans="1:1" x14ac:dyDescent="0.35">
      <c r="A19" t="s">
        <v>2053</v>
      </c>
    </row>
    <row r="20" spans="1:1" x14ac:dyDescent="0.35">
      <c r="A20" t="s">
        <v>2054</v>
      </c>
    </row>
    <row r="21" spans="1:1" x14ac:dyDescent="0.35">
      <c r="A21" t="s">
        <v>2055</v>
      </c>
    </row>
    <row r="22" spans="1:1" x14ac:dyDescent="0.35">
      <c r="A22" t="s">
        <v>2056</v>
      </c>
    </row>
    <row r="23" spans="1:1" x14ac:dyDescent="0.35">
      <c r="A23" t="s">
        <v>2057</v>
      </c>
    </row>
    <row r="24" spans="1:1" x14ac:dyDescent="0.35">
      <c r="A24" t="s">
        <v>2058</v>
      </c>
    </row>
    <row r="25" spans="1:1" x14ac:dyDescent="0.35">
      <c r="A25" t="s">
        <v>2059</v>
      </c>
    </row>
    <row r="26" spans="1:1" x14ac:dyDescent="0.35">
      <c r="A26" t="s">
        <v>2060</v>
      </c>
    </row>
    <row r="27" spans="1:1" x14ac:dyDescent="0.35">
      <c r="A27" t="s">
        <v>2061</v>
      </c>
    </row>
    <row r="28" spans="1:1" x14ac:dyDescent="0.35">
      <c r="A28" t="s">
        <v>2062</v>
      </c>
    </row>
    <row r="29" spans="1:1" x14ac:dyDescent="0.35">
      <c r="A29" t="s">
        <v>2063</v>
      </c>
    </row>
    <row r="30" spans="1:1" x14ac:dyDescent="0.35">
      <c r="A30" t="s">
        <v>2064</v>
      </c>
    </row>
    <row r="31" spans="1:1" x14ac:dyDescent="0.35">
      <c r="A31" t="s">
        <v>2065</v>
      </c>
    </row>
    <row r="32" spans="1:1" x14ac:dyDescent="0.35">
      <c r="A32" t="s">
        <v>1984</v>
      </c>
    </row>
    <row r="33" spans="1:1" x14ac:dyDescent="0.35">
      <c r="A33" t="s">
        <v>1985</v>
      </c>
    </row>
    <row r="34" spans="1:1" x14ac:dyDescent="0.35">
      <c r="A34" t="s">
        <v>1986</v>
      </c>
    </row>
    <row r="35" spans="1:1" x14ac:dyDescent="0.35">
      <c r="A35" t="s">
        <v>1987</v>
      </c>
    </row>
    <row r="36" spans="1:1" x14ac:dyDescent="0.35">
      <c r="A36" t="s">
        <v>2066</v>
      </c>
    </row>
    <row r="37" spans="1:1" x14ac:dyDescent="0.35">
      <c r="A37" t="s">
        <v>1989</v>
      </c>
    </row>
    <row r="38" spans="1:1" x14ac:dyDescent="0.35">
      <c r="A38" t="s">
        <v>1990</v>
      </c>
    </row>
    <row r="39" spans="1:1" x14ac:dyDescent="0.35">
      <c r="A39" t="s">
        <v>1991</v>
      </c>
    </row>
    <row r="40" spans="1:1" x14ac:dyDescent="0.35">
      <c r="A40" t="s">
        <v>1992</v>
      </c>
    </row>
    <row r="41" spans="1:1" x14ac:dyDescent="0.35">
      <c r="A41" t="s">
        <v>1993</v>
      </c>
    </row>
    <row r="42" spans="1:1" x14ac:dyDescent="0.35">
      <c r="A42" t="s">
        <v>2067</v>
      </c>
    </row>
    <row r="43" spans="1:1" x14ac:dyDescent="0.35">
      <c r="A43" t="s">
        <v>2003</v>
      </c>
    </row>
    <row r="44" spans="1:1" x14ac:dyDescent="0.35">
      <c r="A44" t="s">
        <v>2004</v>
      </c>
    </row>
    <row r="45" spans="1:1" x14ac:dyDescent="0.35">
      <c r="A45" t="s">
        <v>2005</v>
      </c>
    </row>
    <row r="46" spans="1:1" x14ac:dyDescent="0.35">
      <c r="A46" t="s">
        <v>2006</v>
      </c>
    </row>
    <row r="47" spans="1:1" x14ac:dyDescent="0.35">
      <c r="A47" t="s">
        <v>2007</v>
      </c>
    </row>
    <row r="48" spans="1:1" x14ac:dyDescent="0.35">
      <c r="A48" t="s">
        <v>2008</v>
      </c>
    </row>
    <row r="49" spans="1:1" x14ac:dyDescent="0.35">
      <c r="A49" t="s">
        <v>2068</v>
      </c>
    </row>
    <row r="50" spans="1:1" x14ac:dyDescent="0.35">
      <c r="A50" t="s">
        <v>2069</v>
      </c>
    </row>
    <row r="51" spans="1:1" x14ac:dyDescent="0.35">
      <c r="A51" t="s">
        <v>2070</v>
      </c>
    </row>
    <row r="52" spans="1:1" x14ac:dyDescent="0.35">
      <c r="A52" t="s">
        <v>2071</v>
      </c>
    </row>
    <row r="53" spans="1:1" x14ac:dyDescent="0.35">
      <c r="A53" t="s">
        <v>2027</v>
      </c>
    </row>
    <row r="54" spans="1:1" x14ac:dyDescent="0.35">
      <c r="A54" t="s">
        <v>2028</v>
      </c>
    </row>
    <row r="55" spans="1:1" x14ac:dyDescent="0.35">
      <c r="A55" t="s">
        <v>2029</v>
      </c>
    </row>
    <row r="56" spans="1:1" x14ac:dyDescent="0.35">
      <c r="A56" t="s">
        <v>2030</v>
      </c>
    </row>
    <row r="57" spans="1:1" x14ac:dyDescent="0.35">
      <c r="A57" t="s">
        <v>2031</v>
      </c>
    </row>
    <row r="58" spans="1:1" x14ac:dyDescent="0.35">
      <c r="A58" t="s">
        <v>2032</v>
      </c>
    </row>
    <row r="59" spans="1:1" x14ac:dyDescent="0.35">
      <c r="A59" t="s">
        <v>2033</v>
      </c>
    </row>
    <row r="60" spans="1:1" x14ac:dyDescent="0.35">
      <c r="A60" t="s">
        <v>2035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5"/>
  <sheetViews>
    <sheetView workbookViewId="0">
      <pane xSplit="4" ySplit="5" topLeftCell="O206" activePane="bottomRight" state="frozen"/>
      <selection pane="topRight" activeCell="E1" sqref="E1"/>
      <selection pane="bottomLeft" activeCell="A6" sqref="A6"/>
      <selection pane="bottomRight" activeCell="A72" sqref="A72:W215"/>
    </sheetView>
  </sheetViews>
  <sheetFormatPr defaultRowHeight="14.5" x14ac:dyDescent="0.35"/>
  <cols>
    <col min="1" max="1" width="5.26953125" style="535" customWidth="1"/>
    <col min="2" max="2" width="15.81640625" bestFit="1" customWidth="1"/>
    <col min="3" max="3" width="18.26953125" style="535" bestFit="1" customWidth="1"/>
    <col min="4" max="4" width="10" style="535" bestFit="1" customWidth="1"/>
    <col min="5" max="5" width="12" style="535" bestFit="1" customWidth="1"/>
    <col min="6" max="6" width="15.1796875" style="535" bestFit="1" customWidth="1"/>
    <col min="7" max="7" width="9.54296875" style="535" customWidth="1"/>
    <col min="8" max="8" width="14.26953125" style="535" bestFit="1" customWidth="1"/>
    <col min="9" max="9" width="15.1796875" style="535" bestFit="1" customWidth="1"/>
    <col min="10" max="10" width="9.54296875" style="535" customWidth="1"/>
    <col min="11" max="11" width="12" bestFit="1" customWidth="1"/>
    <col min="12" max="12" width="15.1796875" bestFit="1" customWidth="1"/>
    <col min="13" max="13" width="5" customWidth="1"/>
    <col min="14" max="14" width="12" bestFit="1" customWidth="1"/>
    <col min="15" max="15" width="12.54296875" customWidth="1"/>
    <col min="18" max="18" width="13.453125" customWidth="1"/>
    <col min="20" max="20" width="12" bestFit="1" customWidth="1"/>
    <col min="22" max="22" width="12" bestFit="1" customWidth="1"/>
    <col min="24" max="24" width="10.453125" customWidth="1"/>
  </cols>
  <sheetData>
    <row r="1" spans="1:15" ht="18.5" x14ac:dyDescent="0.45">
      <c r="A1" s="333" t="s">
        <v>1451</v>
      </c>
      <c r="B1" s="333"/>
      <c r="C1" s="62"/>
      <c r="D1" s="62"/>
    </row>
    <row r="2" spans="1:15" ht="18.5" x14ac:dyDescent="0.45">
      <c r="A2" s="538" t="s">
        <v>2361</v>
      </c>
      <c r="B2" s="538"/>
      <c r="C2" s="62"/>
      <c r="D2" s="62"/>
    </row>
    <row r="3" spans="1:15" ht="18.5" x14ac:dyDescent="0.45">
      <c r="A3" s="538" t="s">
        <v>2362</v>
      </c>
      <c r="B3" s="538"/>
      <c r="C3" s="62"/>
      <c r="D3" s="62"/>
    </row>
    <row r="5" spans="1:15" ht="20.25" customHeight="1" x14ac:dyDescent="0.35">
      <c r="A5" s="22" t="s">
        <v>1</v>
      </c>
      <c r="B5" s="22" t="s">
        <v>2</v>
      </c>
      <c r="C5" s="22" t="s">
        <v>272</v>
      </c>
      <c r="D5" s="22" t="s">
        <v>99</v>
      </c>
      <c r="E5" s="22" t="s">
        <v>18</v>
      </c>
      <c r="F5" s="22" t="s">
        <v>21</v>
      </c>
      <c r="G5" s="22" t="s">
        <v>20</v>
      </c>
      <c r="H5" s="22" t="s">
        <v>22</v>
      </c>
      <c r="I5" s="22" t="s">
        <v>897</v>
      </c>
      <c r="J5" s="22" t="s">
        <v>898</v>
      </c>
      <c r="K5" s="22" t="s">
        <v>0</v>
      </c>
      <c r="L5" s="22" t="s">
        <v>38</v>
      </c>
      <c r="M5" s="22" t="s">
        <v>82</v>
      </c>
    </row>
    <row r="6" spans="1:15" ht="16.5" customHeight="1" x14ac:dyDescent="0.35">
      <c r="A6" s="61">
        <v>1</v>
      </c>
      <c r="B6" s="103" t="s">
        <v>1080</v>
      </c>
      <c r="C6" s="327" t="s">
        <v>413</v>
      </c>
      <c r="D6" s="327">
        <v>3</v>
      </c>
      <c r="E6" s="104">
        <v>1</v>
      </c>
      <c r="F6" s="104">
        <v>6</v>
      </c>
      <c r="G6" s="104">
        <v>3</v>
      </c>
      <c r="H6" s="104"/>
      <c r="I6" s="104"/>
      <c r="J6" s="104">
        <v>3</v>
      </c>
      <c r="K6" s="547">
        <f>SUM(E6:J6)</f>
        <v>13</v>
      </c>
      <c r="L6" s="45">
        <f>K6*9000</f>
        <v>117000</v>
      </c>
      <c r="M6" s="6" t="s">
        <v>181</v>
      </c>
      <c r="N6" t="s">
        <v>2437</v>
      </c>
      <c r="O6" s="3"/>
    </row>
    <row r="7" spans="1:15" ht="16.5" customHeight="1" x14ac:dyDescent="0.35">
      <c r="A7" s="61">
        <f>A6+1</f>
        <v>2</v>
      </c>
      <c r="B7" s="103" t="s">
        <v>1499</v>
      </c>
      <c r="C7" s="327" t="s">
        <v>413</v>
      </c>
      <c r="D7" s="327">
        <v>3</v>
      </c>
      <c r="E7" s="104"/>
      <c r="F7" s="104"/>
      <c r="G7" s="104">
        <v>1</v>
      </c>
      <c r="H7" s="104"/>
      <c r="I7" s="104"/>
      <c r="J7" s="104"/>
      <c r="K7" s="547">
        <f t="shared" ref="K7:K40" si="0">SUM(E7:J7)</f>
        <v>1</v>
      </c>
      <c r="L7" s="45">
        <f t="shared" ref="L7:L64" si="1">K7*9000</f>
        <v>9000</v>
      </c>
      <c r="M7" s="6" t="s">
        <v>181</v>
      </c>
      <c r="N7" t="s">
        <v>2341</v>
      </c>
      <c r="O7" s="3"/>
    </row>
    <row r="8" spans="1:15" ht="16.5" customHeight="1" x14ac:dyDescent="0.35">
      <c r="A8" s="547">
        <f t="shared" ref="A8:A27" si="2">A7+1</f>
        <v>3</v>
      </c>
      <c r="B8" s="103" t="s">
        <v>2351</v>
      </c>
      <c r="C8" s="327"/>
      <c r="D8" s="327">
        <v>2</v>
      </c>
      <c r="E8" s="104"/>
      <c r="F8" s="104">
        <v>1</v>
      </c>
      <c r="G8" s="104">
        <v>1</v>
      </c>
      <c r="H8" s="104"/>
      <c r="I8" s="104"/>
      <c r="J8" s="104"/>
      <c r="K8" s="547">
        <f t="shared" si="0"/>
        <v>2</v>
      </c>
      <c r="L8" s="45">
        <f t="shared" si="1"/>
        <v>18000</v>
      </c>
      <c r="M8" s="6" t="s">
        <v>181</v>
      </c>
      <c r="N8" t="s">
        <v>2342</v>
      </c>
      <c r="O8" s="3"/>
    </row>
    <row r="9" spans="1:15" ht="16.5" customHeight="1" x14ac:dyDescent="0.35">
      <c r="A9" s="547">
        <f t="shared" si="2"/>
        <v>4</v>
      </c>
      <c r="B9" s="103" t="s">
        <v>1285</v>
      </c>
      <c r="C9" s="327" t="s">
        <v>422</v>
      </c>
      <c r="D9" s="327">
        <v>4</v>
      </c>
      <c r="E9" s="104">
        <v>1</v>
      </c>
      <c r="F9" s="104"/>
      <c r="G9" s="104"/>
      <c r="H9" s="104"/>
      <c r="I9" s="104">
        <v>3</v>
      </c>
      <c r="J9" s="104"/>
      <c r="K9" s="547">
        <f t="shared" si="0"/>
        <v>4</v>
      </c>
      <c r="L9" s="45">
        <f t="shared" si="1"/>
        <v>36000</v>
      </c>
      <c r="M9" s="6" t="s">
        <v>181</v>
      </c>
      <c r="N9" t="s">
        <v>2343</v>
      </c>
    </row>
    <row r="10" spans="1:15" ht="16.5" customHeight="1" x14ac:dyDescent="0.35">
      <c r="A10" s="547">
        <f t="shared" si="2"/>
        <v>5</v>
      </c>
      <c r="B10" s="103" t="s">
        <v>2352</v>
      </c>
      <c r="C10" s="327" t="s">
        <v>1877</v>
      </c>
      <c r="D10" s="327" t="s">
        <v>1878</v>
      </c>
      <c r="E10" s="104"/>
      <c r="F10" s="104">
        <v>1</v>
      </c>
      <c r="G10" s="104"/>
      <c r="H10" s="104"/>
      <c r="I10" s="104"/>
      <c r="J10" s="104">
        <v>1</v>
      </c>
      <c r="K10" s="547">
        <f t="shared" si="0"/>
        <v>2</v>
      </c>
      <c r="L10" s="45">
        <f t="shared" si="1"/>
        <v>18000</v>
      </c>
      <c r="M10" s="6" t="s">
        <v>181</v>
      </c>
      <c r="N10" t="s">
        <v>2344</v>
      </c>
    </row>
    <row r="11" spans="1:15" ht="16.5" customHeight="1" x14ac:dyDescent="0.35">
      <c r="A11" s="547">
        <f t="shared" si="2"/>
        <v>6</v>
      </c>
      <c r="B11" s="103" t="s">
        <v>1181</v>
      </c>
      <c r="C11" s="104"/>
      <c r="D11" s="104">
        <v>8</v>
      </c>
      <c r="E11" s="104">
        <v>2</v>
      </c>
      <c r="F11" s="104">
        <v>1</v>
      </c>
      <c r="G11" s="104">
        <v>2</v>
      </c>
      <c r="H11" s="104">
        <v>1</v>
      </c>
      <c r="I11" s="104">
        <v>2</v>
      </c>
      <c r="J11" s="104">
        <v>2</v>
      </c>
      <c r="K11" s="547">
        <f t="shared" si="0"/>
        <v>10</v>
      </c>
      <c r="L11" s="45">
        <f t="shared" si="1"/>
        <v>90000</v>
      </c>
      <c r="M11" s="6" t="s">
        <v>181</v>
      </c>
      <c r="N11" t="s">
        <v>2345</v>
      </c>
    </row>
    <row r="12" spans="1:15" ht="16.5" customHeight="1" x14ac:dyDescent="0.35">
      <c r="A12" s="61">
        <f t="shared" si="2"/>
        <v>7</v>
      </c>
      <c r="B12" s="103" t="s">
        <v>1108</v>
      </c>
      <c r="C12" s="104" t="s">
        <v>484</v>
      </c>
      <c r="D12" s="104">
        <v>6</v>
      </c>
      <c r="E12" s="104"/>
      <c r="F12" s="104"/>
      <c r="G12" s="104"/>
      <c r="H12" s="104">
        <v>1</v>
      </c>
      <c r="I12" s="104">
        <v>1</v>
      </c>
      <c r="J12" s="104"/>
      <c r="K12" s="547">
        <f t="shared" si="0"/>
        <v>2</v>
      </c>
      <c r="L12" s="45">
        <f t="shared" si="1"/>
        <v>18000</v>
      </c>
      <c r="M12" s="6" t="s">
        <v>181</v>
      </c>
      <c r="N12" t="s">
        <v>2346</v>
      </c>
    </row>
    <row r="13" spans="1:15" ht="16.5" customHeight="1" x14ac:dyDescent="0.35">
      <c r="A13" s="61">
        <f t="shared" si="2"/>
        <v>8</v>
      </c>
      <c r="B13" s="103" t="s">
        <v>2097</v>
      </c>
      <c r="C13" s="104" t="s">
        <v>104</v>
      </c>
      <c r="D13" s="104">
        <v>4</v>
      </c>
      <c r="E13" s="104">
        <v>2</v>
      </c>
      <c r="F13" s="104">
        <v>3</v>
      </c>
      <c r="G13" s="104"/>
      <c r="H13" s="104"/>
      <c r="I13" s="104">
        <v>1</v>
      </c>
      <c r="J13" s="104">
        <v>1</v>
      </c>
      <c r="K13" s="547">
        <f t="shared" si="0"/>
        <v>7</v>
      </c>
      <c r="L13" s="45">
        <f t="shared" si="1"/>
        <v>63000</v>
      </c>
      <c r="M13" s="6" t="s">
        <v>181</v>
      </c>
      <c r="N13" t="s">
        <v>2347</v>
      </c>
    </row>
    <row r="14" spans="1:15" ht="16.5" customHeight="1" x14ac:dyDescent="0.35">
      <c r="A14" s="61">
        <f t="shared" si="2"/>
        <v>9</v>
      </c>
      <c r="B14" s="103" t="s">
        <v>2353</v>
      </c>
      <c r="C14" s="104" t="s">
        <v>482</v>
      </c>
      <c r="D14" s="104">
        <v>7</v>
      </c>
      <c r="E14" s="104"/>
      <c r="F14" s="104">
        <v>2</v>
      </c>
      <c r="G14" s="104"/>
      <c r="H14" s="104"/>
      <c r="I14" s="104"/>
      <c r="J14" s="104">
        <v>2</v>
      </c>
      <c r="K14" s="547">
        <f t="shared" si="0"/>
        <v>4</v>
      </c>
      <c r="L14" s="45">
        <f t="shared" si="1"/>
        <v>36000</v>
      </c>
      <c r="M14" s="6" t="s">
        <v>181</v>
      </c>
      <c r="N14" t="s">
        <v>2348</v>
      </c>
    </row>
    <row r="15" spans="1:15" ht="16.5" customHeight="1" x14ac:dyDescent="0.35">
      <c r="A15" s="61">
        <f t="shared" si="2"/>
        <v>10</v>
      </c>
      <c r="B15" s="103" t="s">
        <v>658</v>
      </c>
      <c r="C15" s="104" t="s">
        <v>649</v>
      </c>
      <c r="D15" s="104">
        <v>5</v>
      </c>
      <c r="E15" s="104"/>
      <c r="F15" s="104"/>
      <c r="G15" s="104">
        <v>1</v>
      </c>
      <c r="H15" s="104">
        <v>1</v>
      </c>
      <c r="I15" s="104"/>
      <c r="J15" s="104"/>
      <c r="K15" s="551">
        <f t="shared" si="0"/>
        <v>2</v>
      </c>
      <c r="L15" s="45">
        <f t="shared" si="1"/>
        <v>18000</v>
      </c>
      <c r="M15" s="6" t="s">
        <v>181</v>
      </c>
      <c r="N15" t="s">
        <v>2349</v>
      </c>
    </row>
    <row r="16" spans="1:15" ht="16.5" customHeight="1" x14ac:dyDescent="0.35">
      <c r="A16" s="61">
        <f t="shared" si="2"/>
        <v>11</v>
      </c>
      <c r="B16" s="103" t="s">
        <v>276</v>
      </c>
      <c r="C16" s="104" t="s">
        <v>487</v>
      </c>
      <c r="D16" s="104">
        <v>2</v>
      </c>
      <c r="E16" s="104"/>
      <c r="F16" s="104">
        <v>2</v>
      </c>
      <c r="G16" s="104"/>
      <c r="H16" s="104"/>
      <c r="I16" s="104"/>
      <c r="J16" s="104"/>
      <c r="K16" s="551">
        <f t="shared" si="0"/>
        <v>2</v>
      </c>
      <c r="L16" s="45">
        <f t="shared" si="1"/>
        <v>18000</v>
      </c>
      <c r="M16" s="6" t="s">
        <v>181</v>
      </c>
      <c r="N16" t="s">
        <v>2350</v>
      </c>
    </row>
    <row r="17" spans="1:14" ht="16.5" customHeight="1" x14ac:dyDescent="0.35">
      <c r="A17" s="547">
        <f t="shared" si="2"/>
        <v>12</v>
      </c>
      <c r="B17" s="103" t="s">
        <v>1309</v>
      </c>
      <c r="C17" s="104" t="s">
        <v>187</v>
      </c>
      <c r="D17" s="104">
        <v>3</v>
      </c>
      <c r="E17" s="104"/>
      <c r="F17" s="104"/>
      <c r="G17" s="104"/>
      <c r="H17" s="104"/>
      <c r="I17" s="104">
        <v>2</v>
      </c>
      <c r="J17" s="104"/>
      <c r="K17" s="547">
        <f t="shared" si="0"/>
        <v>2</v>
      </c>
      <c r="L17" s="45">
        <f t="shared" si="1"/>
        <v>18000</v>
      </c>
      <c r="M17" s="6" t="s">
        <v>181</v>
      </c>
      <c r="N17" t="s">
        <v>2354</v>
      </c>
    </row>
    <row r="18" spans="1:14" ht="16.5" customHeight="1" x14ac:dyDescent="0.35">
      <c r="A18" s="61">
        <f t="shared" si="2"/>
        <v>13</v>
      </c>
      <c r="B18" s="103" t="s">
        <v>1330</v>
      </c>
      <c r="C18" s="327" t="s">
        <v>413</v>
      </c>
      <c r="D18" s="327">
        <v>3</v>
      </c>
      <c r="E18" s="104"/>
      <c r="F18" s="104">
        <v>2</v>
      </c>
      <c r="G18" s="104">
        <v>1</v>
      </c>
      <c r="H18" s="104"/>
      <c r="I18" s="104">
        <v>1</v>
      </c>
      <c r="J18" s="104"/>
      <c r="K18" s="547">
        <f t="shared" si="0"/>
        <v>4</v>
      </c>
      <c r="L18" s="45">
        <f t="shared" si="1"/>
        <v>36000</v>
      </c>
      <c r="M18" s="6" t="s">
        <v>181</v>
      </c>
      <c r="N18" t="s">
        <v>2408</v>
      </c>
    </row>
    <row r="19" spans="1:14" ht="16.5" customHeight="1" x14ac:dyDescent="0.35">
      <c r="A19" s="547">
        <f t="shared" si="2"/>
        <v>14</v>
      </c>
      <c r="B19" s="103" t="s">
        <v>2357</v>
      </c>
      <c r="C19" s="104" t="s">
        <v>649</v>
      </c>
      <c r="D19" s="104">
        <v>5</v>
      </c>
      <c r="E19" s="104">
        <v>1</v>
      </c>
      <c r="F19" s="104">
        <v>1</v>
      </c>
      <c r="G19" s="104"/>
      <c r="H19" s="104">
        <v>2</v>
      </c>
      <c r="I19" s="104"/>
      <c r="J19" s="104">
        <v>3</v>
      </c>
      <c r="K19" s="547">
        <f t="shared" si="0"/>
        <v>7</v>
      </c>
      <c r="L19" s="45">
        <f t="shared" si="1"/>
        <v>63000</v>
      </c>
      <c r="M19" s="46" t="s">
        <v>440</v>
      </c>
      <c r="N19" t="s">
        <v>2355</v>
      </c>
    </row>
    <row r="20" spans="1:14" ht="16.5" customHeight="1" x14ac:dyDescent="0.35">
      <c r="A20" s="61">
        <f t="shared" si="2"/>
        <v>15</v>
      </c>
      <c r="B20" s="103" t="s">
        <v>732</v>
      </c>
      <c r="C20" s="104" t="s">
        <v>1266</v>
      </c>
      <c r="D20" s="104">
        <v>2</v>
      </c>
      <c r="E20" s="104"/>
      <c r="F20" s="104">
        <v>1</v>
      </c>
      <c r="G20" s="104"/>
      <c r="H20" s="104"/>
      <c r="I20" s="104"/>
      <c r="J20" s="104">
        <v>1</v>
      </c>
      <c r="K20" s="551">
        <f t="shared" si="0"/>
        <v>2</v>
      </c>
      <c r="L20" s="45">
        <f t="shared" si="1"/>
        <v>18000</v>
      </c>
      <c r="M20" s="6" t="s">
        <v>181</v>
      </c>
      <c r="N20" t="s">
        <v>2356</v>
      </c>
    </row>
    <row r="21" spans="1:14" ht="16.5" customHeight="1" x14ac:dyDescent="0.35">
      <c r="A21" s="61">
        <f t="shared" si="2"/>
        <v>16</v>
      </c>
      <c r="B21" s="103" t="s">
        <v>1481</v>
      </c>
      <c r="C21" s="104" t="s">
        <v>825</v>
      </c>
      <c r="D21" s="104">
        <v>7</v>
      </c>
      <c r="E21" s="104"/>
      <c r="F21" s="104">
        <v>1</v>
      </c>
      <c r="G21" s="104"/>
      <c r="H21" s="104"/>
      <c r="I21" s="104">
        <v>5</v>
      </c>
      <c r="J21" s="104">
        <v>2</v>
      </c>
      <c r="K21" s="547">
        <f t="shared" si="0"/>
        <v>8</v>
      </c>
      <c r="L21" s="45">
        <f t="shared" si="1"/>
        <v>72000</v>
      </c>
      <c r="M21" s="6" t="s">
        <v>181</v>
      </c>
      <c r="N21" t="s">
        <v>2358</v>
      </c>
    </row>
    <row r="22" spans="1:14" ht="16.5" customHeight="1" x14ac:dyDescent="0.35">
      <c r="A22" s="547">
        <f t="shared" si="2"/>
        <v>17</v>
      </c>
      <c r="B22" s="103" t="s">
        <v>686</v>
      </c>
      <c r="C22" s="104" t="s">
        <v>2360</v>
      </c>
      <c r="D22" s="104">
        <v>4</v>
      </c>
      <c r="E22" s="104"/>
      <c r="F22" s="104"/>
      <c r="G22" s="104"/>
      <c r="H22" s="104"/>
      <c r="I22" s="104">
        <v>2</v>
      </c>
      <c r="J22" s="104"/>
      <c r="K22" s="547">
        <f t="shared" si="0"/>
        <v>2</v>
      </c>
      <c r="L22" s="45">
        <f t="shared" si="1"/>
        <v>18000</v>
      </c>
      <c r="M22" s="6" t="s">
        <v>440</v>
      </c>
      <c r="N22" t="s">
        <v>2359</v>
      </c>
    </row>
    <row r="23" spans="1:14" ht="16.5" customHeight="1" x14ac:dyDescent="0.35">
      <c r="A23" s="61">
        <f t="shared" si="2"/>
        <v>18</v>
      </c>
      <c r="B23" s="103" t="s">
        <v>2366</v>
      </c>
      <c r="C23" s="104" t="s">
        <v>364</v>
      </c>
      <c r="D23" s="104">
        <v>7</v>
      </c>
      <c r="E23" s="104"/>
      <c r="F23" s="104"/>
      <c r="G23" s="104"/>
      <c r="H23" s="104">
        <v>1</v>
      </c>
      <c r="I23" s="104"/>
      <c r="J23" s="104">
        <v>1</v>
      </c>
      <c r="K23" s="547">
        <f t="shared" si="0"/>
        <v>2</v>
      </c>
      <c r="L23" s="45">
        <f t="shared" si="1"/>
        <v>18000</v>
      </c>
      <c r="M23" s="6" t="s">
        <v>181</v>
      </c>
      <c r="N23" t="s">
        <v>2363</v>
      </c>
    </row>
    <row r="24" spans="1:14" ht="16.5" customHeight="1" x14ac:dyDescent="0.35">
      <c r="A24" s="61">
        <f t="shared" si="2"/>
        <v>19</v>
      </c>
      <c r="B24" s="103" t="s">
        <v>2367</v>
      </c>
      <c r="C24" s="104" t="s">
        <v>109</v>
      </c>
      <c r="D24" s="104">
        <v>8</v>
      </c>
      <c r="E24" s="104"/>
      <c r="F24" s="104">
        <v>1</v>
      </c>
      <c r="G24" s="104">
        <v>2</v>
      </c>
      <c r="H24" s="104"/>
      <c r="I24" s="104"/>
      <c r="J24" s="104">
        <v>1</v>
      </c>
      <c r="K24" s="547">
        <f t="shared" si="0"/>
        <v>4</v>
      </c>
      <c r="L24" s="45">
        <f t="shared" si="1"/>
        <v>36000</v>
      </c>
      <c r="M24" s="6" t="s">
        <v>440</v>
      </c>
      <c r="N24" t="s">
        <v>2364</v>
      </c>
    </row>
    <row r="25" spans="1:14" ht="16.5" customHeight="1" x14ac:dyDescent="0.35">
      <c r="A25" s="61">
        <f t="shared" si="2"/>
        <v>20</v>
      </c>
      <c r="B25" s="103" t="s">
        <v>2368</v>
      </c>
      <c r="C25" s="104" t="s">
        <v>1639</v>
      </c>
      <c r="D25" s="104">
        <v>2</v>
      </c>
      <c r="E25" s="104"/>
      <c r="F25" s="104">
        <v>2</v>
      </c>
      <c r="G25" s="104"/>
      <c r="H25" s="104"/>
      <c r="I25" s="104"/>
      <c r="J25" s="104"/>
      <c r="K25" s="547">
        <f t="shared" si="0"/>
        <v>2</v>
      </c>
      <c r="L25" s="45">
        <f t="shared" si="1"/>
        <v>18000</v>
      </c>
      <c r="M25" s="6" t="s">
        <v>181</v>
      </c>
      <c r="N25" t="s">
        <v>2365</v>
      </c>
    </row>
    <row r="26" spans="1:14" ht="16.5" customHeight="1" x14ac:dyDescent="0.35">
      <c r="A26" s="61">
        <f t="shared" si="2"/>
        <v>21</v>
      </c>
      <c r="B26" s="103" t="s">
        <v>1831</v>
      </c>
      <c r="C26" s="104" t="s">
        <v>484</v>
      </c>
      <c r="D26" s="104">
        <v>6</v>
      </c>
      <c r="E26" s="104"/>
      <c r="F26" s="104"/>
      <c r="G26" s="104"/>
      <c r="H26" s="104"/>
      <c r="I26" s="104">
        <v>1</v>
      </c>
      <c r="J26" s="104">
        <v>3</v>
      </c>
      <c r="K26" s="547">
        <f t="shared" si="0"/>
        <v>4</v>
      </c>
      <c r="L26" s="45">
        <f t="shared" si="1"/>
        <v>36000</v>
      </c>
      <c r="M26" s="6" t="s">
        <v>181</v>
      </c>
      <c r="N26" t="s">
        <v>2369</v>
      </c>
    </row>
    <row r="27" spans="1:14" ht="16.5" customHeight="1" x14ac:dyDescent="0.35">
      <c r="A27" s="61">
        <f t="shared" si="2"/>
        <v>22</v>
      </c>
      <c r="B27" s="103" t="s">
        <v>2371</v>
      </c>
      <c r="C27" s="104" t="s">
        <v>649</v>
      </c>
      <c r="D27" s="104">
        <v>5</v>
      </c>
      <c r="E27" s="104"/>
      <c r="F27" s="104">
        <v>2</v>
      </c>
      <c r="G27" s="104"/>
      <c r="H27" s="104"/>
      <c r="I27" s="104"/>
      <c r="J27" s="104">
        <v>1</v>
      </c>
      <c r="K27" s="547">
        <f t="shared" si="0"/>
        <v>3</v>
      </c>
      <c r="L27" s="45">
        <f t="shared" si="1"/>
        <v>27000</v>
      </c>
      <c r="M27" s="6" t="s">
        <v>181</v>
      </c>
      <c r="N27" s="542" t="s">
        <v>2370</v>
      </c>
    </row>
    <row r="28" spans="1:14" ht="24.75" customHeight="1" x14ac:dyDescent="0.35">
      <c r="A28" s="331">
        <v>23</v>
      </c>
      <c r="B28" s="103" t="s">
        <v>652</v>
      </c>
      <c r="C28" s="327" t="s">
        <v>487</v>
      </c>
      <c r="D28" s="327">
        <v>2</v>
      </c>
      <c r="E28" s="104"/>
      <c r="F28" s="104"/>
      <c r="G28" s="104"/>
      <c r="H28" s="104"/>
      <c r="I28" s="104"/>
      <c r="J28" s="104">
        <v>2</v>
      </c>
      <c r="K28" s="547">
        <f t="shared" si="0"/>
        <v>2</v>
      </c>
      <c r="L28" s="45">
        <f t="shared" si="1"/>
        <v>18000</v>
      </c>
      <c r="M28" s="6" t="s">
        <v>181</v>
      </c>
      <c r="N28" t="s">
        <v>2372</v>
      </c>
    </row>
    <row r="29" spans="1:14" ht="24.75" customHeight="1" x14ac:dyDescent="0.35">
      <c r="A29" s="331">
        <f>A28+1</f>
        <v>24</v>
      </c>
      <c r="B29" s="103" t="s">
        <v>2387</v>
      </c>
      <c r="C29" s="327" t="s">
        <v>128</v>
      </c>
      <c r="D29" s="327">
        <v>7</v>
      </c>
      <c r="E29" s="104"/>
      <c r="F29" s="104"/>
      <c r="G29" s="104"/>
      <c r="H29" s="104"/>
      <c r="I29" s="104">
        <v>2</v>
      </c>
      <c r="J29" s="104"/>
      <c r="K29" s="547">
        <f t="shared" si="0"/>
        <v>2</v>
      </c>
      <c r="L29" s="45">
        <f t="shared" si="1"/>
        <v>18000</v>
      </c>
      <c r="M29" s="6" t="s">
        <v>181</v>
      </c>
      <c r="N29" t="s">
        <v>2373</v>
      </c>
    </row>
    <row r="30" spans="1:14" ht="24.75" customHeight="1" x14ac:dyDescent="0.35">
      <c r="A30" s="331">
        <f>A29+1</f>
        <v>25</v>
      </c>
      <c r="B30" s="103" t="s">
        <v>1079</v>
      </c>
      <c r="C30" s="327" t="s">
        <v>364</v>
      </c>
      <c r="D30" s="327">
        <v>7</v>
      </c>
      <c r="E30" s="104"/>
      <c r="F30" s="104"/>
      <c r="G30" s="104">
        <v>1</v>
      </c>
      <c r="H30" s="104"/>
      <c r="I30" s="104"/>
      <c r="J30" s="104"/>
      <c r="K30" s="547">
        <f t="shared" si="0"/>
        <v>1</v>
      </c>
      <c r="L30" s="45">
        <f t="shared" si="1"/>
        <v>9000</v>
      </c>
      <c r="M30" s="6" t="s">
        <v>181</v>
      </c>
      <c r="N30" t="s">
        <v>2374</v>
      </c>
    </row>
    <row r="31" spans="1:14" ht="24.75" customHeight="1" x14ac:dyDescent="0.35">
      <c r="A31" s="331">
        <f>A30+1</f>
        <v>26</v>
      </c>
      <c r="B31" s="103" t="s">
        <v>1192</v>
      </c>
      <c r="C31" s="327" t="s">
        <v>748</v>
      </c>
      <c r="D31" s="327">
        <v>6</v>
      </c>
      <c r="E31" s="104"/>
      <c r="F31" s="104">
        <v>1</v>
      </c>
      <c r="G31" s="104">
        <v>1</v>
      </c>
      <c r="H31" s="104">
        <v>1</v>
      </c>
      <c r="I31" s="104"/>
      <c r="J31" s="104">
        <v>1</v>
      </c>
      <c r="K31" s="547">
        <f t="shared" si="0"/>
        <v>4</v>
      </c>
      <c r="L31" s="45">
        <f t="shared" si="1"/>
        <v>36000</v>
      </c>
      <c r="M31" s="6" t="s">
        <v>181</v>
      </c>
      <c r="N31" t="s">
        <v>2375</v>
      </c>
    </row>
    <row r="32" spans="1:14" ht="24.75" customHeight="1" x14ac:dyDescent="0.35">
      <c r="A32" s="331">
        <f>A31+1</f>
        <v>27</v>
      </c>
      <c r="B32" s="103" t="s">
        <v>1795</v>
      </c>
      <c r="C32" s="327" t="s">
        <v>484</v>
      </c>
      <c r="D32" s="327">
        <v>6</v>
      </c>
      <c r="E32" s="104"/>
      <c r="F32" s="104">
        <v>1</v>
      </c>
      <c r="G32" s="104"/>
      <c r="H32" s="104"/>
      <c r="I32" s="104">
        <v>1</v>
      </c>
      <c r="J32" s="104"/>
      <c r="K32" s="544">
        <f t="shared" si="0"/>
        <v>2</v>
      </c>
      <c r="L32" s="45">
        <f t="shared" si="1"/>
        <v>18000</v>
      </c>
      <c r="M32" s="6" t="s">
        <v>440</v>
      </c>
      <c r="N32" t="s">
        <v>2376</v>
      </c>
    </row>
    <row r="33" spans="1:14" ht="24.75" customHeight="1" x14ac:dyDescent="0.35">
      <c r="A33" s="331">
        <f>A32+1</f>
        <v>28</v>
      </c>
      <c r="B33" s="103" t="s">
        <v>658</v>
      </c>
      <c r="C33" s="327" t="s">
        <v>148</v>
      </c>
      <c r="D33" s="327">
        <v>4</v>
      </c>
      <c r="E33" s="104">
        <v>2</v>
      </c>
      <c r="F33" s="104"/>
      <c r="G33" s="104"/>
      <c r="H33" s="104"/>
      <c r="I33" s="104">
        <v>1</v>
      </c>
      <c r="J33" s="104"/>
      <c r="K33" s="547">
        <f t="shared" si="0"/>
        <v>3</v>
      </c>
      <c r="L33" s="45">
        <f t="shared" si="1"/>
        <v>27000</v>
      </c>
      <c r="M33" s="6" t="s">
        <v>181</v>
      </c>
      <c r="N33" t="s">
        <v>2377</v>
      </c>
    </row>
    <row r="34" spans="1:14" ht="24.75" customHeight="1" x14ac:dyDescent="0.35">
      <c r="A34" s="546">
        <v>29</v>
      </c>
      <c r="B34" s="103" t="s">
        <v>733</v>
      </c>
      <c r="C34" s="327" t="s">
        <v>189</v>
      </c>
      <c r="D34" s="327">
        <v>8</v>
      </c>
      <c r="E34" s="104"/>
      <c r="F34" s="104">
        <v>3</v>
      </c>
      <c r="G34" s="104">
        <v>1</v>
      </c>
      <c r="H34" s="104"/>
      <c r="I34" s="104"/>
      <c r="J34" s="104">
        <v>2</v>
      </c>
      <c r="K34" s="547">
        <f t="shared" si="0"/>
        <v>6</v>
      </c>
      <c r="L34" s="45">
        <f t="shared" si="1"/>
        <v>54000</v>
      </c>
      <c r="M34" s="6" t="s">
        <v>181</v>
      </c>
      <c r="N34" t="s">
        <v>2378</v>
      </c>
    </row>
    <row r="35" spans="1:14" ht="24.75" customHeight="1" x14ac:dyDescent="0.35">
      <c r="A35" s="331">
        <v>30</v>
      </c>
      <c r="B35" s="103" t="s">
        <v>910</v>
      </c>
      <c r="C35" s="327" t="s">
        <v>649</v>
      </c>
      <c r="D35" s="327">
        <v>5</v>
      </c>
      <c r="E35" s="104"/>
      <c r="F35" s="104">
        <v>3</v>
      </c>
      <c r="G35" s="104"/>
      <c r="H35" s="104"/>
      <c r="I35" s="104"/>
      <c r="J35" s="104"/>
      <c r="K35" s="547">
        <f t="shared" si="0"/>
        <v>3</v>
      </c>
      <c r="L35" s="45">
        <f t="shared" si="1"/>
        <v>27000</v>
      </c>
      <c r="M35" s="6" t="s">
        <v>440</v>
      </c>
      <c r="N35" t="s">
        <v>2379</v>
      </c>
    </row>
    <row r="36" spans="1:14" ht="24.75" customHeight="1" x14ac:dyDescent="0.35">
      <c r="A36" s="331">
        <v>31</v>
      </c>
      <c r="B36" s="103" t="s">
        <v>2384</v>
      </c>
      <c r="C36" s="327" t="s">
        <v>1613</v>
      </c>
      <c r="D36" s="327">
        <v>5</v>
      </c>
      <c r="E36" s="104">
        <v>2</v>
      </c>
      <c r="F36" s="104">
        <v>1</v>
      </c>
      <c r="G36" s="104"/>
      <c r="H36" s="104"/>
      <c r="I36" s="104"/>
      <c r="J36" s="104">
        <v>3</v>
      </c>
      <c r="K36" s="547">
        <f t="shared" si="0"/>
        <v>6</v>
      </c>
      <c r="L36" s="45">
        <f t="shared" si="1"/>
        <v>54000</v>
      </c>
      <c r="M36" s="6" t="s">
        <v>181</v>
      </c>
      <c r="N36" t="s">
        <v>2380</v>
      </c>
    </row>
    <row r="37" spans="1:14" ht="23.25" customHeight="1" x14ac:dyDescent="0.35">
      <c r="A37" s="435">
        <v>32</v>
      </c>
      <c r="B37" s="103" t="s">
        <v>2385</v>
      </c>
      <c r="C37" s="327" t="s">
        <v>1613</v>
      </c>
      <c r="D37" s="327">
        <v>5</v>
      </c>
      <c r="E37" s="104"/>
      <c r="F37" s="104">
        <v>2</v>
      </c>
      <c r="G37" s="104"/>
      <c r="H37" s="104"/>
      <c r="I37" s="104"/>
      <c r="J37" s="104">
        <v>2</v>
      </c>
      <c r="K37" s="547">
        <f t="shared" si="0"/>
        <v>4</v>
      </c>
      <c r="L37" s="45">
        <f t="shared" si="1"/>
        <v>36000</v>
      </c>
      <c r="M37" s="103" t="s">
        <v>181</v>
      </c>
      <c r="N37" t="s">
        <v>2381</v>
      </c>
    </row>
    <row r="38" spans="1:14" ht="23.25" customHeight="1" x14ac:dyDescent="0.35">
      <c r="A38" s="546">
        <v>33</v>
      </c>
      <c r="B38" s="103" t="s">
        <v>1973</v>
      </c>
      <c r="C38" s="327" t="s">
        <v>484</v>
      </c>
      <c r="D38" s="327">
        <v>6</v>
      </c>
      <c r="E38" s="104"/>
      <c r="F38" s="104">
        <v>1</v>
      </c>
      <c r="G38" s="104"/>
      <c r="H38" s="104"/>
      <c r="I38" s="104"/>
      <c r="J38" s="104">
        <v>1</v>
      </c>
      <c r="K38" s="547">
        <f t="shared" si="0"/>
        <v>2</v>
      </c>
      <c r="L38" s="45">
        <f t="shared" si="1"/>
        <v>18000</v>
      </c>
      <c r="M38" s="100" t="s">
        <v>440</v>
      </c>
      <c r="N38" s="542" t="s">
        <v>2382</v>
      </c>
    </row>
    <row r="39" spans="1:14" ht="23.25" customHeight="1" x14ac:dyDescent="0.35">
      <c r="A39" s="546">
        <v>34</v>
      </c>
      <c r="B39" s="103" t="s">
        <v>2386</v>
      </c>
      <c r="C39" s="327"/>
      <c r="D39" s="327">
        <v>2</v>
      </c>
      <c r="E39" s="104"/>
      <c r="F39" s="104">
        <v>1</v>
      </c>
      <c r="G39" s="104">
        <v>1</v>
      </c>
      <c r="H39" s="104"/>
      <c r="I39" s="104"/>
      <c r="J39" s="104"/>
      <c r="K39" s="547">
        <f t="shared" si="0"/>
        <v>2</v>
      </c>
      <c r="L39" s="45">
        <f t="shared" si="1"/>
        <v>18000</v>
      </c>
      <c r="M39" s="6" t="s">
        <v>181</v>
      </c>
      <c r="N39" t="s">
        <v>2383</v>
      </c>
    </row>
    <row r="40" spans="1:14" ht="23.25" customHeight="1" x14ac:dyDescent="0.35">
      <c r="A40" s="546">
        <v>35</v>
      </c>
      <c r="B40" s="103" t="s">
        <v>120</v>
      </c>
      <c r="C40" s="327"/>
      <c r="D40" s="327"/>
      <c r="E40" s="104"/>
      <c r="F40" s="104"/>
      <c r="G40" s="104">
        <v>4</v>
      </c>
      <c r="H40" s="104"/>
      <c r="I40" s="104">
        <v>8</v>
      </c>
      <c r="J40" s="104">
        <v>8</v>
      </c>
      <c r="K40" s="547">
        <f t="shared" si="0"/>
        <v>20</v>
      </c>
      <c r="L40" s="45">
        <f t="shared" si="1"/>
        <v>180000</v>
      </c>
      <c r="M40" s="6" t="s">
        <v>440</v>
      </c>
      <c r="N40" t="s">
        <v>2388</v>
      </c>
    </row>
    <row r="41" spans="1:14" ht="23.25" customHeight="1" x14ac:dyDescent="0.35">
      <c r="A41" s="546">
        <f>A40+1</f>
        <v>36</v>
      </c>
      <c r="B41" s="103" t="s">
        <v>1936</v>
      </c>
      <c r="C41" s="327" t="s">
        <v>484</v>
      </c>
      <c r="D41" s="327">
        <v>6</v>
      </c>
      <c r="E41" s="104">
        <v>1</v>
      </c>
      <c r="F41" s="104"/>
      <c r="G41" s="104">
        <v>1</v>
      </c>
      <c r="H41" s="104"/>
      <c r="I41" s="104"/>
      <c r="J41" s="104"/>
      <c r="K41" s="547">
        <f t="shared" ref="K41:K49" si="3">SUM(E41:J41)</f>
        <v>2</v>
      </c>
      <c r="L41" s="45">
        <f t="shared" si="1"/>
        <v>18000</v>
      </c>
      <c r="M41" s="6" t="s">
        <v>181</v>
      </c>
      <c r="N41" t="s">
        <v>2389</v>
      </c>
    </row>
    <row r="42" spans="1:14" ht="23.25" customHeight="1" x14ac:dyDescent="0.35">
      <c r="A42" s="331">
        <f t="shared" ref="A42:A63" si="4">A41+1</f>
        <v>37</v>
      </c>
      <c r="B42" s="103" t="s">
        <v>2393</v>
      </c>
      <c r="C42" s="327"/>
      <c r="D42" s="327">
        <v>6</v>
      </c>
      <c r="E42" s="104"/>
      <c r="F42" s="104">
        <v>3</v>
      </c>
      <c r="G42" s="104"/>
      <c r="H42" s="104">
        <v>1</v>
      </c>
      <c r="I42" s="104">
        <v>1</v>
      </c>
      <c r="J42" s="104">
        <v>1</v>
      </c>
      <c r="K42" s="547">
        <f t="shared" si="3"/>
        <v>6</v>
      </c>
      <c r="L42" s="45">
        <f t="shared" si="1"/>
        <v>54000</v>
      </c>
      <c r="M42" s="6" t="s">
        <v>181</v>
      </c>
      <c r="N42" t="s">
        <v>2390</v>
      </c>
    </row>
    <row r="43" spans="1:14" ht="23.25" customHeight="1" x14ac:dyDescent="0.35">
      <c r="A43" s="331">
        <f t="shared" si="4"/>
        <v>38</v>
      </c>
      <c r="B43" s="103" t="s">
        <v>2394</v>
      </c>
      <c r="C43" s="327" t="s">
        <v>649</v>
      </c>
      <c r="D43" s="327">
        <v>5</v>
      </c>
      <c r="E43" s="104"/>
      <c r="F43" s="104"/>
      <c r="G43" s="104"/>
      <c r="H43" s="104">
        <v>1</v>
      </c>
      <c r="I43" s="104">
        <v>1</v>
      </c>
      <c r="J43" s="104">
        <v>1</v>
      </c>
      <c r="K43" s="547">
        <f t="shared" si="3"/>
        <v>3</v>
      </c>
      <c r="L43" s="45">
        <f t="shared" si="1"/>
        <v>27000</v>
      </c>
      <c r="M43" s="6" t="s">
        <v>181</v>
      </c>
      <c r="N43" t="s">
        <v>2391</v>
      </c>
    </row>
    <row r="44" spans="1:14" ht="23.25" customHeight="1" x14ac:dyDescent="0.35">
      <c r="A44" s="331">
        <f t="shared" si="4"/>
        <v>39</v>
      </c>
      <c r="B44" s="103" t="s">
        <v>744</v>
      </c>
      <c r="C44" s="327" t="s">
        <v>413</v>
      </c>
      <c r="D44" s="327">
        <v>3</v>
      </c>
      <c r="E44" s="104">
        <v>1</v>
      </c>
      <c r="F44" s="104">
        <v>1</v>
      </c>
      <c r="G44" s="104">
        <v>1</v>
      </c>
      <c r="H44" s="104"/>
      <c r="I44" s="104"/>
      <c r="J44" s="104"/>
      <c r="K44" s="547">
        <f t="shared" si="3"/>
        <v>3</v>
      </c>
      <c r="L44" s="45">
        <f t="shared" si="1"/>
        <v>27000</v>
      </c>
      <c r="M44" s="6" t="s">
        <v>440</v>
      </c>
      <c r="N44" t="s">
        <v>2392</v>
      </c>
    </row>
    <row r="45" spans="1:14" ht="23.25" customHeight="1" x14ac:dyDescent="0.35">
      <c r="A45" s="331">
        <f t="shared" si="4"/>
        <v>40</v>
      </c>
      <c r="B45" s="103" t="s">
        <v>2397</v>
      </c>
      <c r="C45" s="327" t="s">
        <v>2396</v>
      </c>
      <c r="D45" s="327">
        <v>7</v>
      </c>
      <c r="E45" s="104"/>
      <c r="F45" s="104"/>
      <c r="G45" s="104"/>
      <c r="H45" s="104">
        <v>1</v>
      </c>
      <c r="I45" s="104">
        <v>1</v>
      </c>
      <c r="J45" s="104">
        <v>1</v>
      </c>
      <c r="K45" s="547">
        <f t="shared" si="3"/>
        <v>3</v>
      </c>
      <c r="L45" s="45">
        <f t="shared" si="1"/>
        <v>27000</v>
      </c>
      <c r="M45" s="6" t="s">
        <v>181</v>
      </c>
      <c r="N45" t="s">
        <v>2395</v>
      </c>
    </row>
    <row r="46" spans="1:14" ht="23.25" customHeight="1" x14ac:dyDescent="0.35">
      <c r="A46" s="331">
        <f t="shared" si="4"/>
        <v>41</v>
      </c>
      <c r="B46" s="103" t="s">
        <v>2103</v>
      </c>
      <c r="C46" s="327" t="s">
        <v>1266</v>
      </c>
      <c r="D46" s="327">
        <v>2</v>
      </c>
      <c r="E46" s="104"/>
      <c r="F46" s="104">
        <v>1</v>
      </c>
      <c r="G46" s="104">
        <v>1</v>
      </c>
      <c r="H46" s="104"/>
      <c r="I46" s="104"/>
      <c r="J46" s="104">
        <v>1</v>
      </c>
      <c r="K46" s="547">
        <f t="shared" si="3"/>
        <v>3</v>
      </c>
      <c r="L46" s="45">
        <f t="shared" si="1"/>
        <v>27000</v>
      </c>
      <c r="M46" s="6" t="s">
        <v>181</v>
      </c>
      <c r="N46" t="s">
        <v>2398</v>
      </c>
    </row>
    <row r="47" spans="1:14" ht="23.25" customHeight="1" x14ac:dyDescent="0.35">
      <c r="A47" s="331">
        <f t="shared" si="4"/>
        <v>42</v>
      </c>
      <c r="B47" s="103" t="s">
        <v>393</v>
      </c>
      <c r="C47" s="327" t="s">
        <v>390</v>
      </c>
      <c r="D47" s="327">
        <v>1</v>
      </c>
      <c r="E47" s="104"/>
      <c r="F47" s="104">
        <v>4</v>
      </c>
      <c r="G47" s="104">
        <v>1</v>
      </c>
      <c r="H47" s="104">
        <v>1</v>
      </c>
      <c r="I47" s="104">
        <v>3</v>
      </c>
      <c r="J47" s="104"/>
      <c r="K47" s="547">
        <f t="shared" si="3"/>
        <v>9</v>
      </c>
      <c r="L47" s="45">
        <f t="shared" si="1"/>
        <v>81000</v>
      </c>
      <c r="M47" s="6" t="s">
        <v>181</v>
      </c>
      <c r="N47" t="s">
        <v>2399</v>
      </c>
    </row>
    <row r="48" spans="1:14" ht="23.25" customHeight="1" x14ac:dyDescent="0.35">
      <c r="A48" s="331">
        <f t="shared" si="4"/>
        <v>43</v>
      </c>
      <c r="B48" s="103" t="s">
        <v>2172</v>
      </c>
      <c r="C48" s="327" t="s">
        <v>649</v>
      </c>
      <c r="D48" s="327">
        <v>5</v>
      </c>
      <c r="E48" s="104"/>
      <c r="F48" s="104">
        <v>1</v>
      </c>
      <c r="G48" s="104">
        <v>2</v>
      </c>
      <c r="H48" s="104"/>
      <c r="I48" s="104">
        <v>1</v>
      </c>
      <c r="J48" s="104"/>
      <c r="K48" s="547">
        <f t="shared" si="3"/>
        <v>4</v>
      </c>
      <c r="L48" s="45">
        <f t="shared" si="1"/>
        <v>36000</v>
      </c>
      <c r="M48" s="60" t="s">
        <v>181</v>
      </c>
      <c r="N48" t="s">
        <v>2405</v>
      </c>
    </row>
    <row r="49" spans="1:16" ht="23.25" customHeight="1" x14ac:dyDescent="0.35">
      <c r="A49" s="331">
        <f t="shared" si="4"/>
        <v>44</v>
      </c>
      <c r="B49" s="103" t="s">
        <v>1265</v>
      </c>
      <c r="C49" s="327"/>
      <c r="D49" s="327">
        <v>2</v>
      </c>
      <c r="E49" s="104">
        <v>1</v>
      </c>
      <c r="F49" s="104"/>
      <c r="G49" s="104">
        <v>1</v>
      </c>
      <c r="H49" s="104"/>
      <c r="I49" s="104"/>
      <c r="J49" s="104">
        <v>1</v>
      </c>
      <c r="K49" s="547">
        <f t="shared" si="3"/>
        <v>3</v>
      </c>
      <c r="L49" s="45">
        <f t="shared" si="1"/>
        <v>27000</v>
      </c>
      <c r="M49" s="6" t="s">
        <v>181</v>
      </c>
      <c r="N49" t="s">
        <v>2406</v>
      </c>
    </row>
    <row r="50" spans="1:16" ht="23.25" customHeight="1" x14ac:dyDescent="0.35">
      <c r="A50" s="331">
        <f t="shared" si="4"/>
        <v>45</v>
      </c>
      <c r="B50" s="103" t="s">
        <v>949</v>
      </c>
      <c r="C50" s="327" t="s">
        <v>649</v>
      </c>
      <c r="D50" s="327">
        <v>5</v>
      </c>
      <c r="E50" s="104"/>
      <c r="F50" s="104">
        <v>1</v>
      </c>
      <c r="G50" s="104"/>
      <c r="H50" s="104">
        <v>1</v>
      </c>
      <c r="I50" s="104"/>
      <c r="J50" s="104">
        <v>2</v>
      </c>
      <c r="K50" s="547">
        <f t="shared" ref="K50:K64" si="5">SUM(E50:J50)</f>
        <v>4</v>
      </c>
      <c r="L50" s="45">
        <f t="shared" si="1"/>
        <v>36000</v>
      </c>
      <c r="M50" s="6" t="s">
        <v>181</v>
      </c>
      <c r="N50" t="s">
        <v>2407</v>
      </c>
    </row>
    <row r="51" spans="1:16" ht="23.25" customHeight="1" x14ac:dyDescent="0.35">
      <c r="A51" s="331">
        <f t="shared" si="4"/>
        <v>46</v>
      </c>
      <c r="B51" s="103" t="s">
        <v>501</v>
      </c>
      <c r="C51" s="327" t="s">
        <v>187</v>
      </c>
      <c r="D51" s="327">
        <v>1</v>
      </c>
      <c r="E51" s="104">
        <v>4</v>
      </c>
      <c r="F51" s="104">
        <v>6</v>
      </c>
      <c r="G51" s="104">
        <v>2</v>
      </c>
      <c r="H51" s="104"/>
      <c r="I51" s="104"/>
      <c r="J51" s="104">
        <v>2</v>
      </c>
      <c r="K51" s="547">
        <f t="shared" si="5"/>
        <v>14</v>
      </c>
      <c r="L51" s="45">
        <f t="shared" si="1"/>
        <v>126000</v>
      </c>
      <c r="M51" s="6" t="s">
        <v>181</v>
      </c>
      <c r="N51" t="s">
        <v>2409</v>
      </c>
    </row>
    <row r="52" spans="1:16" ht="23.25" customHeight="1" x14ac:dyDescent="0.35">
      <c r="A52" s="331">
        <f t="shared" si="4"/>
        <v>47</v>
      </c>
      <c r="B52" s="103" t="s">
        <v>2411</v>
      </c>
      <c r="C52" s="327" t="s">
        <v>484</v>
      </c>
      <c r="D52" s="327">
        <v>6</v>
      </c>
      <c r="E52" s="104"/>
      <c r="F52" s="104"/>
      <c r="G52" s="104">
        <v>1</v>
      </c>
      <c r="H52" s="104"/>
      <c r="I52" s="104"/>
      <c r="J52" s="104">
        <v>2</v>
      </c>
      <c r="K52" s="547">
        <f t="shared" si="5"/>
        <v>3</v>
      </c>
      <c r="L52" s="45">
        <f t="shared" si="1"/>
        <v>27000</v>
      </c>
      <c r="M52" s="6" t="s">
        <v>181</v>
      </c>
      <c r="N52" t="s">
        <v>2410</v>
      </c>
    </row>
    <row r="53" spans="1:16" ht="23.25" customHeight="1" x14ac:dyDescent="0.35">
      <c r="A53" s="331">
        <f t="shared" si="4"/>
        <v>48</v>
      </c>
      <c r="B53" s="103" t="s">
        <v>691</v>
      </c>
      <c r="C53" s="327" t="s">
        <v>104</v>
      </c>
      <c r="D53" s="327">
        <v>4</v>
      </c>
      <c r="E53" s="104"/>
      <c r="F53" s="104">
        <v>6</v>
      </c>
      <c r="G53" s="104"/>
      <c r="H53" s="104"/>
      <c r="I53" s="104">
        <v>1</v>
      </c>
      <c r="J53" s="104">
        <v>3</v>
      </c>
      <c r="K53" s="547">
        <f t="shared" si="5"/>
        <v>10</v>
      </c>
      <c r="L53" s="45">
        <f t="shared" si="1"/>
        <v>90000</v>
      </c>
      <c r="M53" s="6" t="s">
        <v>181</v>
      </c>
      <c r="N53" t="s">
        <v>2420</v>
      </c>
      <c r="O53" s="541"/>
      <c r="P53" s="541"/>
    </row>
    <row r="54" spans="1:16" ht="23.25" customHeight="1" x14ac:dyDescent="0.35">
      <c r="A54" s="331">
        <f t="shared" si="4"/>
        <v>49</v>
      </c>
      <c r="B54" s="103" t="s">
        <v>650</v>
      </c>
      <c r="C54" s="327" t="s">
        <v>189</v>
      </c>
      <c r="D54" s="327">
        <v>8</v>
      </c>
      <c r="E54" s="104"/>
      <c r="F54" s="104"/>
      <c r="G54" s="104"/>
      <c r="H54" s="104"/>
      <c r="I54" s="104"/>
      <c r="J54" s="104">
        <v>1</v>
      </c>
      <c r="K54" s="547">
        <f t="shared" si="5"/>
        <v>1</v>
      </c>
      <c r="L54" s="45">
        <f t="shared" si="1"/>
        <v>9000</v>
      </c>
      <c r="M54" s="6" t="s">
        <v>181</v>
      </c>
      <c r="N54" t="s">
        <v>2421</v>
      </c>
      <c r="O54" s="541"/>
      <c r="P54" s="541"/>
    </row>
    <row r="55" spans="1:16" ht="23.25" customHeight="1" x14ac:dyDescent="0.35">
      <c r="A55" s="331">
        <f t="shared" si="4"/>
        <v>50</v>
      </c>
      <c r="B55" s="103" t="s">
        <v>391</v>
      </c>
      <c r="C55" s="327" t="s">
        <v>2431</v>
      </c>
      <c r="D55" s="327">
        <v>7</v>
      </c>
      <c r="E55" s="104"/>
      <c r="F55" s="104">
        <v>3</v>
      </c>
      <c r="G55" s="104">
        <v>3</v>
      </c>
      <c r="H55" s="104"/>
      <c r="I55" s="104">
        <v>1</v>
      </c>
      <c r="J55" s="104"/>
      <c r="K55" s="547">
        <f t="shared" si="5"/>
        <v>7</v>
      </c>
      <c r="L55" s="45">
        <f t="shared" si="1"/>
        <v>63000</v>
      </c>
      <c r="M55" s="60" t="s">
        <v>181</v>
      </c>
      <c r="N55" t="s">
        <v>2422</v>
      </c>
      <c r="O55" s="541"/>
      <c r="P55" s="541"/>
    </row>
    <row r="56" spans="1:16" ht="23.25" customHeight="1" x14ac:dyDescent="0.35">
      <c r="A56" s="546">
        <f t="shared" si="4"/>
        <v>51</v>
      </c>
      <c r="B56" s="103" t="s">
        <v>854</v>
      </c>
      <c r="C56" s="327" t="s">
        <v>1684</v>
      </c>
      <c r="D56" s="327">
        <v>8</v>
      </c>
      <c r="E56" s="104">
        <v>1</v>
      </c>
      <c r="F56" s="104">
        <v>1</v>
      </c>
      <c r="G56" s="104">
        <v>4</v>
      </c>
      <c r="H56" s="104"/>
      <c r="I56" s="104"/>
      <c r="J56" s="104">
        <v>2</v>
      </c>
      <c r="K56" s="547">
        <f t="shared" si="5"/>
        <v>8</v>
      </c>
      <c r="L56" s="45">
        <f t="shared" si="1"/>
        <v>72000</v>
      </c>
      <c r="M56" s="6" t="s">
        <v>440</v>
      </c>
      <c r="N56" t="s">
        <v>2423</v>
      </c>
      <c r="O56" s="541"/>
      <c r="P56" s="541"/>
    </row>
    <row r="57" spans="1:16" ht="23.25" customHeight="1" x14ac:dyDescent="0.35">
      <c r="A57" s="546">
        <f t="shared" si="4"/>
        <v>52</v>
      </c>
      <c r="B57" s="103" t="s">
        <v>316</v>
      </c>
      <c r="C57" s="327" t="s">
        <v>748</v>
      </c>
      <c r="D57" s="327">
        <v>6</v>
      </c>
      <c r="E57" s="104"/>
      <c r="F57" s="104">
        <v>2</v>
      </c>
      <c r="G57" s="104">
        <v>1</v>
      </c>
      <c r="H57" s="104"/>
      <c r="I57" s="104"/>
      <c r="J57" s="104"/>
      <c r="K57" s="547">
        <f t="shared" si="5"/>
        <v>3</v>
      </c>
      <c r="L57" s="45">
        <f t="shared" si="1"/>
        <v>27000</v>
      </c>
      <c r="M57" s="60" t="s">
        <v>440</v>
      </c>
      <c r="N57" t="s">
        <v>2424</v>
      </c>
      <c r="O57" s="541"/>
      <c r="P57" s="541"/>
    </row>
    <row r="58" spans="1:16" ht="23.25" customHeight="1" x14ac:dyDescent="0.35">
      <c r="A58" s="546">
        <f t="shared" si="4"/>
        <v>53</v>
      </c>
      <c r="B58" s="103" t="s">
        <v>2432</v>
      </c>
      <c r="C58" s="327" t="s">
        <v>2433</v>
      </c>
      <c r="D58" s="327"/>
      <c r="E58" s="104"/>
      <c r="F58" s="104"/>
      <c r="G58" s="104">
        <v>1</v>
      </c>
      <c r="H58" s="104"/>
      <c r="I58" s="104">
        <v>4</v>
      </c>
      <c r="J58" s="104">
        <v>4</v>
      </c>
      <c r="K58" s="547">
        <f t="shared" si="5"/>
        <v>9</v>
      </c>
      <c r="L58" s="45">
        <f>K58*6000</f>
        <v>54000</v>
      </c>
      <c r="M58" s="6" t="s">
        <v>181</v>
      </c>
      <c r="N58" t="s">
        <v>2425</v>
      </c>
      <c r="O58" s="541"/>
      <c r="P58" s="541"/>
    </row>
    <row r="59" spans="1:16" ht="23.25" customHeight="1" x14ac:dyDescent="0.35">
      <c r="A59" s="546">
        <f t="shared" si="4"/>
        <v>54</v>
      </c>
      <c r="B59" s="103" t="s">
        <v>393</v>
      </c>
      <c r="C59" s="327" t="s">
        <v>849</v>
      </c>
      <c r="D59" s="327">
        <v>8</v>
      </c>
      <c r="E59" s="104">
        <v>1</v>
      </c>
      <c r="F59" s="104"/>
      <c r="G59" s="104">
        <v>1</v>
      </c>
      <c r="H59" s="104"/>
      <c r="I59" s="104"/>
      <c r="J59" s="104"/>
      <c r="K59" s="547">
        <f t="shared" si="5"/>
        <v>2</v>
      </c>
      <c r="L59" s="45">
        <f t="shared" si="1"/>
        <v>18000</v>
      </c>
      <c r="M59" s="6" t="s">
        <v>181</v>
      </c>
      <c r="N59" t="s">
        <v>2426</v>
      </c>
      <c r="O59" s="541"/>
      <c r="P59" s="541"/>
    </row>
    <row r="60" spans="1:16" ht="23.25" customHeight="1" x14ac:dyDescent="0.35">
      <c r="A60" s="331">
        <f t="shared" si="4"/>
        <v>55</v>
      </c>
      <c r="B60" s="103" t="s">
        <v>1108</v>
      </c>
      <c r="C60" s="327" t="s">
        <v>187</v>
      </c>
      <c r="D60" s="327">
        <v>1</v>
      </c>
      <c r="E60" s="104"/>
      <c r="F60" s="104"/>
      <c r="G60" s="104"/>
      <c r="H60" s="104"/>
      <c r="I60" s="104"/>
      <c r="J60" s="104">
        <v>1</v>
      </c>
      <c r="K60" s="547">
        <f t="shared" si="5"/>
        <v>1</v>
      </c>
      <c r="L60" s="45">
        <f t="shared" si="1"/>
        <v>9000</v>
      </c>
      <c r="M60" s="6" t="s">
        <v>181</v>
      </c>
      <c r="N60" t="s">
        <v>2427</v>
      </c>
      <c r="O60" s="541"/>
      <c r="P60" s="541"/>
    </row>
    <row r="61" spans="1:16" ht="23.25" customHeight="1" x14ac:dyDescent="0.35">
      <c r="A61" s="331">
        <f t="shared" si="4"/>
        <v>56</v>
      </c>
      <c r="B61" s="103" t="s">
        <v>412</v>
      </c>
      <c r="C61" s="327" t="s">
        <v>104</v>
      </c>
      <c r="D61" s="327">
        <v>4</v>
      </c>
      <c r="E61" s="104">
        <v>1</v>
      </c>
      <c r="F61" s="104"/>
      <c r="G61" s="104">
        <v>5</v>
      </c>
      <c r="H61" s="104"/>
      <c r="I61" s="104"/>
      <c r="J61" s="104"/>
      <c r="K61" s="547">
        <f t="shared" si="5"/>
        <v>6</v>
      </c>
      <c r="L61" s="45">
        <f t="shared" si="1"/>
        <v>54000</v>
      </c>
      <c r="M61" s="6" t="s">
        <v>181</v>
      </c>
      <c r="N61" t="s">
        <v>2428</v>
      </c>
      <c r="O61" s="541"/>
      <c r="P61" s="541"/>
    </row>
    <row r="62" spans="1:16" ht="23.25" customHeight="1" x14ac:dyDescent="0.35">
      <c r="A62" s="546">
        <f t="shared" si="4"/>
        <v>57</v>
      </c>
      <c r="B62" s="103" t="s">
        <v>2434</v>
      </c>
      <c r="C62" s="327" t="s">
        <v>649</v>
      </c>
      <c r="D62" s="327">
        <v>5</v>
      </c>
      <c r="E62" s="104">
        <v>1</v>
      </c>
      <c r="F62" s="104">
        <v>1</v>
      </c>
      <c r="G62" s="104"/>
      <c r="H62" s="104"/>
      <c r="I62" s="104"/>
      <c r="J62" s="104"/>
      <c r="K62" s="547">
        <f t="shared" si="5"/>
        <v>2</v>
      </c>
      <c r="L62" s="45">
        <f t="shared" si="1"/>
        <v>18000</v>
      </c>
      <c r="M62" s="6" t="s">
        <v>181</v>
      </c>
      <c r="N62" t="s">
        <v>2429</v>
      </c>
      <c r="O62" s="541"/>
      <c r="P62" s="541"/>
    </row>
    <row r="63" spans="1:16" ht="23.25" customHeight="1" x14ac:dyDescent="0.35">
      <c r="A63" s="546">
        <f t="shared" si="4"/>
        <v>58</v>
      </c>
      <c r="B63" s="103" t="s">
        <v>2435</v>
      </c>
      <c r="C63" s="327" t="s">
        <v>487</v>
      </c>
      <c r="D63" s="327">
        <v>2</v>
      </c>
      <c r="E63" s="104">
        <v>1</v>
      </c>
      <c r="F63" s="104"/>
      <c r="G63" s="104">
        <v>1</v>
      </c>
      <c r="H63" s="104"/>
      <c r="I63" s="104"/>
      <c r="J63" s="104">
        <v>2</v>
      </c>
      <c r="K63" s="547">
        <f t="shared" si="5"/>
        <v>4</v>
      </c>
      <c r="L63" s="45">
        <f t="shared" si="1"/>
        <v>36000</v>
      </c>
      <c r="M63" s="6" t="s">
        <v>181</v>
      </c>
      <c r="N63" t="s">
        <v>2430</v>
      </c>
      <c r="O63" s="541"/>
      <c r="P63" s="541"/>
    </row>
    <row r="64" spans="1:16" ht="21" customHeight="1" x14ac:dyDescent="0.35">
      <c r="A64" s="546">
        <f>A49+1</f>
        <v>45</v>
      </c>
      <c r="B64" s="552" t="s">
        <v>2439</v>
      </c>
      <c r="C64" s="327" t="s">
        <v>649</v>
      </c>
      <c r="D64" s="327">
        <v>5</v>
      </c>
      <c r="E64" s="104">
        <v>3</v>
      </c>
      <c r="F64" s="104"/>
      <c r="G64" s="104">
        <v>3</v>
      </c>
      <c r="H64" s="104"/>
      <c r="I64" s="104">
        <v>3</v>
      </c>
      <c r="J64" s="104"/>
      <c r="K64" s="547">
        <f t="shared" si="5"/>
        <v>9</v>
      </c>
      <c r="L64" s="45">
        <f t="shared" si="1"/>
        <v>81000</v>
      </c>
      <c r="M64" s="6" t="s">
        <v>440</v>
      </c>
    </row>
    <row r="65" spans="1:24" ht="21" customHeight="1" x14ac:dyDescent="0.35">
      <c r="A65" s="331">
        <v>46</v>
      </c>
      <c r="B65" s="529" t="s">
        <v>728</v>
      </c>
      <c r="C65" s="332"/>
      <c r="D65" s="332"/>
      <c r="E65" s="94"/>
      <c r="F65" s="94">
        <v>1</v>
      </c>
      <c r="G65" s="94"/>
      <c r="H65" s="94"/>
      <c r="I65" s="94"/>
      <c r="J65" s="94"/>
      <c r="K65" s="61">
        <f t="shared" ref="K65" si="6">SUM(E65:J65)</f>
        <v>1</v>
      </c>
      <c r="L65" s="67">
        <f t="shared" ref="L65" si="7">K65*9000</f>
        <v>9000</v>
      </c>
      <c r="M65" s="60"/>
      <c r="N65" t="s">
        <v>2438</v>
      </c>
    </row>
    <row r="66" spans="1:24" s="10" customFormat="1" ht="24.75" customHeight="1" x14ac:dyDescent="0.35">
      <c r="A66" s="663" t="s">
        <v>0</v>
      </c>
      <c r="B66" s="664"/>
      <c r="C66" s="536"/>
      <c r="D66" s="536"/>
      <c r="E66" s="22">
        <f>SUM(E6:E65)</f>
        <v>26</v>
      </c>
      <c r="F66" s="22">
        <f t="shared" ref="F66:J66" si="8">SUM(F6:F64)</f>
        <v>69</v>
      </c>
      <c r="G66" s="22">
        <f>SUM(G6:G65)</f>
        <v>48</v>
      </c>
      <c r="H66" s="22">
        <f t="shared" si="8"/>
        <v>12</v>
      </c>
      <c r="I66" s="22">
        <f t="shared" si="8"/>
        <v>46</v>
      </c>
      <c r="J66" s="22">
        <f t="shared" si="8"/>
        <v>64</v>
      </c>
      <c r="K66" s="22">
        <f>SUM(E66:J66)</f>
        <v>265</v>
      </c>
      <c r="L66" s="23">
        <f>SUM(L6:L64)</f>
        <v>2358000</v>
      </c>
      <c r="M66" s="115"/>
    </row>
    <row r="67" spans="1:24" x14ac:dyDescent="0.35">
      <c r="K67" t="s">
        <v>716</v>
      </c>
      <c r="L67" s="20">
        <f>K66*6000</f>
        <v>1590000</v>
      </c>
      <c r="O67" s="35"/>
    </row>
    <row r="68" spans="1:24" x14ac:dyDescent="0.35">
      <c r="K68" t="s">
        <v>91</v>
      </c>
      <c r="L68" s="95">
        <f>L66-L67</f>
        <v>768000</v>
      </c>
      <c r="M68" s="78"/>
      <c r="N68" s="35"/>
      <c r="O68" s="35"/>
    </row>
    <row r="69" spans="1:24" x14ac:dyDescent="0.35">
      <c r="K69" t="s">
        <v>132</v>
      </c>
      <c r="L69" s="95">
        <v>40000</v>
      </c>
      <c r="M69" s="35"/>
    </row>
    <row r="70" spans="1:24" x14ac:dyDescent="0.35">
      <c r="K70" t="s">
        <v>1182</v>
      </c>
      <c r="L70" s="35">
        <v>40000</v>
      </c>
    </row>
    <row r="71" spans="1:24" x14ac:dyDescent="0.35">
      <c r="K71" t="s">
        <v>740</v>
      </c>
      <c r="L71" s="35">
        <f>L68-L69-L70</f>
        <v>688000</v>
      </c>
    </row>
    <row r="72" spans="1:24" x14ac:dyDescent="0.35">
      <c r="B72" t="s">
        <v>2</v>
      </c>
      <c r="C72" s="103"/>
      <c r="F72" t="s">
        <v>2</v>
      </c>
      <c r="G72" s="93"/>
      <c r="J72" t="s">
        <v>2</v>
      </c>
      <c r="K72" s="93"/>
      <c r="L72" s="535"/>
      <c r="N72" t="s">
        <v>2</v>
      </c>
      <c r="O72" s="93"/>
      <c r="P72" s="535"/>
      <c r="R72" t="s">
        <v>2</v>
      </c>
      <c r="S72" s="535"/>
      <c r="T72" s="535"/>
      <c r="V72" t="s">
        <v>2</v>
      </c>
      <c r="W72" s="93"/>
      <c r="X72" s="535"/>
    </row>
    <row r="73" spans="1:24" x14ac:dyDescent="0.35">
      <c r="B73" s="51" t="s">
        <v>218</v>
      </c>
      <c r="C73" s="50" t="s">
        <v>219</v>
      </c>
      <c r="D73" s="68" t="s">
        <v>0</v>
      </c>
      <c r="E73" s="65"/>
      <c r="F73" s="51" t="s">
        <v>218</v>
      </c>
      <c r="G73" s="50" t="s">
        <v>219</v>
      </c>
      <c r="H73" s="68" t="s">
        <v>0</v>
      </c>
      <c r="I73" s="65"/>
      <c r="J73" s="51" t="s">
        <v>218</v>
      </c>
      <c r="K73" s="50" t="s">
        <v>219</v>
      </c>
      <c r="L73" s="68" t="s">
        <v>0</v>
      </c>
      <c r="N73" s="51" t="s">
        <v>218</v>
      </c>
      <c r="O73" s="50" t="s">
        <v>219</v>
      </c>
      <c r="P73" s="68" t="s">
        <v>0</v>
      </c>
      <c r="R73" s="51" t="s">
        <v>218</v>
      </c>
      <c r="S73" s="50" t="s">
        <v>219</v>
      </c>
      <c r="T73" s="68" t="s">
        <v>0</v>
      </c>
      <c r="V73" s="51" t="s">
        <v>218</v>
      </c>
      <c r="W73" s="50" t="s">
        <v>219</v>
      </c>
      <c r="X73" s="68" t="s">
        <v>0</v>
      </c>
    </row>
    <row r="74" spans="1:24" x14ac:dyDescent="0.35">
      <c r="B74" s="2" t="s">
        <v>18</v>
      </c>
      <c r="C74" s="1"/>
      <c r="D74" s="67">
        <f>C74*9000</f>
        <v>0</v>
      </c>
      <c r="E74" s="66"/>
      <c r="F74" s="2" t="s">
        <v>18</v>
      </c>
      <c r="G74" s="1"/>
      <c r="H74" s="67">
        <f>G74*9000</f>
        <v>0</v>
      </c>
      <c r="I74" s="65"/>
      <c r="J74" s="2" t="s">
        <v>18</v>
      </c>
      <c r="K74" s="1"/>
      <c r="L74" s="67">
        <f>K74*9000</f>
        <v>0</v>
      </c>
      <c r="N74" s="2" t="s">
        <v>18</v>
      </c>
      <c r="O74" s="1"/>
      <c r="P74" s="67">
        <f>O74*9000</f>
        <v>0</v>
      </c>
      <c r="R74" s="2" t="s">
        <v>18</v>
      </c>
      <c r="S74" s="1"/>
      <c r="T74" s="67">
        <f>S74*9000</f>
        <v>0</v>
      </c>
      <c r="V74" s="2" t="s">
        <v>18</v>
      </c>
      <c r="W74" s="1"/>
      <c r="X74" s="67">
        <f>W74*9000</f>
        <v>0</v>
      </c>
    </row>
    <row r="75" spans="1:24" x14ac:dyDescent="0.35">
      <c r="B75" s="2" t="s">
        <v>21</v>
      </c>
      <c r="C75" s="1"/>
      <c r="D75" s="67">
        <f t="shared" ref="D75:D79" si="9">C75*9000</f>
        <v>0</v>
      </c>
      <c r="E75" s="65"/>
      <c r="F75" s="2" t="s">
        <v>21</v>
      </c>
      <c r="G75" s="1"/>
      <c r="H75" s="67">
        <f t="shared" ref="H75:H79" si="10">G75*9000</f>
        <v>0</v>
      </c>
      <c r="I75" s="65"/>
      <c r="J75" s="2" t="s">
        <v>21</v>
      </c>
      <c r="K75" s="1">
        <v>1</v>
      </c>
      <c r="L75" s="67">
        <f t="shared" ref="L75:L79" si="11">K75*9000</f>
        <v>9000</v>
      </c>
      <c r="N75" s="2" t="s">
        <v>21</v>
      </c>
      <c r="O75" s="1"/>
      <c r="P75" s="67">
        <f t="shared" ref="P75:P79" si="12">O75*9000</f>
        <v>0</v>
      </c>
      <c r="R75" s="2" t="s">
        <v>21</v>
      </c>
      <c r="S75" s="1"/>
      <c r="T75" s="67">
        <f t="shared" ref="T75:T79" si="13">S75*9000</f>
        <v>0</v>
      </c>
      <c r="V75" s="2" t="s">
        <v>21</v>
      </c>
      <c r="W75" s="1"/>
      <c r="X75" s="67">
        <f t="shared" ref="X75:X79" si="14">W75*9000</f>
        <v>0</v>
      </c>
    </row>
    <row r="76" spans="1:24" x14ac:dyDescent="0.35">
      <c r="B76" s="2" t="s">
        <v>20</v>
      </c>
      <c r="C76" s="1"/>
      <c r="D76" s="67">
        <f t="shared" si="9"/>
        <v>0</v>
      </c>
      <c r="E76" s="65"/>
      <c r="F76" s="2" t="s">
        <v>20</v>
      </c>
      <c r="G76" s="1">
        <v>1</v>
      </c>
      <c r="H76" s="67">
        <f t="shared" si="10"/>
        <v>9000</v>
      </c>
      <c r="I76" s="65"/>
      <c r="J76" s="2" t="s">
        <v>20</v>
      </c>
      <c r="K76" s="1">
        <v>1</v>
      </c>
      <c r="L76" s="67">
        <f t="shared" si="11"/>
        <v>9000</v>
      </c>
      <c r="N76" s="2" t="s">
        <v>20</v>
      </c>
      <c r="O76" s="1"/>
      <c r="P76" s="67">
        <f t="shared" si="12"/>
        <v>0</v>
      </c>
      <c r="R76" s="2" t="s">
        <v>20</v>
      </c>
      <c r="S76" s="1"/>
      <c r="T76" s="67">
        <f t="shared" si="13"/>
        <v>0</v>
      </c>
      <c r="V76" s="2" t="s">
        <v>20</v>
      </c>
      <c r="W76" s="1"/>
      <c r="X76" s="67">
        <f t="shared" si="14"/>
        <v>0</v>
      </c>
    </row>
    <row r="77" spans="1:24" x14ac:dyDescent="0.35">
      <c r="B77" s="2" t="s">
        <v>22</v>
      </c>
      <c r="C77" s="1"/>
      <c r="D77" s="67">
        <f t="shared" si="9"/>
        <v>0</v>
      </c>
      <c r="F77" s="2" t="s">
        <v>22</v>
      </c>
      <c r="G77" s="1"/>
      <c r="H77" s="67">
        <f t="shared" si="10"/>
        <v>0</v>
      </c>
      <c r="J77" s="2" t="s">
        <v>22</v>
      </c>
      <c r="K77" s="1"/>
      <c r="L77" s="67">
        <f t="shared" si="11"/>
        <v>0</v>
      </c>
      <c r="N77" s="2" t="s">
        <v>22</v>
      </c>
      <c r="O77" s="1"/>
      <c r="P77" s="67">
        <f t="shared" si="12"/>
        <v>0</v>
      </c>
      <c r="R77" s="2" t="s">
        <v>22</v>
      </c>
      <c r="S77" s="1"/>
      <c r="T77" s="67">
        <f t="shared" si="13"/>
        <v>0</v>
      </c>
      <c r="V77" s="2" t="s">
        <v>22</v>
      </c>
      <c r="W77" s="1"/>
      <c r="X77" s="67">
        <f t="shared" si="14"/>
        <v>0</v>
      </c>
    </row>
    <row r="78" spans="1:24" x14ac:dyDescent="0.35">
      <c r="B78" s="2" t="s">
        <v>19</v>
      </c>
      <c r="C78" s="1"/>
      <c r="D78" s="67">
        <f t="shared" si="9"/>
        <v>0</v>
      </c>
      <c r="F78" s="2" t="s">
        <v>19</v>
      </c>
      <c r="G78" s="1"/>
      <c r="H78" s="67">
        <f t="shared" si="10"/>
        <v>0</v>
      </c>
      <c r="J78" s="2" t="s">
        <v>19</v>
      </c>
      <c r="K78" s="1"/>
      <c r="L78" s="67">
        <f t="shared" si="11"/>
        <v>0</v>
      </c>
      <c r="N78" s="2" t="s">
        <v>19</v>
      </c>
      <c r="O78" s="1"/>
      <c r="P78" s="67">
        <f t="shared" si="12"/>
        <v>0</v>
      </c>
      <c r="R78" s="2" t="s">
        <v>19</v>
      </c>
      <c r="S78" s="1"/>
      <c r="T78" s="67">
        <f t="shared" si="13"/>
        <v>0</v>
      </c>
      <c r="V78" s="2" t="s">
        <v>19</v>
      </c>
      <c r="W78" s="1"/>
      <c r="X78" s="67">
        <f t="shared" si="14"/>
        <v>0</v>
      </c>
    </row>
    <row r="79" spans="1:24" x14ac:dyDescent="0.35">
      <c r="B79" s="2" t="s">
        <v>23</v>
      </c>
      <c r="C79" s="1"/>
      <c r="D79" s="67">
        <f t="shared" si="9"/>
        <v>0</v>
      </c>
      <c r="F79" s="2" t="s">
        <v>23</v>
      </c>
      <c r="G79" s="1"/>
      <c r="H79" s="67">
        <f t="shared" si="10"/>
        <v>0</v>
      </c>
      <c r="J79" s="2" t="s">
        <v>23</v>
      </c>
      <c r="K79" s="1"/>
      <c r="L79" s="67">
        <f t="shared" si="11"/>
        <v>0</v>
      </c>
      <c r="N79" s="2" t="s">
        <v>23</v>
      </c>
      <c r="O79" s="1"/>
      <c r="P79" s="67">
        <f t="shared" si="12"/>
        <v>0</v>
      </c>
      <c r="R79" s="2" t="s">
        <v>23</v>
      </c>
      <c r="S79" s="1"/>
      <c r="T79" s="67">
        <f t="shared" si="13"/>
        <v>0</v>
      </c>
      <c r="V79" s="2" t="s">
        <v>23</v>
      </c>
      <c r="W79" s="1"/>
      <c r="X79" s="67">
        <f t="shared" si="14"/>
        <v>0</v>
      </c>
    </row>
    <row r="80" spans="1:24" x14ac:dyDescent="0.35">
      <c r="B80" s="51" t="s">
        <v>221</v>
      </c>
      <c r="C80" s="50">
        <f>SUM(C74:C79)</f>
        <v>0</v>
      </c>
      <c r="D80" s="68">
        <f>SUM(D74:D79)</f>
        <v>0</v>
      </c>
      <c r="F80" s="51" t="s">
        <v>221</v>
      </c>
      <c r="G80" s="50">
        <f>SUM(G74:G79)</f>
        <v>1</v>
      </c>
      <c r="H80" s="68">
        <f>SUM(H75:H79)</f>
        <v>9000</v>
      </c>
      <c r="J80" s="51" t="s">
        <v>221</v>
      </c>
      <c r="K80" s="50">
        <f>SUM(K74:K79)</f>
        <v>2</v>
      </c>
      <c r="L80" s="68">
        <f>SUM(L74:L79)</f>
        <v>18000</v>
      </c>
      <c r="N80" s="51" t="s">
        <v>221</v>
      </c>
      <c r="O80" s="50">
        <f>SUM(O74:O79)</f>
        <v>0</v>
      </c>
      <c r="P80" s="68">
        <f>SUM(P74:P79)</f>
        <v>0</v>
      </c>
      <c r="R80" s="51" t="s">
        <v>221</v>
      </c>
      <c r="S80" s="50">
        <f>SUM(S74:S79)</f>
        <v>0</v>
      </c>
      <c r="T80" s="68">
        <f>SUM(T74:T79)</f>
        <v>0</v>
      </c>
      <c r="V80" s="51" t="s">
        <v>221</v>
      </c>
      <c r="W80" s="50">
        <f>SUM(W74:W79)</f>
        <v>0</v>
      </c>
      <c r="X80" s="68">
        <f>SUM(X74:X79)</f>
        <v>0</v>
      </c>
    </row>
    <row r="83" spans="2:24" x14ac:dyDescent="0.35">
      <c r="B83" t="s">
        <v>2</v>
      </c>
      <c r="C83" s="93"/>
      <c r="F83" t="s">
        <v>2</v>
      </c>
      <c r="G83" s="93" t="s">
        <v>2353</v>
      </c>
      <c r="H83" s="535" t="s">
        <v>1801</v>
      </c>
      <c r="J83" t="s">
        <v>2</v>
      </c>
      <c r="K83" s="93" t="s">
        <v>658</v>
      </c>
      <c r="L83" s="535" t="s">
        <v>649</v>
      </c>
      <c r="N83" t="s">
        <v>2</v>
      </c>
      <c r="O83" s="93"/>
      <c r="P83" s="535"/>
      <c r="R83" t="s">
        <v>2</v>
      </c>
      <c r="S83" s="93"/>
      <c r="T83" s="535"/>
      <c r="V83" t="s">
        <v>2</v>
      </c>
      <c r="W83" s="535"/>
      <c r="X83" s="535"/>
    </row>
    <row r="84" spans="2:24" x14ac:dyDescent="0.35">
      <c r="B84" s="51" t="s">
        <v>218</v>
      </c>
      <c r="C84" s="50" t="s">
        <v>219</v>
      </c>
      <c r="D84" s="68" t="s">
        <v>0</v>
      </c>
      <c r="E84" s="65"/>
      <c r="F84" s="51" t="s">
        <v>218</v>
      </c>
      <c r="G84" s="50" t="s">
        <v>219</v>
      </c>
      <c r="H84" s="68" t="s">
        <v>0</v>
      </c>
      <c r="I84" s="65"/>
      <c r="J84" s="51" t="s">
        <v>218</v>
      </c>
      <c r="K84" s="50" t="s">
        <v>219</v>
      </c>
      <c r="L84" s="68" t="s">
        <v>0</v>
      </c>
      <c r="N84" s="51" t="s">
        <v>218</v>
      </c>
      <c r="O84" s="50" t="s">
        <v>219</v>
      </c>
      <c r="P84" s="68" t="s">
        <v>0</v>
      </c>
      <c r="R84" s="51" t="s">
        <v>218</v>
      </c>
      <c r="S84" s="50" t="s">
        <v>219</v>
      </c>
      <c r="T84" s="68" t="s">
        <v>0</v>
      </c>
      <c r="V84" s="51" t="s">
        <v>218</v>
      </c>
      <c r="W84" s="50" t="s">
        <v>219</v>
      </c>
      <c r="X84" s="68" t="s">
        <v>0</v>
      </c>
    </row>
    <row r="85" spans="2:24" x14ac:dyDescent="0.35">
      <c r="B85" s="2" t="s">
        <v>18</v>
      </c>
      <c r="C85" s="1"/>
      <c r="D85" s="67">
        <f>C85*9000</f>
        <v>0</v>
      </c>
      <c r="E85" s="66"/>
      <c r="F85" s="2" t="s">
        <v>18</v>
      </c>
      <c r="G85" s="1"/>
      <c r="H85" s="67">
        <f>G85*9000</f>
        <v>0</v>
      </c>
      <c r="I85" s="65"/>
      <c r="J85" s="2" t="s">
        <v>18</v>
      </c>
      <c r="K85" s="1"/>
      <c r="L85" s="67">
        <f>K85*9000</f>
        <v>0</v>
      </c>
      <c r="N85" s="2" t="s">
        <v>18</v>
      </c>
      <c r="O85" s="1"/>
      <c r="P85" s="67">
        <f>O85*9000</f>
        <v>0</v>
      </c>
      <c r="R85" s="2" t="s">
        <v>18</v>
      </c>
      <c r="S85" s="1"/>
      <c r="T85" s="67">
        <f>S85*9000</f>
        <v>0</v>
      </c>
      <c r="V85" s="2" t="s">
        <v>18</v>
      </c>
      <c r="W85" s="1"/>
      <c r="X85" s="67">
        <f>W85*9000</f>
        <v>0</v>
      </c>
    </row>
    <row r="86" spans="2:24" x14ac:dyDescent="0.35">
      <c r="B86" s="2" t="s">
        <v>21</v>
      </c>
      <c r="C86" s="1"/>
      <c r="D86" s="67">
        <f t="shared" ref="D86:D90" si="15">C86*9000</f>
        <v>0</v>
      </c>
      <c r="E86" s="65"/>
      <c r="F86" s="2" t="s">
        <v>21</v>
      </c>
      <c r="G86" s="1">
        <v>2</v>
      </c>
      <c r="H86" s="67">
        <f t="shared" ref="H86:H90" si="16">G86*9000</f>
        <v>18000</v>
      </c>
      <c r="I86" s="65"/>
      <c r="J86" s="2" t="s">
        <v>21</v>
      </c>
      <c r="K86" s="1"/>
      <c r="L86" s="67">
        <f t="shared" ref="L86:L90" si="17">K86*9000</f>
        <v>0</v>
      </c>
      <c r="N86" s="2" t="s">
        <v>21</v>
      </c>
      <c r="O86" s="1"/>
      <c r="P86" s="67">
        <f t="shared" ref="P86:P90" si="18">O86*9000</f>
        <v>0</v>
      </c>
      <c r="R86" s="2" t="s">
        <v>21</v>
      </c>
      <c r="S86" s="1"/>
      <c r="T86" s="67">
        <f t="shared" ref="T86:T90" si="19">S86*9000</f>
        <v>0</v>
      </c>
      <c r="V86" s="2" t="s">
        <v>21</v>
      </c>
      <c r="W86" s="1"/>
      <c r="X86" s="67">
        <f t="shared" ref="X86:X90" si="20">W86*9000</f>
        <v>0</v>
      </c>
    </row>
    <row r="87" spans="2:24" x14ac:dyDescent="0.35">
      <c r="B87" s="2" t="s">
        <v>20</v>
      </c>
      <c r="C87" s="1"/>
      <c r="D87" s="67">
        <f t="shared" si="15"/>
        <v>0</v>
      </c>
      <c r="E87" s="65"/>
      <c r="F87" s="2" t="s">
        <v>20</v>
      </c>
      <c r="G87" s="1">
        <v>2</v>
      </c>
      <c r="H87" s="67">
        <f t="shared" si="16"/>
        <v>18000</v>
      </c>
      <c r="I87" s="65"/>
      <c r="J87" s="2" t="s">
        <v>20</v>
      </c>
      <c r="K87" s="1">
        <v>1</v>
      </c>
      <c r="L87" s="67">
        <f t="shared" si="17"/>
        <v>9000</v>
      </c>
      <c r="N87" s="2" t="s">
        <v>20</v>
      </c>
      <c r="O87" s="1"/>
      <c r="P87" s="67">
        <f t="shared" si="18"/>
        <v>0</v>
      </c>
      <c r="R87" s="2" t="s">
        <v>20</v>
      </c>
      <c r="S87" s="1"/>
      <c r="T87" s="67">
        <f t="shared" si="19"/>
        <v>0</v>
      </c>
      <c r="V87" s="2" t="s">
        <v>20</v>
      </c>
      <c r="W87" s="1"/>
      <c r="X87" s="67">
        <f t="shared" si="20"/>
        <v>0</v>
      </c>
    </row>
    <row r="88" spans="2:24" x14ac:dyDescent="0.35">
      <c r="B88" s="2" t="s">
        <v>22</v>
      </c>
      <c r="C88" s="1"/>
      <c r="D88" s="67">
        <f t="shared" si="15"/>
        <v>0</v>
      </c>
      <c r="F88" s="2" t="s">
        <v>22</v>
      </c>
      <c r="G88" s="1"/>
      <c r="H88" s="67">
        <f t="shared" si="16"/>
        <v>0</v>
      </c>
      <c r="J88" s="2" t="s">
        <v>22</v>
      </c>
      <c r="K88" s="1">
        <v>1</v>
      </c>
      <c r="L88" s="67">
        <f t="shared" si="17"/>
        <v>9000</v>
      </c>
      <c r="N88" s="2" t="s">
        <v>22</v>
      </c>
      <c r="O88" s="1"/>
      <c r="P88" s="67">
        <f t="shared" si="18"/>
        <v>0</v>
      </c>
      <c r="R88" s="2" t="s">
        <v>22</v>
      </c>
      <c r="S88" s="1"/>
      <c r="T88" s="67">
        <f t="shared" si="19"/>
        <v>0</v>
      </c>
      <c r="V88" s="2" t="s">
        <v>22</v>
      </c>
      <c r="W88" s="1"/>
      <c r="X88" s="67">
        <f t="shared" si="20"/>
        <v>0</v>
      </c>
    </row>
    <row r="89" spans="2:24" x14ac:dyDescent="0.35">
      <c r="B89" s="2" t="s">
        <v>19</v>
      </c>
      <c r="C89" s="1"/>
      <c r="D89" s="67">
        <f t="shared" si="15"/>
        <v>0</v>
      </c>
      <c r="F89" s="2" t="s">
        <v>19</v>
      </c>
      <c r="G89" s="1"/>
      <c r="H89" s="67">
        <f t="shared" si="16"/>
        <v>0</v>
      </c>
      <c r="J89" s="2" t="s">
        <v>19</v>
      </c>
      <c r="K89" s="1"/>
      <c r="L89" s="67">
        <f t="shared" si="17"/>
        <v>0</v>
      </c>
      <c r="N89" s="2" t="s">
        <v>19</v>
      </c>
      <c r="O89" s="1"/>
      <c r="P89" s="67">
        <f t="shared" si="18"/>
        <v>0</v>
      </c>
      <c r="R89" s="2" t="s">
        <v>19</v>
      </c>
      <c r="S89" s="1"/>
      <c r="T89" s="67">
        <f t="shared" si="19"/>
        <v>0</v>
      </c>
      <c r="V89" s="2" t="s">
        <v>19</v>
      </c>
      <c r="W89" s="1"/>
      <c r="X89" s="67">
        <f t="shared" si="20"/>
        <v>0</v>
      </c>
    </row>
    <row r="90" spans="2:24" x14ac:dyDescent="0.35">
      <c r="B90" s="2" t="s">
        <v>23</v>
      </c>
      <c r="C90" s="1"/>
      <c r="D90" s="67">
        <f t="shared" si="15"/>
        <v>0</v>
      </c>
      <c r="F90" s="2" t="s">
        <v>23</v>
      </c>
      <c r="G90" s="1"/>
      <c r="H90" s="67">
        <f t="shared" si="16"/>
        <v>0</v>
      </c>
      <c r="J90" s="2" t="s">
        <v>23</v>
      </c>
      <c r="K90" s="1"/>
      <c r="L90" s="67">
        <f t="shared" si="17"/>
        <v>0</v>
      </c>
      <c r="N90" s="2" t="s">
        <v>23</v>
      </c>
      <c r="O90" s="1"/>
      <c r="P90" s="67">
        <f t="shared" si="18"/>
        <v>0</v>
      </c>
      <c r="R90" s="2" t="s">
        <v>23</v>
      </c>
      <c r="S90" s="1"/>
      <c r="T90" s="67">
        <f t="shared" si="19"/>
        <v>0</v>
      </c>
      <c r="V90" s="2" t="s">
        <v>23</v>
      </c>
      <c r="W90" s="1"/>
      <c r="X90" s="67">
        <f t="shared" si="20"/>
        <v>0</v>
      </c>
    </row>
    <row r="91" spans="2:24" x14ac:dyDescent="0.35">
      <c r="B91" s="51" t="s">
        <v>221</v>
      </c>
      <c r="C91" s="50">
        <f>SUM(C85:C90)</f>
        <v>0</v>
      </c>
      <c r="D91" s="68">
        <f>SUM(D85:D90)</f>
        <v>0</v>
      </c>
      <c r="F91" s="51" t="s">
        <v>221</v>
      </c>
      <c r="G91" s="50">
        <f>SUM(G85:G90)</f>
        <v>4</v>
      </c>
      <c r="H91" s="68">
        <f>SUM(H85:H90)</f>
        <v>36000</v>
      </c>
      <c r="J91" s="51" t="s">
        <v>221</v>
      </c>
      <c r="K91" s="50">
        <f>SUM(K85:K90)</f>
        <v>2</v>
      </c>
      <c r="L91" s="68">
        <f>SUM(L85:L90)</f>
        <v>18000</v>
      </c>
      <c r="N91" s="51" t="s">
        <v>221</v>
      </c>
      <c r="O91" s="50">
        <f>SUM(O85:O90)</f>
        <v>0</v>
      </c>
      <c r="P91" s="68">
        <f>SUM(P85:P90)</f>
        <v>0</v>
      </c>
      <c r="R91" s="51" t="s">
        <v>221</v>
      </c>
      <c r="S91" s="50">
        <f>SUM(S85:S90)</f>
        <v>0</v>
      </c>
      <c r="T91" s="68">
        <f>SUM(T85:T90)</f>
        <v>0</v>
      </c>
      <c r="V91" s="51" t="s">
        <v>221</v>
      </c>
      <c r="W91" s="50">
        <f>SUM(W85:W90)</f>
        <v>0</v>
      </c>
      <c r="X91" s="68">
        <f>SUM(X85:X90)</f>
        <v>0</v>
      </c>
    </row>
    <row r="94" spans="2:24" x14ac:dyDescent="0.35">
      <c r="B94" t="s">
        <v>2</v>
      </c>
      <c r="C94" s="93"/>
      <c r="F94" t="s">
        <v>2</v>
      </c>
      <c r="G94" s="93" t="s">
        <v>732</v>
      </c>
      <c r="H94" s="535" t="s">
        <v>1266</v>
      </c>
      <c r="J94" t="s">
        <v>2</v>
      </c>
      <c r="K94" s="535" t="s">
        <v>1481</v>
      </c>
      <c r="L94" s="535" t="s">
        <v>2401</v>
      </c>
      <c r="N94" t="s">
        <v>2</v>
      </c>
      <c r="O94" s="93"/>
      <c r="P94" s="535"/>
      <c r="R94" t="s">
        <v>2</v>
      </c>
      <c r="S94" s="535"/>
      <c r="T94" s="535"/>
      <c r="V94" t="s">
        <v>2</v>
      </c>
      <c r="W94" s="535"/>
      <c r="X94" s="535"/>
    </row>
    <row r="95" spans="2:24" x14ac:dyDescent="0.35">
      <c r="B95" s="51" t="s">
        <v>218</v>
      </c>
      <c r="C95" s="50"/>
      <c r="D95" s="68"/>
      <c r="E95" s="65"/>
      <c r="F95" s="51" t="s">
        <v>218</v>
      </c>
      <c r="G95" s="50" t="s">
        <v>219</v>
      </c>
      <c r="H95" s="68" t="s">
        <v>0</v>
      </c>
      <c r="I95" s="65"/>
      <c r="J95" s="51" t="s">
        <v>218</v>
      </c>
      <c r="K95" s="50" t="s">
        <v>219</v>
      </c>
      <c r="L95" s="68" t="s">
        <v>0</v>
      </c>
      <c r="N95" s="51" t="s">
        <v>218</v>
      </c>
      <c r="O95" s="50" t="s">
        <v>219</v>
      </c>
      <c r="P95" s="68" t="s">
        <v>0</v>
      </c>
      <c r="R95" s="51" t="s">
        <v>218</v>
      </c>
      <c r="S95" s="50" t="s">
        <v>219</v>
      </c>
      <c r="T95" s="68" t="s">
        <v>0</v>
      </c>
      <c r="V95" s="51" t="s">
        <v>218</v>
      </c>
      <c r="W95" s="50" t="s">
        <v>219</v>
      </c>
      <c r="X95" s="68" t="s">
        <v>0</v>
      </c>
    </row>
    <row r="96" spans="2:24" x14ac:dyDescent="0.35">
      <c r="B96" s="2" t="s">
        <v>18</v>
      </c>
      <c r="C96" s="1"/>
      <c r="D96" s="67">
        <f>C96*9000</f>
        <v>0</v>
      </c>
      <c r="E96" s="66"/>
      <c r="F96" s="2" t="s">
        <v>18</v>
      </c>
      <c r="G96" s="1"/>
      <c r="H96" s="67">
        <f>G96*9000</f>
        <v>0</v>
      </c>
      <c r="I96" s="65"/>
      <c r="J96" s="2" t="s">
        <v>18</v>
      </c>
      <c r="K96" s="1"/>
      <c r="L96" s="67">
        <f>K96*9000</f>
        <v>0</v>
      </c>
      <c r="N96" s="2" t="s">
        <v>18</v>
      </c>
      <c r="O96" s="1"/>
      <c r="P96" s="67">
        <f>O96*9000</f>
        <v>0</v>
      </c>
      <c r="R96" s="2" t="s">
        <v>18</v>
      </c>
      <c r="S96" s="1"/>
      <c r="T96" s="67">
        <f>S96*9000</f>
        <v>0</v>
      </c>
      <c r="V96" s="2" t="s">
        <v>18</v>
      </c>
      <c r="W96" s="1"/>
      <c r="X96" s="67">
        <f>W96*9000</f>
        <v>0</v>
      </c>
    </row>
    <row r="97" spans="2:24" x14ac:dyDescent="0.35">
      <c r="B97" s="2" t="s">
        <v>21</v>
      </c>
      <c r="C97" s="1"/>
      <c r="D97" s="67">
        <f t="shared" ref="D97:D101" si="21">C97*9000</f>
        <v>0</v>
      </c>
      <c r="E97" s="65"/>
      <c r="F97" s="2" t="s">
        <v>21</v>
      </c>
      <c r="G97" s="1">
        <v>1</v>
      </c>
      <c r="H97" s="67">
        <f t="shared" ref="H97:H101" si="22">G97*9000</f>
        <v>9000</v>
      </c>
      <c r="I97" s="65"/>
      <c r="J97" s="2" t="s">
        <v>21</v>
      </c>
      <c r="K97" s="1">
        <v>1</v>
      </c>
      <c r="L97" s="67">
        <f t="shared" ref="L97:L101" si="23">K97*9000</f>
        <v>9000</v>
      </c>
      <c r="N97" s="2" t="s">
        <v>21</v>
      </c>
      <c r="O97" s="1"/>
      <c r="P97" s="67">
        <f t="shared" ref="P97:P101" si="24">O97*9000</f>
        <v>0</v>
      </c>
      <c r="R97" s="2" t="s">
        <v>21</v>
      </c>
      <c r="S97" s="1"/>
      <c r="T97" s="67">
        <f t="shared" ref="T97:T101" si="25">S97*9000</f>
        <v>0</v>
      </c>
      <c r="V97" s="2" t="s">
        <v>21</v>
      </c>
      <c r="W97" s="1"/>
      <c r="X97" s="67">
        <f t="shared" ref="X97:X99" si="26">W97*9000</f>
        <v>0</v>
      </c>
    </row>
    <row r="98" spans="2:24" x14ac:dyDescent="0.35">
      <c r="B98" s="2" t="s">
        <v>20</v>
      </c>
      <c r="C98" s="1"/>
      <c r="D98" s="67">
        <f t="shared" si="21"/>
        <v>0</v>
      </c>
      <c r="E98" s="65"/>
      <c r="F98" s="2" t="s">
        <v>20</v>
      </c>
      <c r="G98" s="1"/>
      <c r="H98" s="67">
        <f t="shared" si="22"/>
        <v>0</v>
      </c>
      <c r="I98" s="65"/>
      <c r="J98" s="2" t="s">
        <v>20</v>
      </c>
      <c r="K98" s="1"/>
      <c r="L98" s="67">
        <f t="shared" si="23"/>
        <v>0</v>
      </c>
      <c r="N98" s="2" t="s">
        <v>20</v>
      </c>
      <c r="O98" s="1"/>
      <c r="P98" s="67">
        <f t="shared" si="24"/>
        <v>0</v>
      </c>
      <c r="R98" s="2" t="s">
        <v>20</v>
      </c>
      <c r="S98" s="1"/>
      <c r="T98" s="67">
        <f t="shared" si="25"/>
        <v>0</v>
      </c>
      <c r="V98" s="2" t="s">
        <v>20</v>
      </c>
      <c r="W98" s="1"/>
      <c r="X98" s="67">
        <f t="shared" si="26"/>
        <v>0</v>
      </c>
    </row>
    <row r="99" spans="2:24" x14ac:dyDescent="0.35">
      <c r="B99" s="2" t="s">
        <v>22</v>
      </c>
      <c r="C99" s="1"/>
      <c r="D99" s="67">
        <f t="shared" si="21"/>
        <v>0</v>
      </c>
      <c r="F99" s="2" t="s">
        <v>22</v>
      </c>
      <c r="G99" s="1"/>
      <c r="H99" s="67">
        <f t="shared" si="22"/>
        <v>0</v>
      </c>
      <c r="J99" s="2" t="s">
        <v>22</v>
      </c>
      <c r="K99" s="1"/>
      <c r="L99" s="67">
        <f t="shared" si="23"/>
        <v>0</v>
      </c>
      <c r="N99" s="2" t="s">
        <v>22</v>
      </c>
      <c r="O99" s="1"/>
      <c r="P99" s="67">
        <f t="shared" si="24"/>
        <v>0</v>
      </c>
      <c r="R99" s="2" t="s">
        <v>22</v>
      </c>
      <c r="S99" s="1"/>
      <c r="T99" s="67">
        <f t="shared" si="25"/>
        <v>0</v>
      </c>
      <c r="V99" s="2" t="s">
        <v>22</v>
      </c>
      <c r="W99" s="1"/>
      <c r="X99" s="67">
        <f t="shared" si="26"/>
        <v>0</v>
      </c>
    </row>
    <row r="100" spans="2:24" x14ac:dyDescent="0.35">
      <c r="B100" s="2" t="s">
        <v>19</v>
      </c>
      <c r="C100" s="1"/>
      <c r="D100" s="67">
        <f t="shared" si="21"/>
        <v>0</v>
      </c>
      <c r="F100" s="2" t="s">
        <v>19</v>
      </c>
      <c r="G100" s="1"/>
      <c r="H100" s="67">
        <f t="shared" si="22"/>
        <v>0</v>
      </c>
      <c r="J100" s="2" t="s">
        <v>19</v>
      </c>
      <c r="K100" s="1">
        <v>5</v>
      </c>
      <c r="L100" s="67">
        <f t="shared" si="23"/>
        <v>45000</v>
      </c>
      <c r="N100" s="2" t="s">
        <v>19</v>
      </c>
      <c r="O100" s="1"/>
      <c r="P100" s="67">
        <f t="shared" si="24"/>
        <v>0</v>
      </c>
      <c r="R100" s="2" t="s">
        <v>19</v>
      </c>
      <c r="S100" s="1"/>
      <c r="T100" s="67">
        <f t="shared" si="25"/>
        <v>0</v>
      </c>
      <c r="V100" s="2" t="s">
        <v>19</v>
      </c>
      <c r="W100" s="1"/>
      <c r="X100" s="67">
        <f>W100*9000</f>
        <v>0</v>
      </c>
    </row>
    <row r="101" spans="2:24" x14ac:dyDescent="0.35">
      <c r="B101" s="2" t="s">
        <v>23</v>
      </c>
      <c r="C101" s="1"/>
      <c r="D101" s="67">
        <f t="shared" si="21"/>
        <v>0</v>
      </c>
      <c r="F101" s="2" t="s">
        <v>23</v>
      </c>
      <c r="G101" s="1">
        <v>1</v>
      </c>
      <c r="H101" s="67">
        <f t="shared" si="22"/>
        <v>9000</v>
      </c>
      <c r="J101" s="2" t="s">
        <v>23</v>
      </c>
      <c r="K101" s="1">
        <v>2</v>
      </c>
      <c r="L101" s="67">
        <f t="shared" si="23"/>
        <v>18000</v>
      </c>
      <c r="N101" s="2" t="s">
        <v>23</v>
      </c>
      <c r="O101" s="1"/>
      <c r="P101" s="67">
        <f t="shared" si="24"/>
        <v>0</v>
      </c>
      <c r="R101" s="2" t="s">
        <v>23</v>
      </c>
      <c r="S101" s="1"/>
      <c r="T101" s="67">
        <f t="shared" si="25"/>
        <v>0</v>
      </c>
      <c r="V101" s="2" t="s">
        <v>23</v>
      </c>
      <c r="W101" s="1"/>
      <c r="X101" s="67">
        <f>W101*9000</f>
        <v>0</v>
      </c>
    </row>
    <row r="102" spans="2:24" x14ac:dyDescent="0.35">
      <c r="B102" s="51" t="s">
        <v>221</v>
      </c>
      <c r="C102" s="50">
        <f>SUM(C96:C101)</f>
        <v>0</v>
      </c>
      <c r="D102" s="68">
        <f>SUM(D96:D101)</f>
        <v>0</v>
      </c>
      <c r="F102" s="51" t="s">
        <v>221</v>
      </c>
      <c r="G102" s="50">
        <f>SUM(G96:G101)</f>
        <v>2</v>
      </c>
      <c r="H102" s="68">
        <f>SUM(H96:H101)</f>
        <v>18000</v>
      </c>
      <c r="J102" s="51" t="s">
        <v>221</v>
      </c>
      <c r="K102" s="50">
        <f>SUM(K96:K101)</f>
        <v>8</v>
      </c>
      <c r="L102" s="68">
        <f>SUM(L96:L101)</f>
        <v>72000</v>
      </c>
      <c r="N102" s="51" t="s">
        <v>221</v>
      </c>
      <c r="O102" s="50">
        <f>SUM(O96:O101)</f>
        <v>0</v>
      </c>
      <c r="P102" s="68">
        <f>SUM(P96:P101)</f>
        <v>0</v>
      </c>
      <c r="R102" s="51" t="s">
        <v>221</v>
      </c>
      <c r="S102" s="50">
        <f>SUM(S96:S101)</f>
        <v>0</v>
      </c>
      <c r="T102" s="68">
        <f>SUM(T96:T101)</f>
        <v>0</v>
      </c>
      <c r="V102" s="51" t="s">
        <v>221</v>
      </c>
      <c r="W102" s="50">
        <f>SUM(W96:W101)</f>
        <v>0</v>
      </c>
      <c r="X102" s="68">
        <f>SUM(X96:X101)</f>
        <v>0</v>
      </c>
    </row>
    <row r="103" spans="2:24" x14ac:dyDescent="0.35">
      <c r="V103" t="s">
        <v>2</v>
      </c>
      <c r="W103" s="93"/>
      <c r="X103" s="543"/>
    </row>
    <row r="104" spans="2:24" x14ac:dyDescent="0.35">
      <c r="V104" s="51" t="s">
        <v>218</v>
      </c>
      <c r="W104" s="50" t="s">
        <v>219</v>
      </c>
      <c r="X104" s="68" t="s">
        <v>0</v>
      </c>
    </row>
    <row r="105" spans="2:24" x14ac:dyDescent="0.35">
      <c r="B105" t="s">
        <v>2</v>
      </c>
      <c r="C105" s="93"/>
      <c r="F105" t="s">
        <v>2</v>
      </c>
      <c r="G105" s="93" t="s">
        <v>2371</v>
      </c>
      <c r="H105" s="535" t="s">
        <v>943</v>
      </c>
      <c r="J105" t="s">
        <v>2</v>
      </c>
      <c r="K105" s="93" t="s">
        <v>1893</v>
      </c>
      <c r="L105" s="535" t="s">
        <v>2403</v>
      </c>
      <c r="N105" t="s">
        <v>2</v>
      </c>
      <c r="O105" s="93"/>
      <c r="P105" s="535"/>
      <c r="R105" t="s">
        <v>2</v>
      </c>
      <c r="S105" s="537"/>
      <c r="T105" s="535"/>
      <c r="V105" s="2" t="s">
        <v>18</v>
      </c>
      <c r="W105" s="1"/>
      <c r="X105" s="67">
        <f t="shared" ref="X105:X110" si="27">W105*9000</f>
        <v>0</v>
      </c>
    </row>
    <row r="106" spans="2:24" x14ac:dyDescent="0.35">
      <c r="B106" s="51" t="s">
        <v>218</v>
      </c>
      <c r="C106" s="50" t="s">
        <v>219</v>
      </c>
      <c r="D106" s="68" t="s">
        <v>0</v>
      </c>
      <c r="E106" s="65"/>
      <c r="F106" s="51" t="s">
        <v>218</v>
      </c>
      <c r="G106" s="50" t="s">
        <v>219</v>
      </c>
      <c r="H106" s="68" t="s">
        <v>0</v>
      </c>
      <c r="I106" s="65"/>
      <c r="J106" s="51" t="s">
        <v>218</v>
      </c>
      <c r="K106" s="50" t="s">
        <v>219</v>
      </c>
      <c r="L106" s="68" t="s">
        <v>0</v>
      </c>
      <c r="N106" s="51" t="s">
        <v>218</v>
      </c>
      <c r="O106" s="50" t="s">
        <v>219</v>
      </c>
      <c r="P106" s="68" t="s">
        <v>0</v>
      </c>
      <c r="R106" s="51" t="s">
        <v>218</v>
      </c>
      <c r="S106" s="50" t="s">
        <v>219</v>
      </c>
      <c r="T106" s="68" t="s">
        <v>0</v>
      </c>
      <c r="V106" s="2" t="s">
        <v>21</v>
      </c>
      <c r="W106" s="1"/>
      <c r="X106" s="67">
        <f t="shared" si="27"/>
        <v>0</v>
      </c>
    </row>
    <row r="107" spans="2:24" x14ac:dyDescent="0.35">
      <c r="B107" s="2" t="s">
        <v>18</v>
      </c>
      <c r="C107" s="1"/>
      <c r="D107" s="67">
        <f>C107*9000</f>
        <v>0</v>
      </c>
      <c r="E107" s="66"/>
      <c r="F107" s="2" t="s">
        <v>18</v>
      </c>
      <c r="G107" s="1"/>
      <c r="H107" s="67">
        <f>G107*9000</f>
        <v>0</v>
      </c>
      <c r="I107" s="65"/>
      <c r="J107" s="2" t="s">
        <v>18</v>
      </c>
      <c r="K107" s="1"/>
      <c r="L107" s="67">
        <f>K107*9000</f>
        <v>0</v>
      </c>
      <c r="N107" s="2" t="s">
        <v>18</v>
      </c>
      <c r="O107" s="1"/>
      <c r="P107" s="67">
        <f>O107*9000</f>
        <v>0</v>
      </c>
      <c r="R107" s="2" t="s">
        <v>18</v>
      </c>
      <c r="S107" s="1"/>
      <c r="T107" s="67">
        <f>S107*9000</f>
        <v>0</v>
      </c>
      <c r="V107" s="2" t="s">
        <v>20</v>
      </c>
      <c r="W107" s="1"/>
      <c r="X107" s="67">
        <f t="shared" si="27"/>
        <v>0</v>
      </c>
    </row>
    <row r="108" spans="2:24" x14ac:dyDescent="0.35">
      <c r="B108" s="2" t="s">
        <v>21</v>
      </c>
      <c r="C108" s="1"/>
      <c r="D108" s="67">
        <f t="shared" ref="D108:D112" si="28">C108*9000</f>
        <v>0</v>
      </c>
      <c r="E108" s="65"/>
      <c r="F108" s="2" t="s">
        <v>21</v>
      </c>
      <c r="G108" s="1">
        <v>2</v>
      </c>
      <c r="H108" s="67">
        <f t="shared" ref="H108:H112" si="29">G108*9000</f>
        <v>18000</v>
      </c>
      <c r="I108" s="65"/>
      <c r="J108" s="2" t="s">
        <v>21</v>
      </c>
      <c r="K108" s="1"/>
      <c r="L108" s="67">
        <f t="shared" ref="L108:L112" si="30">K108*9000</f>
        <v>0</v>
      </c>
      <c r="N108" s="2" t="s">
        <v>21</v>
      </c>
      <c r="O108" s="1"/>
      <c r="P108" s="67">
        <f t="shared" ref="P108:P112" si="31">O108*9000</f>
        <v>0</v>
      </c>
      <c r="R108" s="2" t="s">
        <v>21</v>
      </c>
      <c r="S108" s="1"/>
      <c r="T108" s="67">
        <f t="shared" ref="T108:T112" si="32">S108*9000</f>
        <v>0</v>
      </c>
      <c r="V108" s="2" t="s">
        <v>22</v>
      </c>
      <c r="W108" s="1"/>
      <c r="X108" s="67">
        <f t="shared" si="27"/>
        <v>0</v>
      </c>
    </row>
    <row r="109" spans="2:24" x14ac:dyDescent="0.35">
      <c r="B109" s="2" t="s">
        <v>20</v>
      </c>
      <c r="C109" s="1"/>
      <c r="D109" s="67">
        <f t="shared" si="28"/>
        <v>0</v>
      </c>
      <c r="E109" s="65"/>
      <c r="F109" s="2" t="s">
        <v>20</v>
      </c>
      <c r="G109" s="1"/>
      <c r="H109" s="67">
        <f t="shared" si="29"/>
        <v>0</v>
      </c>
      <c r="I109" s="65"/>
      <c r="J109" s="2" t="s">
        <v>20</v>
      </c>
      <c r="K109" s="1"/>
      <c r="L109" s="67">
        <f t="shared" si="30"/>
        <v>0</v>
      </c>
      <c r="N109" s="2" t="s">
        <v>20</v>
      </c>
      <c r="O109" s="1"/>
      <c r="P109" s="67">
        <f t="shared" si="31"/>
        <v>0</v>
      </c>
      <c r="R109" s="2" t="s">
        <v>20</v>
      </c>
      <c r="S109" s="1"/>
      <c r="T109" s="67">
        <f t="shared" si="32"/>
        <v>0</v>
      </c>
      <c r="V109" s="2" t="s">
        <v>19</v>
      </c>
      <c r="W109" s="1"/>
      <c r="X109" s="67">
        <f t="shared" si="27"/>
        <v>0</v>
      </c>
    </row>
    <row r="110" spans="2:24" x14ac:dyDescent="0.35">
      <c r="B110" s="2" t="s">
        <v>22</v>
      </c>
      <c r="C110" s="1"/>
      <c r="D110" s="67">
        <f t="shared" si="28"/>
        <v>0</v>
      </c>
      <c r="F110" s="2" t="s">
        <v>22</v>
      </c>
      <c r="G110" s="1"/>
      <c r="H110" s="67">
        <f t="shared" si="29"/>
        <v>0</v>
      </c>
      <c r="J110" s="2" t="s">
        <v>22</v>
      </c>
      <c r="K110" s="1"/>
      <c r="L110" s="67">
        <f t="shared" si="30"/>
        <v>0</v>
      </c>
      <c r="N110" s="2" t="s">
        <v>22</v>
      </c>
      <c r="O110" s="1"/>
      <c r="P110" s="67">
        <f t="shared" si="31"/>
        <v>0</v>
      </c>
      <c r="R110" s="2" t="s">
        <v>22</v>
      </c>
      <c r="S110" s="1"/>
      <c r="T110" s="67">
        <f t="shared" si="32"/>
        <v>0</v>
      </c>
      <c r="V110" s="2" t="s">
        <v>23</v>
      </c>
      <c r="W110" s="1"/>
      <c r="X110" s="67">
        <f t="shared" si="27"/>
        <v>0</v>
      </c>
    </row>
    <row r="111" spans="2:24" x14ac:dyDescent="0.35">
      <c r="B111" s="2" t="s">
        <v>19</v>
      </c>
      <c r="C111" s="1"/>
      <c r="D111" s="67">
        <f t="shared" si="28"/>
        <v>0</v>
      </c>
      <c r="F111" s="2" t="s">
        <v>19</v>
      </c>
      <c r="G111" s="1"/>
      <c r="H111" s="67">
        <f t="shared" si="29"/>
        <v>0</v>
      </c>
      <c r="J111" s="2" t="s">
        <v>19</v>
      </c>
      <c r="K111" s="1"/>
      <c r="L111" s="67">
        <f t="shared" si="30"/>
        <v>0</v>
      </c>
      <c r="N111" s="2" t="s">
        <v>19</v>
      </c>
      <c r="O111" s="1"/>
      <c r="P111" s="67">
        <f t="shared" si="31"/>
        <v>0</v>
      </c>
      <c r="R111" s="2" t="s">
        <v>19</v>
      </c>
      <c r="S111" s="1"/>
      <c r="T111" s="67">
        <f t="shared" si="32"/>
        <v>0</v>
      </c>
      <c r="V111" s="51" t="s">
        <v>221</v>
      </c>
      <c r="W111" s="50">
        <f>SUM(W105:W110)</f>
        <v>0</v>
      </c>
      <c r="X111" s="68">
        <f>SUM(X105:X110)</f>
        <v>0</v>
      </c>
    </row>
    <row r="112" spans="2:24" x14ac:dyDescent="0.35">
      <c r="B112" s="2" t="s">
        <v>23</v>
      </c>
      <c r="C112" s="1"/>
      <c r="D112" s="67">
        <f t="shared" si="28"/>
        <v>0</v>
      </c>
      <c r="F112" s="2" t="s">
        <v>23</v>
      </c>
      <c r="G112" s="1">
        <v>1</v>
      </c>
      <c r="H112" s="67">
        <f t="shared" si="29"/>
        <v>9000</v>
      </c>
      <c r="J112" s="2" t="s">
        <v>23</v>
      </c>
      <c r="K112" s="1">
        <v>2</v>
      </c>
      <c r="L112" s="67">
        <f t="shared" si="30"/>
        <v>18000</v>
      </c>
      <c r="N112" s="2" t="s">
        <v>23</v>
      </c>
      <c r="O112" s="1"/>
      <c r="P112" s="67">
        <f t="shared" si="31"/>
        <v>0</v>
      </c>
      <c r="R112" s="2" t="s">
        <v>23</v>
      </c>
      <c r="S112" s="1"/>
      <c r="T112" s="67">
        <f t="shared" si="32"/>
        <v>0</v>
      </c>
      <c r="V112" s="548"/>
      <c r="W112" s="549"/>
      <c r="X112" s="550"/>
    </row>
    <row r="113" spans="2:24" x14ac:dyDescent="0.35">
      <c r="B113" s="51" t="s">
        <v>221</v>
      </c>
      <c r="C113" s="50">
        <f>SUM(C107:C112)</f>
        <v>0</v>
      </c>
      <c r="D113" s="68">
        <f>SUM(D107:D112)</f>
        <v>0</v>
      </c>
      <c r="F113" s="51" t="s">
        <v>221</v>
      </c>
      <c r="G113" s="50">
        <f>SUM(G107:G112)</f>
        <v>3</v>
      </c>
      <c r="H113" s="68">
        <f>SUM(H107:H112)</f>
        <v>27000</v>
      </c>
      <c r="J113" s="51" t="s">
        <v>221</v>
      </c>
      <c r="K113" s="50">
        <f>SUM(K107:K112)</f>
        <v>2</v>
      </c>
      <c r="L113" s="68">
        <f>SUM(L107:L112)</f>
        <v>18000</v>
      </c>
      <c r="N113" s="51" t="s">
        <v>221</v>
      </c>
      <c r="O113" s="50">
        <f>SUM(O107:O112)</f>
        <v>0</v>
      </c>
      <c r="P113" s="68">
        <f>SUM(P107:P112)</f>
        <v>0</v>
      </c>
      <c r="R113" s="51" t="s">
        <v>221</v>
      </c>
      <c r="S113" s="50">
        <f>SUM(S107:S112)</f>
        <v>0</v>
      </c>
      <c r="T113" s="68">
        <f>SUM(T107:T112)</f>
        <v>0</v>
      </c>
      <c r="V113" s="265"/>
      <c r="W113" s="545"/>
      <c r="X113" s="206"/>
    </row>
    <row r="115" spans="2:24" x14ac:dyDescent="0.35">
      <c r="B115" t="s">
        <v>2</v>
      </c>
      <c r="C115" s="93"/>
      <c r="F115"/>
      <c r="G115" s="93" t="s">
        <v>658</v>
      </c>
      <c r="H115" s="535" t="s">
        <v>148</v>
      </c>
      <c r="J115" t="s">
        <v>2</v>
      </c>
      <c r="K115" s="93" t="s">
        <v>733</v>
      </c>
      <c r="L115" s="535" t="s">
        <v>224</v>
      </c>
      <c r="N115" t="s">
        <v>2542</v>
      </c>
      <c r="O115" s="93"/>
      <c r="P115" s="535"/>
      <c r="R115" t="s">
        <v>2</v>
      </c>
      <c r="S115" s="93"/>
      <c r="T115" s="535"/>
      <c r="V115" t="s">
        <v>2</v>
      </c>
      <c r="W115" s="93"/>
      <c r="X115" s="535"/>
    </row>
    <row r="116" spans="2:24" x14ac:dyDescent="0.35">
      <c r="B116" s="51" t="s">
        <v>218</v>
      </c>
      <c r="C116" s="50" t="s">
        <v>219</v>
      </c>
      <c r="D116" s="68" t="s">
        <v>0</v>
      </c>
      <c r="F116" s="51" t="s">
        <v>218</v>
      </c>
      <c r="G116" s="50" t="s">
        <v>219</v>
      </c>
      <c r="H116" s="68" t="s">
        <v>0</v>
      </c>
      <c r="J116" s="51" t="s">
        <v>218</v>
      </c>
      <c r="K116" s="50" t="s">
        <v>219</v>
      </c>
      <c r="L116" s="68" t="s">
        <v>0</v>
      </c>
      <c r="N116" s="51" t="s">
        <v>218</v>
      </c>
      <c r="O116" s="50" t="s">
        <v>219</v>
      </c>
      <c r="P116" s="68" t="s">
        <v>0</v>
      </c>
      <c r="R116" s="51" t="s">
        <v>218</v>
      </c>
      <c r="S116" s="50" t="s">
        <v>219</v>
      </c>
      <c r="T116" s="68" t="s">
        <v>0</v>
      </c>
      <c r="V116" s="51" t="s">
        <v>218</v>
      </c>
      <c r="W116" s="50" t="s">
        <v>219</v>
      </c>
      <c r="X116" s="68" t="s">
        <v>0</v>
      </c>
    </row>
    <row r="117" spans="2:24" x14ac:dyDescent="0.35">
      <c r="B117" s="2" t="s">
        <v>18</v>
      </c>
      <c r="C117" s="1"/>
      <c r="D117" s="67">
        <f>C117*9000</f>
        <v>0</v>
      </c>
      <c r="F117" s="2" t="s">
        <v>18</v>
      </c>
      <c r="G117" s="1">
        <v>2</v>
      </c>
      <c r="H117" s="67">
        <f>G117*9000</f>
        <v>18000</v>
      </c>
      <c r="J117" s="2" t="s">
        <v>18</v>
      </c>
      <c r="K117" s="1"/>
      <c r="L117" s="67">
        <f>K117*9000</f>
        <v>0</v>
      </c>
      <c r="N117" s="2" t="s">
        <v>18</v>
      </c>
      <c r="O117" s="1"/>
      <c r="P117" s="67">
        <f>O117*9000</f>
        <v>0</v>
      </c>
      <c r="R117" s="2" t="s">
        <v>18</v>
      </c>
      <c r="S117" s="1"/>
      <c r="T117" s="67">
        <f>S117*9000</f>
        <v>0</v>
      </c>
      <c r="V117" s="2" t="s">
        <v>18</v>
      </c>
      <c r="W117" s="1"/>
      <c r="X117" s="67">
        <f>W117*9000</f>
        <v>0</v>
      </c>
    </row>
    <row r="118" spans="2:24" x14ac:dyDescent="0.35">
      <c r="B118" s="2" t="s">
        <v>21</v>
      </c>
      <c r="C118" s="1"/>
      <c r="D118" s="67">
        <f t="shared" ref="D118:D122" si="33">C118*9000</f>
        <v>0</v>
      </c>
      <c r="F118" s="2" t="s">
        <v>21</v>
      </c>
      <c r="G118" s="1"/>
      <c r="H118" s="67">
        <f t="shared" ref="H118:H122" si="34">G118*9000</f>
        <v>0</v>
      </c>
      <c r="J118" s="2" t="s">
        <v>21</v>
      </c>
      <c r="K118" s="1">
        <v>3</v>
      </c>
      <c r="L118" s="67">
        <f t="shared" ref="L118:L122" si="35">K118*9000</f>
        <v>27000</v>
      </c>
      <c r="N118" s="2" t="s">
        <v>21</v>
      </c>
      <c r="O118" s="1"/>
      <c r="P118" s="67">
        <f t="shared" ref="P118:P122" si="36">O118*9000</f>
        <v>0</v>
      </c>
      <c r="R118" s="2" t="s">
        <v>21</v>
      </c>
      <c r="S118" s="1"/>
      <c r="T118" s="67">
        <f t="shared" ref="T118:T122" si="37">S118*9000</f>
        <v>0</v>
      </c>
      <c r="V118" s="2" t="s">
        <v>21</v>
      </c>
      <c r="W118" s="1"/>
      <c r="X118" s="67">
        <f t="shared" ref="X118:X122" si="38">W118*9000</f>
        <v>0</v>
      </c>
    </row>
    <row r="119" spans="2:24" x14ac:dyDescent="0.35">
      <c r="B119" s="2" t="s">
        <v>20</v>
      </c>
      <c r="C119" s="1"/>
      <c r="D119" s="67">
        <f t="shared" si="33"/>
        <v>0</v>
      </c>
      <c r="F119" s="2" t="s">
        <v>20</v>
      </c>
      <c r="G119" s="1"/>
      <c r="H119" s="67">
        <f t="shared" si="34"/>
        <v>0</v>
      </c>
      <c r="J119" s="2" t="s">
        <v>20</v>
      </c>
      <c r="K119" s="1">
        <v>1</v>
      </c>
      <c r="L119" s="67">
        <f t="shared" si="35"/>
        <v>9000</v>
      </c>
      <c r="N119" s="2" t="s">
        <v>20</v>
      </c>
      <c r="O119" s="1"/>
      <c r="P119" s="67">
        <f t="shared" si="36"/>
        <v>0</v>
      </c>
      <c r="R119" s="2" t="s">
        <v>20</v>
      </c>
      <c r="S119" s="1"/>
      <c r="T119" s="67">
        <f t="shared" si="37"/>
        <v>0</v>
      </c>
      <c r="V119" s="2" t="s">
        <v>20</v>
      </c>
      <c r="W119" s="1"/>
      <c r="X119" s="67">
        <f t="shared" si="38"/>
        <v>0</v>
      </c>
    </row>
    <row r="120" spans="2:24" x14ac:dyDescent="0.35">
      <c r="B120" s="2" t="s">
        <v>22</v>
      </c>
      <c r="C120" s="1"/>
      <c r="D120" s="67">
        <f t="shared" si="33"/>
        <v>0</v>
      </c>
      <c r="F120" s="2" t="s">
        <v>22</v>
      </c>
      <c r="G120" s="1"/>
      <c r="H120" s="67">
        <f t="shared" si="34"/>
        <v>0</v>
      </c>
      <c r="J120" s="2" t="s">
        <v>22</v>
      </c>
      <c r="K120" s="1"/>
      <c r="L120" s="67">
        <f t="shared" si="35"/>
        <v>0</v>
      </c>
      <c r="N120" s="2" t="s">
        <v>22</v>
      </c>
      <c r="O120" s="1"/>
      <c r="P120" s="67">
        <f t="shared" si="36"/>
        <v>0</v>
      </c>
      <c r="R120" s="2" t="s">
        <v>22</v>
      </c>
      <c r="S120" s="1"/>
      <c r="T120" s="67">
        <f t="shared" si="37"/>
        <v>0</v>
      </c>
      <c r="V120" s="2" t="s">
        <v>22</v>
      </c>
      <c r="W120" s="1"/>
      <c r="X120" s="67">
        <f t="shared" si="38"/>
        <v>0</v>
      </c>
    </row>
    <row r="121" spans="2:24" x14ac:dyDescent="0.35">
      <c r="B121" s="2" t="s">
        <v>19</v>
      </c>
      <c r="C121" s="1"/>
      <c r="D121" s="67">
        <f t="shared" si="33"/>
        <v>0</v>
      </c>
      <c r="F121" s="2" t="s">
        <v>19</v>
      </c>
      <c r="G121" s="1">
        <v>1</v>
      </c>
      <c r="H121" s="67">
        <f t="shared" si="34"/>
        <v>9000</v>
      </c>
      <c r="J121" s="2" t="s">
        <v>19</v>
      </c>
      <c r="K121" s="1"/>
      <c r="L121" s="67">
        <f t="shared" si="35"/>
        <v>0</v>
      </c>
      <c r="N121" s="2" t="s">
        <v>19</v>
      </c>
      <c r="O121" s="1"/>
      <c r="P121" s="67">
        <f t="shared" si="36"/>
        <v>0</v>
      </c>
      <c r="R121" s="2" t="s">
        <v>19</v>
      </c>
      <c r="S121" s="1"/>
      <c r="T121" s="67">
        <f t="shared" si="37"/>
        <v>0</v>
      </c>
      <c r="V121" s="2" t="s">
        <v>19</v>
      </c>
      <c r="W121" s="1"/>
      <c r="X121" s="67">
        <f t="shared" si="38"/>
        <v>0</v>
      </c>
    </row>
    <row r="122" spans="2:24" x14ac:dyDescent="0.35">
      <c r="B122" s="2" t="s">
        <v>23</v>
      </c>
      <c r="C122" s="1"/>
      <c r="D122" s="67">
        <f t="shared" si="33"/>
        <v>0</v>
      </c>
      <c r="F122" s="2" t="s">
        <v>23</v>
      </c>
      <c r="G122" s="1"/>
      <c r="H122" s="67">
        <f t="shared" si="34"/>
        <v>0</v>
      </c>
      <c r="J122" s="2" t="s">
        <v>23</v>
      </c>
      <c r="K122" s="1">
        <v>2</v>
      </c>
      <c r="L122" s="67">
        <f t="shared" si="35"/>
        <v>18000</v>
      </c>
      <c r="N122" s="2" t="s">
        <v>23</v>
      </c>
      <c r="O122" s="1"/>
      <c r="P122" s="67">
        <f t="shared" si="36"/>
        <v>0</v>
      </c>
      <c r="R122" s="2" t="s">
        <v>23</v>
      </c>
      <c r="S122" s="1"/>
      <c r="T122" s="67">
        <f t="shared" si="37"/>
        <v>0</v>
      </c>
      <c r="V122" s="2" t="s">
        <v>23</v>
      </c>
      <c r="W122" s="1"/>
      <c r="X122" s="67">
        <f t="shared" si="38"/>
        <v>0</v>
      </c>
    </row>
    <row r="123" spans="2:24" x14ac:dyDescent="0.35">
      <c r="B123" s="51" t="s">
        <v>221</v>
      </c>
      <c r="C123" s="50">
        <f>SUM(C117:C122)</f>
        <v>0</v>
      </c>
      <c r="D123" s="68">
        <f>SUM(D117:D122)</f>
        <v>0</v>
      </c>
      <c r="F123" s="51" t="s">
        <v>221</v>
      </c>
      <c r="G123" s="50">
        <f>SUM(G117:G122)</f>
        <v>3</v>
      </c>
      <c r="H123" s="68">
        <f>SUM(H117:H122)</f>
        <v>27000</v>
      </c>
      <c r="J123" s="51" t="s">
        <v>221</v>
      </c>
      <c r="K123" s="50">
        <f>SUM(K117:K122)</f>
        <v>6</v>
      </c>
      <c r="L123" s="68">
        <f>SUM(L117:L122)</f>
        <v>54000</v>
      </c>
      <c r="N123" s="51" t="s">
        <v>221</v>
      </c>
      <c r="O123" s="50">
        <f>SUM(O117:O122)</f>
        <v>0</v>
      </c>
      <c r="P123" s="68">
        <f>SUM(P117:P122)</f>
        <v>0</v>
      </c>
      <c r="R123" s="51" t="s">
        <v>221</v>
      </c>
      <c r="S123" s="50">
        <f>SUM(S117:S122)</f>
        <v>0</v>
      </c>
      <c r="T123" s="68">
        <f>SUM(T117:T122)</f>
        <v>0</v>
      </c>
      <c r="V123" s="51" t="s">
        <v>221</v>
      </c>
      <c r="W123" s="50">
        <f>SUM(W117:W122)</f>
        <v>0</v>
      </c>
      <c r="X123" s="68">
        <f>SUM(X117:X122)</f>
        <v>0</v>
      </c>
    </row>
    <row r="125" spans="2:24" x14ac:dyDescent="0.35">
      <c r="B125" t="s">
        <v>2</v>
      </c>
      <c r="C125" s="93"/>
      <c r="F125" t="s">
        <v>2</v>
      </c>
      <c r="G125" s="93" t="s">
        <v>2386</v>
      </c>
      <c r="H125" s="535" t="s">
        <v>2404</v>
      </c>
      <c r="J125" t="s">
        <v>2</v>
      </c>
      <c r="K125" s="93" t="s">
        <v>1936</v>
      </c>
      <c r="L125" s="535" t="s">
        <v>484</v>
      </c>
      <c r="N125" t="s">
        <v>2</v>
      </c>
      <c r="O125" s="93"/>
      <c r="P125" s="535"/>
      <c r="R125" t="s">
        <v>2</v>
      </c>
      <c r="S125" s="93"/>
      <c r="T125" s="535"/>
      <c r="V125" t="s">
        <v>2</v>
      </c>
      <c r="W125" s="93"/>
      <c r="X125" s="535"/>
    </row>
    <row r="126" spans="2:24" x14ac:dyDescent="0.35">
      <c r="B126" s="51" t="s">
        <v>218</v>
      </c>
      <c r="C126" s="50" t="s">
        <v>219</v>
      </c>
      <c r="D126" s="68" t="s">
        <v>0</v>
      </c>
      <c r="F126" s="51" t="s">
        <v>218</v>
      </c>
      <c r="G126" s="50" t="s">
        <v>219</v>
      </c>
      <c r="H126" s="68" t="s">
        <v>0</v>
      </c>
      <c r="J126" s="51" t="s">
        <v>218</v>
      </c>
      <c r="K126" s="50" t="s">
        <v>219</v>
      </c>
      <c r="L126" s="68" t="s">
        <v>0</v>
      </c>
      <c r="N126" s="51" t="s">
        <v>218</v>
      </c>
      <c r="O126" s="50" t="s">
        <v>219</v>
      </c>
      <c r="P126" s="68" t="s">
        <v>0</v>
      </c>
      <c r="R126" s="51" t="s">
        <v>218</v>
      </c>
      <c r="S126" s="50" t="s">
        <v>219</v>
      </c>
      <c r="T126" s="68" t="s">
        <v>0</v>
      </c>
      <c r="V126" s="51" t="s">
        <v>218</v>
      </c>
      <c r="W126" s="50" t="s">
        <v>219</v>
      </c>
      <c r="X126" s="68" t="s">
        <v>0</v>
      </c>
    </row>
    <row r="127" spans="2:24" x14ac:dyDescent="0.35">
      <c r="B127" s="2" t="s">
        <v>18</v>
      </c>
      <c r="C127" s="1"/>
      <c r="D127" s="67">
        <f>C127*9000</f>
        <v>0</v>
      </c>
      <c r="F127" s="2" t="s">
        <v>18</v>
      </c>
      <c r="G127" s="1"/>
      <c r="H127" s="67">
        <f>G127*9000</f>
        <v>0</v>
      </c>
      <c r="J127" s="2" t="s">
        <v>18</v>
      </c>
      <c r="K127" s="1">
        <v>1</v>
      </c>
      <c r="L127" s="67">
        <f>K127*9000</f>
        <v>9000</v>
      </c>
      <c r="N127" s="2" t="s">
        <v>18</v>
      </c>
      <c r="O127" s="1"/>
      <c r="P127" s="67">
        <f>O127*9000</f>
        <v>0</v>
      </c>
      <c r="R127" s="2" t="s">
        <v>18</v>
      </c>
      <c r="S127" s="1"/>
      <c r="T127" s="67">
        <f>S127*9000</f>
        <v>0</v>
      </c>
      <c r="V127" s="2" t="s">
        <v>18</v>
      </c>
      <c r="W127" s="1"/>
      <c r="X127" s="67">
        <f>W127*9000</f>
        <v>0</v>
      </c>
    </row>
    <row r="128" spans="2:24" x14ac:dyDescent="0.35">
      <c r="B128" s="2" t="s">
        <v>21</v>
      </c>
      <c r="C128" s="1"/>
      <c r="D128" s="67">
        <f t="shared" ref="D128:D132" si="39">C128*9000</f>
        <v>0</v>
      </c>
      <c r="F128" s="2" t="s">
        <v>21</v>
      </c>
      <c r="G128" s="1">
        <v>1</v>
      </c>
      <c r="H128" s="67">
        <f t="shared" ref="H128:H132" si="40">G128*9000</f>
        <v>9000</v>
      </c>
      <c r="J128" s="2" t="s">
        <v>21</v>
      </c>
      <c r="K128" s="1"/>
      <c r="L128" s="67">
        <f t="shared" ref="L128:L132" si="41">K128*9000</f>
        <v>0</v>
      </c>
      <c r="N128" s="2" t="s">
        <v>21</v>
      </c>
      <c r="O128" s="1"/>
      <c r="P128" s="67">
        <f t="shared" ref="P128:P132" si="42">O128*9000</f>
        <v>0</v>
      </c>
      <c r="R128" s="2" t="s">
        <v>21</v>
      </c>
      <c r="S128" s="1"/>
      <c r="T128" s="67">
        <f t="shared" ref="T128:T132" si="43">S128*9000</f>
        <v>0</v>
      </c>
      <c r="V128" s="2" t="s">
        <v>21</v>
      </c>
      <c r="W128" s="1"/>
      <c r="X128" s="67">
        <f t="shared" ref="X128:X132" si="44">W128*9000</f>
        <v>0</v>
      </c>
    </row>
    <row r="129" spans="2:24" x14ac:dyDescent="0.35">
      <c r="B129" s="2" t="s">
        <v>20</v>
      </c>
      <c r="C129" s="1"/>
      <c r="D129" s="67">
        <f t="shared" si="39"/>
        <v>0</v>
      </c>
      <c r="F129" s="2" t="s">
        <v>20</v>
      </c>
      <c r="G129" s="1">
        <v>1</v>
      </c>
      <c r="H129" s="67">
        <f t="shared" si="40"/>
        <v>9000</v>
      </c>
      <c r="J129" s="2" t="s">
        <v>20</v>
      </c>
      <c r="K129" s="1">
        <v>1</v>
      </c>
      <c r="L129" s="67">
        <f t="shared" si="41"/>
        <v>9000</v>
      </c>
      <c r="N129" s="2" t="s">
        <v>20</v>
      </c>
      <c r="O129" s="1"/>
      <c r="P129" s="67">
        <f t="shared" si="42"/>
        <v>0</v>
      </c>
      <c r="R129" s="2" t="s">
        <v>20</v>
      </c>
      <c r="S129" s="1"/>
      <c r="T129" s="67">
        <f t="shared" si="43"/>
        <v>0</v>
      </c>
      <c r="V129" s="2" t="s">
        <v>20</v>
      </c>
      <c r="W129" s="1"/>
      <c r="X129" s="67">
        <f t="shared" si="44"/>
        <v>0</v>
      </c>
    </row>
    <row r="130" spans="2:24" x14ac:dyDescent="0.35">
      <c r="B130" s="2" t="s">
        <v>22</v>
      </c>
      <c r="C130" s="1"/>
      <c r="D130" s="67">
        <f t="shared" si="39"/>
        <v>0</v>
      </c>
      <c r="F130" s="2" t="s">
        <v>22</v>
      </c>
      <c r="G130" s="1"/>
      <c r="H130" s="67">
        <f t="shared" si="40"/>
        <v>0</v>
      </c>
      <c r="J130" s="2" t="s">
        <v>22</v>
      </c>
      <c r="K130" s="1"/>
      <c r="L130" s="67">
        <f t="shared" si="41"/>
        <v>0</v>
      </c>
      <c r="N130" s="2" t="s">
        <v>22</v>
      </c>
      <c r="O130" s="1"/>
      <c r="P130" s="67">
        <f t="shared" si="42"/>
        <v>0</v>
      </c>
      <c r="R130" s="2" t="s">
        <v>22</v>
      </c>
      <c r="S130" s="1"/>
      <c r="T130" s="67">
        <f t="shared" si="43"/>
        <v>0</v>
      </c>
      <c r="V130" s="2" t="s">
        <v>22</v>
      </c>
      <c r="W130" s="1"/>
      <c r="X130" s="67">
        <f t="shared" si="44"/>
        <v>0</v>
      </c>
    </row>
    <row r="131" spans="2:24" x14ac:dyDescent="0.35">
      <c r="B131" s="2" t="s">
        <v>19</v>
      </c>
      <c r="C131" s="1"/>
      <c r="D131" s="67">
        <f t="shared" si="39"/>
        <v>0</v>
      </c>
      <c r="F131" s="2" t="s">
        <v>19</v>
      </c>
      <c r="G131" s="1"/>
      <c r="H131" s="67">
        <f t="shared" si="40"/>
        <v>0</v>
      </c>
      <c r="J131" s="2" t="s">
        <v>19</v>
      </c>
      <c r="K131" s="1"/>
      <c r="L131" s="67">
        <f t="shared" si="41"/>
        <v>0</v>
      </c>
      <c r="N131" s="2" t="s">
        <v>19</v>
      </c>
      <c r="O131" s="1"/>
      <c r="P131" s="67">
        <f t="shared" si="42"/>
        <v>0</v>
      </c>
      <c r="R131" s="2" t="s">
        <v>19</v>
      </c>
      <c r="S131" s="1"/>
      <c r="T131" s="67">
        <f t="shared" si="43"/>
        <v>0</v>
      </c>
      <c r="V131" s="2" t="s">
        <v>19</v>
      </c>
      <c r="W131" s="1"/>
      <c r="X131" s="67">
        <f t="shared" si="44"/>
        <v>0</v>
      </c>
    </row>
    <row r="132" spans="2:24" x14ac:dyDescent="0.35">
      <c r="B132" s="2" t="s">
        <v>23</v>
      </c>
      <c r="C132" s="1"/>
      <c r="D132" s="67">
        <f t="shared" si="39"/>
        <v>0</v>
      </c>
      <c r="F132" s="2" t="s">
        <v>23</v>
      </c>
      <c r="G132" s="1"/>
      <c r="H132" s="67">
        <f t="shared" si="40"/>
        <v>0</v>
      </c>
      <c r="J132" s="2" t="s">
        <v>23</v>
      </c>
      <c r="K132" s="1"/>
      <c r="L132" s="67">
        <f t="shared" si="41"/>
        <v>0</v>
      </c>
      <c r="N132" s="2" t="s">
        <v>23</v>
      </c>
      <c r="O132" s="1"/>
      <c r="P132" s="67">
        <f t="shared" si="42"/>
        <v>0</v>
      </c>
      <c r="R132" s="2" t="s">
        <v>23</v>
      </c>
      <c r="S132" s="1"/>
      <c r="T132" s="67">
        <f t="shared" si="43"/>
        <v>0</v>
      </c>
      <c r="V132" s="2" t="s">
        <v>23</v>
      </c>
      <c r="W132" s="1"/>
      <c r="X132" s="67">
        <f t="shared" si="44"/>
        <v>0</v>
      </c>
    </row>
    <row r="133" spans="2:24" x14ac:dyDescent="0.35">
      <c r="B133" s="51" t="s">
        <v>221</v>
      </c>
      <c r="C133" s="50">
        <f>SUM(C127:C132)</f>
        <v>0</v>
      </c>
      <c r="D133" s="68">
        <f>SUM(D127:D132)</f>
        <v>0</v>
      </c>
      <c r="F133" s="51" t="s">
        <v>221</v>
      </c>
      <c r="G133" s="50">
        <f>SUM(G127:G132)</f>
        <v>2</v>
      </c>
      <c r="H133" s="68">
        <f>SUM(H127:H132)</f>
        <v>18000</v>
      </c>
      <c r="J133" s="51" t="s">
        <v>221</v>
      </c>
      <c r="K133" s="50">
        <f>SUM(K127:K132)</f>
        <v>2</v>
      </c>
      <c r="L133" s="68">
        <f>SUM(L127:L132)</f>
        <v>18000</v>
      </c>
      <c r="N133" s="51" t="s">
        <v>221</v>
      </c>
      <c r="O133" s="50">
        <f>SUM(O127:O132)</f>
        <v>0</v>
      </c>
      <c r="P133" s="68">
        <f>SUM(P127:P132)</f>
        <v>0</v>
      </c>
      <c r="R133" s="51" t="s">
        <v>221</v>
      </c>
      <c r="S133" s="50">
        <f>SUM(S127:S132)</f>
        <v>0</v>
      </c>
      <c r="T133" s="68">
        <f>SUM(T127:T132)</f>
        <v>0</v>
      </c>
      <c r="V133" s="51" t="s">
        <v>221</v>
      </c>
      <c r="W133" s="50">
        <f>SUM(W127:W132)</f>
        <v>0</v>
      </c>
      <c r="X133" s="68">
        <f>SUM(X127:X132)</f>
        <v>0</v>
      </c>
    </row>
    <row r="136" spans="2:24" x14ac:dyDescent="0.35">
      <c r="N136" t="s">
        <v>2</v>
      </c>
      <c r="O136" s="93"/>
      <c r="P136" s="535"/>
      <c r="R136" t="s">
        <v>2</v>
      </c>
      <c r="S136" s="93"/>
      <c r="T136" s="535"/>
      <c r="V136" t="s">
        <v>2</v>
      </c>
      <c r="W136" s="93"/>
      <c r="X136" s="535"/>
    </row>
    <row r="137" spans="2:24" x14ac:dyDescent="0.35">
      <c r="B137" s="51" t="s">
        <v>218</v>
      </c>
      <c r="C137" s="50" t="s">
        <v>243</v>
      </c>
      <c r="E137" s="51" t="s">
        <v>218</v>
      </c>
      <c r="F137" s="50" t="s">
        <v>243</v>
      </c>
      <c r="H137" s="51" t="s">
        <v>218</v>
      </c>
      <c r="I137" s="50" t="s">
        <v>243</v>
      </c>
      <c r="K137" s="51" t="s">
        <v>218</v>
      </c>
      <c r="L137" s="50" t="s">
        <v>243</v>
      </c>
      <c r="N137" s="51" t="s">
        <v>218</v>
      </c>
      <c r="O137" s="50" t="s">
        <v>219</v>
      </c>
      <c r="P137" s="68" t="s">
        <v>0</v>
      </c>
      <c r="Q137" s="75"/>
      <c r="R137" s="51" t="s">
        <v>218</v>
      </c>
      <c r="S137" s="50" t="s">
        <v>219</v>
      </c>
      <c r="T137" s="68" t="s">
        <v>0</v>
      </c>
      <c r="V137" s="51" t="s">
        <v>218</v>
      </c>
      <c r="W137" s="50" t="s">
        <v>219</v>
      </c>
      <c r="X137" s="68" t="s">
        <v>0</v>
      </c>
    </row>
    <row r="138" spans="2:24" x14ac:dyDescent="0.35">
      <c r="B138" s="2" t="s">
        <v>18</v>
      </c>
      <c r="C138" s="1" t="s">
        <v>238</v>
      </c>
      <c r="E138" s="2" t="s">
        <v>18</v>
      </c>
      <c r="F138" s="1" t="s">
        <v>238</v>
      </c>
      <c r="H138" s="2" t="s">
        <v>18</v>
      </c>
      <c r="I138" s="1" t="s">
        <v>238</v>
      </c>
      <c r="K138" s="2" t="s">
        <v>18</v>
      </c>
      <c r="L138" s="1" t="s">
        <v>238</v>
      </c>
      <c r="N138" s="2" t="s">
        <v>18</v>
      </c>
      <c r="O138" s="1"/>
      <c r="P138" s="67">
        <f>O138*9000</f>
        <v>0</v>
      </c>
      <c r="Q138" s="75"/>
      <c r="R138" s="2" t="s">
        <v>18</v>
      </c>
      <c r="S138" s="1"/>
      <c r="T138" s="67">
        <f>S138*9000</f>
        <v>0</v>
      </c>
      <c r="V138" s="2" t="s">
        <v>18</v>
      </c>
      <c r="W138" s="1"/>
      <c r="X138" s="67">
        <f>W138*9000</f>
        <v>0</v>
      </c>
    </row>
    <row r="139" spans="2:24" s="535" customFormat="1" x14ac:dyDescent="0.35">
      <c r="B139" s="2" t="s">
        <v>19</v>
      </c>
      <c r="C139" s="1" t="s">
        <v>237</v>
      </c>
      <c r="E139" s="2" t="s">
        <v>19</v>
      </c>
      <c r="F139" s="1" t="s">
        <v>237</v>
      </c>
      <c r="H139" s="2" t="s">
        <v>19</v>
      </c>
      <c r="I139" s="1" t="s">
        <v>237</v>
      </c>
      <c r="K139" s="2" t="s">
        <v>19</v>
      </c>
      <c r="L139" s="1" t="s">
        <v>237</v>
      </c>
      <c r="M139"/>
      <c r="N139" s="2" t="s">
        <v>21</v>
      </c>
      <c r="O139" s="1"/>
      <c r="P139" s="67">
        <f t="shared" ref="P139:P143" si="45">O139*9000</f>
        <v>0</v>
      </c>
      <c r="Q139" s="534"/>
      <c r="R139" s="2" t="s">
        <v>21</v>
      </c>
      <c r="S139" s="1"/>
      <c r="T139" s="67">
        <f t="shared" ref="T139:T143" si="46">S139*9000</f>
        <v>0</v>
      </c>
      <c r="V139" s="2" t="s">
        <v>21</v>
      </c>
      <c r="W139" s="1"/>
      <c r="X139" s="67">
        <f t="shared" ref="X139:X143" si="47">W139*9000</f>
        <v>0</v>
      </c>
    </row>
    <row r="140" spans="2:24" s="535" customFormat="1" x14ac:dyDescent="0.35">
      <c r="B140" s="2" t="s">
        <v>20</v>
      </c>
      <c r="C140" s="1" t="s">
        <v>239</v>
      </c>
      <c r="E140" s="2" t="s">
        <v>20</v>
      </c>
      <c r="F140" s="1" t="s">
        <v>239</v>
      </c>
      <c r="H140" s="2" t="s">
        <v>20</v>
      </c>
      <c r="I140" s="1" t="s">
        <v>239</v>
      </c>
      <c r="K140" s="2" t="s">
        <v>20</v>
      </c>
      <c r="L140" s="1" t="s">
        <v>239</v>
      </c>
      <c r="M140"/>
      <c r="N140" s="2" t="s">
        <v>20</v>
      </c>
      <c r="O140" s="1"/>
      <c r="P140" s="67">
        <f t="shared" si="45"/>
        <v>0</v>
      </c>
      <c r="Q140" s="534"/>
      <c r="R140" s="2" t="s">
        <v>20</v>
      </c>
      <c r="S140" s="1"/>
      <c r="T140" s="67">
        <f t="shared" si="46"/>
        <v>0</v>
      </c>
      <c r="V140" s="2" t="s">
        <v>20</v>
      </c>
      <c r="W140" s="1"/>
      <c r="X140" s="67">
        <f t="shared" si="47"/>
        <v>0</v>
      </c>
    </row>
    <row r="141" spans="2:24" s="535" customFormat="1" x14ac:dyDescent="0.35">
      <c r="B141" s="2" t="s">
        <v>21</v>
      </c>
      <c r="C141" s="1" t="s">
        <v>240</v>
      </c>
      <c r="E141" s="2" t="s">
        <v>21</v>
      </c>
      <c r="F141" s="1" t="s">
        <v>240</v>
      </c>
      <c r="H141" s="2" t="s">
        <v>21</v>
      </c>
      <c r="I141" s="1" t="s">
        <v>240</v>
      </c>
      <c r="K141" s="2" t="s">
        <v>21</v>
      </c>
      <c r="L141" s="1" t="s">
        <v>240</v>
      </c>
      <c r="M141"/>
      <c r="N141" s="2" t="s">
        <v>22</v>
      </c>
      <c r="O141" s="1"/>
      <c r="P141" s="67">
        <f t="shared" si="45"/>
        <v>0</v>
      </c>
      <c r="Q141" s="534"/>
      <c r="R141" s="2" t="s">
        <v>22</v>
      </c>
      <c r="S141" s="1"/>
      <c r="T141" s="67">
        <f t="shared" si="46"/>
        <v>0</v>
      </c>
      <c r="V141" s="2" t="s">
        <v>22</v>
      </c>
      <c r="W141" s="1"/>
      <c r="X141" s="67">
        <f t="shared" si="47"/>
        <v>0</v>
      </c>
    </row>
    <row r="142" spans="2:24" s="535" customFormat="1" x14ac:dyDescent="0.35">
      <c r="B142" s="2" t="s">
        <v>22</v>
      </c>
      <c r="C142" s="1" t="s">
        <v>241</v>
      </c>
      <c r="E142" s="2" t="s">
        <v>22</v>
      </c>
      <c r="F142" s="1" t="s">
        <v>241</v>
      </c>
      <c r="H142" s="2" t="s">
        <v>22</v>
      </c>
      <c r="I142" s="1" t="s">
        <v>241</v>
      </c>
      <c r="K142" s="2" t="s">
        <v>22</v>
      </c>
      <c r="L142" s="1" t="s">
        <v>241</v>
      </c>
      <c r="M142"/>
      <c r="N142" s="2" t="s">
        <v>19</v>
      </c>
      <c r="O142" s="1"/>
      <c r="P142" s="67">
        <f t="shared" si="45"/>
        <v>0</v>
      </c>
      <c r="Q142" s="534"/>
      <c r="R142" s="2" t="s">
        <v>19</v>
      </c>
      <c r="S142" s="1"/>
      <c r="T142" s="67">
        <f t="shared" si="46"/>
        <v>0</v>
      </c>
      <c r="V142" s="2" t="s">
        <v>19</v>
      </c>
      <c r="W142" s="1"/>
      <c r="X142" s="67">
        <f t="shared" si="47"/>
        <v>0</v>
      </c>
    </row>
    <row r="143" spans="2:24" s="535" customFormat="1" x14ac:dyDescent="0.35">
      <c r="B143" s="2" t="s">
        <v>23</v>
      </c>
      <c r="C143" s="1" t="s">
        <v>242</v>
      </c>
      <c r="E143" s="2" t="s">
        <v>23</v>
      </c>
      <c r="F143" s="1" t="s">
        <v>242</v>
      </c>
      <c r="H143" s="2" t="s">
        <v>23</v>
      </c>
      <c r="I143" s="1" t="s">
        <v>242</v>
      </c>
      <c r="K143" s="2" t="s">
        <v>23</v>
      </c>
      <c r="L143" s="1" t="s">
        <v>242</v>
      </c>
      <c r="M143"/>
      <c r="N143" s="2" t="s">
        <v>23</v>
      </c>
      <c r="O143" s="1"/>
      <c r="P143" s="67">
        <f t="shared" si="45"/>
        <v>0</v>
      </c>
      <c r="Q143" s="534"/>
      <c r="R143" s="2" t="s">
        <v>23</v>
      </c>
      <c r="S143" s="1"/>
      <c r="T143" s="67">
        <f t="shared" si="46"/>
        <v>0</v>
      </c>
      <c r="V143" s="2" t="s">
        <v>23</v>
      </c>
      <c r="W143" s="1"/>
      <c r="X143" s="67">
        <f t="shared" si="47"/>
        <v>0</v>
      </c>
    </row>
    <row r="144" spans="2:24" x14ac:dyDescent="0.35">
      <c r="K144" s="535"/>
      <c r="L144" s="535"/>
      <c r="N144" s="51" t="s">
        <v>221</v>
      </c>
      <c r="O144" s="50">
        <f>SUM(O138:O143)</f>
        <v>0</v>
      </c>
      <c r="P144" s="68">
        <f>SUM(P138:P143)</f>
        <v>0</v>
      </c>
      <c r="Q144" s="75"/>
      <c r="R144" s="51" t="s">
        <v>221</v>
      </c>
      <c r="S144" s="50">
        <f>SUM(S138:S143)</f>
        <v>0</v>
      </c>
      <c r="T144" s="68">
        <f>SUM(T138:T143)</f>
        <v>0</v>
      </c>
      <c r="V144" s="51" t="s">
        <v>221</v>
      </c>
      <c r="W144" s="50">
        <f>SUM(W138:W143)</f>
        <v>0</v>
      </c>
      <c r="X144" s="68">
        <f>SUM(X138:X143)</f>
        <v>0</v>
      </c>
    </row>
    <row r="145" spans="2:24" s="535" customFormat="1" x14ac:dyDescent="0.35">
      <c r="B145" s="51" t="s">
        <v>218</v>
      </c>
      <c r="C145" s="50" t="s">
        <v>243</v>
      </c>
      <c r="E145" s="51" t="s">
        <v>218</v>
      </c>
      <c r="F145" s="50" t="s">
        <v>243</v>
      </c>
      <c r="H145" s="51" t="s">
        <v>218</v>
      </c>
      <c r="I145" s="50" t="s">
        <v>243</v>
      </c>
      <c r="K145" s="51" t="s">
        <v>218</v>
      </c>
      <c r="L145" s="50" t="s">
        <v>243</v>
      </c>
      <c r="M145"/>
      <c r="N145" s="132"/>
      <c r="O145" s="65"/>
      <c r="P145" s="206"/>
      <c r="Q145" s="534"/>
    </row>
    <row r="146" spans="2:24" s="535" customFormat="1" x14ac:dyDescent="0.35">
      <c r="B146" s="2" t="s">
        <v>18</v>
      </c>
      <c r="C146" s="1" t="s">
        <v>238</v>
      </c>
      <c r="E146" s="2" t="s">
        <v>18</v>
      </c>
      <c r="F146" s="1" t="s">
        <v>238</v>
      </c>
      <c r="H146" s="2" t="s">
        <v>18</v>
      </c>
      <c r="I146" s="1" t="s">
        <v>238</v>
      </c>
      <c r="K146" s="2" t="s">
        <v>18</v>
      </c>
      <c r="L146" s="1" t="s">
        <v>238</v>
      </c>
      <c r="M146"/>
      <c r="N146" s="65"/>
      <c r="O146" s="65"/>
      <c r="P146" s="65"/>
      <c r="Q146" s="534"/>
    </row>
    <row r="147" spans="2:24" s="535" customFormat="1" x14ac:dyDescent="0.35">
      <c r="B147" s="2" t="s">
        <v>19</v>
      </c>
      <c r="C147" s="1" t="s">
        <v>237</v>
      </c>
      <c r="E147" s="2" t="s">
        <v>19</v>
      </c>
      <c r="F147" s="1" t="s">
        <v>237</v>
      </c>
      <c r="H147" s="2" t="s">
        <v>19</v>
      </c>
      <c r="I147" s="1" t="s">
        <v>237</v>
      </c>
      <c r="K147" s="2" t="s">
        <v>19</v>
      </c>
      <c r="L147" s="1" t="s">
        <v>237</v>
      </c>
      <c r="M147"/>
      <c r="N147" t="s">
        <v>2</v>
      </c>
      <c r="O147" s="93"/>
      <c r="R147" t="s">
        <v>2</v>
      </c>
      <c r="S147" s="93"/>
      <c r="V147" t="s">
        <v>2</v>
      </c>
      <c r="W147" s="93"/>
    </row>
    <row r="148" spans="2:24" s="535" customFormat="1" x14ac:dyDescent="0.35">
      <c r="B148" s="2" t="s">
        <v>20</v>
      </c>
      <c r="C148" s="1" t="s">
        <v>239</v>
      </c>
      <c r="E148" s="2" t="s">
        <v>20</v>
      </c>
      <c r="F148" s="1" t="s">
        <v>239</v>
      </c>
      <c r="H148" s="2" t="s">
        <v>20</v>
      </c>
      <c r="I148" s="1" t="s">
        <v>239</v>
      </c>
      <c r="K148" s="2" t="s">
        <v>20</v>
      </c>
      <c r="L148" s="1" t="s">
        <v>239</v>
      </c>
      <c r="M148"/>
      <c r="N148" s="51" t="s">
        <v>218</v>
      </c>
      <c r="O148" s="50" t="s">
        <v>219</v>
      </c>
      <c r="P148" s="68" t="s">
        <v>0</v>
      </c>
      <c r="R148" s="51" t="s">
        <v>218</v>
      </c>
      <c r="S148" s="50" t="s">
        <v>219</v>
      </c>
      <c r="T148" s="68" t="s">
        <v>0</v>
      </c>
      <c r="V148" s="51" t="s">
        <v>218</v>
      </c>
      <c r="W148" s="50" t="s">
        <v>219</v>
      </c>
      <c r="X148" s="68" t="s">
        <v>0</v>
      </c>
    </row>
    <row r="149" spans="2:24" s="535" customFormat="1" x14ac:dyDescent="0.35">
      <c r="B149" s="2" t="s">
        <v>21</v>
      </c>
      <c r="C149" s="1" t="s">
        <v>240</v>
      </c>
      <c r="E149" s="2" t="s">
        <v>21</v>
      </c>
      <c r="F149" s="1" t="s">
        <v>240</v>
      </c>
      <c r="H149" s="2" t="s">
        <v>21</v>
      </c>
      <c r="I149" s="1" t="s">
        <v>240</v>
      </c>
      <c r="K149" s="2" t="s">
        <v>21</v>
      </c>
      <c r="L149" s="1" t="s">
        <v>240</v>
      </c>
      <c r="M149"/>
      <c r="N149" s="2" t="s">
        <v>18</v>
      </c>
      <c r="O149" s="1"/>
      <c r="P149" s="67">
        <f>O149*9000</f>
        <v>0</v>
      </c>
      <c r="R149" s="2" t="s">
        <v>18</v>
      </c>
      <c r="S149" s="1"/>
      <c r="T149" s="67">
        <f>S149*9000</f>
        <v>0</v>
      </c>
      <c r="V149" s="2" t="s">
        <v>18</v>
      </c>
      <c r="W149" s="1"/>
      <c r="X149" s="67">
        <f>W149*9000</f>
        <v>0</v>
      </c>
    </row>
    <row r="150" spans="2:24" s="535" customFormat="1" x14ac:dyDescent="0.35">
      <c r="B150" s="2" t="s">
        <v>22</v>
      </c>
      <c r="C150" s="1" t="s">
        <v>241</v>
      </c>
      <c r="E150" s="2" t="s">
        <v>22</v>
      </c>
      <c r="F150" s="1" t="s">
        <v>241</v>
      </c>
      <c r="H150" s="2" t="s">
        <v>22</v>
      </c>
      <c r="I150" s="1" t="s">
        <v>241</v>
      </c>
      <c r="K150" s="2" t="s">
        <v>22</v>
      </c>
      <c r="L150" s="1" t="s">
        <v>241</v>
      </c>
      <c r="M150"/>
      <c r="N150" s="2" t="s">
        <v>21</v>
      </c>
      <c r="O150" s="1"/>
      <c r="P150" s="67">
        <f t="shared" ref="P150:P154" si="48">O150*9000</f>
        <v>0</v>
      </c>
      <c r="R150" s="2" t="s">
        <v>21</v>
      </c>
      <c r="S150" s="1"/>
      <c r="T150" s="67">
        <f t="shared" ref="T150:T154" si="49">S150*9000</f>
        <v>0</v>
      </c>
      <c r="V150" s="2" t="s">
        <v>21</v>
      </c>
      <c r="W150" s="1"/>
      <c r="X150" s="67">
        <f t="shared" ref="X150:X154" si="50">W150*9000</f>
        <v>0</v>
      </c>
    </row>
    <row r="151" spans="2:24" s="535" customFormat="1" x14ac:dyDescent="0.35">
      <c r="B151" s="2" t="s">
        <v>23</v>
      </c>
      <c r="C151" s="1" t="s">
        <v>242</v>
      </c>
      <c r="E151" s="2" t="s">
        <v>23</v>
      </c>
      <c r="F151" s="1" t="s">
        <v>242</v>
      </c>
      <c r="H151" s="2" t="s">
        <v>23</v>
      </c>
      <c r="I151" s="1" t="s">
        <v>242</v>
      </c>
      <c r="K151" s="2" t="s">
        <v>23</v>
      </c>
      <c r="L151" s="1" t="s">
        <v>242</v>
      </c>
      <c r="M151"/>
      <c r="N151" s="2" t="s">
        <v>20</v>
      </c>
      <c r="O151" s="1"/>
      <c r="P151" s="67">
        <f t="shared" si="48"/>
        <v>0</v>
      </c>
      <c r="R151" s="2" t="s">
        <v>20</v>
      </c>
      <c r="S151" s="1"/>
      <c r="T151" s="67">
        <f t="shared" si="49"/>
        <v>0</v>
      </c>
      <c r="V151" s="2" t="s">
        <v>20</v>
      </c>
      <c r="W151" s="1"/>
      <c r="X151" s="67">
        <f t="shared" si="50"/>
        <v>0</v>
      </c>
    </row>
    <row r="152" spans="2:24" x14ac:dyDescent="0.35">
      <c r="K152" s="535"/>
      <c r="L152" s="535"/>
      <c r="N152" s="2" t="s">
        <v>22</v>
      </c>
      <c r="O152" s="1"/>
      <c r="P152" s="67">
        <f t="shared" si="48"/>
        <v>0</v>
      </c>
      <c r="R152" s="2" t="s">
        <v>22</v>
      </c>
      <c r="S152" s="1"/>
      <c r="T152" s="67">
        <f t="shared" si="49"/>
        <v>0</v>
      </c>
      <c r="V152" s="2" t="s">
        <v>22</v>
      </c>
      <c r="W152" s="1"/>
      <c r="X152" s="67">
        <f t="shared" si="50"/>
        <v>0</v>
      </c>
    </row>
    <row r="153" spans="2:24" s="535" customFormat="1" x14ac:dyDescent="0.35">
      <c r="B153" s="51" t="s">
        <v>218</v>
      </c>
      <c r="C153" s="50" t="s">
        <v>243</v>
      </c>
      <c r="E153" s="51" t="s">
        <v>218</v>
      </c>
      <c r="F153" s="50" t="s">
        <v>243</v>
      </c>
      <c r="H153" s="51" t="s">
        <v>218</v>
      </c>
      <c r="I153" s="50" t="s">
        <v>243</v>
      </c>
      <c r="K153" s="51" t="s">
        <v>218</v>
      </c>
      <c r="L153" s="50" t="s">
        <v>243</v>
      </c>
      <c r="M153"/>
      <c r="N153" s="2" t="s">
        <v>19</v>
      </c>
      <c r="O153" s="1"/>
      <c r="P153" s="67">
        <f t="shared" si="48"/>
        <v>0</v>
      </c>
      <c r="R153" s="2" t="s">
        <v>19</v>
      </c>
      <c r="S153" s="1"/>
      <c r="T153" s="67">
        <f t="shared" si="49"/>
        <v>0</v>
      </c>
      <c r="V153" s="2" t="s">
        <v>19</v>
      </c>
      <c r="W153" s="1"/>
      <c r="X153" s="67">
        <f t="shared" si="50"/>
        <v>0</v>
      </c>
    </row>
    <row r="154" spans="2:24" s="535" customFormat="1" x14ac:dyDescent="0.35">
      <c r="B154" s="2" t="s">
        <v>18</v>
      </c>
      <c r="C154" s="1" t="s">
        <v>238</v>
      </c>
      <c r="E154" s="2" t="s">
        <v>18</v>
      </c>
      <c r="F154" s="1" t="s">
        <v>238</v>
      </c>
      <c r="H154" s="2" t="s">
        <v>18</v>
      </c>
      <c r="I154" s="1" t="s">
        <v>238</v>
      </c>
      <c r="K154" s="2" t="s">
        <v>18</v>
      </c>
      <c r="L154" s="1" t="s">
        <v>238</v>
      </c>
      <c r="M154"/>
      <c r="N154" s="2" t="s">
        <v>23</v>
      </c>
      <c r="O154" s="1"/>
      <c r="P154" s="67">
        <f t="shared" si="48"/>
        <v>0</v>
      </c>
      <c r="R154" s="2" t="s">
        <v>23</v>
      </c>
      <c r="S154" s="1"/>
      <c r="T154" s="67">
        <f t="shared" si="49"/>
        <v>0</v>
      </c>
      <c r="V154" s="2" t="s">
        <v>23</v>
      </c>
      <c r="W154" s="1"/>
      <c r="X154" s="67">
        <f t="shared" si="50"/>
        <v>0</v>
      </c>
    </row>
    <row r="155" spans="2:24" s="535" customFormat="1" x14ac:dyDescent="0.35">
      <c r="B155" s="2" t="s">
        <v>19</v>
      </c>
      <c r="C155" s="1" t="s">
        <v>237</v>
      </c>
      <c r="E155" s="2" t="s">
        <v>19</v>
      </c>
      <c r="F155" s="1" t="s">
        <v>237</v>
      </c>
      <c r="H155" s="2" t="s">
        <v>19</v>
      </c>
      <c r="I155" s="1" t="s">
        <v>237</v>
      </c>
      <c r="K155" s="2" t="s">
        <v>19</v>
      </c>
      <c r="L155" s="1" t="s">
        <v>237</v>
      </c>
      <c r="M155"/>
      <c r="N155" s="51" t="s">
        <v>221</v>
      </c>
      <c r="O155" s="50">
        <f>SUM(O149:O154)</f>
        <v>0</v>
      </c>
      <c r="P155" s="68">
        <f>SUM(P149:P154)</f>
        <v>0</v>
      </c>
      <c r="R155" s="51" t="s">
        <v>221</v>
      </c>
      <c r="S155" s="50">
        <f>SUM(S149:S154)</f>
        <v>0</v>
      </c>
      <c r="T155" s="68">
        <f>SUM(T149:T154)</f>
        <v>0</v>
      </c>
      <c r="V155" s="51" t="s">
        <v>221</v>
      </c>
      <c r="W155" s="50">
        <f>SUM(W149:W154)</f>
        <v>0</v>
      </c>
      <c r="X155" s="68">
        <f>SUM(X149:X154)</f>
        <v>0</v>
      </c>
    </row>
    <row r="156" spans="2:24" s="535" customFormat="1" x14ac:dyDescent="0.35">
      <c r="B156" s="2" t="s">
        <v>20</v>
      </c>
      <c r="C156" s="1" t="s">
        <v>239</v>
      </c>
      <c r="E156" s="2" t="s">
        <v>20</v>
      </c>
      <c r="F156" s="1" t="s">
        <v>239</v>
      </c>
      <c r="H156" s="2" t="s">
        <v>20</v>
      </c>
      <c r="I156" s="1" t="s">
        <v>239</v>
      </c>
      <c r="K156" s="2" t="s">
        <v>20</v>
      </c>
      <c r="L156" s="1" t="s">
        <v>239</v>
      </c>
      <c r="M156"/>
    </row>
    <row r="157" spans="2:24" s="535" customFormat="1" x14ac:dyDescent="0.35">
      <c r="B157" s="2" t="s">
        <v>21</v>
      </c>
      <c r="C157" s="1" t="s">
        <v>240</v>
      </c>
      <c r="E157" s="2" t="s">
        <v>21</v>
      </c>
      <c r="F157" s="1" t="s">
        <v>240</v>
      </c>
      <c r="H157" s="2" t="s">
        <v>21</v>
      </c>
      <c r="I157" s="1" t="s">
        <v>240</v>
      </c>
      <c r="K157" s="2" t="s">
        <v>21</v>
      </c>
      <c r="L157" s="1" t="s">
        <v>240</v>
      </c>
      <c r="M157"/>
      <c r="N157" t="s">
        <v>2</v>
      </c>
      <c r="O157" s="93"/>
      <c r="P157" s="541"/>
      <c r="Q157" s="541"/>
      <c r="R157" t="s">
        <v>2</v>
      </c>
      <c r="S157" s="93"/>
      <c r="T157" s="541"/>
      <c r="U157" s="541"/>
      <c r="V157" t="s">
        <v>2</v>
      </c>
      <c r="W157" s="93"/>
      <c r="X157" s="541"/>
    </row>
    <row r="158" spans="2:24" s="535" customFormat="1" x14ac:dyDescent="0.35">
      <c r="B158" s="2" t="s">
        <v>22</v>
      </c>
      <c r="C158" s="1" t="s">
        <v>241</v>
      </c>
      <c r="E158" s="2" t="s">
        <v>22</v>
      </c>
      <c r="F158" s="1" t="s">
        <v>241</v>
      </c>
      <c r="H158" s="2" t="s">
        <v>22</v>
      </c>
      <c r="I158" s="1" t="s">
        <v>241</v>
      </c>
      <c r="K158" s="2" t="s">
        <v>22</v>
      </c>
      <c r="L158" s="1" t="s">
        <v>241</v>
      </c>
      <c r="M158"/>
      <c r="N158" s="51" t="s">
        <v>218</v>
      </c>
      <c r="O158" s="50" t="s">
        <v>219</v>
      </c>
      <c r="P158" s="68" t="s">
        <v>0</v>
      </c>
      <c r="Q158" s="541"/>
      <c r="R158" s="51" t="s">
        <v>218</v>
      </c>
      <c r="S158" s="50" t="s">
        <v>219</v>
      </c>
      <c r="T158" s="68" t="s">
        <v>0</v>
      </c>
      <c r="U158" s="541"/>
      <c r="V158" s="51" t="s">
        <v>218</v>
      </c>
      <c r="W158" s="50" t="s">
        <v>219</v>
      </c>
      <c r="X158" s="68" t="s">
        <v>0</v>
      </c>
    </row>
    <row r="159" spans="2:24" s="535" customFormat="1" x14ac:dyDescent="0.35">
      <c r="B159" s="2" t="s">
        <v>23</v>
      </c>
      <c r="C159" s="1" t="s">
        <v>242</v>
      </c>
      <c r="E159" s="2" t="s">
        <v>23</v>
      </c>
      <c r="F159" s="1" t="s">
        <v>242</v>
      </c>
      <c r="H159" s="2" t="s">
        <v>23</v>
      </c>
      <c r="I159" s="1" t="s">
        <v>242</v>
      </c>
      <c r="K159" s="2" t="s">
        <v>23</v>
      </c>
      <c r="L159" s="1" t="s">
        <v>242</v>
      </c>
      <c r="M159"/>
      <c r="N159" s="2" t="s">
        <v>18</v>
      </c>
      <c r="O159" s="1"/>
      <c r="P159" s="67">
        <f>O159*9000</f>
        <v>0</v>
      </c>
      <c r="Q159" s="541"/>
      <c r="R159" s="2" t="s">
        <v>18</v>
      </c>
      <c r="S159" s="1"/>
      <c r="T159" s="67">
        <f>S159*9000</f>
        <v>0</v>
      </c>
      <c r="U159" s="541"/>
      <c r="V159" s="2" t="s">
        <v>18</v>
      </c>
      <c r="W159" s="1"/>
      <c r="X159" s="67">
        <f>W159*9000</f>
        <v>0</v>
      </c>
    </row>
    <row r="160" spans="2:24" x14ac:dyDescent="0.35">
      <c r="K160" s="535"/>
      <c r="L160" s="535"/>
      <c r="N160" s="2" t="s">
        <v>21</v>
      </c>
      <c r="O160" s="1"/>
      <c r="P160" s="67">
        <f t="shared" ref="P160:P164" si="51">O160*9000</f>
        <v>0</v>
      </c>
      <c r="Q160" s="541"/>
      <c r="R160" s="2" t="s">
        <v>21</v>
      </c>
      <c r="S160" s="1"/>
      <c r="T160" s="67">
        <f>S160*9000</f>
        <v>0</v>
      </c>
      <c r="U160" s="541"/>
      <c r="V160" s="2" t="s">
        <v>21</v>
      </c>
      <c r="W160" s="1"/>
      <c r="X160" s="67">
        <f t="shared" ref="X160:X164" si="52">W160*9000</f>
        <v>0</v>
      </c>
    </row>
    <row r="161" spans="2:24" x14ac:dyDescent="0.35">
      <c r="K161" s="535"/>
      <c r="L161" s="535"/>
      <c r="N161" s="2" t="s">
        <v>20</v>
      </c>
      <c r="O161" s="1"/>
      <c r="P161" s="67">
        <f t="shared" si="51"/>
        <v>0</v>
      </c>
      <c r="Q161" s="541"/>
      <c r="R161" s="2" t="s">
        <v>20</v>
      </c>
      <c r="S161" s="1"/>
      <c r="T161" s="67">
        <f t="shared" ref="T161:T164" si="53">S161*9000</f>
        <v>0</v>
      </c>
      <c r="U161" s="541"/>
      <c r="V161" s="2" t="s">
        <v>20</v>
      </c>
      <c r="W161" s="1"/>
      <c r="X161" s="67">
        <f t="shared" si="52"/>
        <v>0</v>
      </c>
    </row>
    <row r="162" spans="2:24" s="535" customFormat="1" x14ac:dyDescent="0.35">
      <c r="B162" s="51" t="s">
        <v>218</v>
      </c>
      <c r="C162" s="50" t="s">
        <v>243</v>
      </c>
      <c r="E162" s="51" t="s">
        <v>218</v>
      </c>
      <c r="F162" s="50" t="s">
        <v>243</v>
      </c>
      <c r="H162" s="51" t="s">
        <v>218</v>
      </c>
      <c r="I162" s="50" t="s">
        <v>243</v>
      </c>
      <c r="K162" s="51" t="s">
        <v>218</v>
      </c>
      <c r="L162" s="50" t="s">
        <v>243</v>
      </c>
      <c r="M162"/>
      <c r="N162" s="2" t="s">
        <v>22</v>
      </c>
      <c r="O162" s="1"/>
      <c r="P162" s="67">
        <f t="shared" si="51"/>
        <v>0</v>
      </c>
      <c r="Q162"/>
      <c r="R162" s="2" t="s">
        <v>22</v>
      </c>
      <c r="S162" s="1"/>
      <c r="T162" s="67">
        <f t="shared" si="53"/>
        <v>0</v>
      </c>
      <c r="U162"/>
      <c r="V162" s="2" t="s">
        <v>22</v>
      </c>
      <c r="W162" s="1"/>
      <c r="X162" s="67">
        <f t="shared" si="52"/>
        <v>0</v>
      </c>
    </row>
    <row r="163" spans="2:24" s="535" customFormat="1" x14ac:dyDescent="0.35">
      <c r="B163" s="2" t="s">
        <v>18</v>
      </c>
      <c r="C163" s="1" t="s">
        <v>238</v>
      </c>
      <c r="E163" s="2" t="s">
        <v>18</v>
      </c>
      <c r="F163" s="1" t="s">
        <v>238</v>
      </c>
      <c r="H163" s="2" t="s">
        <v>18</v>
      </c>
      <c r="I163" s="1" t="s">
        <v>238</v>
      </c>
      <c r="K163" s="2" t="s">
        <v>18</v>
      </c>
      <c r="L163" s="1" t="s">
        <v>238</v>
      </c>
      <c r="M163"/>
      <c r="N163" s="2" t="s">
        <v>19</v>
      </c>
      <c r="O163" s="1"/>
      <c r="P163" s="67">
        <f t="shared" si="51"/>
        <v>0</v>
      </c>
      <c r="Q163" s="541"/>
      <c r="R163" s="2" t="s">
        <v>19</v>
      </c>
      <c r="S163" s="1"/>
      <c r="T163" s="67">
        <f t="shared" si="53"/>
        <v>0</v>
      </c>
      <c r="U163" s="541"/>
      <c r="V163" s="2" t="s">
        <v>19</v>
      </c>
      <c r="W163" s="1"/>
      <c r="X163" s="67">
        <f t="shared" si="52"/>
        <v>0</v>
      </c>
    </row>
    <row r="164" spans="2:24" s="535" customFormat="1" x14ac:dyDescent="0.35">
      <c r="B164" s="2" t="s">
        <v>19</v>
      </c>
      <c r="C164" s="1" t="s">
        <v>237</v>
      </c>
      <c r="E164" s="2" t="s">
        <v>19</v>
      </c>
      <c r="F164" s="1" t="s">
        <v>237</v>
      </c>
      <c r="H164" s="2" t="s">
        <v>19</v>
      </c>
      <c r="I164" s="1" t="s">
        <v>237</v>
      </c>
      <c r="K164" s="2" t="s">
        <v>19</v>
      </c>
      <c r="L164" s="1" t="s">
        <v>237</v>
      </c>
      <c r="M164"/>
      <c r="N164" s="2" t="s">
        <v>23</v>
      </c>
      <c r="O164" s="1"/>
      <c r="P164" s="67">
        <f t="shared" si="51"/>
        <v>0</v>
      </c>
      <c r="Q164" s="541"/>
      <c r="R164" s="2" t="s">
        <v>23</v>
      </c>
      <c r="S164" s="1"/>
      <c r="T164" s="67">
        <f t="shared" si="53"/>
        <v>0</v>
      </c>
      <c r="U164" s="541"/>
      <c r="V164" s="2" t="s">
        <v>23</v>
      </c>
      <c r="W164" s="1"/>
      <c r="X164" s="67">
        <f t="shared" si="52"/>
        <v>0</v>
      </c>
    </row>
    <row r="165" spans="2:24" s="535" customFormat="1" x14ac:dyDescent="0.35">
      <c r="B165" s="2" t="s">
        <v>20</v>
      </c>
      <c r="C165" s="1" t="s">
        <v>239</v>
      </c>
      <c r="E165" s="2" t="s">
        <v>20</v>
      </c>
      <c r="F165" s="1" t="s">
        <v>239</v>
      </c>
      <c r="H165" s="2" t="s">
        <v>20</v>
      </c>
      <c r="I165" s="1" t="s">
        <v>239</v>
      </c>
      <c r="K165" s="2" t="s">
        <v>20</v>
      </c>
      <c r="L165" s="1" t="s">
        <v>239</v>
      </c>
      <c r="M165"/>
      <c r="N165" s="51" t="s">
        <v>221</v>
      </c>
      <c r="O165" s="50">
        <f>SUM(O159:O164)</f>
        <v>0</v>
      </c>
      <c r="P165" s="68">
        <f>SUM(P159:P164)</f>
        <v>0</v>
      </c>
      <c r="Q165" s="541"/>
      <c r="R165" s="51" t="s">
        <v>221</v>
      </c>
      <c r="S165" s="50">
        <f>SUM(S159:S164)</f>
        <v>0</v>
      </c>
      <c r="T165" s="68">
        <f>SUM(T159:T164)</f>
        <v>0</v>
      </c>
      <c r="U165" s="541"/>
      <c r="V165" s="51" t="s">
        <v>221</v>
      </c>
      <c r="W165" s="50">
        <f>SUM(W159:W164)</f>
        <v>0</v>
      </c>
      <c r="X165" s="68">
        <f>SUM(X159:X164)</f>
        <v>0</v>
      </c>
    </row>
    <row r="166" spans="2:24" s="535" customFormat="1" x14ac:dyDescent="0.35">
      <c r="B166" s="2" t="s">
        <v>21</v>
      </c>
      <c r="C166" s="1" t="s">
        <v>240</v>
      </c>
      <c r="E166" s="2" t="s">
        <v>21</v>
      </c>
      <c r="F166" s="1" t="s">
        <v>240</v>
      </c>
      <c r="H166" s="2" t="s">
        <v>21</v>
      </c>
      <c r="I166" s="1" t="s">
        <v>240</v>
      </c>
      <c r="K166" s="2" t="s">
        <v>21</v>
      </c>
      <c r="L166" s="1" t="s">
        <v>240</v>
      </c>
      <c r="M166"/>
    </row>
    <row r="167" spans="2:24" s="535" customFormat="1" x14ac:dyDescent="0.35">
      <c r="B167" s="2" t="s">
        <v>22</v>
      </c>
      <c r="C167" s="1" t="s">
        <v>241</v>
      </c>
      <c r="E167" s="2" t="s">
        <v>22</v>
      </c>
      <c r="F167" s="1" t="s">
        <v>241</v>
      </c>
      <c r="H167" s="2" t="s">
        <v>22</v>
      </c>
      <c r="I167" s="1" t="s">
        <v>241</v>
      </c>
      <c r="K167" s="2" t="s">
        <v>22</v>
      </c>
      <c r="L167" s="1" t="s">
        <v>241</v>
      </c>
      <c r="M167"/>
      <c r="N167" t="s">
        <v>2</v>
      </c>
      <c r="O167" s="93"/>
      <c r="P167" s="541"/>
      <c r="Q167" s="541"/>
      <c r="R167" t="s">
        <v>2</v>
      </c>
      <c r="S167" s="93"/>
      <c r="T167" s="541"/>
      <c r="U167" s="541"/>
      <c r="V167" t="s">
        <v>2</v>
      </c>
      <c r="W167" s="93"/>
      <c r="X167" s="541"/>
    </row>
    <row r="168" spans="2:24" s="535" customFormat="1" x14ac:dyDescent="0.35">
      <c r="B168" s="2" t="s">
        <v>23</v>
      </c>
      <c r="C168" s="1" t="s">
        <v>242</v>
      </c>
      <c r="E168" s="2" t="s">
        <v>23</v>
      </c>
      <c r="F168" s="1" t="s">
        <v>242</v>
      </c>
      <c r="H168" s="2" t="s">
        <v>23</v>
      </c>
      <c r="I168" s="1" t="s">
        <v>242</v>
      </c>
      <c r="K168" s="2" t="s">
        <v>23</v>
      </c>
      <c r="L168" s="1" t="s">
        <v>242</v>
      </c>
      <c r="M168"/>
      <c r="N168" s="51" t="s">
        <v>218</v>
      </c>
      <c r="O168" s="50" t="s">
        <v>219</v>
      </c>
      <c r="P168" s="68" t="s">
        <v>0</v>
      </c>
      <c r="Q168" s="541"/>
      <c r="R168" s="51" t="s">
        <v>218</v>
      </c>
      <c r="S168" s="50" t="s">
        <v>219</v>
      </c>
      <c r="T168" s="68" t="s">
        <v>0</v>
      </c>
      <c r="U168" s="541"/>
      <c r="V168" s="51" t="s">
        <v>218</v>
      </c>
      <c r="W168" s="50" t="s">
        <v>219</v>
      </c>
      <c r="X168" s="68" t="s">
        <v>0</v>
      </c>
    </row>
    <row r="169" spans="2:24" x14ac:dyDescent="0.35">
      <c r="K169" s="535"/>
      <c r="L169" s="535"/>
      <c r="N169" s="2" t="s">
        <v>18</v>
      </c>
      <c r="O169" s="1"/>
      <c r="P169" s="67">
        <f>O169*9000</f>
        <v>0</v>
      </c>
      <c r="Q169" s="541"/>
      <c r="R169" s="2" t="s">
        <v>18</v>
      </c>
      <c r="S169" s="1"/>
      <c r="T169" s="67">
        <f>S169*9000</f>
        <v>0</v>
      </c>
      <c r="U169" s="541"/>
      <c r="V169" s="2" t="s">
        <v>18</v>
      </c>
      <c r="W169" s="1"/>
      <c r="X169" s="67">
        <f>W169*9000</f>
        <v>0</v>
      </c>
    </row>
    <row r="170" spans="2:24" x14ac:dyDescent="0.35">
      <c r="B170" s="51" t="s">
        <v>218</v>
      </c>
      <c r="C170" s="50" t="s">
        <v>243</v>
      </c>
      <c r="E170" s="51" t="s">
        <v>218</v>
      </c>
      <c r="F170" s="50" t="s">
        <v>243</v>
      </c>
      <c r="H170" s="51" t="s">
        <v>218</v>
      </c>
      <c r="I170" s="50" t="s">
        <v>243</v>
      </c>
      <c r="K170" s="51" t="s">
        <v>218</v>
      </c>
      <c r="L170" s="50" t="s">
        <v>243</v>
      </c>
      <c r="N170" s="2" t="s">
        <v>21</v>
      </c>
      <c r="O170" s="1"/>
      <c r="P170" s="67">
        <f t="shared" ref="P170:P174" si="54">O170*9000</f>
        <v>0</v>
      </c>
      <c r="Q170" s="541"/>
      <c r="R170" s="2" t="s">
        <v>21</v>
      </c>
      <c r="S170" s="1"/>
      <c r="T170" s="67">
        <f t="shared" ref="T170:T174" si="55">S170*9000</f>
        <v>0</v>
      </c>
      <c r="U170" s="541"/>
      <c r="V170" s="2" t="s">
        <v>21</v>
      </c>
      <c r="W170" s="1"/>
      <c r="X170" s="67">
        <f t="shared" ref="X170:X174" si="56">W170*9000</f>
        <v>0</v>
      </c>
    </row>
    <row r="171" spans="2:24" x14ac:dyDescent="0.35">
      <c r="B171" s="2" t="s">
        <v>18</v>
      </c>
      <c r="C171" s="1" t="s">
        <v>238</v>
      </c>
      <c r="E171" s="2" t="s">
        <v>18</v>
      </c>
      <c r="F171" s="1" t="s">
        <v>238</v>
      </c>
      <c r="H171" s="2" t="s">
        <v>18</v>
      </c>
      <c r="I171" s="1" t="s">
        <v>238</v>
      </c>
      <c r="K171" s="2" t="s">
        <v>18</v>
      </c>
      <c r="L171" s="1" t="s">
        <v>238</v>
      </c>
      <c r="N171" s="2" t="s">
        <v>20</v>
      </c>
      <c r="O171" s="1"/>
      <c r="P171" s="67">
        <f t="shared" si="54"/>
        <v>0</v>
      </c>
      <c r="Q171" s="541"/>
      <c r="R171" s="2" t="s">
        <v>20</v>
      </c>
      <c r="S171" s="1"/>
      <c r="T171" s="67">
        <f t="shared" si="55"/>
        <v>0</v>
      </c>
      <c r="U171" s="541"/>
      <c r="V171" s="2" t="s">
        <v>20</v>
      </c>
      <c r="W171" s="1"/>
      <c r="X171" s="67">
        <f t="shared" si="56"/>
        <v>0</v>
      </c>
    </row>
    <row r="172" spans="2:24" x14ac:dyDescent="0.35">
      <c r="B172" s="2" t="s">
        <v>19</v>
      </c>
      <c r="C172" s="1" t="s">
        <v>237</v>
      </c>
      <c r="E172" s="2" t="s">
        <v>19</v>
      </c>
      <c r="F172" s="1" t="s">
        <v>237</v>
      </c>
      <c r="H172" s="2" t="s">
        <v>19</v>
      </c>
      <c r="I172" s="1" t="s">
        <v>237</v>
      </c>
      <c r="K172" s="2" t="s">
        <v>19</v>
      </c>
      <c r="L172" s="1" t="s">
        <v>237</v>
      </c>
      <c r="N172" s="2" t="s">
        <v>22</v>
      </c>
      <c r="O172" s="1"/>
      <c r="P172" s="67">
        <f t="shared" si="54"/>
        <v>0</v>
      </c>
      <c r="R172" s="2" t="s">
        <v>22</v>
      </c>
      <c r="S172" s="1"/>
      <c r="T172" s="67">
        <f t="shared" si="55"/>
        <v>0</v>
      </c>
      <c r="V172" s="2" t="s">
        <v>22</v>
      </c>
      <c r="W172" s="1"/>
      <c r="X172" s="67">
        <f t="shared" si="56"/>
        <v>0</v>
      </c>
    </row>
    <row r="173" spans="2:24" x14ac:dyDescent="0.35">
      <c r="B173" s="2" t="s">
        <v>20</v>
      </c>
      <c r="C173" s="1" t="s">
        <v>239</v>
      </c>
      <c r="E173" s="2" t="s">
        <v>20</v>
      </c>
      <c r="F173" s="1" t="s">
        <v>239</v>
      </c>
      <c r="H173" s="2" t="s">
        <v>20</v>
      </c>
      <c r="I173" s="1" t="s">
        <v>239</v>
      </c>
      <c r="K173" s="2" t="s">
        <v>20</v>
      </c>
      <c r="L173" s="1" t="s">
        <v>239</v>
      </c>
      <c r="N173" s="2" t="s">
        <v>19</v>
      </c>
      <c r="O173" s="1"/>
      <c r="P173" s="67">
        <f t="shared" si="54"/>
        <v>0</v>
      </c>
      <c r="Q173" s="541"/>
      <c r="R173" s="2" t="s">
        <v>19</v>
      </c>
      <c r="S173" s="1"/>
      <c r="T173" s="67">
        <f t="shared" si="55"/>
        <v>0</v>
      </c>
      <c r="U173" s="541"/>
      <c r="V173" s="2" t="s">
        <v>19</v>
      </c>
      <c r="W173" s="1"/>
      <c r="X173" s="67">
        <f t="shared" si="56"/>
        <v>0</v>
      </c>
    </row>
    <row r="174" spans="2:24" x14ac:dyDescent="0.35">
      <c r="B174" s="2" t="s">
        <v>21</v>
      </c>
      <c r="C174" s="1" t="s">
        <v>240</v>
      </c>
      <c r="E174" s="2" t="s">
        <v>21</v>
      </c>
      <c r="F174" s="1" t="s">
        <v>240</v>
      </c>
      <c r="H174" s="2" t="s">
        <v>21</v>
      </c>
      <c r="I174" s="1" t="s">
        <v>240</v>
      </c>
      <c r="K174" s="2" t="s">
        <v>21</v>
      </c>
      <c r="L174" s="1" t="s">
        <v>240</v>
      </c>
      <c r="N174" s="2" t="s">
        <v>23</v>
      </c>
      <c r="O174" s="1"/>
      <c r="P174" s="67">
        <f t="shared" si="54"/>
        <v>0</v>
      </c>
      <c r="Q174" s="541"/>
      <c r="R174" s="2" t="s">
        <v>23</v>
      </c>
      <c r="S174" s="1"/>
      <c r="T174" s="67">
        <f t="shared" si="55"/>
        <v>0</v>
      </c>
      <c r="U174" s="541"/>
      <c r="V174" s="2" t="s">
        <v>23</v>
      </c>
      <c r="W174" s="1"/>
      <c r="X174" s="67">
        <f t="shared" si="56"/>
        <v>0</v>
      </c>
    </row>
    <row r="175" spans="2:24" x14ac:dyDescent="0.35">
      <c r="B175" s="2" t="s">
        <v>22</v>
      </c>
      <c r="C175" s="1" t="s">
        <v>241</v>
      </c>
      <c r="E175" s="2" t="s">
        <v>22</v>
      </c>
      <c r="F175" s="1" t="s">
        <v>241</v>
      </c>
      <c r="H175" s="2" t="s">
        <v>22</v>
      </c>
      <c r="I175" s="1" t="s">
        <v>241</v>
      </c>
      <c r="K175" s="2" t="s">
        <v>22</v>
      </c>
      <c r="L175" s="1" t="s">
        <v>241</v>
      </c>
      <c r="N175" s="51" t="s">
        <v>221</v>
      </c>
      <c r="O175" s="50">
        <f>SUM(O169:O174)</f>
        <v>0</v>
      </c>
      <c r="P175" s="68">
        <f>SUM(P169:P174)</f>
        <v>0</v>
      </c>
      <c r="Q175" s="541"/>
      <c r="R175" s="51" t="s">
        <v>221</v>
      </c>
      <c r="S175" s="50">
        <f>SUM(S169:S174)</f>
        <v>0</v>
      </c>
      <c r="T175" s="68">
        <f>SUM(T169:T174)</f>
        <v>0</v>
      </c>
      <c r="U175" s="541"/>
      <c r="V175" s="51" t="s">
        <v>221</v>
      </c>
      <c r="W175" s="50">
        <f>SUM(W169:W174)</f>
        <v>0</v>
      </c>
      <c r="X175" s="68">
        <f>SUM(X169:X174)</f>
        <v>0</v>
      </c>
    </row>
    <row r="176" spans="2:24" x14ac:dyDescent="0.35">
      <c r="B176" s="2" t="s">
        <v>23</v>
      </c>
      <c r="C176" s="1" t="s">
        <v>242</v>
      </c>
      <c r="E176" s="2" t="s">
        <v>23</v>
      </c>
      <c r="F176" s="1" t="s">
        <v>242</v>
      </c>
      <c r="H176" s="2" t="s">
        <v>23</v>
      </c>
      <c r="I176" s="1" t="s">
        <v>242</v>
      </c>
      <c r="K176" s="2" t="s">
        <v>23</v>
      </c>
      <c r="L176" s="1" t="s">
        <v>242</v>
      </c>
    </row>
    <row r="177" spans="2:24" x14ac:dyDescent="0.35">
      <c r="K177" s="535"/>
      <c r="L177" s="535"/>
      <c r="N177" t="s">
        <v>1630</v>
      </c>
      <c r="V177" t="s">
        <v>2432</v>
      </c>
    </row>
    <row r="178" spans="2:24" x14ac:dyDescent="0.35">
      <c r="B178" s="51" t="s">
        <v>218</v>
      </c>
      <c r="C178" s="50" t="s">
        <v>243</v>
      </c>
      <c r="E178" s="51" t="s">
        <v>218</v>
      </c>
      <c r="F178" s="50" t="s">
        <v>243</v>
      </c>
      <c r="H178" s="51" t="s">
        <v>218</v>
      </c>
      <c r="I178" s="50" t="s">
        <v>243</v>
      </c>
      <c r="K178" s="51" t="s">
        <v>218</v>
      </c>
      <c r="L178" s="50" t="s">
        <v>243</v>
      </c>
      <c r="N178" s="51" t="s">
        <v>218</v>
      </c>
      <c r="O178" s="50" t="s">
        <v>219</v>
      </c>
      <c r="P178" s="68" t="s">
        <v>0</v>
      </c>
      <c r="Q178" s="543"/>
      <c r="R178" s="51" t="s">
        <v>218</v>
      </c>
      <c r="S178" s="50" t="s">
        <v>219</v>
      </c>
      <c r="T178" s="68" t="s">
        <v>0</v>
      </c>
      <c r="U178" s="543"/>
      <c r="V178" s="51" t="s">
        <v>218</v>
      </c>
      <c r="W178" s="50" t="s">
        <v>219</v>
      </c>
      <c r="X178" s="68" t="s">
        <v>0</v>
      </c>
    </row>
    <row r="179" spans="2:24" x14ac:dyDescent="0.35">
      <c r="B179" s="2" t="s">
        <v>18</v>
      </c>
      <c r="C179" s="1" t="s">
        <v>238</v>
      </c>
      <c r="E179" s="2" t="s">
        <v>18</v>
      </c>
      <c r="F179" s="1" t="s">
        <v>238</v>
      </c>
      <c r="H179" s="2" t="s">
        <v>18</v>
      </c>
      <c r="I179" s="1" t="s">
        <v>238</v>
      </c>
      <c r="K179" s="2" t="s">
        <v>18</v>
      </c>
      <c r="L179" s="1" t="s">
        <v>238</v>
      </c>
      <c r="N179" s="2" t="s">
        <v>18</v>
      </c>
      <c r="O179" s="1"/>
      <c r="P179" s="67">
        <f t="shared" ref="P179:P184" si="57">O179*9000</f>
        <v>0</v>
      </c>
      <c r="Q179" s="543"/>
      <c r="R179" s="2" t="s">
        <v>18</v>
      </c>
      <c r="S179" s="1"/>
      <c r="T179" s="67">
        <f t="shared" ref="T179:T184" si="58">S179*9000</f>
        <v>0</v>
      </c>
      <c r="U179" s="543"/>
      <c r="V179" s="2" t="s">
        <v>18</v>
      </c>
      <c r="W179" s="1"/>
      <c r="X179" s="67">
        <f>W179*9000</f>
        <v>0</v>
      </c>
    </row>
    <row r="180" spans="2:24" x14ac:dyDescent="0.35">
      <c r="B180" s="2" t="s">
        <v>19</v>
      </c>
      <c r="C180" s="1" t="s">
        <v>237</v>
      </c>
      <c r="E180" s="2" t="s">
        <v>19</v>
      </c>
      <c r="F180" s="1" t="s">
        <v>237</v>
      </c>
      <c r="H180" s="2" t="s">
        <v>19</v>
      </c>
      <c r="I180" s="1" t="s">
        <v>237</v>
      </c>
      <c r="K180" s="2" t="s">
        <v>19</v>
      </c>
      <c r="L180" s="1" t="s">
        <v>237</v>
      </c>
      <c r="N180" s="2" t="s">
        <v>21</v>
      </c>
      <c r="O180" s="1"/>
      <c r="P180" s="67">
        <f t="shared" si="57"/>
        <v>0</v>
      </c>
      <c r="Q180" s="543"/>
      <c r="R180" s="2" t="s">
        <v>21</v>
      </c>
      <c r="S180" s="1"/>
      <c r="T180" s="67">
        <f t="shared" si="58"/>
        <v>0</v>
      </c>
      <c r="U180" s="543"/>
      <c r="V180" s="2" t="s">
        <v>21</v>
      </c>
      <c r="W180" s="1"/>
      <c r="X180" s="67">
        <f t="shared" ref="X180:X182" si="59">W180*9000</f>
        <v>0</v>
      </c>
    </row>
    <row r="181" spans="2:24" x14ac:dyDescent="0.35">
      <c r="B181" s="2" t="s">
        <v>20</v>
      </c>
      <c r="C181" s="1" t="s">
        <v>239</v>
      </c>
      <c r="E181" s="2" t="s">
        <v>20</v>
      </c>
      <c r="F181" s="1" t="s">
        <v>239</v>
      </c>
      <c r="H181" s="2" t="s">
        <v>20</v>
      </c>
      <c r="I181" s="1" t="s">
        <v>239</v>
      </c>
      <c r="K181" s="2" t="s">
        <v>20</v>
      </c>
      <c r="L181" s="1" t="s">
        <v>239</v>
      </c>
      <c r="N181" s="2" t="s">
        <v>20</v>
      </c>
      <c r="O181" s="1"/>
      <c r="P181" s="67">
        <f t="shared" si="57"/>
        <v>0</v>
      </c>
      <c r="Q181" s="543"/>
      <c r="R181" s="2" t="s">
        <v>20</v>
      </c>
      <c r="S181" s="1"/>
      <c r="T181" s="67">
        <f t="shared" si="58"/>
        <v>0</v>
      </c>
      <c r="U181" s="543"/>
      <c r="V181" s="2" t="s">
        <v>20</v>
      </c>
      <c r="W181" s="1"/>
      <c r="X181" s="67">
        <v>6000</v>
      </c>
    </row>
    <row r="182" spans="2:24" x14ac:dyDescent="0.35">
      <c r="B182" s="2" t="s">
        <v>21</v>
      </c>
      <c r="C182" s="1" t="s">
        <v>240</v>
      </c>
      <c r="E182" s="2" t="s">
        <v>21</v>
      </c>
      <c r="F182" s="1" t="s">
        <v>240</v>
      </c>
      <c r="H182" s="2" t="s">
        <v>21</v>
      </c>
      <c r="I182" s="1" t="s">
        <v>240</v>
      </c>
      <c r="K182" s="2" t="s">
        <v>21</v>
      </c>
      <c r="L182" s="1" t="s">
        <v>240</v>
      </c>
      <c r="N182" s="2" t="s">
        <v>22</v>
      </c>
      <c r="O182" s="1"/>
      <c r="P182" s="67">
        <f t="shared" si="57"/>
        <v>0</v>
      </c>
      <c r="R182" s="2" t="s">
        <v>22</v>
      </c>
      <c r="S182" s="1"/>
      <c r="T182" s="67">
        <f t="shared" si="58"/>
        <v>0</v>
      </c>
      <c r="V182" s="2" t="s">
        <v>22</v>
      </c>
      <c r="W182" s="1"/>
      <c r="X182" s="67">
        <f t="shared" si="59"/>
        <v>0</v>
      </c>
    </row>
    <row r="183" spans="2:24" x14ac:dyDescent="0.35">
      <c r="B183" s="2" t="s">
        <v>22</v>
      </c>
      <c r="C183" s="1" t="s">
        <v>241</v>
      </c>
      <c r="E183" s="2" t="s">
        <v>22</v>
      </c>
      <c r="F183" s="1" t="s">
        <v>241</v>
      </c>
      <c r="H183" s="2" t="s">
        <v>22</v>
      </c>
      <c r="I183" s="1" t="s">
        <v>241</v>
      </c>
      <c r="K183" s="2" t="s">
        <v>22</v>
      </c>
      <c r="L183" s="1" t="s">
        <v>241</v>
      </c>
      <c r="N183" s="2" t="s">
        <v>19</v>
      </c>
      <c r="O183" s="1"/>
      <c r="P183" s="67">
        <f t="shared" si="57"/>
        <v>0</v>
      </c>
      <c r="Q183" s="543"/>
      <c r="R183" s="2" t="s">
        <v>19</v>
      </c>
      <c r="S183" s="1"/>
      <c r="T183" s="67">
        <f t="shared" si="58"/>
        <v>0</v>
      </c>
      <c r="U183" s="543"/>
      <c r="V183" s="2" t="s">
        <v>19</v>
      </c>
      <c r="W183" s="1"/>
      <c r="X183" s="67">
        <f>W183*6000</f>
        <v>0</v>
      </c>
    </row>
    <row r="184" spans="2:24" x14ac:dyDescent="0.35">
      <c r="B184" s="2" t="s">
        <v>23</v>
      </c>
      <c r="C184" s="1" t="s">
        <v>242</v>
      </c>
      <c r="E184" s="2" t="s">
        <v>23</v>
      </c>
      <c r="F184" s="1" t="s">
        <v>242</v>
      </c>
      <c r="H184" s="2" t="s">
        <v>23</v>
      </c>
      <c r="I184" s="1" t="s">
        <v>242</v>
      </c>
      <c r="K184" s="2" t="s">
        <v>23</v>
      </c>
      <c r="L184" s="1" t="s">
        <v>242</v>
      </c>
      <c r="N184" s="2" t="s">
        <v>23</v>
      </c>
      <c r="O184" s="1"/>
      <c r="P184" s="67">
        <f t="shared" si="57"/>
        <v>0</v>
      </c>
      <c r="Q184" s="543"/>
      <c r="R184" s="2" t="s">
        <v>23</v>
      </c>
      <c r="S184" s="1"/>
      <c r="T184" s="67">
        <f t="shared" si="58"/>
        <v>0</v>
      </c>
      <c r="U184" s="543"/>
      <c r="V184" s="2" t="s">
        <v>23</v>
      </c>
      <c r="W184" s="1"/>
      <c r="X184" s="67">
        <f>W184*6000</f>
        <v>0</v>
      </c>
    </row>
    <row r="185" spans="2:24" x14ac:dyDescent="0.35">
      <c r="N185" s="51" t="s">
        <v>221</v>
      </c>
      <c r="O185" s="50">
        <f>SUM(O179:O184)</f>
        <v>0</v>
      </c>
      <c r="P185" s="68">
        <f>SUM(P179:P184)</f>
        <v>0</v>
      </c>
      <c r="Q185" s="543"/>
      <c r="R185" s="51" t="s">
        <v>221</v>
      </c>
      <c r="S185" s="50">
        <f>SUM(S179:S184)</f>
        <v>0</v>
      </c>
      <c r="T185" s="68">
        <f>SUM(T179:T184)</f>
        <v>0</v>
      </c>
      <c r="U185" s="543"/>
      <c r="V185" s="51" t="s">
        <v>221</v>
      </c>
      <c r="W185" s="50">
        <f>SUM(W179:W184)</f>
        <v>0</v>
      </c>
      <c r="X185" s="68">
        <f>SUM(X179:X184)</f>
        <v>6000</v>
      </c>
    </row>
    <row r="187" spans="2:24" x14ac:dyDescent="0.35">
      <c r="B187" s="51" t="s">
        <v>218</v>
      </c>
      <c r="C187" s="50" t="s">
        <v>243</v>
      </c>
      <c r="E187" s="51" t="s">
        <v>218</v>
      </c>
      <c r="F187" s="50" t="s">
        <v>243</v>
      </c>
      <c r="H187" s="51" t="s">
        <v>218</v>
      </c>
      <c r="I187" s="50" t="s">
        <v>243</v>
      </c>
      <c r="K187" s="51" t="s">
        <v>218</v>
      </c>
      <c r="L187" s="50" t="s">
        <v>243</v>
      </c>
      <c r="N187" t="s">
        <v>1630</v>
      </c>
      <c r="R187" t="s">
        <v>1630</v>
      </c>
      <c r="V187" t="s">
        <v>1630</v>
      </c>
    </row>
    <row r="188" spans="2:24" x14ac:dyDescent="0.35">
      <c r="B188" s="2" t="s">
        <v>18</v>
      </c>
      <c r="C188" s="1" t="s">
        <v>238</v>
      </c>
      <c r="E188" s="2" t="s">
        <v>18</v>
      </c>
      <c r="F188" s="1" t="s">
        <v>238</v>
      </c>
      <c r="H188" s="2" t="s">
        <v>18</v>
      </c>
      <c r="I188" s="1" t="s">
        <v>238</v>
      </c>
      <c r="K188" s="2" t="s">
        <v>18</v>
      </c>
      <c r="L188" s="1" t="s">
        <v>238</v>
      </c>
      <c r="N188" s="51" t="s">
        <v>218</v>
      </c>
      <c r="O188" s="50" t="s">
        <v>219</v>
      </c>
      <c r="P188" s="68" t="s">
        <v>0</v>
      </c>
      <c r="Q188" s="543"/>
      <c r="R188" s="51" t="s">
        <v>218</v>
      </c>
      <c r="S188" s="50" t="s">
        <v>219</v>
      </c>
      <c r="T188" s="68" t="s">
        <v>0</v>
      </c>
      <c r="U188" s="543"/>
      <c r="V188" s="51" t="s">
        <v>218</v>
      </c>
      <c r="W188" s="50" t="s">
        <v>219</v>
      </c>
      <c r="X188" s="68" t="s">
        <v>0</v>
      </c>
    </row>
    <row r="189" spans="2:24" x14ac:dyDescent="0.35">
      <c r="B189" s="2" t="s">
        <v>19</v>
      </c>
      <c r="C189" s="1" t="s">
        <v>237</v>
      </c>
      <c r="E189" s="2" t="s">
        <v>19</v>
      </c>
      <c r="F189" s="1" t="s">
        <v>237</v>
      </c>
      <c r="H189" s="2" t="s">
        <v>19</v>
      </c>
      <c r="I189" s="1" t="s">
        <v>237</v>
      </c>
      <c r="K189" s="2" t="s">
        <v>19</v>
      </c>
      <c r="L189" s="1" t="s">
        <v>237</v>
      </c>
      <c r="N189" s="2" t="s">
        <v>18</v>
      </c>
      <c r="O189" s="1"/>
      <c r="P189" s="67">
        <f t="shared" ref="P189:P194" si="60">O189*9000</f>
        <v>0</v>
      </c>
      <c r="Q189" s="543"/>
      <c r="R189" s="2" t="s">
        <v>18</v>
      </c>
      <c r="S189" s="1"/>
      <c r="T189" s="67">
        <f t="shared" ref="T189:T194" si="61">S189*9000</f>
        <v>0</v>
      </c>
      <c r="U189" s="543"/>
      <c r="V189" s="2" t="s">
        <v>18</v>
      </c>
      <c r="W189" s="1"/>
      <c r="X189" s="67">
        <f t="shared" ref="X189:X194" si="62">W189*9000</f>
        <v>0</v>
      </c>
    </row>
    <row r="190" spans="2:24" x14ac:dyDescent="0.35">
      <c r="B190" s="2" t="s">
        <v>20</v>
      </c>
      <c r="C190" s="1" t="s">
        <v>239</v>
      </c>
      <c r="E190" s="2" t="s">
        <v>20</v>
      </c>
      <c r="F190" s="1" t="s">
        <v>239</v>
      </c>
      <c r="H190" s="2" t="s">
        <v>20</v>
      </c>
      <c r="I190" s="1" t="s">
        <v>239</v>
      </c>
      <c r="K190" s="2" t="s">
        <v>20</v>
      </c>
      <c r="L190" s="1" t="s">
        <v>239</v>
      </c>
      <c r="N190" s="2" t="s">
        <v>21</v>
      </c>
      <c r="O190" s="1"/>
      <c r="P190" s="67">
        <f t="shared" si="60"/>
        <v>0</v>
      </c>
      <c r="Q190" s="543"/>
      <c r="R190" s="2" t="s">
        <v>21</v>
      </c>
      <c r="S190" s="1"/>
      <c r="T190" s="67">
        <f t="shared" si="61"/>
        <v>0</v>
      </c>
      <c r="U190" s="543"/>
      <c r="V190" s="2" t="s">
        <v>21</v>
      </c>
      <c r="W190" s="1"/>
      <c r="X190" s="67">
        <f t="shared" si="62"/>
        <v>0</v>
      </c>
    </row>
    <row r="191" spans="2:24" x14ac:dyDescent="0.35">
      <c r="B191" s="2" t="s">
        <v>21</v>
      </c>
      <c r="C191" s="1" t="s">
        <v>240</v>
      </c>
      <c r="E191" s="2" t="s">
        <v>21</v>
      </c>
      <c r="F191" s="1" t="s">
        <v>240</v>
      </c>
      <c r="H191" s="2" t="s">
        <v>21</v>
      </c>
      <c r="I191" s="1" t="s">
        <v>240</v>
      </c>
      <c r="K191" s="2" t="s">
        <v>21</v>
      </c>
      <c r="L191" s="1" t="s">
        <v>240</v>
      </c>
      <c r="N191" s="2" t="s">
        <v>20</v>
      </c>
      <c r="O191" s="1"/>
      <c r="P191" s="67">
        <f t="shared" si="60"/>
        <v>0</v>
      </c>
      <c r="Q191" s="543"/>
      <c r="R191" s="2" t="s">
        <v>20</v>
      </c>
      <c r="S191" s="1"/>
      <c r="T191" s="67">
        <f t="shared" si="61"/>
        <v>0</v>
      </c>
      <c r="U191" s="543"/>
      <c r="V191" s="2" t="s">
        <v>20</v>
      </c>
      <c r="W191" s="1"/>
      <c r="X191" s="67">
        <f t="shared" si="62"/>
        <v>0</v>
      </c>
    </row>
    <row r="192" spans="2:24" x14ac:dyDescent="0.35">
      <c r="B192" s="2" t="s">
        <v>22</v>
      </c>
      <c r="C192" s="1" t="s">
        <v>241</v>
      </c>
      <c r="E192" s="2" t="s">
        <v>22</v>
      </c>
      <c r="F192" s="1" t="s">
        <v>241</v>
      </c>
      <c r="H192" s="2" t="s">
        <v>22</v>
      </c>
      <c r="I192" s="1" t="s">
        <v>241</v>
      </c>
      <c r="K192" s="2" t="s">
        <v>22</v>
      </c>
      <c r="L192" s="1" t="s">
        <v>241</v>
      </c>
      <c r="N192" s="2" t="s">
        <v>22</v>
      </c>
      <c r="O192" s="1"/>
      <c r="P192" s="67">
        <f t="shared" si="60"/>
        <v>0</v>
      </c>
      <c r="R192" s="2" t="s">
        <v>22</v>
      </c>
      <c r="S192" s="1"/>
      <c r="T192" s="67">
        <f t="shared" si="61"/>
        <v>0</v>
      </c>
      <c r="V192" s="2" t="s">
        <v>22</v>
      </c>
      <c r="W192" s="1"/>
      <c r="X192" s="67">
        <f t="shared" si="62"/>
        <v>0</v>
      </c>
    </row>
    <row r="193" spans="2:24" x14ac:dyDescent="0.35">
      <c r="B193" s="2" t="s">
        <v>23</v>
      </c>
      <c r="C193" s="1" t="s">
        <v>242</v>
      </c>
      <c r="E193" s="2" t="s">
        <v>23</v>
      </c>
      <c r="F193" s="1" t="s">
        <v>242</v>
      </c>
      <c r="H193" s="2" t="s">
        <v>23</v>
      </c>
      <c r="I193" s="1" t="s">
        <v>242</v>
      </c>
      <c r="K193" s="2" t="s">
        <v>23</v>
      </c>
      <c r="L193" s="1" t="s">
        <v>242</v>
      </c>
      <c r="N193" s="2" t="s">
        <v>19</v>
      </c>
      <c r="O193" s="1"/>
      <c r="P193" s="67">
        <f t="shared" si="60"/>
        <v>0</v>
      </c>
      <c r="Q193" s="543"/>
      <c r="R193" s="2" t="s">
        <v>19</v>
      </c>
      <c r="S193" s="1"/>
      <c r="T193" s="67">
        <f t="shared" si="61"/>
        <v>0</v>
      </c>
      <c r="U193" s="543"/>
      <c r="V193" s="2" t="s">
        <v>19</v>
      </c>
      <c r="W193" s="1"/>
      <c r="X193" s="67">
        <f t="shared" si="62"/>
        <v>0</v>
      </c>
    </row>
    <row r="194" spans="2:24" x14ac:dyDescent="0.35">
      <c r="N194" s="2" t="s">
        <v>23</v>
      </c>
      <c r="O194" s="1"/>
      <c r="P194" s="67">
        <f t="shared" si="60"/>
        <v>0</v>
      </c>
      <c r="Q194" s="543"/>
      <c r="R194" s="2" t="s">
        <v>23</v>
      </c>
      <c r="S194" s="1"/>
      <c r="T194" s="67">
        <f t="shared" si="61"/>
        <v>0</v>
      </c>
      <c r="U194" s="543"/>
      <c r="V194" s="2" t="s">
        <v>23</v>
      </c>
      <c r="W194" s="1"/>
      <c r="X194" s="67">
        <f t="shared" si="62"/>
        <v>0</v>
      </c>
    </row>
    <row r="195" spans="2:24" x14ac:dyDescent="0.35">
      <c r="N195" s="51" t="s">
        <v>221</v>
      </c>
      <c r="O195" s="50">
        <f>SUM(O189:O194)</f>
        <v>0</v>
      </c>
      <c r="P195" s="68">
        <f>SUM(P189:P194)</f>
        <v>0</v>
      </c>
      <c r="Q195" s="543"/>
      <c r="R195" s="51" t="s">
        <v>221</v>
      </c>
      <c r="S195" s="50">
        <f>SUM(S189:S194)</f>
        <v>0</v>
      </c>
      <c r="T195" s="68">
        <f>SUM(T189:T194)</f>
        <v>0</v>
      </c>
      <c r="U195" s="543"/>
      <c r="V195" s="51" t="s">
        <v>221</v>
      </c>
      <c r="W195" s="50">
        <f>SUM(W189:W194)</f>
        <v>0</v>
      </c>
      <c r="X195" s="68">
        <f>SUM(X189:X194)</f>
        <v>0</v>
      </c>
    </row>
    <row r="197" spans="2:24" x14ac:dyDescent="0.35">
      <c r="N197" t="s">
        <v>1630</v>
      </c>
      <c r="R197" t="s">
        <v>1630</v>
      </c>
      <c r="V197" t="s">
        <v>1630</v>
      </c>
    </row>
    <row r="198" spans="2:24" x14ac:dyDescent="0.35">
      <c r="N198" s="51" t="s">
        <v>218</v>
      </c>
      <c r="O198" s="50" t="s">
        <v>219</v>
      </c>
      <c r="P198" s="68" t="s">
        <v>0</v>
      </c>
      <c r="Q198" s="543"/>
      <c r="R198" s="51" t="s">
        <v>218</v>
      </c>
      <c r="S198" s="50" t="s">
        <v>219</v>
      </c>
      <c r="T198" s="68" t="s">
        <v>0</v>
      </c>
      <c r="U198" s="543"/>
      <c r="V198" s="51" t="s">
        <v>218</v>
      </c>
      <c r="W198" s="50" t="s">
        <v>219</v>
      </c>
      <c r="X198" s="68" t="s">
        <v>0</v>
      </c>
    </row>
    <row r="199" spans="2:24" x14ac:dyDescent="0.35">
      <c r="E199" s="545"/>
      <c r="F199" s="545"/>
      <c r="G199" s="545"/>
      <c r="H199" s="545"/>
      <c r="I199" s="545"/>
      <c r="J199" s="545"/>
      <c r="K199" s="265"/>
      <c r="L199" s="265"/>
      <c r="M199" s="265"/>
      <c r="N199" s="2" t="s">
        <v>18</v>
      </c>
      <c r="O199" s="1"/>
      <c r="P199" s="67">
        <f t="shared" ref="P199:P204" si="63">O199*9000</f>
        <v>0</v>
      </c>
      <c r="Q199" s="543"/>
      <c r="R199" s="2" t="s">
        <v>18</v>
      </c>
      <c r="S199" s="1"/>
      <c r="T199" s="67">
        <f t="shared" ref="T199:T204" si="64">S199*9000</f>
        <v>0</v>
      </c>
      <c r="U199" s="543"/>
      <c r="V199" s="2" t="s">
        <v>18</v>
      </c>
      <c r="W199" s="1"/>
      <c r="X199" s="67">
        <f t="shared" ref="X199:X204" si="65">W199*9000</f>
        <v>0</v>
      </c>
    </row>
    <row r="200" spans="2:24" x14ac:dyDescent="0.35">
      <c r="E200" s="204"/>
      <c r="F200" s="540"/>
      <c r="G200" s="540"/>
      <c r="H200" s="540"/>
      <c r="I200" s="540"/>
      <c r="J200" s="540"/>
      <c r="K200" s="540"/>
      <c r="L200" s="540"/>
      <c r="M200" s="540"/>
      <c r="N200" s="2" t="s">
        <v>21</v>
      </c>
      <c r="O200" s="1"/>
      <c r="P200" s="67">
        <f t="shared" si="63"/>
        <v>0</v>
      </c>
      <c r="Q200" s="543"/>
      <c r="R200" s="2" t="s">
        <v>21</v>
      </c>
      <c r="S200" s="1"/>
      <c r="T200" s="67">
        <f t="shared" si="64"/>
        <v>0</v>
      </c>
      <c r="U200" s="543"/>
      <c r="V200" s="2" t="s">
        <v>21</v>
      </c>
      <c r="W200" s="1"/>
      <c r="X200" s="67">
        <f t="shared" si="65"/>
        <v>0</v>
      </c>
    </row>
    <row r="201" spans="2:24" x14ac:dyDescent="0.35">
      <c r="E201" s="204"/>
      <c r="F201" s="540"/>
      <c r="G201" s="540"/>
      <c r="H201" s="540"/>
      <c r="I201" s="540"/>
      <c r="J201" s="540"/>
      <c r="K201" s="540"/>
      <c r="L201" s="540"/>
      <c r="M201" s="540"/>
      <c r="N201" s="2" t="s">
        <v>20</v>
      </c>
      <c r="O201" s="1"/>
      <c r="P201" s="67">
        <f t="shared" si="63"/>
        <v>0</v>
      </c>
      <c r="Q201" s="543"/>
      <c r="R201" s="2" t="s">
        <v>20</v>
      </c>
      <c r="S201" s="1"/>
      <c r="T201" s="67">
        <f t="shared" si="64"/>
        <v>0</v>
      </c>
      <c r="U201" s="543"/>
      <c r="V201" s="2" t="s">
        <v>20</v>
      </c>
      <c r="W201" s="1"/>
      <c r="X201" s="67">
        <f t="shared" si="65"/>
        <v>0</v>
      </c>
    </row>
    <row r="202" spans="2:24" x14ac:dyDescent="0.35">
      <c r="E202" s="204"/>
      <c r="F202" s="540"/>
      <c r="G202" s="540"/>
      <c r="H202" s="540"/>
      <c r="I202" s="540"/>
      <c r="J202" s="540"/>
      <c r="K202" s="540"/>
      <c r="L202" s="540"/>
      <c r="M202" s="540"/>
      <c r="N202" s="2" t="s">
        <v>22</v>
      </c>
      <c r="O202" s="1"/>
      <c r="P202" s="67">
        <f t="shared" si="63"/>
        <v>0</v>
      </c>
      <c r="R202" s="2" t="s">
        <v>22</v>
      </c>
      <c r="S202" s="1"/>
      <c r="T202" s="67">
        <f t="shared" si="64"/>
        <v>0</v>
      </c>
      <c r="V202" s="2" t="s">
        <v>22</v>
      </c>
      <c r="W202" s="1"/>
      <c r="X202" s="67">
        <f t="shared" si="65"/>
        <v>0</v>
      </c>
    </row>
    <row r="203" spans="2:24" x14ac:dyDescent="0.35">
      <c r="E203" s="204"/>
      <c r="F203" s="540"/>
      <c r="G203" s="540"/>
      <c r="H203" s="540"/>
      <c r="I203" s="540"/>
      <c r="J203" s="540"/>
      <c r="K203" s="540"/>
      <c r="L203" s="540"/>
      <c r="M203" s="540"/>
      <c r="N203" s="2" t="s">
        <v>19</v>
      </c>
      <c r="O203" s="1"/>
      <c r="P203" s="67">
        <f t="shared" si="63"/>
        <v>0</v>
      </c>
      <c r="Q203" s="543"/>
      <c r="R203" s="2" t="s">
        <v>19</v>
      </c>
      <c r="S203" s="1"/>
      <c r="T203" s="67">
        <f t="shared" si="64"/>
        <v>0</v>
      </c>
      <c r="U203" s="543"/>
      <c r="V203" s="2" t="s">
        <v>19</v>
      </c>
      <c r="W203" s="1"/>
      <c r="X203" s="67">
        <f t="shared" si="65"/>
        <v>0</v>
      </c>
    </row>
    <row r="204" spans="2:24" x14ac:dyDescent="0.35">
      <c r="E204" s="204"/>
      <c r="F204" s="540"/>
      <c r="G204" s="540"/>
      <c r="H204" s="540"/>
      <c r="I204" s="540"/>
      <c r="J204" s="540"/>
      <c r="K204" s="540"/>
      <c r="L204" s="540"/>
      <c r="M204" s="540"/>
      <c r="N204" s="2" t="s">
        <v>23</v>
      </c>
      <c r="O204" s="1"/>
      <c r="P204" s="67">
        <f t="shared" si="63"/>
        <v>0</v>
      </c>
      <c r="Q204" s="543"/>
      <c r="R204" s="2" t="s">
        <v>23</v>
      </c>
      <c r="S204" s="1"/>
      <c r="T204" s="67">
        <f t="shared" si="64"/>
        <v>0</v>
      </c>
      <c r="U204" s="543"/>
      <c r="V204" s="2" t="s">
        <v>23</v>
      </c>
      <c r="W204" s="1"/>
      <c r="X204" s="67">
        <f t="shared" si="65"/>
        <v>0</v>
      </c>
    </row>
    <row r="205" spans="2:24" x14ac:dyDescent="0.35">
      <c r="E205" s="545"/>
      <c r="F205" s="545"/>
      <c r="G205" s="545"/>
      <c r="H205" s="545"/>
      <c r="I205" s="545"/>
      <c r="J205" s="545"/>
      <c r="K205" s="265"/>
      <c r="L205" s="265"/>
      <c r="M205" s="265"/>
      <c r="N205" s="51" t="s">
        <v>221</v>
      </c>
      <c r="O205" s="50">
        <f>SUM(O199:O204)</f>
        <v>0</v>
      </c>
      <c r="P205" s="68">
        <f>SUM(P199:P204)</f>
        <v>0</v>
      </c>
      <c r="Q205" s="543"/>
      <c r="R205" s="51" t="s">
        <v>221</v>
      </c>
      <c r="S205" s="50">
        <f>SUM(S199:S204)</f>
        <v>0</v>
      </c>
      <c r="T205" s="68">
        <f>SUM(T199:T204)</f>
        <v>0</v>
      </c>
      <c r="U205" s="543"/>
      <c r="V205" s="51" t="s">
        <v>221</v>
      </c>
      <c r="W205" s="50">
        <f>SUM(W199:W204)</f>
        <v>0</v>
      </c>
      <c r="X205" s="68">
        <f>SUM(X199:X204)</f>
        <v>0</v>
      </c>
    </row>
    <row r="207" spans="2:24" x14ac:dyDescent="0.35">
      <c r="N207" t="s">
        <v>1630</v>
      </c>
    </row>
    <row r="208" spans="2:24" x14ac:dyDescent="0.35">
      <c r="N208" s="51" t="s">
        <v>218</v>
      </c>
      <c r="O208" s="50" t="s">
        <v>219</v>
      </c>
      <c r="P208" s="68" t="s">
        <v>0</v>
      </c>
    </row>
    <row r="209" spans="14:16" x14ac:dyDescent="0.35">
      <c r="N209" s="2" t="s">
        <v>18</v>
      </c>
      <c r="O209" s="1"/>
      <c r="P209" s="67">
        <f t="shared" ref="P209:P214" si="66">O209*9000</f>
        <v>0</v>
      </c>
    </row>
    <row r="210" spans="14:16" x14ac:dyDescent="0.35">
      <c r="N210" s="2" t="s">
        <v>21</v>
      </c>
      <c r="O210" s="1"/>
      <c r="P210" s="67">
        <f t="shared" si="66"/>
        <v>0</v>
      </c>
    </row>
    <row r="211" spans="14:16" x14ac:dyDescent="0.35">
      <c r="N211" s="2" t="s">
        <v>20</v>
      </c>
      <c r="O211" s="1"/>
      <c r="P211" s="67">
        <f t="shared" si="66"/>
        <v>0</v>
      </c>
    </row>
    <row r="212" spans="14:16" x14ac:dyDescent="0.35">
      <c r="N212" s="2" t="s">
        <v>22</v>
      </c>
      <c r="O212" s="1"/>
      <c r="P212" s="67">
        <f t="shared" si="66"/>
        <v>0</v>
      </c>
    </row>
    <row r="213" spans="14:16" x14ac:dyDescent="0.35">
      <c r="N213" s="2" t="s">
        <v>19</v>
      </c>
      <c r="O213" s="1"/>
      <c r="P213" s="67">
        <f t="shared" si="66"/>
        <v>0</v>
      </c>
    </row>
    <row r="214" spans="14:16" x14ac:dyDescent="0.35">
      <c r="N214" s="2" t="s">
        <v>23</v>
      </c>
      <c r="O214" s="1"/>
      <c r="P214" s="67">
        <f t="shared" si="66"/>
        <v>0</v>
      </c>
    </row>
    <row r="215" spans="14:16" x14ac:dyDescent="0.35">
      <c r="N215" s="51" t="s">
        <v>221</v>
      </c>
      <c r="O215" s="50">
        <f>SUM(O209:O214)</f>
        <v>0</v>
      </c>
      <c r="P215" s="68">
        <f>SUM(P209:P214)</f>
        <v>0</v>
      </c>
    </row>
  </sheetData>
  <mergeCells count="1">
    <mergeCell ref="A66:B66"/>
  </mergeCells>
  <pageMargins left="0.31496062992125984" right="0.31496062992125984" top="0.15748031496062992" bottom="0.15748031496062992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08"/>
  <sheetViews>
    <sheetView workbookViewId="0">
      <selection activeCell="H15" sqref="H15"/>
    </sheetView>
  </sheetViews>
  <sheetFormatPr defaultRowHeight="14.5" x14ac:dyDescent="0.35"/>
  <cols>
    <col min="1" max="1" width="5.26953125" style="515" customWidth="1"/>
    <col min="2" max="2" width="47.81640625" bestFit="1" customWidth="1"/>
    <col min="3" max="3" width="21.54296875" style="29" customWidth="1"/>
    <col min="4" max="5" width="12.54296875" style="515" customWidth="1"/>
    <col min="6" max="6" width="10.7265625" style="515" customWidth="1"/>
    <col min="7" max="7" width="12.54296875" style="3" customWidth="1"/>
    <col min="8" max="8" width="16.54296875" style="29" customWidth="1"/>
    <col min="9" max="9" width="32.7265625" style="132" customWidth="1"/>
    <col min="10" max="16" width="3.26953125" style="132" hidden="1" customWidth="1"/>
    <col min="17" max="17" width="43.453125" style="132" hidden="1" customWidth="1"/>
    <col min="18" max="21" width="3.26953125" style="132" hidden="1" customWidth="1"/>
    <col min="22" max="22" width="11.26953125" customWidth="1"/>
    <col min="23" max="23" width="10.54296875" customWidth="1"/>
    <col min="24" max="24" width="1.54296875" customWidth="1"/>
    <col min="25" max="25" width="10" customWidth="1"/>
    <col min="26" max="26" width="9.54296875" customWidth="1"/>
    <col min="27" max="27" width="2" customWidth="1"/>
    <col min="28" max="28" width="10.453125" customWidth="1"/>
    <col min="29" max="29" width="13.81640625" customWidth="1"/>
    <col min="30" max="30" width="1.7265625" customWidth="1"/>
    <col min="31" max="31" width="12.26953125" customWidth="1"/>
    <col min="32" max="32" width="11.453125" customWidth="1"/>
    <col min="33" max="33" width="2" customWidth="1"/>
    <col min="34" max="34" width="12.54296875" customWidth="1"/>
    <col min="35" max="35" width="10.7265625" customWidth="1"/>
    <col min="36" max="36" width="3.1796875" customWidth="1"/>
    <col min="37" max="37" width="10.54296875" customWidth="1"/>
    <col min="38" max="38" width="12.453125" customWidth="1"/>
    <col min="39" max="39" width="2.453125" customWidth="1"/>
    <col min="40" max="40" width="13.453125" customWidth="1"/>
    <col min="41" max="41" width="11.54296875" customWidth="1"/>
  </cols>
  <sheetData>
    <row r="1" spans="1:43" ht="18.5" x14ac:dyDescent="0.45">
      <c r="A1" s="28" t="s">
        <v>1950</v>
      </c>
      <c r="B1" s="517"/>
      <c r="C1" s="517"/>
      <c r="D1" s="62"/>
    </row>
    <row r="2" spans="1:43" ht="21" x14ac:dyDescent="0.5">
      <c r="A2" s="11" t="s">
        <v>1640</v>
      </c>
      <c r="B2" s="517"/>
      <c r="C2" s="517"/>
      <c r="D2" s="62"/>
    </row>
    <row r="3" spans="1:43" ht="21" x14ac:dyDescent="0.5">
      <c r="A3" s="11" t="s">
        <v>1641</v>
      </c>
    </row>
    <row r="4" spans="1:43" ht="21" x14ac:dyDescent="0.5">
      <c r="A4" s="76"/>
    </row>
    <row r="5" spans="1:43" ht="20.25" customHeight="1" x14ac:dyDescent="0.35">
      <c r="A5" s="26" t="s">
        <v>1</v>
      </c>
      <c r="B5" s="26" t="s">
        <v>2</v>
      </c>
      <c r="C5" s="26" t="s">
        <v>98</v>
      </c>
      <c r="D5" s="26" t="s">
        <v>99</v>
      </c>
      <c r="E5" s="26" t="s">
        <v>70</v>
      </c>
      <c r="F5" s="26" t="s">
        <v>71</v>
      </c>
      <c r="G5" s="27" t="s">
        <v>0</v>
      </c>
      <c r="H5" s="292" t="s">
        <v>82</v>
      </c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100" t="s">
        <v>2</v>
      </c>
      <c r="W5" s="6" t="s">
        <v>126</v>
      </c>
      <c r="Y5" s="100" t="s">
        <v>2</v>
      </c>
      <c r="Z5" s="6" t="s">
        <v>2288</v>
      </c>
      <c r="AB5" s="100" t="s">
        <v>2</v>
      </c>
      <c r="AC5" s="6" t="s">
        <v>1045</v>
      </c>
      <c r="AE5" s="100" t="s">
        <v>2</v>
      </c>
      <c r="AF5" s="6" t="s">
        <v>1079</v>
      </c>
      <c r="AH5" s="100" t="s">
        <v>2</v>
      </c>
      <c r="AI5" s="6" t="s">
        <v>828</v>
      </c>
      <c r="AK5" s="100" t="s">
        <v>2</v>
      </c>
      <c r="AL5" s="6" t="s">
        <v>2167</v>
      </c>
      <c r="AN5" s="100" t="s">
        <v>2</v>
      </c>
      <c r="AO5" s="6" t="s">
        <v>1517</v>
      </c>
    </row>
    <row r="6" spans="1:43" ht="22.5" customHeight="1" x14ac:dyDescent="0.35">
      <c r="A6" s="448">
        <v>1</v>
      </c>
      <c r="B6" s="470" t="s">
        <v>126</v>
      </c>
      <c r="C6" s="471" t="s">
        <v>475</v>
      </c>
      <c r="D6" s="448">
        <v>4</v>
      </c>
      <c r="E6" s="448">
        <v>1</v>
      </c>
      <c r="F6" s="448">
        <v>10</v>
      </c>
      <c r="G6" s="472">
        <f>(E6+F6)*20000</f>
        <v>220000</v>
      </c>
      <c r="H6" s="471" t="s">
        <v>181</v>
      </c>
      <c r="I6" s="132" t="s">
        <v>2287</v>
      </c>
      <c r="V6" s="100" t="s">
        <v>457</v>
      </c>
      <c r="W6" s="6" t="s">
        <v>475</v>
      </c>
      <c r="Y6" s="100" t="s">
        <v>457</v>
      </c>
      <c r="Z6" s="6" t="s">
        <v>187</v>
      </c>
      <c r="AB6" s="100" t="s">
        <v>457</v>
      </c>
      <c r="AC6" s="6" t="s">
        <v>813</v>
      </c>
      <c r="AE6" s="100" t="s">
        <v>457</v>
      </c>
      <c r="AF6" s="6" t="s">
        <v>1081</v>
      </c>
      <c r="AH6" s="100" t="s">
        <v>457</v>
      </c>
      <c r="AI6" s="6" t="s">
        <v>104</v>
      </c>
      <c r="AK6" s="100" t="s">
        <v>457</v>
      </c>
      <c r="AL6" s="6" t="s">
        <v>1613</v>
      </c>
      <c r="AN6" s="100" t="s">
        <v>457</v>
      </c>
      <c r="AO6" s="6" t="s">
        <v>649</v>
      </c>
    </row>
    <row r="7" spans="1:43" ht="22.5" customHeight="1" x14ac:dyDescent="0.35">
      <c r="A7" s="94">
        <f>A6+1</f>
        <v>2</v>
      </c>
      <c r="B7" s="93" t="s">
        <v>2288</v>
      </c>
      <c r="C7" s="118" t="s">
        <v>187</v>
      </c>
      <c r="D7" s="94">
        <v>1</v>
      </c>
      <c r="E7" s="94">
        <v>1</v>
      </c>
      <c r="F7" s="94"/>
      <c r="G7" s="233">
        <f t="shared" ref="G7:G52" si="0">(E7+F7)*20000</f>
        <v>20000</v>
      </c>
      <c r="H7" s="118"/>
      <c r="I7" s="132" t="s">
        <v>2240</v>
      </c>
      <c r="V7" s="100" t="s">
        <v>99</v>
      </c>
      <c r="W7" s="100">
        <v>4</v>
      </c>
      <c r="Y7" s="100" t="s">
        <v>99</v>
      </c>
      <c r="Z7" s="100">
        <v>1</v>
      </c>
      <c r="AB7" s="100" t="s">
        <v>99</v>
      </c>
      <c r="AC7" s="100">
        <v>4</v>
      </c>
      <c r="AE7" s="100" t="s">
        <v>99</v>
      </c>
      <c r="AF7" s="100">
        <v>7</v>
      </c>
      <c r="AH7" s="100" t="s">
        <v>99</v>
      </c>
      <c r="AI7" s="100">
        <v>4</v>
      </c>
      <c r="AK7" s="100" t="s">
        <v>99</v>
      </c>
      <c r="AL7" s="100">
        <v>5</v>
      </c>
      <c r="AN7" s="100" t="s">
        <v>99</v>
      </c>
      <c r="AO7" s="100">
        <v>5</v>
      </c>
    </row>
    <row r="8" spans="1:43" ht="22.5" customHeight="1" x14ac:dyDescent="0.35">
      <c r="A8" s="449">
        <f t="shared" ref="A8:A58" si="1">A7+1</f>
        <v>3</v>
      </c>
      <c r="B8" s="479" t="s">
        <v>1045</v>
      </c>
      <c r="C8" s="474" t="s">
        <v>813</v>
      </c>
      <c r="D8" s="449">
        <v>4</v>
      </c>
      <c r="E8" s="480">
        <v>1</v>
      </c>
      <c r="F8" s="449"/>
      <c r="G8" s="472">
        <f t="shared" si="0"/>
        <v>20000</v>
      </c>
      <c r="H8" s="474" t="s">
        <v>181</v>
      </c>
      <c r="I8" s="206" t="s">
        <v>2241</v>
      </c>
      <c r="V8" s="30" t="s">
        <v>70</v>
      </c>
      <c r="W8" s="2">
        <v>1</v>
      </c>
      <c r="Y8" s="30" t="s">
        <v>70</v>
      </c>
      <c r="Z8" s="2">
        <v>1</v>
      </c>
      <c r="AB8" s="30" t="s">
        <v>70</v>
      </c>
      <c r="AC8" s="2">
        <v>1</v>
      </c>
      <c r="AE8" s="30" t="s">
        <v>70</v>
      </c>
      <c r="AF8" s="2">
        <v>1</v>
      </c>
      <c r="AH8" s="30" t="s">
        <v>70</v>
      </c>
      <c r="AI8" s="2">
        <v>3</v>
      </c>
      <c r="AK8" s="30" t="s">
        <v>70</v>
      </c>
      <c r="AL8" s="2">
        <v>1</v>
      </c>
      <c r="AN8" s="30" t="s">
        <v>70</v>
      </c>
      <c r="AO8" s="2"/>
    </row>
    <row r="9" spans="1:43" ht="22.5" customHeight="1" x14ac:dyDescent="0.35">
      <c r="A9" s="449">
        <f t="shared" si="1"/>
        <v>4</v>
      </c>
      <c r="B9" s="473" t="s">
        <v>2269</v>
      </c>
      <c r="C9" s="474" t="s">
        <v>364</v>
      </c>
      <c r="D9" s="449">
        <v>7</v>
      </c>
      <c r="E9" s="449">
        <v>1</v>
      </c>
      <c r="F9" s="449"/>
      <c r="G9" s="472">
        <f t="shared" si="0"/>
        <v>20000</v>
      </c>
      <c r="H9" s="475" t="s">
        <v>181</v>
      </c>
      <c r="I9" s="206" t="s">
        <v>2242</v>
      </c>
      <c r="V9" s="30" t="s">
        <v>71</v>
      </c>
      <c r="W9" s="2">
        <v>10</v>
      </c>
      <c r="Y9" s="30" t="s">
        <v>71</v>
      </c>
      <c r="Z9" s="2"/>
      <c r="AB9" s="30" t="s">
        <v>1256</v>
      </c>
      <c r="AC9" s="2"/>
      <c r="AE9" s="30" t="s">
        <v>71</v>
      </c>
      <c r="AF9" s="2"/>
      <c r="AH9" s="30" t="s">
        <v>71</v>
      </c>
      <c r="AI9" s="2"/>
      <c r="AK9" s="30" t="s">
        <v>71</v>
      </c>
      <c r="AL9" s="2">
        <v>1</v>
      </c>
      <c r="AN9" s="30" t="s">
        <v>1033</v>
      </c>
      <c r="AO9" s="2">
        <v>3</v>
      </c>
    </row>
    <row r="10" spans="1:43" ht="22.5" customHeight="1" x14ac:dyDescent="0.35">
      <c r="A10" s="449">
        <f t="shared" si="1"/>
        <v>5</v>
      </c>
      <c r="B10" s="473" t="s">
        <v>828</v>
      </c>
      <c r="C10" s="474" t="s">
        <v>104</v>
      </c>
      <c r="D10" s="449">
        <v>4</v>
      </c>
      <c r="E10" s="449">
        <v>3</v>
      </c>
      <c r="F10" s="449"/>
      <c r="G10" s="472">
        <f t="shared" si="0"/>
        <v>60000</v>
      </c>
      <c r="H10" s="475" t="s">
        <v>181</v>
      </c>
      <c r="I10" s="206" t="s">
        <v>2243</v>
      </c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120" t="s">
        <v>0</v>
      </c>
      <c r="W10" s="79">
        <f>(W8+W9)*20000</f>
        <v>220000</v>
      </c>
      <c r="Y10" s="120" t="s">
        <v>0</v>
      </c>
      <c r="Z10" s="79">
        <f>(Z8+Z9)*20000</f>
        <v>20000</v>
      </c>
      <c r="AB10" s="120" t="s">
        <v>0</v>
      </c>
      <c r="AC10" s="79">
        <f>(AC8+AC9)*20000</f>
        <v>20000</v>
      </c>
      <c r="AE10" s="120" t="s">
        <v>0</v>
      </c>
      <c r="AF10" s="79">
        <f>(AF8+AF9)*20000</f>
        <v>20000</v>
      </c>
      <c r="AH10" s="120" t="s">
        <v>0</v>
      </c>
      <c r="AI10" s="79">
        <f>(AI8+AI9)*20000</f>
        <v>60000</v>
      </c>
      <c r="AK10" s="120" t="s">
        <v>0</v>
      </c>
      <c r="AL10" s="79">
        <f>(AL8+AL9)*20000</f>
        <v>40000</v>
      </c>
      <c r="AN10" s="120" t="s">
        <v>0</v>
      </c>
      <c r="AO10" s="79">
        <f>(AO8+AO9)*20000</f>
        <v>60000</v>
      </c>
    </row>
    <row r="11" spans="1:43" ht="22.5" customHeight="1" x14ac:dyDescent="0.35">
      <c r="A11" s="449">
        <f t="shared" si="1"/>
        <v>6</v>
      </c>
      <c r="B11" s="473" t="s">
        <v>1747</v>
      </c>
      <c r="C11" s="474" t="s">
        <v>1613</v>
      </c>
      <c r="D11" s="449">
        <v>5</v>
      </c>
      <c r="E11" s="449">
        <v>1</v>
      </c>
      <c r="F11" s="449">
        <v>1</v>
      </c>
      <c r="G11" s="472">
        <f t="shared" si="0"/>
        <v>40000</v>
      </c>
      <c r="H11" s="475" t="s">
        <v>181</v>
      </c>
      <c r="I11" s="206" t="s">
        <v>2244</v>
      </c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AH11" s="360"/>
      <c r="AI11" s="361"/>
      <c r="AJ11" s="265"/>
      <c r="AK11" s="360"/>
      <c r="AL11" s="361"/>
      <c r="AM11" s="265"/>
      <c r="AN11" s="360"/>
      <c r="AO11" s="361"/>
      <c r="AP11" s="265"/>
      <c r="AQ11" s="265"/>
    </row>
    <row r="12" spans="1:43" ht="22.5" customHeight="1" x14ac:dyDescent="0.35">
      <c r="A12" s="449">
        <f t="shared" si="1"/>
        <v>7</v>
      </c>
      <c r="B12" s="473" t="s">
        <v>1517</v>
      </c>
      <c r="C12" s="474" t="s">
        <v>649</v>
      </c>
      <c r="D12" s="449">
        <v>5</v>
      </c>
      <c r="E12" s="449"/>
      <c r="F12" s="449">
        <v>3</v>
      </c>
      <c r="G12" s="472">
        <f t="shared" si="0"/>
        <v>60000</v>
      </c>
      <c r="H12" s="475" t="s">
        <v>181</v>
      </c>
      <c r="I12" s="206" t="s">
        <v>2245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100" t="s">
        <v>2</v>
      </c>
      <c r="W12" s="6" t="s">
        <v>1970</v>
      </c>
      <c r="Y12" s="100" t="s">
        <v>2</v>
      </c>
      <c r="Z12" s="6" t="s">
        <v>393</v>
      </c>
      <c r="AB12" s="100" t="s">
        <v>2</v>
      </c>
      <c r="AC12" s="103" t="s">
        <v>2148</v>
      </c>
      <c r="AE12" s="100" t="s">
        <v>2</v>
      </c>
      <c r="AF12" s="103" t="s">
        <v>686</v>
      </c>
      <c r="AH12" s="100" t="s">
        <v>2</v>
      </c>
      <c r="AI12" s="6" t="s">
        <v>1276</v>
      </c>
      <c r="AJ12" s="265"/>
      <c r="AK12" s="100" t="s">
        <v>2</v>
      </c>
      <c r="AL12" s="6" t="s">
        <v>913</v>
      </c>
      <c r="AM12" s="265"/>
      <c r="AN12" s="100" t="s">
        <v>2</v>
      </c>
      <c r="AO12" s="6" t="s">
        <v>2303</v>
      </c>
      <c r="AP12" s="265"/>
      <c r="AQ12" s="265"/>
    </row>
    <row r="13" spans="1:43" ht="22.5" customHeight="1" x14ac:dyDescent="0.35">
      <c r="A13" s="449">
        <f t="shared" si="1"/>
        <v>8</v>
      </c>
      <c r="B13" s="473" t="s">
        <v>1970</v>
      </c>
      <c r="C13" s="474" t="s">
        <v>649</v>
      </c>
      <c r="D13" s="449">
        <v>5</v>
      </c>
      <c r="E13" s="449">
        <v>1</v>
      </c>
      <c r="F13" s="449"/>
      <c r="G13" s="472">
        <f t="shared" si="0"/>
        <v>20000</v>
      </c>
      <c r="H13" s="475" t="s">
        <v>181</v>
      </c>
      <c r="I13" s="206" t="s">
        <v>2246</v>
      </c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100" t="s">
        <v>457</v>
      </c>
      <c r="W13" s="6" t="s">
        <v>649</v>
      </c>
      <c r="Y13" s="100" t="s">
        <v>457</v>
      </c>
      <c r="Z13" s="6" t="s">
        <v>2302</v>
      </c>
      <c r="AB13" s="100" t="s">
        <v>457</v>
      </c>
      <c r="AC13" s="6" t="s">
        <v>484</v>
      </c>
      <c r="AE13" s="100" t="s">
        <v>457</v>
      </c>
      <c r="AF13" s="6" t="s">
        <v>687</v>
      </c>
      <c r="AH13" s="100" t="s">
        <v>457</v>
      </c>
      <c r="AI13" s="6" t="s">
        <v>649</v>
      </c>
      <c r="AK13" s="100" t="s">
        <v>457</v>
      </c>
      <c r="AL13" s="6" t="s">
        <v>649</v>
      </c>
      <c r="AN13" s="100" t="s">
        <v>457</v>
      </c>
      <c r="AO13" s="6" t="s">
        <v>484</v>
      </c>
    </row>
    <row r="14" spans="1:43" ht="22.5" customHeight="1" x14ac:dyDescent="0.35">
      <c r="A14" s="449">
        <f t="shared" si="1"/>
        <v>9</v>
      </c>
      <c r="B14" s="473" t="s">
        <v>393</v>
      </c>
      <c r="C14" s="474" t="s">
        <v>2270</v>
      </c>
      <c r="D14" s="449">
        <v>7</v>
      </c>
      <c r="E14" s="449">
        <v>1</v>
      </c>
      <c r="F14" s="449"/>
      <c r="G14" s="472">
        <f t="shared" si="0"/>
        <v>20000</v>
      </c>
      <c r="H14" s="475" t="s">
        <v>181</v>
      </c>
      <c r="I14" s="206" t="s">
        <v>2247</v>
      </c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100" t="s">
        <v>99</v>
      </c>
      <c r="W14" s="100">
        <v>5</v>
      </c>
      <c r="Y14" s="100" t="s">
        <v>99</v>
      </c>
      <c r="Z14" s="100">
        <v>7</v>
      </c>
      <c r="AB14" s="100" t="s">
        <v>99</v>
      </c>
      <c r="AC14" s="100">
        <v>6</v>
      </c>
      <c r="AE14" s="100" t="s">
        <v>99</v>
      </c>
      <c r="AF14" s="100">
        <v>4</v>
      </c>
      <c r="AH14" s="100" t="s">
        <v>99</v>
      </c>
      <c r="AI14" s="100">
        <v>8</v>
      </c>
      <c r="AK14" s="100" t="s">
        <v>99</v>
      </c>
      <c r="AL14" s="100">
        <v>5</v>
      </c>
      <c r="AN14" s="100" t="s">
        <v>99</v>
      </c>
      <c r="AO14" s="100">
        <v>6</v>
      </c>
    </row>
    <row r="15" spans="1:43" ht="22.5" customHeight="1" x14ac:dyDescent="0.35">
      <c r="A15" s="230">
        <f t="shared" si="1"/>
        <v>10</v>
      </c>
      <c r="B15" s="231" t="s">
        <v>2148</v>
      </c>
      <c r="C15" s="232" t="s">
        <v>484</v>
      </c>
      <c r="D15" s="230">
        <v>6</v>
      </c>
      <c r="E15" s="230">
        <v>1</v>
      </c>
      <c r="F15" s="230"/>
      <c r="G15" s="233">
        <f t="shared" si="0"/>
        <v>20000</v>
      </c>
      <c r="H15" s="232" t="s">
        <v>814</v>
      </c>
      <c r="I15" s="206" t="s">
        <v>2248</v>
      </c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30" t="s">
        <v>70</v>
      </c>
      <c r="W15" s="2">
        <v>1</v>
      </c>
      <c r="Y15" s="30" t="s">
        <v>70</v>
      </c>
      <c r="Z15" s="2">
        <v>1</v>
      </c>
      <c r="AB15" s="30" t="s">
        <v>70</v>
      </c>
      <c r="AC15" s="2">
        <v>1</v>
      </c>
      <c r="AE15" s="30" t="s">
        <v>70</v>
      </c>
      <c r="AF15" s="2">
        <v>2</v>
      </c>
      <c r="AH15" s="30" t="s">
        <v>70</v>
      </c>
      <c r="AI15" s="2">
        <v>2</v>
      </c>
      <c r="AK15" s="30" t="s">
        <v>70</v>
      </c>
      <c r="AL15" s="2">
        <v>1</v>
      </c>
      <c r="AN15" s="30" t="s">
        <v>70</v>
      </c>
      <c r="AO15" s="2">
        <v>1</v>
      </c>
    </row>
    <row r="16" spans="1:43" ht="22.5" customHeight="1" x14ac:dyDescent="0.35">
      <c r="A16" s="449">
        <f t="shared" si="1"/>
        <v>11</v>
      </c>
      <c r="B16" s="473" t="s">
        <v>686</v>
      </c>
      <c r="C16" s="474" t="s">
        <v>2271</v>
      </c>
      <c r="D16" s="449">
        <v>4</v>
      </c>
      <c r="E16" s="449">
        <v>2</v>
      </c>
      <c r="F16" s="449"/>
      <c r="G16" s="472">
        <f t="shared" si="0"/>
        <v>40000</v>
      </c>
      <c r="H16" s="475" t="s">
        <v>181</v>
      </c>
      <c r="I16" s="206" t="s">
        <v>2249</v>
      </c>
      <c r="J16" s="206"/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30" t="s">
        <v>71</v>
      </c>
      <c r="W16" s="281"/>
      <c r="Y16" s="30" t="s">
        <v>71</v>
      </c>
      <c r="Z16" s="2"/>
      <c r="AB16" s="30" t="s">
        <v>1256</v>
      </c>
      <c r="AC16" s="2"/>
      <c r="AE16" s="30" t="s">
        <v>71</v>
      </c>
      <c r="AF16" s="2"/>
      <c r="AH16" s="30" t="s">
        <v>71</v>
      </c>
      <c r="AI16" s="2"/>
      <c r="AK16" s="30" t="s">
        <v>71</v>
      </c>
      <c r="AL16" s="2"/>
      <c r="AN16" s="30" t="s">
        <v>71</v>
      </c>
      <c r="AO16" s="2"/>
    </row>
    <row r="17" spans="1:42" ht="22.5" customHeight="1" x14ac:dyDescent="0.35">
      <c r="A17" s="449">
        <f t="shared" si="1"/>
        <v>12</v>
      </c>
      <c r="B17" s="473" t="s">
        <v>1276</v>
      </c>
      <c r="C17" s="474" t="s">
        <v>649</v>
      </c>
      <c r="D17" s="449">
        <v>8</v>
      </c>
      <c r="E17" s="449">
        <v>2</v>
      </c>
      <c r="F17" s="449"/>
      <c r="G17" s="472">
        <f t="shared" si="0"/>
        <v>40000</v>
      </c>
      <c r="H17" s="475" t="s">
        <v>181</v>
      </c>
      <c r="I17" s="246" t="s">
        <v>2250</v>
      </c>
      <c r="J17" s="206"/>
      <c r="K17" s="20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120" t="s">
        <v>0</v>
      </c>
      <c r="W17" s="79">
        <f>(W15+W16)*20000</f>
        <v>20000</v>
      </c>
      <c r="Y17" s="120" t="s">
        <v>0</v>
      </c>
      <c r="Z17" s="79">
        <f>(Z15+Z16)*20000</f>
        <v>20000</v>
      </c>
      <c r="AB17" s="120" t="s">
        <v>0</v>
      </c>
      <c r="AC17" s="79">
        <f>(AC15+AC16)*20000</f>
        <v>20000</v>
      </c>
      <c r="AE17" s="120" t="s">
        <v>0</v>
      </c>
      <c r="AF17" s="79">
        <f>(AF15+AF16)*20000</f>
        <v>40000</v>
      </c>
      <c r="AH17" s="120" t="s">
        <v>0</v>
      </c>
      <c r="AI17" s="79">
        <f>(AI15+AI16)*20000</f>
        <v>40000</v>
      </c>
      <c r="AK17" s="120" t="s">
        <v>0</v>
      </c>
      <c r="AL17" s="79">
        <f>(AL15+AL16)*20000</f>
        <v>20000</v>
      </c>
      <c r="AN17" s="120" t="s">
        <v>0</v>
      </c>
      <c r="AO17" s="79">
        <f>(AO15+AO16)*20000</f>
        <v>20000</v>
      </c>
    </row>
    <row r="18" spans="1:42" ht="22.5" customHeight="1" x14ac:dyDescent="0.35">
      <c r="A18" s="230">
        <f t="shared" si="1"/>
        <v>13</v>
      </c>
      <c r="B18" s="531" t="s">
        <v>2338</v>
      </c>
      <c r="C18" s="471"/>
      <c r="D18" s="448"/>
      <c r="E18" s="532">
        <v>1</v>
      </c>
      <c r="F18" s="448"/>
      <c r="G18" s="472">
        <f>(E18+F18)*20000</f>
        <v>20000</v>
      </c>
      <c r="H18" s="533" t="s">
        <v>181</v>
      </c>
      <c r="I18" s="334" t="s">
        <v>2251</v>
      </c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AH18" s="362"/>
      <c r="AI18" s="265"/>
      <c r="AJ18" s="265"/>
      <c r="AK18" s="362"/>
      <c r="AL18" s="265"/>
      <c r="AM18" s="265"/>
      <c r="AN18" s="362"/>
      <c r="AO18" s="265"/>
    </row>
    <row r="19" spans="1:42" ht="22.5" customHeight="1" x14ac:dyDescent="0.35">
      <c r="A19" s="449">
        <f t="shared" si="1"/>
        <v>14</v>
      </c>
      <c r="B19" s="473" t="s">
        <v>1973</v>
      </c>
      <c r="C19" s="474" t="s">
        <v>484</v>
      </c>
      <c r="D19" s="449">
        <v>6</v>
      </c>
      <c r="E19" s="449">
        <v>1</v>
      </c>
      <c r="F19" s="449"/>
      <c r="G19" s="472">
        <f t="shared" si="0"/>
        <v>20000</v>
      </c>
      <c r="H19" s="475" t="s">
        <v>181</v>
      </c>
      <c r="I19" s="206" t="s">
        <v>2252</v>
      </c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100" t="s">
        <v>2</v>
      </c>
      <c r="W19" s="6" t="s">
        <v>1233</v>
      </c>
      <c r="Y19" s="100" t="s">
        <v>2</v>
      </c>
      <c r="Z19" s="6" t="s">
        <v>1521</v>
      </c>
      <c r="AB19" s="100" t="s">
        <v>2</v>
      </c>
      <c r="AC19" s="103" t="s">
        <v>1996</v>
      </c>
      <c r="AE19" s="100" t="s">
        <v>2</v>
      </c>
      <c r="AF19" s="103" t="s">
        <v>2221</v>
      </c>
      <c r="AH19" s="100" t="s">
        <v>2</v>
      </c>
      <c r="AI19" s="6" t="s">
        <v>2304</v>
      </c>
      <c r="AJ19" s="265"/>
      <c r="AK19" s="100" t="s">
        <v>2</v>
      </c>
      <c r="AL19" s="6" t="s">
        <v>483</v>
      </c>
      <c r="AM19" s="265"/>
      <c r="AN19" s="100" t="s">
        <v>2</v>
      </c>
      <c r="AO19" s="6" t="s">
        <v>1260</v>
      </c>
    </row>
    <row r="20" spans="1:42" ht="22.5" customHeight="1" x14ac:dyDescent="0.35">
      <c r="A20" s="449">
        <f t="shared" si="1"/>
        <v>15</v>
      </c>
      <c r="B20" s="473" t="s">
        <v>1233</v>
      </c>
      <c r="C20" s="474" t="s">
        <v>2272</v>
      </c>
      <c r="D20" s="449">
        <v>8</v>
      </c>
      <c r="E20" s="449">
        <v>1</v>
      </c>
      <c r="F20" s="449"/>
      <c r="G20" s="472">
        <f t="shared" si="0"/>
        <v>20000</v>
      </c>
      <c r="H20" s="475" t="s">
        <v>181</v>
      </c>
      <c r="I20" s="236" t="s">
        <v>2253</v>
      </c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100" t="s">
        <v>457</v>
      </c>
      <c r="W20" s="6" t="s">
        <v>1453</v>
      </c>
      <c r="Y20" s="100" t="s">
        <v>457</v>
      </c>
      <c r="Z20" s="6" t="s">
        <v>649</v>
      </c>
      <c r="AB20" s="100" t="s">
        <v>457</v>
      </c>
      <c r="AC20" s="6" t="s">
        <v>2145</v>
      </c>
      <c r="AE20" s="100" t="s">
        <v>457</v>
      </c>
      <c r="AF20" s="6" t="s">
        <v>649</v>
      </c>
      <c r="AH20" s="100" t="s">
        <v>457</v>
      </c>
      <c r="AI20" s="6" t="s">
        <v>122</v>
      </c>
      <c r="AK20" s="100" t="s">
        <v>457</v>
      </c>
      <c r="AL20" s="6" t="s">
        <v>484</v>
      </c>
      <c r="AN20" s="100" t="s">
        <v>457</v>
      </c>
      <c r="AO20" s="6" t="s">
        <v>482</v>
      </c>
    </row>
    <row r="21" spans="1:42" ht="22.5" customHeight="1" x14ac:dyDescent="0.35">
      <c r="A21" s="449">
        <f t="shared" si="1"/>
        <v>16</v>
      </c>
      <c r="B21" s="473" t="s">
        <v>1521</v>
      </c>
      <c r="C21" s="474" t="s">
        <v>649</v>
      </c>
      <c r="D21" s="449">
        <v>5</v>
      </c>
      <c r="E21" s="449">
        <v>2</v>
      </c>
      <c r="F21" s="449"/>
      <c r="G21" s="472">
        <f t="shared" si="0"/>
        <v>40000</v>
      </c>
      <c r="H21" s="475" t="s">
        <v>181</v>
      </c>
      <c r="I21" s="132" t="s">
        <v>2254</v>
      </c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100" t="s">
        <v>99</v>
      </c>
      <c r="W21" s="100">
        <v>8</v>
      </c>
      <c r="Y21" s="100" t="s">
        <v>99</v>
      </c>
      <c r="Z21" s="100">
        <v>4</v>
      </c>
      <c r="AB21" s="100" t="s">
        <v>99</v>
      </c>
      <c r="AC21" s="100">
        <v>4</v>
      </c>
      <c r="AE21" s="100" t="s">
        <v>99</v>
      </c>
      <c r="AF21" s="100">
        <v>5</v>
      </c>
      <c r="AH21" s="100" t="s">
        <v>99</v>
      </c>
      <c r="AI21" s="100">
        <v>1</v>
      </c>
      <c r="AK21" s="100" t="s">
        <v>99</v>
      </c>
      <c r="AL21" s="100">
        <v>6</v>
      </c>
      <c r="AN21" s="100" t="s">
        <v>99</v>
      </c>
      <c r="AO21" s="100">
        <v>7</v>
      </c>
    </row>
    <row r="22" spans="1:42" ht="22.5" customHeight="1" x14ac:dyDescent="0.35">
      <c r="A22" s="449">
        <f t="shared" si="1"/>
        <v>17</v>
      </c>
      <c r="B22" s="473" t="s">
        <v>2273</v>
      </c>
      <c r="C22" s="474" t="s">
        <v>484</v>
      </c>
      <c r="D22" s="449">
        <v>6</v>
      </c>
      <c r="E22" s="449">
        <v>2</v>
      </c>
      <c r="F22" s="449"/>
      <c r="G22" s="472">
        <f t="shared" si="0"/>
        <v>40000</v>
      </c>
      <c r="H22" s="475" t="s">
        <v>181</v>
      </c>
      <c r="I22" s="245" t="s">
        <v>2255</v>
      </c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30" t="s">
        <v>70</v>
      </c>
      <c r="W22" s="2">
        <v>1</v>
      </c>
      <c r="Y22" s="30" t="s">
        <v>70</v>
      </c>
      <c r="Z22" s="2">
        <v>2</v>
      </c>
      <c r="AB22" s="30" t="s">
        <v>70</v>
      </c>
      <c r="AC22" s="2">
        <v>2</v>
      </c>
      <c r="AE22" s="30" t="s">
        <v>70</v>
      </c>
      <c r="AF22" s="2"/>
      <c r="AH22" s="30" t="s">
        <v>70</v>
      </c>
      <c r="AI22" s="2">
        <v>1</v>
      </c>
      <c r="AK22" s="30" t="s">
        <v>70</v>
      </c>
      <c r="AL22" s="2">
        <v>2</v>
      </c>
      <c r="AN22" s="30" t="s">
        <v>70</v>
      </c>
      <c r="AO22" s="2">
        <v>2</v>
      </c>
    </row>
    <row r="23" spans="1:42" ht="22.5" customHeight="1" x14ac:dyDescent="0.35">
      <c r="A23" s="449">
        <f t="shared" si="1"/>
        <v>18</v>
      </c>
      <c r="B23" s="473" t="s">
        <v>1996</v>
      </c>
      <c r="C23" s="474" t="s">
        <v>2271</v>
      </c>
      <c r="D23" s="449">
        <v>4</v>
      </c>
      <c r="E23" s="449">
        <v>2</v>
      </c>
      <c r="F23" s="449"/>
      <c r="G23" s="472">
        <f t="shared" si="0"/>
        <v>40000</v>
      </c>
      <c r="H23" s="475" t="s">
        <v>181</v>
      </c>
      <c r="I23" s="206" t="s">
        <v>2256</v>
      </c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30" t="s">
        <v>71</v>
      </c>
      <c r="W23" s="281"/>
      <c r="Y23" s="30" t="s">
        <v>71</v>
      </c>
      <c r="Z23" s="2"/>
      <c r="AB23" s="30" t="s">
        <v>71</v>
      </c>
      <c r="AC23" s="2"/>
      <c r="AE23" s="30" t="s">
        <v>71</v>
      </c>
      <c r="AF23" s="2">
        <v>1</v>
      </c>
      <c r="AH23" s="30" t="s">
        <v>71</v>
      </c>
      <c r="AI23" s="2"/>
      <c r="AK23" s="30" t="s">
        <v>71</v>
      </c>
      <c r="AL23" s="2"/>
      <c r="AN23" s="30" t="s">
        <v>71</v>
      </c>
      <c r="AO23" s="2"/>
    </row>
    <row r="24" spans="1:42" ht="22.5" customHeight="1" x14ac:dyDescent="0.35">
      <c r="A24" s="449">
        <f t="shared" si="1"/>
        <v>19</v>
      </c>
      <c r="B24" s="473" t="s">
        <v>2221</v>
      </c>
      <c r="C24" s="474" t="s">
        <v>649</v>
      </c>
      <c r="D24" s="449">
        <v>5</v>
      </c>
      <c r="E24" s="449"/>
      <c r="F24" s="449">
        <v>1</v>
      </c>
      <c r="G24" s="472">
        <f t="shared" si="0"/>
        <v>20000</v>
      </c>
      <c r="H24" s="475" t="s">
        <v>181</v>
      </c>
      <c r="I24" s="206" t="s">
        <v>2257</v>
      </c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120" t="s">
        <v>0</v>
      </c>
      <c r="W24" s="79">
        <f>(W22+W23)*20000</f>
        <v>20000</v>
      </c>
      <c r="Y24" s="120" t="s">
        <v>0</v>
      </c>
      <c r="Z24" s="79">
        <f>(Z22+Z23)*20000</f>
        <v>40000</v>
      </c>
      <c r="AB24" s="120" t="s">
        <v>0</v>
      </c>
      <c r="AC24" s="79">
        <f>(AC22+AC23)*20000</f>
        <v>40000</v>
      </c>
      <c r="AE24" s="120" t="s">
        <v>0</v>
      </c>
      <c r="AF24" s="79">
        <f>(AF22+AF23)*20000</f>
        <v>20000</v>
      </c>
      <c r="AH24" s="120" t="s">
        <v>0</v>
      </c>
      <c r="AI24" s="79">
        <f>(AI22+AI23)*20000</f>
        <v>20000</v>
      </c>
      <c r="AK24" s="120" t="s">
        <v>0</v>
      </c>
      <c r="AL24" s="79">
        <f>(AL22+AL23)*20000</f>
        <v>40000</v>
      </c>
      <c r="AM24" s="79">
        <f>(AM22+AM23)*20000</f>
        <v>0</v>
      </c>
      <c r="AN24" s="120" t="s">
        <v>0</v>
      </c>
      <c r="AO24" s="79">
        <f>(AO22+AO23)*20000</f>
        <v>40000</v>
      </c>
    </row>
    <row r="25" spans="1:42" ht="22.5" customHeight="1" x14ac:dyDescent="0.35">
      <c r="A25" s="449">
        <f t="shared" si="1"/>
        <v>20</v>
      </c>
      <c r="B25" s="474" t="s">
        <v>2304</v>
      </c>
      <c r="C25" s="474" t="s">
        <v>122</v>
      </c>
      <c r="D25" s="449">
        <v>1</v>
      </c>
      <c r="E25" s="449">
        <v>1</v>
      </c>
      <c r="F25" s="449"/>
      <c r="G25" s="472">
        <f t="shared" si="0"/>
        <v>20000</v>
      </c>
      <c r="H25" s="475" t="s">
        <v>181</v>
      </c>
      <c r="I25" s="236" t="s">
        <v>2258</v>
      </c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100" t="s">
        <v>2</v>
      </c>
      <c r="W25" s="6" t="s">
        <v>1245</v>
      </c>
      <c r="Y25" s="100" t="s">
        <v>2</v>
      </c>
      <c r="Z25" s="6" t="s">
        <v>1068</v>
      </c>
      <c r="AB25" s="100" t="s">
        <v>2</v>
      </c>
      <c r="AC25" s="103" t="s">
        <v>743</v>
      </c>
      <c r="AE25" s="100" t="s">
        <v>2</v>
      </c>
      <c r="AF25" s="103" t="s">
        <v>1181</v>
      </c>
      <c r="AH25" s="100" t="s">
        <v>2</v>
      </c>
      <c r="AI25" s="6" t="s">
        <v>650</v>
      </c>
      <c r="AJ25" s="265"/>
      <c r="AK25" s="100" t="s">
        <v>2</v>
      </c>
      <c r="AL25" s="6" t="s">
        <v>501</v>
      </c>
      <c r="AM25" s="265"/>
      <c r="AN25" s="100" t="s">
        <v>2</v>
      </c>
      <c r="AO25" s="6" t="s">
        <v>1052</v>
      </c>
    </row>
    <row r="26" spans="1:42" ht="22.5" customHeight="1" x14ac:dyDescent="0.35">
      <c r="A26" s="449">
        <f t="shared" si="1"/>
        <v>21</v>
      </c>
      <c r="B26" s="474" t="s">
        <v>483</v>
      </c>
      <c r="C26" s="474" t="s">
        <v>484</v>
      </c>
      <c r="D26" s="449">
        <v>6</v>
      </c>
      <c r="E26" s="449">
        <v>2</v>
      </c>
      <c r="F26" s="449"/>
      <c r="G26" s="472">
        <f t="shared" si="0"/>
        <v>40000</v>
      </c>
      <c r="H26" s="475" t="s">
        <v>181</v>
      </c>
      <c r="I26" s="206" t="s">
        <v>2259</v>
      </c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100" t="s">
        <v>457</v>
      </c>
      <c r="W26" s="6" t="s">
        <v>104</v>
      </c>
      <c r="Y26" s="100" t="s">
        <v>457</v>
      </c>
      <c r="Z26" s="6" t="s">
        <v>104</v>
      </c>
      <c r="AB26" s="100" t="s">
        <v>457</v>
      </c>
      <c r="AC26" s="6" t="s">
        <v>1102</v>
      </c>
      <c r="AE26" s="100" t="s">
        <v>457</v>
      </c>
      <c r="AF26" s="6" t="s">
        <v>484</v>
      </c>
      <c r="AH26" s="100" t="s">
        <v>457</v>
      </c>
      <c r="AI26" s="6" t="s">
        <v>2272</v>
      </c>
      <c r="AK26" s="100" t="s">
        <v>457</v>
      </c>
      <c r="AL26" s="6" t="s">
        <v>187</v>
      </c>
      <c r="AN26" s="100" t="s">
        <v>457</v>
      </c>
      <c r="AO26" s="6" t="s">
        <v>2077</v>
      </c>
      <c r="AP26" s="265"/>
    </row>
    <row r="27" spans="1:42" ht="22.5" customHeight="1" x14ac:dyDescent="0.35">
      <c r="A27" s="449">
        <f t="shared" si="1"/>
        <v>22</v>
      </c>
      <c r="B27" s="474" t="s">
        <v>1260</v>
      </c>
      <c r="C27" s="474" t="s">
        <v>2274</v>
      </c>
      <c r="D27" s="449">
        <v>7</v>
      </c>
      <c r="E27" s="449">
        <v>2</v>
      </c>
      <c r="F27" s="449"/>
      <c r="G27" s="472">
        <f t="shared" si="0"/>
        <v>40000</v>
      </c>
      <c r="H27" s="475" t="s">
        <v>181</v>
      </c>
      <c r="I27" s="206" t="s">
        <v>2260</v>
      </c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100" t="s">
        <v>99</v>
      </c>
      <c r="W27" s="100">
        <v>4</v>
      </c>
      <c r="Y27" s="100" t="s">
        <v>99</v>
      </c>
      <c r="Z27" s="100">
        <v>4</v>
      </c>
      <c r="AB27" s="100" t="s">
        <v>99</v>
      </c>
      <c r="AC27" s="100">
        <v>3</v>
      </c>
      <c r="AE27" s="100" t="s">
        <v>99</v>
      </c>
      <c r="AF27" s="100">
        <v>6</v>
      </c>
      <c r="AH27" s="100" t="s">
        <v>99</v>
      </c>
      <c r="AI27" s="100">
        <v>8</v>
      </c>
      <c r="AK27" s="100" t="s">
        <v>99</v>
      </c>
      <c r="AL27" s="100">
        <v>1</v>
      </c>
      <c r="AN27" s="100" t="s">
        <v>99</v>
      </c>
      <c r="AO27" s="100">
        <v>5</v>
      </c>
      <c r="AP27" s="265"/>
    </row>
    <row r="28" spans="1:42" ht="22.5" customHeight="1" x14ac:dyDescent="0.35">
      <c r="A28" s="449">
        <f t="shared" si="1"/>
        <v>23</v>
      </c>
      <c r="B28" s="474" t="s">
        <v>2275</v>
      </c>
      <c r="C28" s="474" t="s">
        <v>104</v>
      </c>
      <c r="D28" s="449">
        <v>4</v>
      </c>
      <c r="E28" s="449">
        <v>1</v>
      </c>
      <c r="F28" s="449"/>
      <c r="G28" s="472">
        <f t="shared" si="0"/>
        <v>20000</v>
      </c>
      <c r="H28" s="475" t="s">
        <v>181</v>
      </c>
      <c r="I28" s="206" t="s">
        <v>2261</v>
      </c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30" t="s">
        <v>70</v>
      </c>
      <c r="W28" s="2">
        <v>1</v>
      </c>
      <c r="Y28" s="30" t="s">
        <v>70</v>
      </c>
      <c r="Z28" s="2">
        <v>2</v>
      </c>
      <c r="AB28" s="30" t="s">
        <v>70</v>
      </c>
      <c r="AC28" s="2">
        <v>4</v>
      </c>
      <c r="AE28" s="30" t="s">
        <v>70</v>
      </c>
      <c r="AF28" s="2">
        <v>2</v>
      </c>
      <c r="AH28" s="30" t="s">
        <v>70</v>
      </c>
      <c r="AI28" s="2">
        <v>1</v>
      </c>
      <c r="AK28" s="30" t="s">
        <v>70</v>
      </c>
      <c r="AL28" s="2">
        <v>2</v>
      </c>
      <c r="AN28" s="30" t="s">
        <v>70</v>
      </c>
      <c r="AO28" s="2">
        <v>2</v>
      </c>
    </row>
    <row r="29" spans="1:42" ht="22.5" customHeight="1" x14ac:dyDescent="0.35">
      <c r="A29" s="449">
        <f t="shared" si="1"/>
        <v>24</v>
      </c>
      <c r="B29" s="473" t="s">
        <v>1068</v>
      </c>
      <c r="C29" s="474" t="s">
        <v>104</v>
      </c>
      <c r="D29" s="449">
        <v>4</v>
      </c>
      <c r="E29" s="449">
        <v>2</v>
      </c>
      <c r="F29" s="449"/>
      <c r="G29" s="472">
        <f t="shared" si="0"/>
        <v>40000</v>
      </c>
      <c r="H29" s="475" t="s">
        <v>181</v>
      </c>
      <c r="I29" s="206" t="s">
        <v>2262</v>
      </c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30" t="s">
        <v>1997</v>
      </c>
      <c r="W29" s="281"/>
      <c r="Y29" s="30" t="s">
        <v>819</v>
      </c>
      <c r="Z29" s="2"/>
      <c r="AB29" s="30" t="s">
        <v>71</v>
      </c>
      <c r="AC29" s="2">
        <v>1</v>
      </c>
      <c r="AE29" s="30" t="s">
        <v>2305</v>
      </c>
      <c r="AF29" s="2"/>
      <c r="AH29" s="30" t="s">
        <v>2306</v>
      </c>
      <c r="AI29" s="2"/>
      <c r="AK29" s="30" t="s">
        <v>71</v>
      </c>
      <c r="AL29" s="2"/>
      <c r="AN29" s="30" t="s">
        <v>71</v>
      </c>
      <c r="AO29" s="2"/>
    </row>
    <row r="30" spans="1:42" ht="22.5" customHeight="1" x14ac:dyDescent="0.35">
      <c r="A30" s="449">
        <f t="shared" si="1"/>
        <v>25</v>
      </c>
      <c r="B30" s="473" t="s">
        <v>743</v>
      </c>
      <c r="C30" s="474" t="s">
        <v>2276</v>
      </c>
      <c r="D30" s="449">
        <v>3</v>
      </c>
      <c r="E30" s="449">
        <v>4</v>
      </c>
      <c r="F30" s="449">
        <v>1</v>
      </c>
      <c r="G30" s="472">
        <f t="shared" si="0"/>
        <v>100000</v>
      </c>
      <c r="H30" s="475" t="s">
        <v>181</v>
      </c>
      <c r="I30" s="206" t="s">
        <v>2263</v>
      </c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120" t="s">
        <v>0</v>
      </c>
      <c r="W30" s="79">
        <f>(W28+W29)*20000</f>
        <v>20000</v>
      </c>
      <c r="Y30" s="120" t="s">
        <v>0</v>
      </c>
      <c r="Z30" s="79">
        <f>(Z28+Z29)*20000</f>
        <v>40000</v>
      </c>
      <c r="AB30" s="120" t="s">
        <v>0</v>
      </c>
      <c r="AC30" s="79">
        <f>(AC28+AC29)*20000</f>
        <v>100000</v>
      </c>
      <c r="AE30" s="120" t="s">
        <v>0</v>
      </c>
      <c r="AF30" s="79">
        <f>(AF28+AF29)*20000</f>
        <v>40000</v>
      </c>
      <c r="AH30" s="120" t="s">
        <v>0</v>
      </c>
      <c r="AI30" s="79">
        <f>(AI28+AI29)*20000</f>
        <v>20000</v>
      </c>
      <c r="AK30" s="120" t="s">
        <v>0</v>
      </c>
      <c r="AL30" s="79">
        <f>(AL28+AL29)*20000</f>
        <v>40000</v>
      </c>
      <c r="AN30" s="120" t="s">
        <v>0</v>
      </c>
      <c r="AO30" s="79">
        <f>(AO28+AO29)*20000</f>
        <v>40000</v>
      </c>
    </row>
    <row r="31" spans="1:42" ht="22.5" customHeight="1" x14ac:dyDescent="0.35">
      <c r="A31" s="449">
        <f t="shared" si="1"/>
        <v>26</v>
      </c>
      <c r="B31" s="473" t="s">
        <v>1831</v>
      </c>
      <c r="C31" s="474" t="s">
        <v>484</v>
      </c>
      <c r="D31" s="449">
        <v>6</v>
      </c>
      <c r="E31" s="449">
        <v>2</v>
      </c>
      <c r="F31" s="449"/>
      <c r="G31" s="472">
        <f t="shared" si="0"/>
        <v>40000</v>
      </c>
      <c r="H31" s="475" t="s">
        <v>181</v>
      </c>
      <c r="I31" s="206" t="s">
        <v>2264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</row>
    <row r="32" spans="1:42" ht="22.5" customHeight="1" x14ac:dyDescent="0.35">
      <c r="A32" s="449">
        <f t="shared" si="1"/>
        <v>27</v>
      </c>
      <c r="B32" s="473" t="s">
        <v>650</v>
      </c>
      <c r="C32" s="474" t="s">
        <v>2272</v>
      </c>
      <c r="D32" s="449">
        <v>8</v>
      </c>
      <c r="E32" s="449">
        <v>1</v>
      </c>
      <c r="F32" s="449"/>
      <c r="G32" s="472">
        <f t="shared" si="0"/>
        <v>20000</v>
      </c>
      <c r="H32" s="475" t="s">
        <v>181</v>
      </c>
      <c r="I32" s="206" t="s">
        <v>2265</v>
      </c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100" t="s">
        <v>2</v>
      </c>
      <c r="W32" s="6" t="s">
        <v>1629</v>
      </c>
      <c r="Y32" s="100" t="s">
        <v>2</v>
      </c>
      <c r="Z32" s="6" t="s">
        <v>909</v>
      </c>
      <c r="AB32" s="100" t="s">
        <v>2</v>
      </c>
      <c r="AC32" s="103" t="s">
        <v>842</v>
      </c>
      <c r="AE32" s="100" t="s">
        <v>2</v>
      </c>
      <c r="AF32" s="103" t="s">
        <v>367</v>
      </c>
      <c r="AH32" s="100" t="s">
        <v>2</v>
      </c>
      <c r="AI32" s="6" t="s">
        <v>508</v>
      </c>
      <c r="AJ32" s="265"/>
      <c r="AK32" s="100" t="s">
        <v>2</v>
      </c>
      <c r="AL32" s="6" t="s">
        <v>910</v>
      </c>
      <c r="AM32" s="265"/>
      <c r="AN32" s="100" t="s">
        <v>2</v>
      </c>
      <c r="AO32" s="6" t="s">
        <v>491</v>
      </c>
    </row>
    <row r="33" spans="1:41" ht="22.5" customHeight="1" x14ac:dyDescent="0.35">
      <c r="A33" s="449">
        <f t="shared" si="1"/>
        <v>28</v>
      </c>
      <c r="B33" s="473" t="s">
        <v>501</v>
      </c>
      <c r="C33" s="474" t="s">
        <v>187</v>
      </c>
      <c r="D33" s="449">
        <v>1</v>
      </c>
      <c r="E33" s="449">
        <v>3</v>
      </c>
      <c r="F33" s="449"/>
      <c r="G33" s="472">
        <f t="shared" si="0"/>
        <v>60000</v>
      </c>
      <c r="H33" s="475" t="s">
        <v>440</v>
      </c>
      <c r="I33" s="236" t="s">
        <v>2266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100" t="s">
        <v>457</v>
      </c>
      <c r="W33" s="6" t="s">
        <v>748</v>
      </c>
      <c r="Y33" s="100" t="s">
        <v>457</v>
      </c>
      <c r="Z33" s="6" t="s">
        <v>148</v>
      </c>
      <c r="AB33" s="100" t="s">
        <v>457</v>
      </c>
      <c r="AC33" s="6" t="s">
        <v>148</v>
      </c>
      <c r="AE33" s="100" t="s">
        <v>457</v>
      </c>
      <c r="AF33" s="6"/>
      <c r="AH33" s="100" t="s">
        <v>457</v>
      </c>
      <c r="AI33" s="6" t="s">
        <v>148</v>
      </c>
      <c r="AK33" s="100" t="s">
        <v>457</v>
      </c>
      <c r="AL33" s="6" t="s">
        <v>148</v>
      </c>
      <c r="AN33" s="100" t="s">
        <v>457</v>
      </c>
      <c r="AO33" s="6" t="s">
        <v>148</v>
      </c>
    </row>
    <row r="34" spans="1:41" ht="22.5" customHeight="1" x14ac:dyDescent="0.35">
      <c r="A34" s="449">
        <f t="shared" si="1"/>
        <v>29</v>
      </c>
      <c r="B34" s="473" t="s">
        <v>1052</v>
      </c>
      <c r="C34" s="474" t="s">
        <v>2077</v>
      </c>
      <c r="D34" s="449">
        <v>5</v>
      </c>
      <c r="E34" s="449">
        <v>2</v>
      </c>
      <c r="F34" s="449"/>
      <c r="G34" s="472">
        <f t="shared" si="0"/>
        <v>40000</v>
      </c>
      <c r="H34" s="475" t="s">
        <v>181</v>
      </c>
      <c r="I34" s="236" t="s">
        <v>2267</v>
      </c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100" t="s">
        <v>99</v>
      </c>
      <c r="W34" s="100">
        <v>6</v>
      </c>
      <c r="Y34" s="100" t="s">
        <v>99</v>
      </c>
      <c r="Z34" s="100"/>
      <c r="AB34" s="100" t="s">
        <v>99</v>
      </c>
      <c r="AC34" s="100"/>
      <c r="AE34" s="100" t="s">
        <v>99</v>
      </c>
      <c r="AF34" s="100">
        <v>8</v>
      </c>
      <c r="AH34" s="100" t="s">
        <v>99</v>
      </c>
      <c r="AI34" s="100"/>
      <c r="AK34" s="100" t="s">
        <v>99</v>
      </c>
      <c r="AL34" s="100"/>
      <c r="AN34" s="100" t="s">
        <v>99</v>
      </c>
      <c r="AO34" s="100"/>
    </row>
    <row r="35" spans="1:41" ht="22.5" customHeight="1" x14ac:dyDescent="0.35">
      <c r="A35" s="449">
        <f t="shared" si="1"/>
        <v>30</v>
      </c>
      <c r="B35" s="473" t="s">
        <v>1629</v>
      </c>
      <c r="C35" s="474" t="s">
        <v>748</v>
      </c>
      <c r="D35" s="449">
        <v>6</v>
      </c>
      <c r="E35" s="449">
        <v>2</v>
      </c>
      <c r="F35" s="449"/>
      <c r="G35" s="472">
        <f t="shared" si="0"/>
        <v>40000</v>
      </c>
      <c r="H35" s="475" t="s">
        <v>181</v>
      </c>
      <c r="I35" s="236" t="s">
        <v>2268</v>
      </c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30" t="s">
        <v>70</v>
      </c>
      <c r="W35" s="2">
        <v>2</v>
      </c>
      <c r="Y35" s="30" t="s">
        <v>70</v>
      </c>
      <c r="Z35" s="2">
        <v>2</v>
      </c>
      <c r="AB35" s="30" t="s">
        <v>70</v>
      </c>
      <c r="AC35" s="2">
        <v>1</v>
      </c>
      <c r="AE35" s="30" t="s">
        <v>70</v>
      </c>
      <c r="AF35" s="2">
        <v>3</v>
      </c>
      <c r="AH35" s="30" t="s">
        <v>70</v>
      </c>
      <c r="AI35" s="2">
        <v>1</v>
      </c>
      <c r="AK35" s="30" t="s">
        <v>70</v>
      </c>
      <c r="AL35" s="2">
        <v>1</v>
      </c>
      <c r="AN35" s="30" t="s">
        <v>70</v>
      </c>
      <c r="AO35" s="2">
        <v>2</v>
      </c>
    </row>
    <row r="36" spans="1:41" ht="22.5" customHeight="1" x14ac:dyDescent="0.35">
      <c r="A36" s="230">
        <f t="shared" si="1"/>
        <v>31</v>
      </c>
      <c r="B36" s="473" t="s">
        <v>909</v>
      </c>
      <c r="C36" s="474" t="s">
        <v>148</v>
      </c>
      <c r="D36" s="449">
        <v>4</v>
      </c>
      <c r="E36" s="449">
        <v>2</v>
      </c>
      <c r="F36" s="449"/>
      <c r="G36" s="472">
        <f t="shared" si="0"/>
        <v>40000</v>
      </c>
      <c r="H36" s="475" t="s">
        <v>181</v>
      </c>
      <c r="I36" s="519" t="s">
        <v>2278</v>
      </c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30" t="s">
        <v>71</v>
      </c>
      <c r="W36" s="281"/>
      <c r="Y36" s="30" t="s">
        <v>71</v>
      </c>
      <c r="Z36" s="2"/>
      <c r="AB36" s="30" t="s">
        <v>381</v>
      </c>
      <c r="AC36" s="2"/>
      <c r="AE36" s="30" t="s">
        <v>71</v>
      </c>
      <c r="AF36" s="2"/>
      <c r="AH36" s="30" t="s">
        <v>71</v>
      </c>
      <c r="AI36" s="2"/>
      <c r="AK36" s="30" t="s">
        <v>71</v>
      </c>
      <c r="AL36" s="2"/>
      <c r="AN36" s="30" t="s">
        <v>380</v>
      </c>
      <c r="AO36" s="2"/>
    </row>
    <row r="37" spans="1:41" ht="22.5" customHeight="1" x14ac:dyDescent="0.35">
      <c r="A37" s="230">
        <f t="shared" si="1"/>
        <v>32</v>
      </c>
      <c r="B37" s="473" t="s">
        <v>842</v>
      </c>
      <c r="C37" s="474" t="s">
        <v>148</v>
      </c>
      <c r="D37" s="449">
        <v>4</v>
      </c>
      <c r="E37" s="449">
        <v>1</v>
      </c>
      <c r="F37" s="449"/>
      <c r="G37" s="472">
        <f t="shared" si="0"/>
        <v>20000</v>
      </c>
      <c r="H37" s="475" t="s">
        <v>181</v>
      </c>
      <c r="I37" s="520" t="s">
        <v>2279</v>
      </c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120" t="s">
        <v>0</v>
      </c>
      <c r="W37" s="79">
        <f>(W35+W36)*20000</f>
        <v>40000</v>
      </c>
      <c r="Y37" s="120" t="s">
        <v>0</v>
      </c>
      <c r="Z37" s="79">
        <f>(Z35+Z36)*20000</f>
        <v>40000</v>
      </c>
      <c r="AB37" s="120" t="s">
        <v>0</v>
      </c>
      <c r="AC37" s="79">
        <f>(AC35+AC36)*20000</f>
        <v>20000</v>
      </c>
      <c r="AE37" s="120" t="s">
        <v>0</v>
      </c>
      <c r="AF37" s="79">
        <f>(AF35+AF36)*20000</f>
        <v>60000</v>
      </c>
      <c r="AH37" s="120" t="s">
        <v>0</v>
      </c>
      <c r="AI37" s="79">
        <f>(AI35+AI36)*20000</f>
        <v>20000</v>
      </c>
      <c r="AK37" s="120" t="s">
        <v>0</v>
      </c>
      <c r="AL37" s="79">
        <f>(AL35+AL36)*20000</f>
        <v>20000</v>
      </c>
      <c r="AN37" s="120" t="s">
        <v>0</v>
      </c>
      <c r="AO37" s="79">
        <f>(AO35+AO36)*20000</f>
        <v>40000</v>
      </c>
    </row>
    <row r="38" spans="1:41" ht="22.5" customHeight="1" x14ac:dyDescent="0.35">
      <c r="A38" s="449">
        <f t="shared" si="1"/>
        <v>33</v>
      </c>
      <c r="B38" s="473" t="s">
        <v>367</v>
      </c>
      <c r="C38" s="474" t="s">
        <v>148</v>
      </c>
      <c r="D38" s="449">
        <v>4</v>
      </c>
      <c r="E38" s="449">
        <v>3</v>
      </c>
      <c r="F38" s="449"/>
      <c r="G38" s="472">
        <f t="shared" si="0"/>
        <v>60000</v>
      </c>
      <c r="H38" s="475" t="s">
        <v>181</v>
      </c>
      <c r="I38" s="519" t="s">
        <v>2280</v>
      </c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</row>
    <row r="39" spans="1:41" ht="22.5" customHeight="1" x14ac:dyDescent="0.35">
      <c r="A39" s="449">
        <f t="shared" si="1"/>
        <v>34</v>
      </c>
      <c r="B39" s="473" t="s">
        <v>508</v>
      </c>
      <c r="C39" s="474" t="s">
        <v>148</v>
      </c>
      <c r="D39" s="449">
        <v>4</v>
      </c>
      <c r="E39" s="449">
        <v>1</v>
      </c>
      <c r="F39" s="449"/>
      <c r="G39" s="472">
        <f t="shared" ref="G39" si="2">(E39+F39)*20000</f>
        <v>20000</v>
      </c>
      <c r="H39" s="475" t="s">
        <v>181</v>
      </c>
      <c r="I39" s="519" t="s">
        <v>2281</v>
      </c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100" t="s">
        <v>2</v>
      </c>
      <c r="W39" s="6" t="s">
        <v>1484</v>
      </c>
      <c r="Y39" s="100" t="s">
        <v>2</v>
      </c>
      <c r="Z39" s="6" t="s">
        <v>469</v>
      </c>
      <c r="AB39" s="100" t="s">
        <v>2</v>
      </c>
      <c r="AC39" s="103" t="s">
        <v>2307</v>
      </c>
      <c r="AE39" s="100" t="s">
        <v>2</v>
      </c>
      <c r="AF39" s="103" t="s">
        <v>1264</v>
      </c>
      <c r="AH39" s="100" t="s">
        <v>2</v>
      </c>
      <c r="AI39" s="6" t="s">
        <v>1258</v>
      </c>
      <c r="AJ39" s="265"/>
      <c r="AK39" s="100" t="s">
        <v>2</v>
      </c>
      <c r="AL39" s="6" t="s">
        <v>912</v>
      </c>
      <c r="AM39" s="265"/>
      <c r="AN39" s="100" t="s">
        <v>2</v>
      </c>
      <c r="AO39" s="6" t="s">
        <v>502</v>
      </c>
    </row>
    <row r="40" spans="1:41" ht="22.5" customHeight="1" x14ac:dyDescent="0.35">
      <c r="A40" s="449">
        <f t="shared" si="1"/>
        <v>35</v>
      </c>
      <c r="B40" s="473" t="s">
        <v>910</v>
      </c>
      <c r="C40" s="474" t="s">
        <v>148</v>
      </c>
      <c r="D40" s="449">
        <v>4</v>
      </c>
      <c r="E40" s="449">
        <v>1</v>
      </c>
      <c r="F40" s="449"/>
      <c r="G40" s="472">
        <f t="shared" ref="G40" si="3">(E40+F40)*20000</f>
        <v>20000</v>
      </c>
      <c r="H40" s="475" t="s">
        <v>181</v>
      </c>
      <c r="I40" s="519" t="s">
        <v>2282</v>
      </c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100" t="s">
        <v>457</v>
      </c>
      <c r="W40" s="6" t="s">
        <v>148</v>
      </c>
      <c r="Y40" s="100" t="s">
        <v>457</v>
      </c>
      <c r="Z40" s="6" t="s">
        <v>830</v>
      </c>
      <c r="AB40" s="100" t="s">
        <v>457</v>
      </c>
      <c r="AC40" s="6" t="s">
        <v>413</v>
      </c>
      <c r="AE40" s="100" t="s">
        <v>457</v>
      </c>
      <c r="AF40" s="6" t="s">
        <v>2308</v>
      </c>
      <c r="AH40" s="100" t="s">
        <v>457</v>
      </c>
      <c r="AI40" s="6" t="s">
        <v>2077</v>
      </c>
      <c r="AK40" s="100" t="s">
        <v>457</v>
      </c>
      <c r="AL40" s="6" t="s">
        <v>148</v>
      </c>
      <c r="AN40" s="100" t="s">
        <v>457</v>
      </c>
      <c r="AO40" s="6" t="s">
        <v>148</v>
      </c>
    </row>
    <row r="41" spans="1:41" ht="22.5" customHeight="1" x14ac:dyDescent="0.35">
      <c r="A41" s="449">
        <f t="shared" si="1"/>
        <v>36</v>
      </c>
      <c r="B41" s="473" t="s">
        <v>491</v>
      </c>
      <c r="C41" s="474" t="s">
        <v>148</v>
      </c>
      <c r="D41" s="449">
        <v>4</v>
      </c>
      <c r="E41" s="449">
        <v>2</v>
      </c>
      <c r="F41" s="449"/>
      <c r="G41" s="472">
        <f t="shared" si="0"/>
        <v>40000</v>
      </c>
      <c r="H41" s="475" t="s">
        <v>181</v>
      </c>
      <c r="I41" s="519" t="s">
        <v>2283</v>
      </c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100" t="s">
        <v>99</v>
      </c>
      <c r="W41" s="100"/>
      <c r="Y41" s="100" t="s">
        <v>99</v>
      </c>
      <c r="Z41" s="100">
        <v>4</v>
      </c>
      <c r="AB41" s="100" t="s">
        <v>99</v>
      </c>
      <c r="AC41" s="100">
        <v>3</v>
      </c>
      <c r="AE41" s="100" t="s">
        <v>99</v>
      </c>
      <c r="AF41" s="100">
        <v>8</v>
      </c>
      <c r="AH41" s="100" t="s">
        <v>99</v>
      </c>
      <c r="AI41" s="100">
        <v>5</v>
      </c>
      <c r="AK41" s="100" t="s">
        <v>99</v>
      </c>
      <c r="AL41" s="100">
        <v>4</v>
      </c>
      <c r="AN41" s="100" t="s">
        <v>99</v>
      </c>
      <c r="AO41" s="100">
        <v>4</v>
      </c>
    </row>
    <row r="42" spans="1:41" ht="22.5" customHeight="1" x14ac:dyDescent="0.35">
      <c r="A42" s="449">
        <f t="shared" si="1"/>
        <v>37</v>
      </c>
      <c r="B42" s="473" t="s">
        <v>1484</v>
      </c>
      <c r="C42" s="474" t="s">
        <v>148</v>
      </c>
      <c r="D42" s="449">
        <v>4</v>
      </c>
      <c r="E42" s="449">
        <v>1</v>
      </c>
      <c r="F42" s="449"/>
      <c r="G42" s="472">
        <f t="shared" si="0"/>
        <v>20000</v>
      </c>
      <c r="H42" s="475" t="s">
        <v>181</v>
      </c>
      <c r="I42" s="519" t="s">
        <v>2284</v>
      </c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30" t="s">
        <v>70</v>
      </c>
      <c r="W42" s="2">
        <v>1</v>
      </c>
      <c r="Y42" s="30" t="s">
        <v>70</v>
      </c>
      <c r="Z42" s="2">
        <v>2</v>
      </c>
      <c r="AB42" s="30" t="s">
        <v>70</v>
      </c>
      <c r="AC42" s="2">
        <v>1</v>
      </c>
      <c r="AE42" s="30" t="s">
        <v>70</v>
      </c>
      <c r="AF42" s="2">
        <v>3</v>
      </c>
      <c r="AH42" s="30" t="s">
        <v>70</v>
      </c>
      <c r="AI42" s="2">
        <v>1</v>
      </c>
      <c r="AK42" s="30" t="s">
        <v>70</v>
      </c>
      <c r="AL42" s="2">
        <v>1</v>
      </c>
      <c r="AN42" s="30" t="s">
        <v>70</v>
      </c>
      <c r="AO42" s="2">
        <v>2</v>
      </c>
    </row>
    <row r="43" spans="1:41" ht="22.5" customHeight="1" x14ac:dyDescent="0.35">
      <c r="A43" s="449">
        <f t="shared" si="1"/>
        <v>38</v>
      </c>
      <c r="B43" s="473" t="s">
        <v>469</v>
      </c>
      <c r="C43" s="474" t="s">
        <v>104</v>
      </c>
      <c r="D43" s="449">
        <v>4</v>
      </c>
      <c r="E43" s="449">
        <v>2</v>
      </c>
      <c r="F43" s="449"/>
      <c r="G43" s="472">
        <f t="shared" si="0"/>
        <v>40000</v>
      </c>
      <c r="H43" s="475" t="s">
        <v>181</v>
      </c>
      <c r="I43" s="236" t="s">
        <v>2285</v>
      </c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30" t="s">
        <v>381</v>
      </c>
      <c r="W43" s="281"/>
      <c r="Y43" s="30" t="s">
        <v>71</v>
      </c>
      <c r="Z43" s="2"/>
      <c r="AB43" s="30" t="s">
        <v>1997</v>
      </c>
      <c r="AC43" s="2"/>
      <c r="AE43" s="30" t="s">
        <v>71</v>
      </c>
      <c r="AF43" s="2">
        <v>1</v>
      </c>
      <c r="AH43" s="30" t="s">
        <v>71</v>
      </c>
      <c r="AI43" s="2">
        <v>1</v>
      </c>
      <c r="AK43" s="30" t="s">
        <v>71</v>
      </c>
      <c r="AL43" s="2"/>
      <c r="AN43" s="30" t="s">
        <v>71</v>
      </c>
      <c r="AO43" s="2"/>
    </row>
    <row r="44" spans="1:41" s="10" customFormat="1" ht="22.5" customHeight="1" x14ac:dyDescent="0.35">
      <c r="A44" s="449">
        <f t="shared" si="1"/>
        <v>39</v>
      </c>
      <c r="B44" s="473" t="s">
        <v>1751</v>
      </c>
      <c r="C44" s="474" t="s">
        <v>413</v>
      </c>
      <c r="D44" s="449">
        <v>3</v>
      </c>
      <c r="E44" s="449">
        <v>1</v>
      </c>
      <c r="F44" s="449"/>
      <c r="G44" s="472">
        <f t="shared" si="0"/>
        <v>20000</v>
      </c>
      <c r="H44" s="475" t="s">
        <v>181</v>
      </c>
      <c r="I44" s="236" t="s">
        <v>2286</v>
      </c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120" t="s">
        <v>0</v>
      </c>
      <c r="W44" s="79">
        <f>(W42+W43)*20000</f>
        <v>20000</v>
      </c>
      <c r="X44"/>
      <c r="Y44" s="120" t="s">
        <v>0</v>
      </c>
      <c r="Z44" s="79">
        <f>(Z42+Z43)*20000</f>
        <v>40000</v>
      </c>
      <c r="AA44"/>
      <c r="AB44" s="120" t="s">
        <v>0</v>
      </c>
      <c r="AC44" s="79">
        <f>(AC42+AC43)*20000</f>
        <v>20000</v>
      </c>
      <c r="AD44"/>
      <c r="AE44" s="120" t="s">
        <v>0</v>
      </c>
      <c r="AF44" s="79">
        <f>(AF42+AF43)*20000</f>
        <v>80000</v>
      </c>
      <c r="AG44"/>
      <c r="AH44" s="120" t="s">
        <v>0</v>
      </c>
      <c r="AI44" s="79">
        <f>(AI42+AI43)*20000</f>
        <v>40000</v>
      </c>
      <c r="AJ44"/>
      <c r="AK44" s="120" t="s">
        <v>0</v>
      </c>
      <c r="AL44" s="79">
        <f>(AL42+AL43)*20000</f>
        <v>20000</v>
      </c>
      <c r="AM44"/>
      <c r="AN44" s="120" t="s">
        <v>0</v>
      </c>
      <c r="AO44" s="79">
        <f>(AO42+AO43)*20000</f>
        <v>40000</v>
      </c>
    </row>
    <row r="45" spans="1:41" ht="22.5" customHeight="1" x14ac:dyDescent="0.35">
      <c r="A45" s="449">
        <f t="shared" si="1"/>
        <v>40</v>
      </c>
      <c r="B45" s="473" t="s">
        <v>1264</v>
      </c>
      <c r="C45" s="474" t="s">
        <v>1179</v>
      </c>
      <c r="D45" s="449">
        <v>8</v>
      </c>
      <c r="E45" s="449">
        <v>3</v>
      </c>
      <c r="F45" s="449">
        <v>1</v>
      </c>
      <c r="G45" s="472">
        <f t="shared" si="0"/>
        <v>80000</v>
      </c>
      <c r="H45" s="475" t="s">
        <v>181</v>
      </c>
      <c r="I45" s="236" t="s">
        <v>2289</v>
      </c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</row>
    <row r="46" spans="1:41" ht="22.5" customHeight="1" x14ac:dyDescent="0.35">
      <c r="A46" s="449">
        <v>41</v>
      </c>
      <c r="B46" s="473" t="s">
        <v>2290</v>
      </c>
      <c r="C46" s="474" t="s">
        <v>649</v>
      </c>
      <c r="D46" s="449">
        <v>5</v>
      </c>
      <c r="E46" s="449">
        <v>2</v>
      </c>
      <c r="F46" s="449">
        <v>1</v>
      </c>
      <c r="G46" s="472">
        <f t="shared" si="0"/>
        <v>60000</v>
      </c>
      <c r="H46" s="475" t="s">
        <v>181</v>
      </c>
      <c r="I46" s="236" t="s">
        <v>1258</v>
      </c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100" t="s">
        <v>2</v>
      </c>
      <c r="W46" s="6" t="s">
        <v>656</v>
      </c>
      <c r="Y46" s="100" t="s">
        <v>2</v>
      </c>
      <c r="Z46" s="6" t="s">
        <v>2172</v>
      </c>
      <c r="AB46" s="100" t="s">
        <v>2</v>
      </c>
      <c r="AC46" s="103" t="s">
        <v>2309</v>
      </c>
      <c r="AE46" s="100" t="s">
        <v>2</v>
      </c>
      <c r="AF46" s="103" t="s">
        <v>2298</v>
      </c>
      <c r="AH46" s="100" t="s">
        <v>2</v>
      </c>
      <c r="AI46" s="6" t="s">
        <v>2299</v>
      </c>
      <c r="AJ46" s="265"/>
      <c r="AK46" s="100" t="s">
        <v>2</v>
      </c>
      <c r="AL46" s="6" t="s">
        <v>2310</v>
      </c>
      <c r="AM46" s="265"/>
      <c r="AN46" s="100" t="s">
        <v>2</v>
      </c>
      <c r="AO46" s="6" t="s">
        <v>991</v>
      </c>
    </row>
    <row r="47" spans="1:41" ht="22.5" customHeight="1" x14ac:dyDescent="0.35">
      <c r="A47" s="449">
        <f t="shared" si="1"/>
        <v>42</v>
      </c>
      <c r="B47" s="473" t="s">
        <v>912</v>
      </c>
      <c r="C47" s="474" t="s">
        <v>148</v>
      </c>
      <c r="D47" s="449">
        <v>4</v>
      </c>
      <c r="E47" s="449">
        <v>1</v>
      </c>
      <c r="F47" s="449"/>
      <c r="G47" s="472">
        <f t="shared" si="0"/>
        <v>20000</v>
      </c>
      <c r="H47" s="475" t="s">
        <v>181</v>
      </c>
      <c r="I47" s="236" t="s">
        <v>2179</v>
      </c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100" t="s">
        <v>457</v>
      </c>
      <c r="W47" s="6" t="s">
        <v>148</v>
      </c>
      <c r="Y47" s="100" t="s">
        <v>457</v>
      </c>
      <c r="Z47" s="6" t="s">
        <v>148</v>
      </c>
      <c r="AB47" s="100" t="s">
        <v>457</v>
      </c>
      <c r="AC47" s="6" t="s">
        <v>148</v>
      </c>
      <c r="AE47" s="100" t="s">
        <v>457</v>
      </c>
      <c r="AF47" s="6" t="s">
        <v>148</v>
      </c>
      <c r="AH47" s="100" t="s">
        <v>457</v>
      </c>
      <c r="AI47" s="6" t="s">
        <v>148</v>
      </c>
      <c r="AK47" s="100" t="s">
        <v>457</v>
      </c>
      <c r="AL47" s="6" t="s">
        <v>148</v>
      </c>
      <c r="AN47" s="100" t="s">
        <v>457</v>
      </c>
      <c r="AO47" s="6" t="s">
        <v>2187</v>
      </c>
    </row>
    <row r="48" spans="1:41" ht="22.5" customHeight="1" x14ac:dyDescent="0.35">
      <c r="A48" s="449">
        <f t="shared" si="1"/>
        <v>43</v>
      </c>
      <c r="B48" s="473" t="s">
        <v>502</v>
      </c>
      <c r="C48" s="474" t="s">
        <v>148</v>
      </c>
      <c r="D48" s="449">
        <v>4</v>
      </c>
      <c r="E48" s="449">
        <v>2</v>
      </c>
      <c r="F48" s="449"/>
      <c r="G48" s="472">
        <f t="shared" si="0"/>
        <v>40000</v>
      </c>
      <c r="H48" s="475" t="s">
        <v>181</v>
      </c>
      <c r="I48" s="236" t="s">
        <v>2291</v>
      </c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100" t="s">
        <v>99</v>
      </c>
      <c r="W48" s="100"/>
      <c r="Y48" s="100" t="s">
        <v>99</v>
      </c>
      <c r="Z48" s="100"/>
      <c r="AB48" s="100" t="s">
        <v>99</v>
      </c>
      <c r="AC48" s="100"/>
      <c r="AE48" s="100" t="s">
        <v>99</v>
      </c>
      <c r="AF48" s="100"/>
      <c r="AH48" s="100" t="s">
        <v>99</v>
      </c>
      <c r="AI48" s="100"/>
      <c r="AK48" s="100" t="s">
        <v>99</v>
      </c>
      <c r="AL48" s="100"/>
      <c r="AN48" s="100" t="s">
        <v>99</v>
      </c>
      <c r="AO48" s="100">
        <v>7</v>
      </c>
    </row>
    <row r="49" spans="1:44" ht="22.5" customHeight="1" x14ac:dyDescent="0.35">
      <c r="A49" s="449">
        <f t="shared" si="1"/>
        <v>44</v>
      </c>
      <c r="B49" s="473" t="s">
        <v>656</v>
      </c>
      <c r="C49" s="474" t="s">
        <v>148</v>
      </c>
      <c r="D49" s="449">
        <v>4</v>
      </c>
      <c r="E49" s="449">
        <v>1</v>
      </c>
      <c r="F49" s="449"/>
      <c r="G49" s="472">
        <f t="shared" si="0"/>
        <v>20000</v>
      </c>
      <c r="H49" s="475" t="s">
        <v>440</v>
      </c>
      <c r="I49" s="236" t="s">
        <v>2292</v>
      </c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30" t="s">
        <v>70</v>
      </c>
      <c r="W49" s="2">
        <v>1</v>
      </c>
      <c r="Y49" s="30" t="s">
        <v>70</v>
      </c>
      <c r="Z49" s="2">
        <v>5</v>
      </c>
      <c r="AB49" s="30" t="s">
        <v>70</v>
      </c>
      <c r="AC49" s="2">
        <v>2</v>
      </c>
      <c r="AE49" s="30" t="s">
        <v>70</v>
      </c>
      <c r="AF49" s="2">
        <v>1</v>
      </c>
      <c r="AH49" s="30" t="s">
        <v>70</v>
      </c>
      <c r="AI49" s="2">
        <v>1</v>
      </c>
      <c r="AK49" s="30" t="s">
        <v>70</v>
      </c>
      <c r="AL49" s="2">
        <v>2</v>
      </c>
      <c r="AN49" s="30" t="s">
        <v>70</v>
      </c>
      <c r="AO49" s="2">
        <v>1</v>
      </c>
    </row>
    <row r="50" spans="1:44" ht="22.5" customHeight="1" x14ac:dyDescent="0.35">
      <c r="A50" s="449">
        <f t="shared" si="1"/>
        <v>45</v>
      </c>
      <c r="B50" s="473" t="s">
        <v>2172</v>
      </c>
      <c r="C50" s="474" t="s">
        <v>148</v>
      </c>
      <c r="D50" s="449">
        <v>4</v>
      </c>
      <c r="E50" s="449">
        <v>5</v>
      </c>
      <c r="F50" s="449"/>
      <c r="G50" s="472">
        <f t="shared" si="0"/>
        <v>100000</v>
      </c>
      <c r="H50" s="475" t="s">
        <v>181</v>
      </c>
      <c r="I50" s="236" t="s">
        <v>2293</v>
      </c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30" t="s">
        <v>71</v>
      </c>
      <c r="W50" s="281"/>
      <c r="Y50" s="30" t="s">
        <v>71</v>
      </c>
      <c r="Z50" s="2"/>
      <c r="AB50" s="30" t="s">
        <v>71</v>
      </c>
      <c r="AC50" s="2">
        <v>5</v>
      </c>
      <c r="AE50" s="30" t="s">
        <v>71</v>
      </c>
      <c r="AF50" s="2"/>
      <c r="AH50" s="30" t="s">
        <v>71</v>
      </c>
      <c r="AI50" s="2"/>
      <c r="AK50" s="30" t="s">
        <v>71</v>
      </c>
      <c r="AL50" s="2"/>
      <c r="AN50" s="30" t="s">
        <v>71</v>
      </c>
      <c r="AO50" s="2"/>
    </row>
    <row r="51" spans="1:44" ht="22.5" customHeight="1" x14ac:dyDescent="0.35">
      <c r="A51" s="449">
        <f t="shared" si="1"/>
        <v>46</v>
      </c>
      <c r="B51" s="470" t="s">
        <v>503</v>
      </c>
      <c r="C51" s="474" t="s">
        <v>148</v>
      </c>
      <c r="D51" s="449">
        <v>4</v>
      </c>
      <c r="E51" s="448">
        <v>2</v>
      </c>
      <c r="F51" s="448">
        <v>5</v>
      </c>
      <c r="G51" s="472">
        <f t="shared" si="0"/>
        <v>140000</v>
      </c>
      <c r="H51" s="476" t="s">
        <v>181</v>
      </c>
      <c r="I51" s="236" t="s">
        <v>2294</v>
      </c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120" t="s">
        <v>0</v>
      </c>
      <c r="W51" s="79">
        <f>(W49+W50)*20000</f>
        <v>20000</v>
      </c>
      <c r="Y51" s="120" t="s">
        <v>0</v>
      </c>
      <c r="Z51" s="79">
        <f>(Z49+Z50)*20000</f>
        <v>100000</v>
      </c>
      <c r="AB51" s="120" t="s">
        <v>0</v>
      </c>
      <c r="AC51" s="79">
        <f>(AC49+AC50)*20000</f>
        <v>140000</v>
      </c>
      <c r="AE51" s="120" t="s">
        <v>0</v>
      </c>
      <c r="AF51" s="79">
        <f>(AF49+AF50)*20000</f>
        <v>20000</v>
      </c>
      <c r="AH51" s="120" t="s">
        <v>0</v>
      </c>
      <c r="AI51" s="79">
        <f>(AI49+AI50)*20000</f>
        <v>20000</v>
      </c>
      <c r="AK51" s="120" t="s">
        <v>0</v>
      </c>
      <c r="AL51" s="79">
        <f>(AL49+AL50)*20000</f>
        <v>40000</v>
      </c>
      <c r="AN51" s="120" t="s">
        <v>0</v>
      </c>
      <c r="AO51" s="79">
        <f>(AO49+AO50)*20000</f>
        <v>20000</v>
      </c>
    </row>
    <row r="52" spans="1:44" ht="22.5" customHeight="1" x14ac:dyDescent="0.35">
      <c r="A52" s="449">
        <f t="shared" si="1"/>
        <v>47</v>
      </c>
      <c r="B52" s="473" t="s">
        <v>2298</v>
      </c>
      <c r="C52" s="474" t="s">
        <v>148</v>
      </c>
      <c r="D52" s="449">
        <v>4</v>
      </c>
      <c r="E52" s="449">
        <v>1</v>
      </c>
      <c r="F52" s="449"/>
      <c r="G52" s="472">
        <f t="shared" si="0"/>
        <v>20000</v>
      </c>
      <c r="H52" s="475" t="s">
        <v>181</v>
      </c>
      <c r="I52" s="236" t="s">
        <v>2295</v>
      </c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436"/>
      <c r="W52" s="341"/>
      <c r="X52" s="132"/>
      <c r="Y52" s="436"/>
      <c r="Z52" s="132"/>
      <c r="AA52" s="132"/>
      <c r="AB52" s="436"/>
      <c r="AC52" s="132"/>
      <c r="AD52" s="132"/>
      <c r="AE52" s="436"/>
      <c r="AF52" s="132"/>
      <c r="AG52" s="132"/>
      <c r="AH52" s="436"/>
      <c r="AI52" s="132"/>
      <c r="AJ52" s="132"/>
      <c r="AK52" s="436"/>
      <c r="AL52" s="132"/>
      <c r="AM52" s="132"/>
      <c r="AN52" s="436"/>
      <c r="AO52" s="132"/>
    </row>
    <row r="53" spans="1:44" ht="22.5" customHeight="1" x14ac:dyDescent="0.35">
      <c r="A53" s="449">
        <f t="shared" si="1"/>
        <v>48</v>
      </c>
      <c r="B53" s="470" t="s">
        <v>2299</v>
      </c>
      <c r="C53" s="474" t="s">
        <v>148</v>
      </c>
      <c r="D53" s="449">
        <v>4</v>
      </c>
      <c r="E53" s="448">
        <v>1</v>
      </c>
      <c r="F53" s="448"/>
      <c r="G53" s="472">
        <f t="shared" ref="G53:G60" si="4">(E53+F53)*20000</f>
        <v>20000</v>
      </c>
      <c r="H53" s="476" t="s">
        <v>181</v>
      </c>
      <c r="I53" s="132" t="s">
        <v>2296</v>
      </c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100" t="s">
        <v>2</v>
      </c>
      <c r="W53" s="6" t="s">
        <v>824</v>
      </c>
      <c r="X53" s="132"/>
      <c r="Y53" s="100" t="s">
        <v>2</v>
      </c>
      <c r="Z53" s="6"/>
      <c r="AA53" s="132"/>
      <c r="AB53" s="100" t="s">
        <v>2</v>
      </c>
      <c r="AC53" s="6"/>
      <c r="AD53" s="132"/>
      <c r="AE53" s="100" t="s">
        <v>2</v>
      </c>
      <c r="AF53" s="6"/>
      <c r="AG53" s="132"/>
      <c r="AH53" s="100" t="s">
        <v>2</v>
      </c>
      <c r="AI53" s="6"/>
      <c r="AJ53" s="132"/>
      <c r="AK53" s="100" t="s">
        <v>2</v>
      </c>
      <c r="AL53" s="6"/>
      <c r="AM53" s="132"/>
      <c r="AN53" s="100" t="s">
        <v>2</v>
      </c>
      <c r="AO53" s="6"/>
    </row>
    <row r="54" spans="1:44" ht="22.5" customHeight="1" x14ac:dyDescent="0.35">
      <c r="A54" s="449">
        <f t="shared" si="1"/>
        <v>49</v>
      </c>
      <c r="B54" s="470" t="s">
        <v>507</v>
      </c>
      <c r="C54" s="474" t="s">
        <v>148</v>
      </c>
      <c r="D54" s="449">
        <v>4</v>
      </c>
      <c r="E54" s="448">
        <v>2</v>
      </c>
      <c r="F54" s="448"/>
      <c r="G54" s="472">
        <f t="shared" si="4"/>
        <v>40000</v>
      </c>
      <c r="H54" s="476" t="s">
        <v>181</v>
      </c>
      <c r="I54" s="341" t="s">
        <v>2297</v>
      </c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100" t="s">
        <v>457</v>
      </c>
      <c r="W54" s="6" t="s">
        <v>825</v>
      </c>
      <c r="X54" s="132"/>
      <c r="Y54" s="100" t="s">
        <v>457</v>
      </c>
      <c r="Z54" s="6"/>
      <c r="AA54" s="132"/>
      <c r="AB54" s="100" t="s">
        <v>457</v>
      </c>
      <c r="AC54" s="6"/>
      <c r="AD54" s="132"/>
      <c r="AE54" s="100" t="s">
        <v>457</v>
      </c>
      <c r="AF54" s="6"/>
      <c r="AG54" s="132"/>
      <c r="AH54" s="100" t="s">
        <v>457</v>
      </c>
      <c r="AI54" s="6"/>
      <c r="AJ54" s="132"/>
      <c r="AK54" s="100" t="s">
        <v>457</v>
      </c>
      <c r="AL54" s="6"/>
      <c r="AM54" s="132"/>
      <c r="AN54" s="100" t="s">
        <v>457</v>
      </c>
      <c r="AO54" s="6"/>
    </row>
    <row r="55" spans="1:44" ht="22.5" customHeight="1" x14ac:dyDescent="0.35">
      <c r="A55" s="449">
        <f t="shared" si="1"/>
        <v>50</v>
      </c>
      <c r="B55" s="470" t="s">
        <v>991</v>
      </c>
      <c r="C55" s="474" t="s">
        <v>2187</v>
      </c>
      <c r="D55" s="449">
        <v>7</v>
      </c>
      <c r="E55" s="448">
        <v>1</v>
      </c>
      <c r="F55" s="448"/>
      <c r="G55" s="472">
        <f t="shared" si="4"/>
        <v>20000</v>
      </c>
      <c r="H55" s="476" t="s">
        <v>181</v>
      </c>
      <c r="I55" s="341" t="s">
        <v>2300</v>
      </c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100" t="s">
        <v>99</v>
      </c>
      <c r="W55" s="100">
        <v>7</v>
      </c>
      <c r="X55" s="132"/>
      <c r="Y55" s="100" t="s">
        <v>99</v>
      </c>
      <c r="Z55" s="100"/>
      <c r="AA55" s="132"/>
      <c r="AB55" s="100" t="s">
        <v>99</v>
      </c>
      <c r="AC55" s="100"/>
      <c r="AD55" s="132"/>
      <c r="AE55" s="100" t="s">
        <v>99</v>
      </c>
      <c r="AF55" s="100"/>
      <c r="AG55" s="132"/>
      <c r="AH55" s="100" t="s">
        <v>99</v>
      </c>
      <c r="AI55" s="100"/>
      <c r="AJ55" s="132"/>
      <c r="AK55" s="100" t="s">
        <v>99</v>
      </c>
      <c r="AL55" s="100"/>
      <c r="AM55" s="132"/>
      <c r="AN55" s="100" t="s">
        <v>99</v>
      </c>
      <c r="AO55" s="100"/>
    </row>
    <row r="56" spans="1:44" ht="22.5" customHeight="1" x14ac:dyDescent="0.35">
      <c r="A56" s="449">
        <f t="shared" si="1"/>
        <v>51</v>
      </c>
      <c r="B56" s="470" t="s">
        <v>824</v>
      </c>
      <c r="C56" s="471" t="s">
        <v>825</v>
      </c>
      <c r="D56" s="448">
        <v>7</v>
      </c>
      <c r="E56" s="448">
        <v>4</v>
      </c>
      <c r="F56" s="448"/>
      <c r="G56" s="472">
        <f t="shared" si="4"/>
        <v>80000</v>
      </c>
      <c r="H56" s="476" t="s">
        <v>181</v>
      </c>
      <c r="I56" s="236" t="s">
        <v>2301</v>
      </c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30" t="s">
        <v>70</v>
      </c>
      <c r="W56" s="2">
        <v>4</v>
      </c>
      <c r="X56" s="132"/>
      <c r="Y56" s="30" t="s">
        <v>70</v>
      </c>
      <c r="Z56" s="2"/>
      <c r="AA56" s="132"/>
      <c r="AB56" s="30" t="s">
        <v>70</v>
      </c>
      <c r="AC56" s="2"/>
      <c r="AD56" s="132"/>
      <c r="AE56" s="30" t="s">
        <v>70</v>
      </c>
      <c r="AF56" s="2"/>
      <c r="AG56" s="132"/>
      <c r="AH56" s="30" t="s">
        <v>70</v>
      </c>
      <c r="AI56" s="2"/>
      <c r="AJ56" s="132"/>
      <c r="AK56" s="30" t="s">
        <v>70</v>
      </c>
      <c r="AL56" s="2"/>
      <c r="AM56" s="132"/>
      <c r="AN56" s="30" t="s">
        <v>70</v>
      </c>
      <c r="AO56" s="2"/>
    </row>
    <row r="57" spans="1:44" ht="22.5" customHeight="1" x14ac:dyDescent="0.35">
      <c r="A57" s="449">
        <f t="shared" si="1"/>
        <v>52</v>
      </c>
      <c r="B57" s="470" t="s">
        <v>424</v>
      </c>
      <c r="C57" s="471" t="s">
        <v>104</v>
      </c>
      <c r="D57" s="448">
        <v>4</v>
      </c>
      <c r="E57" s="448"/>
      <c r="F57" s="448">
        <v>1</v>
      </c>
      <c r="G57" s="472">
        <f t="shared" si="4"/>
        <v>20000</v>
      </c>
      <c r="H57" s="476" t="s">
        <v>181</v>
      </c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30" t="s">
        <v>71</v>
      </c>
      <c r="W57" s="281"/>
      <c r="X57" s="132"/>
      <c r="Y57" s="30" t="s">
        <v>71</v>
      </c>
      <c r="Z57" s="281"/>
      <c r="AA57" s="132"/>
      <c r="AB57" s="30" t="s">
        <v>71</v>
      </c>
      <c r="AC57" s="281"/>
      <c r="AD57" s="132"/>
      <c r="AE57" s="30" t="s">
        <v>71</v>
      </c>
      <c r="AF57" s="281"/>
      <c r="AG57" s="132"/>
      <c r="AH57" s="30" t="s">
        <v>71</v>
      </c>
      <c r="AI57" s="281"/>
      <c r="AJ57" s="132"/>
      <c r="AK57" s="30" t="s">
        <v>71</v>
      </c>
      <c r="AL57" s="281"/>
      <c r="AM57" s="132"/>
      <c r="AN57" s="30" t="s">
        <v>71</v>
      </c>
      <c r="AO57" s="281"/>
    </row>
    <row r="58" spans="1:44" ht="22.5" customHeight="1" x14ac:dyDescent="0.35">
      <c r="A58" s="449">
        <f t="shared" si="1"/>
        <v>53</v>
      </c>
      <c r="B58" s="470" t="s">
        <v>2337</v>
      </c>
      <c r="C58" s="471" t="s">
        <v>104</v>
      </c>
      <c r="D58" s="448">
        <v>4</v>
      </c>
      <c r="E58" s="448"/>
      <c r="F58" s="448">
        <v>1</v>
      </c>
      <c r="G58" s="472">
        <f t="shared" si="4"/>
        <v>20000</v>
      </c>
      <c r="H58" s="476" t="s">
        <v>181</v>
      </c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120" t="s">
        <v>0</v>
      </c>
      <c r="W58" s="79">
        <f>(W56+W57)*20000</f>
        <v>80000</v>
      </c>
      <c r="X58" s="132"/>
      <c r="Y58" s="120" t="s">
        <v>0</v>
      </c>
      <c r="Z58" s="79">
        <f>(Z56+Z57)*20000</f>
        <v>0</v>
      </c>
      <c r="AA58" s="132"/>
      <c r="AB58" s="120" t="s">
        <v>0</v>
      </c>
      <c r="AC58" s="79">
        <f>(AC56+AC57)*20000</f>
        <v>0</v>
      </c>
      <c r="AD58" s="132"/>
      <c r="AE58" s="120" t="s">
        <v>0</v>
      </c>
      <c r="AF58" s="79">
        <f>(AF56+AF57)*20000</f>
        <v>0</v>
      </c>
      <c r="AG58" s="132"/>
      <c r="AH58" s="120" t="s">
        <v>0</v>
      </c>
      <c r="AI58" s="79">
        <f>(AI56+AI57)*20000</f>
        <v>0</v>
      </c>
      <c r="AJ58" s="132"/>
      <c r="AK58" s="120" t="s">
        <v>0</v>
      </c>
      <c r="AL58" s="79">
        <f>(AL56+AL57)*20000</f>
        <v>0</v>
      </c>
      <c r="AM58" s="132"/>
      <c r="AN58" s="120" t="s">
        <v>0</v>
      </c>
      <c r="AO58" s="79">
        <f>(AO56+AO57)*20000</f>
        <v>0</v>
      </c>
    </row>
    <row r="59" spans="1:44" x14ac:dyDescent="0.35">
      <c r="A59" s="449">
        <v>54</v>
      </c>
      <c r="B59" s="470" t="s">
        <v>420</v>
      </c>
      <c r="C59" s="471" t="s">
        <v>886</v>
      </c>
      <c r="D59" s="448">
        <v>7</v>
      </c>
      <c r="E59" s="448">
        <v>1</v>
      </c>
      <c r="F59" s="448">
        <v>1</v>
      </c>
      <c r="G59" s="472">
        <f t="shared" si="4"/>
        <v>40000</v>
      </c>
      <c r="H59" s="533" t="s">
        <v>181</v>
      </c>
      <c r="V59" s="436"/>
      <c r="W59" s="132"/>
      <c r="X59" s="132"/>
      <c r="Y59" s="436"/>
      <c r="Z59" s="132"/>
      <c r="AA59" s="132"/>
      <c r="AB59" s="436"/>
      <c r="AC59" s="132"/>
      <c r="AD59" s="132"/>
      <c r="AE59" s="436"/>
      <c r="AF59" s="132"/>
      <c r="AG59" s="132"/>
      <c r="AH59" s="436"/>
      <c r="AI59" s="132"/>
      <c r="AJ59" s="132"/>
      <c r="AK59" s="436"/>
      <c r="AL59" s="132"/>
      <c r="AM59" s="132"/>
      <c r="AN59" s="436"/>
      <c r="AO59" s="132"/>
      <c r="AP59" s="75"/>
      <c r="AQ59" s="75"/>
      <c r="AR59" s="75"/>
    </row>
    <row r="60" spans="1:44" x14ac:dyDescent="0.35">
      <c r="A60" s="530">
        <v>55</v>
      </c>
      <c r="B60" s="531" t="s">
        <v>1282</v>
      </c>
      <c r="C60" s="471" t="s">
        <v>1638</v>
      </c>
      <c r="D60" s="448">
        <v>7</v>
      </c>
      <c r="E60" s="532">
        <v>1</v>
      </c>
      <c r="F60" s="448"/>
      <c r="G60" s="472">
        <f t="shared" si="4"/>
        <v>20000</v>
      </c>
      <c r="H60" s="533" t="s">
        <v>181</v>
      </c>
      <c r="V60" s="436"/>
      <c r="W60" s="132"/>
      <c r="X60" s="132"/>
      <c r="Y60" s="436"/>
      <c r="Z60" s="132"/>
      <c r="AA60" s="132"/>
      <c r="AB60" s="436"/>
      <c r="AC60" s="132"/>
      <c r="AD60" s="132"/>
      <c r="AE60" s="436"/>
      <c r="AF60" s="132"/>
      <c r="AG60" s="132"/>
      <c r="AH60" s="436"/>
      <c r="AI60" s="132"/>
      <c r="AJ60" s="132"/>
      <c r="AK60" s="436"/>
      <c r="AL60" s="132"/>
      <c r="AM60" s="132"/>
      <c r="AN60" s="436"/>
      <c r="AO60" s="132"/>
      <c r="AP60" s="75"/>
      <c r="AQ60" s="75"/>
      <c r="AR60" s="75"/>
    </row>
    <row r="61" spans="1:44" x14ac:dyDescent="0.35">
      <c r="A61" s="530">
        <v>56</v>
      </c>
      <c r="V61" s="436"/>
      <c r="W61" s="132"/>
      <c r="X61" s="132"/>
      <c r="Y61" s="436"/>
      <c r="Z61" s="132"/>
      <c r="AA61" s="132"/>
      <c r="AB61" s="436"/>
      <c r="AC61" s="132"/>
      <c r="AD61" s="132"/>
      <c r="AE61" s="436"/>
      <c r="AF61" s="132"/>
      <c r="AG61" s="132"/>
      <c r="AH61" s="436"/>
      <c r="AI61" s="132"/>
      <c r="AJ61" s="132"/>
      <c r="AK61" s="436"/>
      <c r="AL61" s="132"/>
      <c r="AM61" s="132"/>
      <c r="AN61" s="436"/>
      <c r="AO61" s="132"/>
      <c r="AP61" s="75"/>
      <c r="AQ61" s="75"/>
      <c r="AR61" s="75"/>
    </row>
    <row r="62" spans="1:44" x14ac:dyDescent="0.35">
      <c r="A62" s="660" t="s">
        <v>140</v>
      </c>
      <c r="B62" s="661"/>
      <c r="C62" s="438"/>
      <c r="D62" s="518"/>
      <c r="E62" s="514">
        <f>SUM(E6:E60)</f>
        <v>87</v>
      </c>
      <c r="F62" s="518">
        <f>SUM(F6:F59)</f>
        <v>26</v>
      </c>
      <c r="G62" s="45">
        <f>SUM(G6:G59)</f>
        <v>2240000</v>
      </c>
      <c r="H62" s="100"/>
      <c r="V62" s="436"/>
      <c r="W62" s="132"/>
      <c r="X62" s="132"/>
      <c r="Y62" s="436"/>
      <c r="Z62" s="132"/>
      <c r="AA62" s="132"/>
      <c r="AB62" s="436"/>
      <c r="AC62" s="132"/>
      <c r="AD62" s="132"/>
      <c r="AE62" s="436"/>
      <c r="AF62" s="132"/>
      <c r="AG62" s="132"/>
      <c r="AH62" s="436"/>
      <c r="AI62" s="132"/>
      <c r="AJ62" s="132"/>
      <c r="AK62" s="436"/>
      <c r="AL62" s="132"/>
      <c r="AM62" s="132"/>
      <c r="AN62" s="436"/>
      <c r="AO62" s="132"/>
      <c r="AP62" s="75"/>
      <c r="AQ62" s="75"/>
      <c r="AR62" s="75"/>
    </row>
    <row r="63" spans="1:44" x14ac:dyDescent="0.35">
      <c r="V63" s="436"/>
      <c r="W63" s="436"/>
      <c r="X63" s="132"/>
      <c r="Y63" s="436"/>
      <c r="Z63" s="436"/>
      <c r="AA63" s="132"/>
      <c r="AB63" s="436"/>
      <c r="AC63" s="436"/>
      <c r="AD63" s="132"/>
      <c r="AE63" s="436"/>
      <c r="AF63" s="436"/>
      <c r="AG63" s="132"/>
      <c r="AH63" s="436"/>
      <c r="AI63" s="436"/>
      <c r="AJ63" s="132"/>
      <c r="AK63" s="436"/>
      <c r="AL63" s="436"/>
      <c r="AM63" s="132"/>
      <c r="AN63" s="436"/>
      <c r="AO63" s="436"/>
      <c r="AP63" s="75"/>
      <c r="AQ63" s="75"/>
      <c r="AR63" s="75"/>
    </row>
    <row r="64" spans="1:44" x14ac:dyDescent="0.35">
      <c r="B64" s="540"/>
      <c r="C64" s="529" t="s">
        <v>2288</v>
      </c>
      <c r="D64" s="118" t="s">
        <v>187</v>
      </c>
      <c r="E64" s="94">
        <v>1</v>
      </c>
      <c r="F64" s="94">
        <v>1</v>
      </c>
      <c r="G64" s="94"/>
      <c r="H64" s="233">
        <f t="shared" ref="H64:H66" si="5">(F64+G64)*20000</f>
        <v>20000</v>
      </c>
      <c r="I64" s="118"/>
      <c r="V64" s="362"/>
      <c r="W64" s="132"/>
      <c r="X64" s="132"/>
      <c r="Y64" s="436"/>
      <c r="Z64" s="132"/>
      <c r="AA64" s="132"/>
      <c r="AB64" s="436"/>
      <c r="AC64" s="132"/>
      <c r="AD64" s="132"/>
      <c r="AE64" s="436"/>
      <c r="AF64" s="132"/>
      <c r="AG64" s="132"/>
      <c r="AH64" s="436"/>
      <c r="AI64" s="132"/>
      <c r="AJ64" s="132"/>
      <c r="AK64" s="436"/>
      <c r="AL64" s="132"/>
      <c r="AM64" s="132"/>
      <c r="AN64" s="436"/>
      <c r="AO64" s="132"/>
      <c r="AP64" s="75"/>
      <c r="AQ64" s="75"/>
      <c r="AR64" s="75"/>
    </row>
    <row r="65" spans="1:44" s="132" customFormat="1" x14ac:dyDescent="0.35">
      <c r="A65" s="515"/>
      <c r="B65" s="495"/>
      <c r="C65" s="539"/>
      <c r="D65" s="232"/>
      <c r="E65" s="230"/>
      <c r="F65" s="230"/>
      <c r="G65" s="230"/>
      <c r="H65" s="233"/>
      <c r="I65" s="293"/>
      <c r="V65" s="436"/>
      <c r="W65" s="523"/>
      <c r="Y65" s="436"/>
      <c r="Z65" s="523"/>
      <c r="AB65" s="436"/>
      <c r="AC65" s="523"/>
      <c r="AE65" s="436"/>
      <c r="AF65" s="523"/>
      <c r="AH65" s="436"/>
      <c r="AI65" s="523"/>
      <c r="AK65" s="436"/>
      <c r="AL65" s="523"/>
      <c r="AN65" s="436"/>
      <c r="AO65" s="523"/>
      <c r="AP65" s="75"/>
      <c r="AQ65" s="75"/>
      <c r="AR65" s="75"/>
    </row>
    <row r="66" spans="1:44" s="132" customFormat="1" x14ac:dyDescent="0.35">
      <c r="A66" s="515"/>
      <c r="B66" s="495"/>
      <c r="C66" s="539" t="s">
        <v>2148</v>
      </c>
      <c r="D66" s="232" t="s">
        <v>484</v>
      </c>
      <c r="E66" s="230">
        <v>6</v>
      </c>
      <c r="F66" s="230">
        <v>1</v>
      </c>
      <c r="G66" s="230"/>
      <c r="H66" s="233">
        <f t="shared" si="5"/>
        <v>20000</v>
      </c>
      <c r="I66" s="232" t="s">
        <v>814</v>
      </c>
      <c r="V66" s="436"/>
      <c r="Y66" s="436"/>
      <c r="AB66" s="436"/>
      <c r="AE66" s="436"/>
      <c r="AH66" s="436"/>
      <c r="AK66" s="436"/>
      <c r="AN66" s="436"/>
      <c r="AP66" s="75"/>
      <c r="AQ66" s="75"/>
      <c r="AR66" s="75"/>
    </row>
    <row r="67" spans="1:44" s="132" customFormat="1" x14ac:dyDescent="0.35">
      <c r="A67" s="515"/>
      <c r="B67" s="495"/>
      <c r="C67" s="539"/>
      <c r="D67" s="232"/>
      <c r="E67" s="230"/>
      <c r="F67" s="230"/>
      <c r="G67" s="230"/>
      <c r="H67" s="233"/>
      <c r="I67" s="293"/>
      <c r="V67" s="436"/>
      <c r="W67" s="436"/>
      <c r="Y67" s="436"/>
      <c r="Z67" s="436"/>
      <c r="AB67" s="436"/>
      <c r="AC67" s="436"/>
      <c r="AE67" s="436"/>
      <c r="AF67" s="436"/>
      <c r="AH67" s="436"/>
      <c r="AI67" s="436"/>
      <c r="AK67" s="436"/>
      <c r="AL67" s="436"/>
      <c r="AN67" s="436"/>
      <c r="AO67" s="436"/>
      <c r="AP67" s="75"/>
      <c r="AQ67" s="75"/>
      <c r="AR67" s="75"/>
    </row>
    <row r="68" spans="1:44" s="132" customFormat="1" x14ac:dyDescent="0.35">
      <c r="A68" s="528"/>
      <c r="B68" s="495"/>
      <c r="C68" s="496"/>
      <c r="D68" s="497"/>
      <c r="E68" s="495"/>
      <c r="F68" s="495"/>
      <c r="G68" s="495"/>
      <c r="H68" s="498">
        <f>SUM(H64:H67)</f>
        <v>40000</v>
      </c>
      <c r="I68" s="236"/>
      <c r="V68" s="436"/>
      <c r="Y68" s="436"/>
      <c r="AB68" s="436"/>
      <c r="AE68" s="436"/>
      <c r="AH68" s="436"/>
      <c r="AK68" s="436"/>
      <c r="AN68" s="436"/>
      <c r="AP68" s="75"/>
      <c r="AQ68" s="75"/>
      <c r="AR68" s="75"/>
    </row>
    <row r="69" spans="1:44" s="132" customFormat="1" x14ac:dyDescent="0.35">
      <c r="A69" s="528"/>
      <c r="B69" s="495"/>
      <c r="C69" s="496"/>
      <c r="D69" s="497"/>
      <c r="E69" s="495"/>
      <c r="F69" s="495"/>
      <c r="G69" s="495"/>
      <c r="H69" s="498"/>
      <c r="I69" s="236"/>
      <c r="V69" s="436"/>
      <c r="Y69" s="436"/>
      <c r="AB69" s="436"/>
      <c r="AE69" s="436"/>
      <c r="AH69" s="436"/>
      <c r="AK69" s="436"/>
      <c r="AN69" s="436"/>
      <c r="AP69" s="75"/>
      <c r="AQ69" s="75"/>
      <c r="AR69" s="75"/>
    </row>
    <row r="70" spans="1:44" s="132" customFormat="1" x14ac:dyDescent="0.35">
      <c r="A70" s="528"/>
      <c r="B70" s="495"/>
      <c r="C70" s="496"/>
      <c r="D70" s="497"/>
      <c r="E70" s="495"/>
      <c r="F70" s="495"/>
      <c r="G70" s="495"/>
      <c r="H70" s="498"/>
      <c r="I70" s="236"/>
      <c r="V70" s="436"/>
      <c r="Y70" s="436"/>
      <c r="AB70" s="436"/>
      <c r="AE70" s="436"/>
      <c r="AH70" s="436"/>
      <c r="AK70" s="436"/>
      <c r="AN70" s="436"/>
      <c r="AP70" s="75"/>
      <c r="AQ70" s="75"/>
      <c r="AR70" s="75"/>
    </row>
    <row r="71" spans="1:44" x14ac:dyDescent="0.35">
      <c r="B71" s="521" t="s">
        <v>1443</v>
      </c>
      <c r="C71" s="495">
        <f>E62-C72-C73-C74-C75-C76</f>
        <v>79</v>
      </c>
      <c r="D71" s="495"/>
      <c r="E71" s="524"/>
      <c r="G71" s="336"/>
      <c r="H71" s="439"/>
      <c r="V71" s="436"/>
      <c r="W71" s="523"/>
      <c r="X71" s="132"/>
      <c r="Y71" s="436"/>
      <c r="Z71" s="523"/>
      <c r="AA71" s="132"/>
      <c r="AB71" s="436"/>
      <c r="AC71" s="523"/>
      <c r="AD71" s="132"/>
      <c r="AE71" s="436"/>
      <c r="AF71" s="523"/>
      <c r="AG71" s="132"/>
      <c r="AH71" s="436"/>
      <c r="AI71" s="523"/>
      <c r="AJ71" s="132"/>
      <c r="AK71" s="436"/>
      <c r="AL71" s="523"/>
      <c r="AM71" s="132"/>
      <c r="AN71" s="436"/>
      <c r="AO71" s="523"/>
      <c r="AP71" s="75"/>
      <c r="AQ71" s="75"/>
      <c r="AR71" s="75"/>
    </row>
    <row r="72" spans="1:44" x14ac:dyDescent="0.35">
      <c r="B72" s="521" t="s">
        <v>1603</v>
      </c>
      <c r="C72" s="522">
        <v>3</v>
      </c>
      <c r="E72" s="69"/>
      <c r="H72" s="294"/>
      <c r="V72" s="436"/>
      <c r="W72" s="436"/>
      <c r="X72" s="132"/>
      <c r="Y72" s="436"/>
      <c r="Z72" s="436"/>
      <c r="AA72" s="132"/>
      <c r="AB72" s="436"/>
      <c r="AC72" s="436"/>
      <c r="AD72" s="132"/>
      <c r="AE72" s="436"/>
      <c r="AF72" s="436"/>
      <c r="AG72" s="132"/>
      <c r="AH72" s="436"/>
      <c r="AI72" s="436"/>
      <c r="AJ72" s="132"/>
      <c r="AK72" s="436"/>
      <c r="AL72" s="436"/>
      <c r="AM72" s="132"/>
      <c r="AN72" s="436"/>
      <c r="AO72" s="436"/>
      <c r="AP72" s="75"/>
      <c r="AQ72" s="75"/>
      <c r="AR72" s="75"/>
    </row>
    <row r="73" spans="1:44" x14ac:dyDescent="0.35">
      <c r="B73" s="521" t="s">
        <v>1998</v>
      </c>
      <c r="C73" s="522">
        <v>1</v>
      </c>
      <c r="E73" s="69"/>
      <c r="V73" s="436"/>
      <c r="W73" s="132"/>
      <c r="X73" s="132"/>
      <c r="Y73" s="436"/>
      <c r="Z73" s="132"/>
      <c r="AA73" s="132"/>
      <c r="AB73" s="436"/>
      <c r="AC73" s="132"/>
      <c r="AD73" s="132"/>
      <c r="AE73" s="436"/>
      <c r="AF73" s="132"/>
      <c r="AG73" s="132"/>
      <c r="AH73" s="436"/>
      <c r="AI73" s="132"/>
      <c r="AJ73" s="132"/>
      <c r="AK73" s="436"/>
      <c r="AL73" s="132"/>
      <c r="AM73" s="132"/>
      <c r="AN73" s="436"/>
      <c r="AO73" s="132"/>
      <c r="AP73" s="75"/>
      <c r="AQ73" s="75"/>
      <c r="AR73" s="75"/>
    </row>
    <row r="74" spans="1:44" x14ac:dyDescent="0.35">
      <c r="B74" s="521" t="s">
        <v>2277</v>
      </c>
      <c r="C74" s="522">
        <v>1</v>
      </c>
      <c r="E74" s="69"/>
      <c r="V74" s="362"/>
      <c r="W74" s="132"/>
      <c r="X74" s="132"/>
      <c r="Y74" s="436"/>
      <c r="Z74" s="132"/>
      <c r="AA74" s="132"/>
      <c r="AB74" s="436"/>
      <c r="AC74" s="132"/>
      <c r="AD74" s="132"/>
      <c r="AE74" s="436"/>
      <c r="AF74" s="132"/>
      <c r="AG74" s="132"/>
      <c r="AH74" s="436"/>
      <c r="AI74" s="132"/>
      <c r="AJ74" s="132"/>
      <c r="AK74" s="436"/>
      <c r="AL74" s="132"/>
      <c r="AM74" s="132"/>
      <c r="AN74" s="436"/>
      <c r="AO74" s="132"/>
      <c r="AP74" s="75"/>
      <c r="AQ74" s="75"/>
      <c r="AR74" s="75"/>
    </row>
    <row r="75" spans="1:44" x14ac:dyDescent="0.35">
      <c r="B75" s="521" t="s">
        <v>1930</v>
      </c>
      <c r="C75" s="522">
        <v>2</v>
      </c>
      <c r="E75" s="69"/>
      <c r="V75" s="360"/>
      <c r="W75" s="523"/>
      <c r="X75" s="132"/>
      <c r="Y75" s="436"/>
      <c r="Z75" s="523"/>
      <c r="AA75" s="132"/>
      <c r="AB75" s="436"/>
      <c r="AC75" s="523"/>
      <c r="AD75" s="132"/>
      <c r="AE75" s="436"/>
      <c r="AF75" s="523"/>
      <c r="AG75" s="132"/>
      <c r="AH75" s="436"/>
      <c r="AI75" s="523"/>
      <c r="AJ75" s="132"/>
      <c r="AK75" s="436"/>
      <c r="AL75" s="523"/>
      <c r="AM75" s="132"/>
      <c r="AN75" s="436"/>
      <c r="AO75" s="523"/>
      <c r="AP75" s="75"/>
      <c r="AQ75" s="75"/>
      <c r="AR75" s="75"/>
    </row>
    <row r="76" spans="1:44" x14ac:dyDescent="0.35">
      <c r="B76" s="521" t="s">
        <v>2072</v>
      </c>
      <c r="C76" s="522">
        <v>1</v>
      </c>
      <c r="D76" s="86"/>
      <c r="E76" s="86"/>
      <c r="F76" s="513"/>
      <c r="V76" s="265"/>
      <c r="W76" s="265"/>
      <c r="X76" s="265"/>
      <c r="Y76" s="265"/>
      <c r="Z76" s="265"/>
      <c r="AA76" s="265"/>
      <c r="AB76" s="265"/>
      <c r="AC76" s="265"/>
      <c r="AD76" s="265"/>
      <c r="AE76" s="265"/>
      <c r="AF76" s="265"/>
      <c r="AG76" s="265"/>
      <c r="AH76" s="265"/>
      <c r="AI76" s="265"/>
      <c r="AJ76" s="265"/>
      <c r="AK76" s="265"/>
      <c r="AL76" s="265"/>
      <c r="AM76" s="265"/>
      <c r="AN76" s="265"/>
      <c r="AO76" s="265"/>
    </row>
    <row r="77" spans="1:44" x14ac:dyDescent="0.35">
      <c r="B77" s="521" t="s">
        <v>71</v>
      </c>
      <c r="C77" s="522">
        <f>F62</f>
        <v>26</v>
      </c>
      <c r="D77" s="86"/>
      <c r="E77" s="513"/>
      <c r="F77" s="86" t="s">
        <v>1082</v>
      </c>
      <c r="G77" s="87"/>
      <c r="H77" s="439"/>
      <c r="V77" s="265"/>
      <c r="W77" s="265"/>
      <c r="X77" s="265"/>
      <c r="Y77" s="265"/>
      <c r="Z77" s="265"/>
      <c r="AA77" s="265"/>
      <c r="AB77" s="265"/>
      <c r="AC77" s="265"/>
      <c r="AD77" s="265"/>
      <c r="AE77" s="265"/>
      <c r="AF77" s="265"/>
      <c r="AG77" s="265"/>
      <c r="AH77" s="265"/>
      <c r="AI77" s="265"/>
      <c r="AJ77" s="265"/>
      <c r="AK77" s="265"/>
      <c r="AL77" s="265"/>
      <c r="AM77" s="265"/>
      <c r="AN77" s="265"/>
      <c r="AO77" s="265"/>
    </row>
    <row r="78" spans="1:44" x14ac:dyDescent="0.35">
      <c r="B78" s="36" t="s">
        <v>140</v>
      </c>
      <c r="C78" s="516">
        <f>SUM(C71:C77)</f>
        <v>113</v>
      </c>
      <c r="D78" s="86">
        <f>C78*20000</f>
        <v>2260000</v>
      </c>
      <c r="E78" s="86">
        <v>1853000</v>
      </c>
      <c r="F78" s="513">
        <f>D78-E78</f>
        <v>407000</v>
      </c>
      <c r="G78" s="87"/>
      <c r="H78" s="465"/>
      <c r="V78" s="265"/>
      <c r="W78" s="265"/>
      <c r="X78" s="265"/>
      <c r="Y78" s="265"/>
      <c r="Z78" s="265"/>
      <c r="AA78" s="265"/>
      <c r="AB78" s="265"/>
      <c r="AC78" s="265"/>
      <c r="AD78" s="265"/>
      <c r="AE78" s="265"/>
      <c r="AF78" s="265"/>
      <c r="AG78" s="265"/>
      <c r="AH78" s="265"/>
      <c r="AI78" s="265"/>
      <c r="AJ78" s="265"/>
      <c r="AK78" s="265"/>
      <c r="AL78" s="265"/>
      <c r="AM78" s="265"/>
      <c r="AN78" s="265"/>
      <c r="AO78" s="265"/>
    </row>
    <row r="79" spans="1:44" x14ac:dyDescent="0.35">
      <c r="B79" s="75"/>
      <c r="C79" s="173"/>
      <c r="D79" s="86"/>
      <c r="E79" s="86"/>
      <c r="F79" s="86">
        <f>4*3000</f>
        <v>12000</v>
      </c>
      <c r="G79" s="87"/>
      <c r="H79" s="439"/>
      <c r="V79" s="265"/>
      <c r="W79" s="265"/>
      <c r="X79" s="265"/>
      <c r="Y79" s="265"/>
      <c r="Z79" s="265"/>
      <c r="AA79" s="265"/>
      <c r="AB79" s="265"/>
      <c r="AC79" s="265"/>
      <c r="AD79" s="265"/>
      <c r="AE79" s="265"/>
      <c r="AF79" s="265"/>
      <c r="AG79" s="265"/>
      <c r="AH79" s="265"/>
      <c r="AI79" s="265"/>
      <c r="AJ79" s="265"/>
      <c r="AK79" s="265"/>
      <c r="AL79" s="265"/>
      <c r="AM79" s="265"/>
      <c r="AN79" s="265"/>
      <c r="AO79" s="265"/>
    </row>
    <row r="80" spans="1:44" x14ac:dyDescent="0.35">
      <c r="B80" s="169"/>
      <c r="C80" s="515"/>
      <c r="F80" s="69">
        <f>SUM(F78:F79)</f>
        <v>419000</v>
      </c>
      <c r="G80" s="294"/>
      <c r="H80" s="294"/>
      <c r="V80" s="265"/>
      <c r="W80" s="265"/>
      <c r="X80" s="265"/>
      <c r="Y80" s="265"/>
      <c r="Z80" s="265"/>
      <c r="AA80" s="265"/>
      <c r="AB80" s="265"/>
      <c r="AC80" s="265"/>
      <c r="AD80" s="265"/>
      <c r="AE80" s="265"/>
      <c r="AF80" s="265"/>
      <c r="AG80" s="265"/>
      <c r="AH80" s="265"/>
      <c r="AI80" s="265"/>
      <c r="AJ80" s="265"/>
      <c r="AK80" s="265"/>
      <c r="AL80" s="265"/>
      <c r="AM80" s="265"/>
      <c r="AN80" s="265"/>
      <c r="AO80" s="265"/>
    </row>
    <row r="81" spans="2:41" x14ac:dyDescent="0.35">
      <c r="F81" s="69"/>
      <c r="G81" s="169"/>
      <c r="H81" s="169"/>
      <c r="V81" s="265"/>
      <c r="W81" s="265"/>
      <c r="X81" s="265"/>
      <c r="Y81" s="265"/>
      <c r="Z81" s="265"/>
      <c r="AA81" s="265"/>
      <c r="AB81" s="265"/>
      <c r="AC81" s="265"/>
      <c r="AD81" s="265"/>
      <c r="AE81" s="265"/>
      <c r="AF81" s="265"/>
      <c r="AG81" s="265"/>
      <c r="AH81" s="265"/>
      <c r="AI81" s="265"/>
      <c r="AJ81" s="265"/>
      <c r="AK81" s="265"/>
      <c r="AL81" s="265"/>
      <c r="AM81" s="265"/>
      <c r="AN81" s="265"/>
      <c r="AO81" s="265"/>
    </row>
    <row r="82" spans="2:41" x14ac:dyDescent="0.35">
      <c r="E82" s="515" t="s">
        <v>2339</v>
      </c>
      <c r="F82" s="69">
        <v>131000</v>
      </c>
      <c r="G82" s="169"/>
      <c r="H82" s="169"/>
      <c r="V82" s="265"/>
      <c r="W82" s="265"/>
      <c r="X82" s="265"/>
      <c r="Y82" s="265"/>
      <c r="Z82" s="265"/>
      <c r="AA82" s="265"/>
      <c r="AB82" s="265"/>
      <c r="AC82" s="265"/>
      <c r="AD82" s="265"/>
      <c r="AE82" s="265"/>
      <c r="AF82" s="265"/>
      <c r="AG82" s="265"/>
      <c r="AH82" s="265"/>
      <c r="AI82" s="265"/>
      <c r="AJ82" s="265"/>
      <c r="AK82" s="265"/>
      <c r="AL82" s="265"/>
      <c r="AM82" s="265"/>
      <c r="AN82" s="265"/>
      <c r="AO82" s="265"/>
    </row>
    <row r="83" spans="2:41" ht="15" thickBot="1" x14ac:dyDescent="0.4">
      <c r="E83" s="515" t="s">
        <v>2340</v>
      </c>
      <c r="F83" s="69">
        <v>80000</v>
      </c>
      <c r="G83" s="294"/>
      <c r="H83" s="294"/>
      <c r="V83" s="265"/>
      <c r="W83" s="265"/>
      <c r="X83" s="265"/>
      <c r="Y83" s="265"/>
      <c r="Z83" s="265"/>
      <c r="AA83" s="265"/>
      <c r="AB83" s="265"/>
      <c r="AC83" s="265"/>
      <c r="AD83" s="265"/>
      <c r="AE83" s="265"/>
      <c r="AF83" s="265"/>
      <c r="AG83" s="265"/>
      <c r="AH83" s="265"/>
      <c r="AI83" s="265"/>
      <c r="AJ83" s="265"/>
      <c r="AK83" s="265"/>
      <c r="AL83" s="265"/>
      <c r="AM83" s="265"/>
      <c r="AN83" s="265"/>
      <c r="AO83" s="265"/>
    </row>
    <row r="84" spans="2:41" x14ac:dyDescent="0.35">
      <c r="B84" s="525" t="s">
        <v>2312</v>
      </c>
      <c r="C84" s="665" t="s">
        <v>816</v>
      </c>
      <c r="F84" s="69">
        <f>SUM(F82:F83)</f>
        <v>211000</v>
      </c>
      <c r="G84" s="29"/>
      <c r="V84" s="265"/>
      <c r="W84" s="265"/>
      <c r="X84" s="265"/>
      <c r="Y84" s="265"/>
      <c r="Z84" s="265"/>
      <c r="AA84" s="265"/>
      <c r="AB84" s="265"/>
      <c r="AC84" s="265"/>
      <c r="AD84" s="265"/>
      <c r="AE84" s="265"/>
      <c r="AF84" s="265"/>
      <c r="AG84" s="265"/>
      <c r="AH84" s="265"/>
      <c r="AI84" s="265"/>
      <c r="AJ84" s="265"/>
      <c r="AK84" s="265"/>
      <c r="AL84" s="265"/>
      <c r="AM84" s="265"/>
      <c r="AN84" s="265"/>
      <c r="AO84" s="265"/>
    </row>
    <row r="85" spans="2:41" x14ac:dyDescent="0.35">
      <c r="B85" s="526" t="s">
        <v>2313</v>
      </c>
      <c r="C85" s="666"/>
      <c r="F85" s="69"/>
      <c r="G85" s="29"/>
    </row>
    <row r="86" spans="2:41" x14ac:dyDescent="0.35">
      <c r="B86" s="526" t="s">
        <v>2314</v>
      </c>
      <c r="C86" s="666"/>
      <c r="F86" s="69">
        <f>F80-F84</f>
        <v>208000</v>
      </c>
      <c r="G86" s="29"/>
    </row>
    <row r="87" spans="2:41" x14ac:dyDescent="0.35">
      <c r="B87" s="526" t="s">
        <v>2315</v>
      </c>
      <c r="C87" s="666"/>
    </row>
    <row r="88" spans="2:41" x14ac:dyDescent="0.35">
      <c r="B88" s="526" t="s">
        <v>2330</v>
      </c>
      <c r="C88" s="666"/>
    </row>
    <row r="89" spans="2:41" x14ac:dyDescent="0.35">
      <c r="B89" s="526" t="s">
        <v>2331</v>
      </c>
      <c r="C89" s="666"/>
    </row>
    <row r="90" spans="2:41" ht="15" thickBot="1" x14ac:dyDescent="0.4">
      <c r="B90" s="527" t="s">
        <v>2316</v>
      </c>
      <c r="C90" s="667"/>
    </row>
    <row r="91" spans="2:41" x14ac:dyDescent="0.35">
      <c r="B91" s="525" t="s">
        <v>2317</v>
      </c>
      <c r="C91" s="665" t="s">
        <v>422</v>
      </c>
    </row>
    <row r="92" spans="2:41" x14ac:dyDescent="0.35">
      <c r="B92" s="526" t="s">
        <v>2318</v>
      </c>
      <c r="C92" s="666"/>
    </row>
    <row r="93" spans="2:41" x14ac:dyDescent="0.35">
      <c r="B93" s="526" t="s">
        <v>2319</v>
      </c>
      <c r="C93" s="666"/>
    </row>
    <row r="94" spans="2:41" ht="15" thickBot="1" x14ac:dyDescent="0.4">
      <c r="B94" s="527" t="s">
        <v>2320</v>
      </c>
      <c r="C94" s="667"/>
    </row>
    <row r="95" spans="2:41" x14ac:dyDescent="0.35">
      <c r="B95" s="525" t="s">
        <v>2321</v>
      </c>
      <c r="C95" s="665" t="s">
        <v>1877</v>
      </c>
    </row>
    <row r="96" spans="2:41" x14ac:dyDescent="0.35">
      <c r="B96" s="526" t="s">
        <v>2322</v>
      </c>
      <c r="C96" s="666"/>
    </row>
    <row r="97" spans="2:3" x14ac:dyDescent="0.35">
      <c r="B97" s="526" t="s">
        <v>2323</v>
      </c>
      <c r="C97" s="666"/>
    </row>
    <row r="98" spans="2:3" x14ac:dyDescent="0.35">
      <c r="B98" s="526" t="s">
        <v>2324</v>
      </c>
      <c r="C98" s="666"/>
    </row>
    <row r="99" spans="2:3" x14ac:dyDescent="0.35">
      <c r="B99" s="526" t="s">
        <v>2325</v>
      </c>
      <c r="C99" s="666"/>
    </row>
    <row r="100" spans="2:3" ht="15" thickBot="1" x14ac:dyDescent="0.4">
      <c r="B100" s="527" t="s">
        <v>2326</v>
      </c>
      <c r="C100" s="667"/>
    </row>
    <row r="101" spans="2:3" x14ac:dyDescent="0.35">
      <c r="B101" s="525" t="s">
        <v>2327</v>
      </c>
      <c r="C101" s="665" t="s">
        <v>2311</v>
      </c>
    </row>
    <row r="102" spans="2:3" x14ac:dyDescent="0.35">
      <c r="B102" s="526" t="s">
        <v>2328</v>
      </c>
      <c r="C102" s="666"/>
    </row>
    <row r="103" spans="2:3" x14ac:dyDescent="0.35">
      <c r="B103" s="526" t="s">
        <v>2329</v>
      </c>
      <c r="C103" s="666"/>
    </row>
    <row r="104" spans="2:3" x14ac:dyDescent="0.35">
      <c r="B104" s="526" t="s">
        <v>2332</v>
      </c>
      <c r="C104" s="666"/>
    </row>
    <row r="105" spans="2:3" x14ac:dyDescent="0.35">
      <c r="B105" s="526" t="s">
        <v>2333</v>
      </c>
      <c r="C105" s="666"/>
    </row>
    <row r="106" spans="2:3" x14ac:dyDescent="0.35">
      <c r="B106" s="526" t="s">
        <v>2334</v>
      </c>
      <c r="C106" s="666"/>
    </row>
    <row r="107" spans="2:3" x14ac:dyDescent="0.35">
      <c r="B107" s="526" t="s">
        <v>2335</v>
      </c>
      <c r="C107" s="666"/>
    </row>
    <row r="108" spans="2:3" ht="15" thickBot="1" x14ac:dyDescent="0.4">
      <c r="B108" s="527" t="s">
        <v>2336</v>
      </c>
      <c r="C108" s="667"/>
    </row>
  </sheetData>
  <mergeCells count="5">
    <mergeCell ref="C101:C108"/>
    <mergeCell ref="A62:B62"/>
    <mergeCell ref="C91:C94"/>
    <mergeCell ref="C84:C90"/>
    <mergeCell ref="C95:C100"/>
  </mergeCells>
  <pageMargins left="0.31496062992125984" right="0.31496062992125984" top="0.39370078740157483" bottom="0.15748031496062992" header="0.31496062992125984" footer="0.31496062992125984"/>
  <pageSetup scale="6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4"/>
  <sheetViews>
    <sheetView topLeftCell="B1" workbookViewId="0">
      <selection activeCell="H34" sqref="H34"/>
    </sheetView>
  </sheetViews>
  <sheetFormatPr defaultRowHeight="14.5" x14ac:dyDescent="0.35"/>
  <cols>
    <col min="1" max="1" width="5.26953125" style="507" customWidth="1"/>
    <col min="2" max="2" width="19.26953125" customWidth="1"/>
    <col min="3" max="3" width="9.453125" style="29" customWidth="1"/>
    <col min="4" max="6" width="12.54296875" style="507" customWidth="1"/>
    <col min="7" max="7" width="10.7265625" style="507" customWidth="1"/>
    <col min="8" max="8" width="12.54296875" style="3" customWidth="1"/>
    <col min="9" max="9" width="14.81640625" style="29" customWidth="1"/>
    <col min="10" max="10" width="58.7265625" style="132" customWidth="1"/>
    <col min="11" max="17" width="3.26953125" style="132" hidden="1" customWidth="1"/>
    <col min="18" max="18" width="43.453125" style="132" hidden="1" customWidth="1"/>
    <col min="19" max="22" width="3.26953125" style="132" hidden="1" customWidth="1"/>
    <col min="23" max="23" width="2" customWidth="1"/>
  </cols>
  <sheetData>
    <row r="1" spans="1:24" ht="18.5" x14ac:dyDescent="0.45">
      <c r="A1" s="28" t="s">
        <v>2217</v>
      </c>
      <c r="B1" s="508"/>
      <c r="C1" s="508"/>
      <c r="D1" s="62"/>
    </row>
    <row r="2" spans="1:24" ht="21" x14ac:dyDescent="0.5">
      <c r="A2" s="76"/>
    </row>
    <row r="3" spans="1:24" ht="20.25" customHeight="1" x14ac:dyDescent="0.35">
      <c r="A3" s="26" t="s">
        <v>1</v>
      </c>
      <c r="B3" s="26" t="s">
        <v>2</v>
      </c>
      <c r="C3" s="26" t="s">
        <v>98</v>
      </c>
      <c r="D3" s="26" t="s">
        <v>99</v>
      </c>
      <c r="E3" s="26" t="s">
        <v>2218</v>
      </c>
      <c r="F3" s="26" t="s">
        <v>2219</v>
      </c>
      <c r="G3" s="26" t="s">
        <v>2220</v>
      </c>
      <c r="H3" s="27" t="s">
        <v>0</v>
      </c>
      <c r="I3" s="292" t="s">
        <v>82</v>
      </c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</row>
    <row r="4" spans="1:24" ht="22.5" customHeight="1" x14ac:dyDescent="0.35">
      <c r="A4" s="94">
        <v>1</v>
      </c>
      <c r="B4" s="103" t="s">
        <v>1068</v>
      </c>
      <c r="C4" s="121" t="s">
        <v>104</v>
      </c>
      <c r="D4" s="104">
        <v>4</v>
      </c>
      <c r="E4" s="104">
        <v>3</v>
      </c>
      <c r="F4" s="104">
        <v>2</v>
      </c>
      <c r="G4" s="104"/>
      <c r="H4" s="142">
        <f t="shared" ref="H4:H22" si="0">(E4+F4+G4)*8000</f>
        <v>40000</v>
      </c>
      <c r="I4" s="121" t="s">
        <v>440</v>
      </c>
      <c r="J4" s="132" t="s">
        <v>2208</v>
      </c>
      <c r="X4">
        <f>7*8000</f>
        <v>56000</v>
      </c>
    </row>
    <row r="5" spans="1:24" ht="22.5" customHeight="1" x14ac:dyDescent="0.35">
      <c r="A5" s="94">
        <f>A4+1</f>
        <v>2</v>
      </c>
      <c r="B5" s="103" t="s">
        <v>1970</v>
      </c>
      <c r="C5" s="121" t="s">
        <v>649</v>
      </c>
      <c r="D5" s="104">
        <v>5</v>
      </c>
      <c r="E5" s="104"/>
      <c r="F5" s="104">
        <v>2</v>
      </c>
      <c r="G5" s="104"/>
      <c r="H5" s="142">
        <f t="shared" si="0"/>
        <v>16000</v>
      </c>
      <c r="I5" s="121" t="s">
        <v>440</v>
      </c>
      <c r="J5" s="236" t="s">
        <v>2209</v>
      </c>
    </row>
    <row r="6" spans="1:24" ht="22.5" customHeight="1" x14ac:dyDescent="0.35">
      <c r="A6" s="230">
        <f t="shared" ref="A6:A26" si="1">A5+1</f>
        <v>3</v>
      </c>
      <c r="B6" s="454" t="s">
        <v>2221</v>
      </c>
      <c r="C6" s="121" t="s">
        <v>649</v>
      </c>
      <c r="D6" s="104">
        <v>5</v>
      </c>
      <c r="E6" s="455"/>
      <c r="F6" s="139">
        <v>1</v>
      </c>
      <c r="G6" s="139"/>
      <c r="H6" s="142">
        <f t="shared" si="0"/>
        <v>8000</v>
      </c>
      <c r="I6" s="141" t="s">
        <v>440</v>
      </c>
      <c r="J6" s="236" t="s">
        <v>2210</v>
      </c>
    </row>
    <row r="7" spans="1:24" ht="22.5" customHeight="1" x14ac:dyDescent="0.35">
      <c r="A7" s="230">
        <f t="shared" si="1"/>
        <v>4</v>
      </c>
      <c r="B7" s="140" t="s">
        <v>732</v>
      </c>
      <c r="C7" s="141" t="s">
        <v>1266</v>
      </c>
      <c r="D7" s="139">
        <v>2</v>
      </c>
      <c r="E7" s="139"/>
      <c r="F7" s="139"/>
      <c r="G7" s="139">
        <v>1</v>
      </c>
      <c r="H7" s="142">
        <f t="shared" si="0"/>
        <v>8000</v>
      </c>
      <c r="I7" s="141" t="s">
        <v>440</v>
      </c>
      <c r="J7" s="236" t="s">
        <v>2211</v>
      </c>
    </row>
    <row r="8" spans="1:24" ht="22.5" customHeight="1" x14ac:dyDescent="0.35">
      <c r="A8" s="230">
        <f t="shared" si="1"/>
        <v>5</v>
      </c>
      <c r="B8" s="140" t="s">
        <v>2222</v>
      </c>
      <c r="C8" s="141" t="s">
        <v>1266</v>
      </c>
      <c r="D8" s="139">
        <v>2</v>
      </c>
      <c r="E8" s="139">
        <v>1</v>
      </c>
      <c r="F8" s="139"/>
      <c r="G8" s="139"/>
      <c r="H8" s="142">
        <f t="shared" si="0"/>
        <v>8000</v>
      </c>
      <c r="I8" s="141" t="s">
        <v>440</v>
      </c>
      <c r="J8" s="236" t="s">
        <v>2212</v>
      </c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</row>
    <row r="9" spans="1:24" ht="22.5" customHeight="1" x14ac:dyDescent="0.35">
      <c r="A9" s="230">
        <f t="shared" si="1"/>
        <v>6</v>
      </c>
      <c r="B9" s="140" t="s">
        <v>2103</v>
      </c>
      <c r="C9" s="141" t="s">
        <v>1266</v>
      </c>
      <c r="D9" s="139">
        <v>2</v>
      </c>
      <c r="E9" s="139"/>
      <c r="F9" s="139"/>
      <c r="G9" s="139">
        <v>1</v>
      </c>
      <c r="H9" s="142">
        <f t="shared" si="0"/>
        <v>8000</v>
      </c>
      <c r="I9" s="141" t="s">
        <v>440</v>
      </c>
      <c r="J9" s="236" t="s">
        <v>2213</v>
      </c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</row>
    <row r="10" spans="1:24" ht="22.5" customHeight="1" x14ac:dyDescent="0.35">
      <c r="A10" s="230">
        <f t="shared" si="1"/>
        <v>7</v>
      </c>
      <c r="B10" s="140" t="s">
        <v>2223</v>
      </c>
      <c r="C10" s="141" t="s">
        <v>1266</v>
      </c>
      <c r="D10" s="139">
        <v>2</v>
      </c>
      <c r="E10" s="139"/>
      <c r="F10" s="139">
        <v>1</v>
      </c>
      <c r="G10" s="139"/>
      <c r="H10" s="142">
        <f t="shared" si="0"/>
        <v>8000</v>
      </c>
      <c r="I10" s="141" t="s">
        <v>440</v>
      </c>
      <c r="J10" s="236" t="s">
        <v>2214</v>
      </c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</row>
    <row r="11" spans="1:24" ht="22.5" customHeight="1" x14ac:dyDescent="0.35">
      <c r="A11" s="230">
        <f t="shared" si="1"/>
        <v>8</v>
      </c>
      <c r="B11" s="140" t="s">
        <v>1143</v>
      </c>
      <c r="C11" s="141" t="s">
        <v>649</v>
      </c>
      <c r="D11" s="139">
        <v>5</v>
      </c>
      <c r="E11" s="139"/>
      <c r="F11" s="139">
        <v>1</v>
      </c>
      <c r="G11" s="139">
        <v>2</v>
      </c>
      <c r="H11" s="142">
        <f t="shared" si="0"/>
        <v>24000</v>
      </c>
      <c r="I11" s="134" t="s">
        <v>440</v>
      </c>
      <c r="J11" s="236" t="s">
        <v>2215</v>
      </c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</row>
    <row r="12" spans="1:24" ht="22.5" customHeight="1" x14ac:dyDescent="0.35">
      <c r="A12" s="230">
        <f t="shared" si="1"/>
        <v>9</v>
      </c>
      <c r="B12" s="140" t="s">
        <v>1678</v>
      </c>
      <c r="C12" s="141" t="s">
        <v>649</v>
      </c>
      <c r="D12" s="139">
        <v>5</v>
      </c>
      <c r="E12" s="139"/>
      <c r="F12" s="139">
        <v>1</v>
      </c>
      <c r="G12" s="139"/>
      <c r="H12" s="142">
        <f t="shared" si="0"/>
        <v>8000</v>
      </c>
      <c r="I12" s="134" t="s">
        <v>440</v>
      </c>
      <c r="J12" s="236" t="s">
        <v>2216</v>
      </c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</row>
    <row r="13" spans="1:24" ht="22.5" customHeight="1" x14ac:dyDescent="0.35">
      <c r="A13" s="230">
        <f t="shared" si="1"/>
        <v>10</v>
      </c>
      <c r="B13" s="140" t="s">
        <v>2239</v>
      </c>
      <c r="C13" s="141" t="s">
        <v>649</v>
      </c>
      <c r="D13" s="139">
        <v>5</v>
      </c>
      <c r="E13" s="139">
        <v>1</v>
      </c>
      <c r="F13" s="139">
        <v>1</v>
      </c>
      <c r="G13" s="139">
        <v>1</v>
      </c>
      <c r="H13" s="142">
        <f t="shared" si="0"/>
        <v>24000</v>
      </c>
      <c r="I13" s="134" t="s">
        <v>440</v>
      </c>
      <c r="J13" s="132" t="s">
        <v>2224</v>
      </c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</row>
    <row r="14" spans="1:24" ht="22.5" customHeight="1" x14ac:dyDescent="0.35">
      <c r="A14" s="230">
        <v>11</v>
      </c>
      <c r="B14" s="140" t="s">
        <v>2226</v>
      </c>
      <c r="C14" s="141" t="s">
        <v>649</v>
      </c>
      <c r="D14" s="139">
        <v>5</v>
      </c>
      <c r="E14" s="139"/>
      <c r="F14" s="139">
        <v>1</v>
      </c>
      <c r="G14" s="139"/>
      <c r="H14" s="142">
        <f t="shared" si="0"/>
        <v>8000</v>
      </c>
      <c r="I14" s="134" t="s">
        <v>440</v>
      </c>
      <c r="J14" s="236" t="s">
        <v>2225</v>
      </c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</row>
    <row r="15" spans="1:24" ht="22.5" customHeight="1" x14ac:dyDescent="0.35">
      <c r="A15" s="230">
        <f t="shared" si="1"/>
        <v>12</v>
      </c>
      <c r="B15" s="140" t="s">
        <v>2228</v>
      </c>
      <c r="C15" s="141" t="s">
        <v>387</v>
      </c>
      <c r="D15" s="139">
        <v>7</v>
      </c>
      <c r="E15" s="139">
        <v>1</v>
      </c>
      <c r="F15" s="139">
        <v>1</v>
      </c>
      <c r="G15" s="139">
        <v>1</v>
      </c>
      <c r="H15" s="142">
        <f t="shared" si="0"/>
        <v>24000</v>
      </c>
      <c r="I15" s="134" t="s">
        <v>181</v>
      </c>
      <c r="J15" s="206" t="s">
        <v>2227</v>
      </c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</row>
    <row r="16" spans="1:24" ht="22.5" customHeight="1" x14ac:dyDescent="0.35">
      <c r="A16" s="230">
        <f t="shared" si="1"/>
        <v>13</v>
      </c>
      <c r="B16" s="140" t="s">
        <v>690</v>
      </c>
      <c r="C16" s="141" t="s">
        <v>692</v>
      </c>
      <c r="D16" s="139">
        <v>3</v>
      </c>
      <c r="E16" s="139"/>
      <c r="F16" s="139">
        <v>1</v>
      </c>
      <c r="G16" s="139"/>
      <c r="H16" s="142">
        <f t="shared" si="0"/>
        <v>8000</v>
      </c>
      <c r="I16" s="134" t="s">
        <v>440</v>
      </c>
      <c r="J16" s="236" t="s">
        <v>2229</v>
      </c>
      <c r="K16" s="20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</row>
    <row r="17" spans="1:25" ht="22.5" customHeight="1" x14ac:dyDescent="0.35">
      <c r="A17" s="230">
        <f t="shared" si="1"/>
        <v>14</v>
      </c>
      <c r="B17" s="140" t="s">
        <v>2231</v>
      </c>
      <c r="C17" s="141" t="s">
        <v>187</v>
      </c>
      <c r="D17" s="139">
        <v>1</v>
      </c>
      <c r="E17" s="139">
        <v>3</v>
      </c>
      <c r="F17" s="139">
        <v>2</v>
      </c>
      <c r="G17" s="139">
        <v>1</v>
      </c>
      <c r="H17" s="142">
        <f t="shared" si="0"/>
        <v>48000</v>
      </c>
      <c r="I17" s="134" t="s">
        <v>440</v>
      </c>
      <c r="J17" s="132" t="s">
        <v>2230</v>
      </c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Y17">
        <f>5*8000</f>
        <v>40000</v>
      </c>
    </row>
    <row r="18" spans="1:25" ht="22.5" customHeight="1" x14ac:dyDescent="0.35">
      <c r="A18" s="139">
        <f t="shared" si="1"/>
        <v>15</v>
      </c>
      <c r="B18" s="140" t="s">
        <v>1607</v>
      </c>
      <c r="C18" s="141" t="s">
        <v>2233</v>
      </c>
      <c r="D18" s="139">
        <v>7</v>
      </c>
      <c r="E18" s="139">
        <v>1</v>
      </c>
      <c r="F18" s="139">
        <v>1</v>
      </c>
      <c r="G18" s="139"/>
      <c r="H18" s="142">
        <f t="shared" si="0"/>
        <v>16000</v>
      </c>
      <c r="I18" s="134" t="s">
        <v>440</v>
      </c>
      <c r="J18" s="245" t="s">
        <v>2232</v>
      </c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</row>
    <row r="19" spans="1:25" ht="22.5" customHeight="1" x14ac:dyDescent="0.35">
      <c r="A19" s="230">
        <f t="shared" si="1"/>
        <v>16</v>
      </c>
      <c r="B19" s="140" t="s">
        <v>650</v>
      </c>
      <c r="C19" s="141" t="s">
        <v>1413</v>
      </c>
      <c r="D19" s="139">
        <v>8</v>
      </c>
      <c r="E19" s="139"/>
      <c r="F19" s="139">
        <v>1</v>
      </c>
      <c r="G19" s="139"/>
      <c r="H19" s="142">
        <f t="shared" si="0"/>
        <v>8000</v>
      </c>
      <c r="I19" s="134" t="s">
        <v>440</v>
      </c>
      <c r="J19" s="236" t="s">
        <v>2234</v>
      </c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</row>
    <row r="20" spans="1:25" ht="22.5" customHeight="1" x14ac:dyDescent="0.35">
      <c r="A20" s="230">
        <f t="shared" si="1"/>
        <v>17</v>
      </c>
      <c r="B20" s="140" t="s">
        <v>1059</v>
      </c>
      <c r="C20" s="141" t="s">
        <v>216</v>
      </c>
      <c r="D20" s="139">
        <v>3</v>
      </c>
      <c r="E20" s="139">
        <v>1</v>
      </c>
      <c r="F20" s="139">
        <v>1</v>
      </c>
      <c r="G20" s="139"/>
      <c r="H20" s="142">
        <f t="shared" si="0"/>
        <v>16000</v>
      </c>
      <c r="I20" s="134" t="s">
        <v>440</v>
      </c>
      <c r="J20" s="236" t="s">
        <v>2235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</row>
    <row r="21" spans="1:25" ht="22.5" customHeight="1" x14ac:dyDescent="0.35">
      <c r="A21" s="230">
        <f t="shared" si="1"/>
        <v>18</v>
      </c>
      <c r="B21" s="141" t="s">
        <v>412</v>
      </c>
      <c r="C21" s="141" t="s">
        <v>104</v>
      </c>
      <c r="D21" s="139">
        <v>4</v>
      </c>
      <c r="E21" s="139">
        <v>2</v>
      </c>
      <c r="F21" s="139"/>
      <c r="G21" s="139"/>
      <c r="H21" s="142">
        <f t="shared" si="0"/>
        <v>16000</v>
      </c>
      <c r="I21" s="134" t="s">
        <v>440</v>
      </c>
      <c r="J21" s="236" t="s">
        <v>2236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</row>
    <row r="22" spans="1:25" ht="22.5" customHeight="1" x14ac:dyDescent="0.35">
      <c r="A22" s="230">
        <f t="shared" si="1"/>
        <v>19</v>
      </c>
      <c r="B22" s="141" t="s">
        <v>2238</v>
      </c>
      <c r="C22" s="141" t="s">
        <v>1266</v>
      </c>
      <c r="D22" s="139">
        <v>2</v>
      </c>
      <c r="E22" s="139"/>
      <c r="F22" s="139"/>
      <c r="G22" s="139">
        <v>1</v>
      </c>
      <c r="H22" s="142">
        <f t="shared" si="0"/>
        <v>8000</v>
      </c>
      <c r="I22" s="134" t="s">
        <v>440</v>
      </c>
      <c r="J22" s="236" t="s">
        <v>2237</v>
      </c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</row>
    <row r="23" spans="1:25" ht="22.5" customHeight="1" x14ac:dyDescent="0.35">
      <c r="A23" s="230">
        <f t="shared" si="1"/>
        <v>20</v>
      </c>
      <c r="B23" s="232"/>
      <c r="C23" s="232"/>
      <c r="D23" s="230"/>
      <c r="E23" s="230"/>
      <c r="F23" s="230"/>
      <c r="G23" s="230"/>
      <c r="H23" s="233"/>
      <c r="I23" s="293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</row>
    <row r="24" spans="1:25" ht="22.5" customHeight="1" x14ac:dyDescent="0.35">
      <c r="A24" s="230">
        <f t="shared" si="1"/>
        <v>21</v>
      </c>
      <c r="B24" s="232"/>
      <c r="C24" s="232"/>
      <c r="D24" s="230"/>
      <c r="E24" s="230"/>
      <c r="F24" s="230"/>
      <c r="G24" s="230"/>
      <c r="H24" s="233"/>
      <c r="I24" s="293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</row>
    <row r="25" spans="1:25" ht="22.5" customHeight="1" x14ac:dyDescent="0.35">
      <c r="A25" s="230">
        <f t="shared" si="1"/>
        <v>22</v>
      </c>
      <c r="B25" s="231"/>
      <c r="C25" s="232"/>
      <c r="D25" s="230"/>
      <c r="E25" s="230"/>
      <c r="F25" s="230"/>
      <c r="G25" s="230"/>
      <c r="H25" s="233"/>
      <c r="I25" s="293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</row>
    <row r="26" spans="1:25" ht="22.5" customHeight="1" x14ac:dyDescent="0.35">
      <c r="A26" s="230">
        <f t="shared" si="1"/>
        <v>23</v>
      </c>
      <c r="B26" s="231"/>
      <c r="C26" s="232"/>
      <c r="D26" s="230"/>
      <c r="E26" s="230"/>
      <c r="F26" s="230"/>
      <c r="G26" s="230"/>
      <c r="H26" s="233"/>
      <c r="I26" s="293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</row>
    <row r="27" spans="1:25" s="132" customFormat="1" x14ac:dyDescent="0.35">
      <c r="A27" s="230"/>
      <c r="B27" s="93"/>
      <c r="C27" s="118"/>
      <c r="D27" s="94"/>
      <c r="E27" s="94"/>
      <c r="F27" s="94"/>
      <c r="G27" s="94"/>
      <c r="H27" s="233"/>
      <c r="I27" s="285"/>
      <c r="W27"/>
      <c r="X27"/>
    </row>
    <row r="28" spans="1:25" s="132" customFormat="1" x14ac:dyDescent="0.35">
      <c r="A28" s="139" t="s">
        <v>140</v>
      </c>
      <c r="B28" s="140"/>
      <c r="C28" s="141"/>
      <c r="D28" s="139"/>
      <c r="E28" s="139">
        <f>SUM(E4:E26)</f>
        <v>13</v>
      </c>
      <c r="F28" s="139">
        <f>SUM(F4:F26)</f>
        <v>17</v>
      </c>
      <c r="G28" s="139">
        <f>SUM(G4:G26)</f>
        <v>8</v>
      </c>
      <c r="H28" s="45">
        <f>SUM(H4:H26)</f>
        <v>304000</v>
      </c>
      <c r="I28" s="134"/>
      <c r="W28"/>
      <c r="X28"/>
    </row>
    <row r="29" spans="1:25" s="132" customFormat="1" x14ac:dyDescent="0.35">
      <c r="A29" s="495"/>
      <c r="B29" s="496"/>
      <c r="C29" s="497"/>
      <c r="D29" s="495"/>
      <c r="E29" s="495"/>
      <c r="F29" s="495"/>
      <c r="G29" s="495"/>
      <c r="H29" s="498"/>
      <c r="I29" s="236"/>
      <c r="W29"/>
      <c r="X29"/>
    </row>
    <row r="30" spans="1:25" s="132" customFormat="1" x14ac:dyDescent="0.35">
      <c r="A30" s="495"/>
      <c r="B30" s="496"/>
      <c r="C30" s="497"/>
      <c r="D30" s="495"/>
      <c r="E30" s="495"/>
      <c r="F30" s="495"/>
      <c r="G30" s="495"/>
      <c r="H30" s="498"/>
      <c r="I30" s="236"/>
      <c r="W30"/>
      <c r="X30"/>
    </row>
    <row r="31" spans="1:25" s="132" customFormat="1" x14ac:dyDescent="0.35">
      <c r="A31" s="495"/>
      <c r="B31" s="496"/>
      <c r="C31" s="497"/>
      <c r="D31" s="495"/>
      <c r="E31" s="495"/>
      <c r="F31" s="495"/>
      <c r="G31" s="495"/>
      <c r="H31" s="498"/>
      <c r="I31" s="236"/>
      <c r="W31"/>
      <c r="X31"/>
    </row>
    <row r="32" spans="1:25" s="132" customFormat="1" x14ac:dyDescent="0.35">
      <c r="A32" s="495"/>
      <c r="B32" s="496"/>
      <c r="C32" s="497"/>
      <c r="D32" s="495"/>
      <c r="E32" s="495"/>
      <c r="F32" s="495"/>
      <c r="G32" s="495"/>
      <c r="H32" s="498"/>
      <c r="I32" s="236"/>
      <c r="W32"/>
      <c r="X32"/>
    </row>
    <row r="33" spans="1:24" s="132" customFormat="1" x14ac:dyDescent="0.35">
      <c r="A33" s="495"/>
      <c r="B33" s="496"/>
      <c r="C33" s="497"/>
      <c r="D33" s="495"/>
      <c r="E33" s="495"/>
      <c r="F33" s="495"/>
      <c r="G33" s="495"/>
      <c r="H33" s="498">
        <f>38*8000</f>
        <v>304000</v>
      </c>
      <c r="I33" s="236"/>
      <c r="W33"/>
      <c r="X33"/>
    </row>
    <row r="34" spans="1:24" s="132" customFormat="1" x14ac:dyDescent="0.35">
      <c r="A34" s="495"/>
      <c r="B34" s="496"/>
      <c r="C34" s="497"/>
      <c r="D34" s="495"/>
      <c r="E34" s="495"/>
      <c r="F34" s="495"/>
      <c r="G34" s="495"/>
      <c r="H34" s="498"/>
      <c r="I34" s="236"/>
      <c r="W34"/>
      <c r="X34"/>
    </row>
    <row r="35" spans="1:24" s="132" customFormat="1" x14ac:dyDescent="0.35">
      <c r="A35" s="495"/>
      <c r="B35" s="496"/>
      <c r="C35" s="497"/>
      <c r="D35" s="495"/>
      <c r="E35" s="495"/>
      <c r="F35" s="495"/>
      <c r="G35" s="495"/>
      <c r="H35" s="498"/>
      <c r="I35" s="236"/>
      <c r="W35"/>
      <c r="X35"/>
    </row>
    <row r="36" spans="1:24" x14ac:dyDescent="0.35">
      <c r="B36" s="483"/>
      <c r="C36" s="506"/>
      <c r="D36" s="506"/>
      <c r="E36" s="86"/>
      <c r="F36" s="86"/>
      <c r="G36" s="506"/>
      <c r="H36" s="336"/>
      <c r="I36" s="439"/>
    </row>
    <row r="37" spans="1:24" x14ac:dyDescent="0.35">
      <c r="B37" s="483"/>
      <c r="C37" s="506"/>
      <c r="D37" s="506"/>
      <c r="E37" s="86"/>
      <c r="F37" s="86"/>
      <c r="G37" s="506"/>
      <c r="H37" s="87"/>
      <c r="I37" s="439"/>
    </row>
    <row r="38" spans="1:24" x14ac:dyDescent="0.35">
      <c r="B38" s="483"/>
      <c r="C38" s="506"/>
      <c r="D38" s="506"/>
      <c r="E38" s="86"/>
      <c r="F38" s="86"/>
      <c r="G38" s="506"/>
      <c r="H38" s="87"/>
      <c r="I38" s="173"/>
    </row>
    <row r="39" spans="1:24" x14ac:dyDescent="0.35">
      <c r="B39" s="75"/>
      <c r="C39" s="506"/>
      <c r="D39" s="506"/>
      <c r="E39" s="86"/>
      <c r="F39" s="86"/>
      <c r="G39" s="506"/>
      <c r="H39" s="87"/>
      <c r="I39" s="173"/>
    </row>
    <row r="40" spans="1:24" x14ac:dyDescent="0.35">
      <c r="B40" s="75"/>
      <c r="C40" s="506"/>
      <c r="D40" s="506"/>
      <c r="E40" s="86"/>
      <c r="F40" s="86"/>
      <c r="G40" s="506"/>
      <c r="H40" s="87"/>
      <c r="I40" s="173"/>
    </row>
    <row r="41" spans="1:24" x14ac:dyDescent="0.35">
      <c r="B41" s="483"/>
      <c r="C41" s="506"/>
      <c r="D41" s="86"/>
      <c r="E41" s="86"/>
      <c r="F41" s="86"/>
      <c r="G41" s="505"/>
      <c r="H41" s="87"/>
      <c r="I41" s="173"/>
    </row>
    <row r="42" spans="1:24" x14ac:dyDescent="0.35">
      <c r="B42" s="75"/>
      <c r="C42" s="506"/>
      <c r="D42" s="86"/>
      <c r="E42" s="505"/>
      <c r="F42" s="505"/>
      <c r="G42" s="86"/>
      <c r="H42" s="87"/>
      <c r="I42" s="439"/>
    </row>
    <row r="43" spans="1:24" x14ac:dyDescent="0.35">
      <c r="B43" s="75"/>
      <c r="C43" s="506"/>
      <c r="D43" s="86"/>
      <c r="E43" s="86"/>
      <c r="F43" s="86"/>
      <c r="G43" s="505"/>
      <c r="H43" s="87"/>
      <c r="I43" s="465"/>
    </row>
    <row r="44" spans="1:24" x14ac:dyDescent="0.35">
      <c r="B44" s="75"/>
      <c r="C44" s="173"/>
      <c r="D44" s="86"/>
      <c r="E44" s="86"/>
      <c r="F44" s="86"/>
      <c r="G44" s="86"/>
      <c r="H44" s="87"/>
      <c r="I44" s="439"/>
    </row>
    <row r="45" spans="1:24" x14ac:dyDescent="0.35">
      <c r="B45" s="75"/>
      <c r="C45" s="506"/>
      <c r="D45" s="506"/>
      <c r="E45" s="506"/>
      <c r="F45" s="506"/>
      <c r="G45" s="668"/>
      <c r="H45" s="669"/>
      <c r="I45" s="173"/>
    </row>
    <row r="46" spans="1:24" x14ac:dyDescent="0.35">
      <c r="B46" s="465"/>
      <c r="C46" s="506"/>
      <c r="D46" s="506"/>
      <c r="E46" s="506"/>
      <c r="F46" s="506"/>
      <c r="G46" s="86"/>
      <c r="H46" s="439"/>
      <c r="I46" s="439"/>
    </row>
    <row r="47" spans="1:24" x14ac:dyDescent="0.35">
      <c r="B47" s="75"/>
      <c r="C47" s="173"/>
      <c r="D47" s="506"/>
      <c r="E47" s="506"/>
      <c r="F47" s="506"/>
      <c r="G47" s="86"/>
      <c r="H47" s="465"/>
      <c r="I47" s="465"/>
    </row>
    <row r="48" spans="1:24" x14ac:dyDescent="0.35">
      <c r="B48" s="75"/>
      <c r="C48" s="173"/>
      <c r="D48" s="506"/>
      <c r="E48" s="506"/>
      <c r="F48" s="506"/>
      <c r="G48" s="86"/>
      <c r="H48" s="465"/>
      <c r="I48" s="465"/>
    </row>
    <row r="49" spans="1:24" x14ac:dyDescent="0.35">
      <c r="B49" s="75"/>
      <c r="C49" s="173"/>
      <c r="D49" s="506"/>
      <c r="E49" s="506"/>
      <c r="F49" s="506"/>
      <c r="G49" s="86"/>
      <c r="H49" s="439"/>
      <c r="I49" s="439"/>
    </row>
    <row r="50" spans="1:24" x14ac:dyDescent="0.35">
      <c r="B50" s="75"/>
      <c r="C50" s="173"/>
      <c r="D50" s="506"/>
      <c r="E50" s="506"/>
      <c r="F50" s="506"/>
      <c r="G50" s="86"/>
      <c r="H50" s="173"/>
      <c r="I50" s="173"/>
    </row>
    <row r="51" spans="1:24" x14ac:dyDescent="0.35">
      <c r="B51" s="75"/>
      <c r="C51" s="173"/>
      <c r="D51" s="506"/>
      <c r="E51" s="506"/>
      <c r="F51" s="506"/>
      <c r="G51" s="86"/>
      <c r="H51" s="173"/>
      <c r="I51" s="173"/>
    </row>
    <row r="52" spans="1:24" x14ac:dyDescent="0.35">
      <c r="B52" s="75"/>
      <c r="C52" s="173"/>
      <c r="D52" s="506"/>
      <c r="E52" s="506"/>
      <c r="F52" s="506"/>
      <c r="G52" s="86"/>
      <c r="H52" s="173"/>
      <c r="I52" s="173"/>
    </row>
    <row r="53" spans="1:24" x14ac:dyDescent="0.35">
      <c r="B53" s="75"/>
      <c r="C53" s="173"/>
      <c r="D53" s="506"/>
      <c r="E53" s="506"/>
      <c r="F53" s="506"/>
      <c r="G53" s="506"/>
      <c r="H53" s="87"/>
      <c r="I53" s="173"/>
    </row>
    <row r="54" spans="1:24" x14ac:dyDescent="0.35">
      <c r="B54" s="75"/>
      <c r="C54" s="173"/>
      <c r="D54" s="506"/>
      <c r="E54" s="506"/>
      <c r="F54" s="506"/>
      <c r="G54" s="506"/>
      <c r="H54" s="87"/>
      <c r="I54" s="173"/>
    </row>
    <row r="55" spans="1:24" x14ac:dyDescent="0.35">
      <c r="B55" s="75"/>
      <c r="C55" s="173"/>
      <c r="D55" s="506"/>
      <c r="E55" s="506"/>
      <c r="F55" s="506"/>
      <c r="G55" s="506"/>
      <c r="H55" s="87"/>
      <c r="I55" s="173"/>
    </row>
    <row r="56" spans="1:24" x14ac:dyDescent="0.35">
      <c r="B56" s="75"/>
      <c r="C56" s="173"/>
      <c r="D56" s="506"/>
      <c r="E56" s="506"/>
      <c r="F56" s="506"/>
      <c r="G56" s="506"/>
      <c r="H56" s="87"/>
      <c r="I56" s="173"/>
    </row>
    <row r="57" spans="1:24" x14ac:dyDescent="0.35">
      <c r="B57" s="75"/>
      <c r="C57" s="173"/>
      <c r="D57" s="506"/>
      <c r="E57" s="506"/>
      <c r="F57" s="506"/>
      <c r="G57" s="506"/>
      <c r="H57" s="87"/>
      <c r="I57" s="173"/>
    </row>
    <row r="58" spans="1:24" x14ac:dyDescent="0.35">
      <c r="B58" s="75"/>
      <c r="C58" s="173"/>
      <c r="D58" s="506"/>
      <c r="E58" s="506"/>
      <c r="F58" s="506"/>
      <c r="G58" s="506"/>
      <c r="H58" s="87"/>
      <c r="I58" s="173"/>
    </row>
    <row r="59" spans="1:24" s="132" customFormat="1" x14ac:dyDescent="0.35">
      <c r="A59" s="507"/>
      <c r="B59" s="61"/>
      <c r="C59" s="61"/>
      <c r="D59" s="61"/>
      <c r="E59" s="61"/>
      <c r="F59" s="61"/>
      <c r="G59" s="61"/>
      <c r="H59" s="87"/>
      <c r="I59" s="173"/>
      <c r="W59"/>
      <c r="X59"/>
    </row>
    <row r="60" spans="1:24" s="132" customFormat="1" x14ac:dyDescent="0.35">
      <c r="A60" s="507"/>
      <c r="B60" s="60"/>
      <c r="C60" s="61"/>
      <c r="D60" s="61"/>
      <c r="E60" s="67"/>
      <c r="F60" s="67"/>
      <c r="G60" s="61"/>
      <c r="H60" s="87"/>
      <c r="I60" s="173"/>
      <c r="W60"/>
      <c r="X60"/>
    </row>
    <row r="61" spans="1:24" s="132" customFormat="1" x14ac:dyDescent="0.35">
      <c r="A61" s="507"/>
      <c r="B61" s="60"/>
      <c r="C61" s="61"/>
      <c r="D61" s="61"/>
      <c r="E61" s="67"/>
      <c r="F61" s="67"/>
      <c r="G61" s="61"/>
      <c r="H61" s="87"/>
      <c r="I61" s="173"/>
      <c r="W61"/>
      <c r="X61"/>
    </row>
    <row r="62" spans="1:24" s="132" customFormat="1" x14ac:dyDescent="0.35">
      <c r="A62" s="507"/>
      <c r="B62" s="60"/>
      <c r="C62" s="61"/>
      <c r="D62" s="61"/>
      <c r="E62" s="67"/>
      <c r="F62" s="67"/>
      <c r="G62" s="61"/>
      <c r="H62" s="87"/>
      <c r="I62" s="173"/>
      <c r="W62"/>
      <c r="X62"/>
    </row>
    <row r="63" spans="1:24" s="132" customFormat="1" x14ac:dyDescent="0.35">
      <c r="A63" s="507"/>
      <c r="B63" s="60"/>
      <c r="C63" s="61"/>
      <c r="D63" s="61"/>
      <c r="E63" s="67"/>
      <c r="F63" s="67"/>
      <c r="G63" s="61"/>
      <c r="H63" s="87"/>
      <c r="I63" s="173"/>
      <c r="W63"/>
      <c r="X63"/>
    </row>
    <row r="64" spans="1:24" s="132" customFormat="1" x14ac:dyDescent="0.35">
      <c r="A64" s="507"/>
      <c r="B64" s="60"/>
      <c r="C64" s="61"/>
      <c r="D64" s="61"/>
      <c r="E64" s="67"/>
      <c r="F64" s="67"/>
      <c r="G64" s="61"/>
      <c r="H64" s="87"/>
      <c r="I64" s="173"/>
      <c r="W64"/>
      <c r="X64"/>
    </row>
    <row r="65" spans="1:24" s="132" customFormat="1" x14ac:dyDescent="0.35">
      <c r="A65" s="507"/>
      <c r="B65" s="60"/>
      <c r="C65" s="61"/>
      <c r="D65" s="61"/>
      <c r="E65" s="67"/>
      <c r="F65" s="67"/>
      <c r="G65" s="61"/>
      <c r="H65" s="87"/>
      <c r="I65" s="173"/>
      <c r="W65"/>
      <c r="X65"/>
    </row>
    <row r="66" spans="1:24" s="132" customFormat="1" x14ac:dyDescent="0.35">
      <c r="A66" s="507"/>
      <c r="B66" s="60"/>
      <c r="C66" s="61"/>
      <c r="D66" s="61"/>
      <c r="E66" s="67"/>
      <c r="F66" s="67"/>
      <c r="G66" s="61"/>
      <c r="H66" s="87"/>
      <c r="I66" s="173"/>
      <c r="W66"/>
      <c r="X66"/>
    </row>
    <row r="67" spans="1:24" s="132" customFormat="1" x14ac:dyDescent="0.35">
      <c r="A67" s="507"/>
      <c r="B67" s="60"/>
      <c r="C67" s="61"/>
      <c r="D67" s="61"/>
      <c r="E67" s="67"/>
      <c r="F67" s="67"/>
      <c r="G67" s="61"/>
      <c r="H67" s="87"/>
      <c r="I67" s="173"/>
      <c r="W67"/>
      <c r="X67"/>
    </row>
    <row r="68" spans="1:24" s="132" customFormat="1" x14ac:dyDescent="0.35">
      <c r="A68" s="507"/>
      <c r="B68" s="60"/>
      <c r="C68" s="61"/>
      <c r="D68" s="61"/>
      <c r="E68" s="67"/>
      <c r="F68" s="67"/>
      <c r="G68" s="61"/>
      <c r="H68" s="87"/>
      <c r="I68" s="173"/>
      <c r="W68"/>
      <c r="X68"/>
    </row>
    <row r="69" spans="1:24" s="132" customFormat="1" x14ac:dyDescent="0.35">
      <c r="A69" s="507"/>
      <c r="B69" s="60"/>
      <c r="C69" s="61"/>
      <c r="D69" s="61"/>
      <c r="E69" s="67"/>
      <c r="F69" s="67"/>
      <c r="G69" s="61"/>
      <c r="H69" s="87"/>
      <c r="I69" s="173"/>
      <c r="W69"/>
      <c r="X69"/>
    </row>
    <row r="70" spans="1:24" s="132" customFormat="1" x14ac:dyDescent="0.35">
      <c r="A70" s="507"/>
      <c r="B70" s="60"/>
      <c r="C70" s="61"/>
      <c r="D70" s="61"/>
      <c r="E70" s="67"/>
      <c r="F70" s="67"/>
      <c r="G70" s="61"/>
      <c r="H70" s="87"/>
      <c r="I70" s="173"/>
      <c r="W70"/>
      <c r="X70"/>
    </row>
    <row r="71" spans="1:24" s="132" customFormat="1" x14ac:dyDescent="0.35">
      <c r="A71" s="507"/>
      <c r="B71" s="60"/>
      <c r="C71" s="61"/>
      <c r="D71" s="61"/>
      <c r="E71" s="67"/>
      <c r="F71" s="67"/>
      <c r="G71" s="61"/>
      <c r="H71" s="87"/>
      <c r="I71" s="173"/>
      <c r="W71"/>
      <c r="X71"/>
    </row>
    <row r="72" spans="1:24" s="132" customFormat="1" x14ac:dyDescent="0.35">
      <c r="A72" s="507"/>
      <c r="B72" s="60"/>
      <c r="C72" s="61"/>
      <c r="D72" s="61"/>
      <c r="E72" s="67"/>
      <c r="F72" s="67"/>
      <c r="G72" s="61"/>
      <c r="H72" s="87"/>
      <c r="I72" s="173"/>
      <c r="W72"/>
      <c r="X72"/>
    </row>
    <row r="73" spans="1:24" s="132" customFormat="1" x14ac:dyDescent="0.35">
      <c r="A73" s="507"/>
      <c r="B73" s="60"/>
      <c r="C73" s="61"/>
      <c r="D73" s="61"/>
      <c r="E73" s="512"/>
      <c r="F73" s="512"/>
      <c r="G73" s="61"/>
      <c r="H73" s="87"/>
      <c r="I73" s="173"/>
      <c r="W73"/>
      <c r="X73"/>
    </row>
    <row r="74" spans="1:24" s="132" customFormat="1" x14ac:dyDescent="0.35">
      <c r="A74" s="507"/>
      <c r="B74" s="75"/>
      <c r="C74" s="506"/>
      <c r="D74" s="506"/>
      <c r="E74" s="506"/>
      <c r="F74" s="506"/>
      <c r="G74" s="506"/>
      <c r="H74" s="87"/>
      <c r="I74" s="173"/>
      <c r="W74"/>
      <c r="X74"/>
    </row>
    <row r="75" spans="1:24" s="507" customFormat="1" x14ac:dyDescent="0.35">
      <c r="B75" s="75"/>
      <c r="C75" s="173"/>
      <c r="D75" s="173"/>
      <c r="E75" s="506"/>
      <c r="F75" s="506"/>
      <c r="G75" s="506"/>
      <c r="H75" s="87"/>
      <c r="I75" s="173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/>
      <c r="X75"/>
    </row>
    <row r="76" spans="1:24" x14ac:dyDescent="0.35">
      <c r="B76" s="75"/>
      <c r="C76" s="173"/>
      <c r="D76" s="506"/>
      <c r="E76" s="506"/>
      <c r="F76" s="506"/>
      <c r="G76" s="506"/>
      <c r="H76" s="87"/>
      <c r="I76" s="173"/>
    </row>
    <row r="77" spans="1:24" x14ac:dyDescent="0.35">
      <c r="B77" s="75"/>
      <c r="C77" s="173"/>
      <c r="D77" s="506"/>
      <c r="E77" s="506"/>
      <c r="F77" s="506"/>
      <c r="G77" s="506"/>
      <c r="H77" s="87"/>
      <c r="I77" s="173"/>
    </row>
    <row r="78" spans="1:24" x14ac:dyDescent="0.35">
      <c r="B78" s="75"/>
      <c r="C78" s="173"/>
      <c r="D78" s="506"/>
      <c r="E78" s="506"/>
      <c r="F78" s="506"/>
      <c r="G78" s="506"/>
      <c r="H78" s="87"/>
      <c r="I78" s="173"/>
    </row>
    <row r="79" spans="1:24" x14ac:dyDescent="0.35">
      <c r="B79" s="75"/>
      <c r="C79" s="173"/>
      <c r="D79" s="506"/>
      <c r="E79" s="506"/>
      <c r="F79" s="506"/>
      <c r="G79" s="506"/>
      <c r="H79" s="87"/>
      <c r="I79" s="173"/>
    </row>
    <row r="80" spans="1:24" x14ac:dyDescent="0.35">
      <c r="B80" s="75"/>
      <c r="C80" s="173"/>
      <c r="D80" s="506"/>
      <c r="E80" s="506"/>
      <c r="F80" s="506"/>
      <c r="G80" s="506"/>
      <c r="H80" s="87"/>
      <c r="I80" s="173"/>
    </row>
    <row r="81" spans="2:9" x14ac:dyDescent="0.35">
      <c r="B81" s="75"/>
      <c r="C81" s="173"/>
      <c r="D81" s="506"/>
      <c r="E81" s="506"/>
      <c r="F81" s="506"/>
      <c r="G81" s="506"/>
      <c r="H81" s="87"/>
      <c r="I81" s="173"/>
    </row>
    <row r="82" spans="2:9" x14ac:dyDescent="0.35">
      <c r="B82" s="75"/>
      <c r="C82" s="173"/>
      <c r="D82" s="506"/>
      <c r="E82" s="506"/>
      <c r="F82" s="506"/>
      <c r="G82" s="506"/>
      <c r="H82" s="87"/>
      <c r="I82" s="173"/>
    </row>
    <row r="83" spans="2:9" x14ac:dyDescent="0.35">
      <c r="B83" s="75"/>
      <c r="C83" s="173"/>
      <c r="D83" s="506"/>
      <c r="E83" s="506"/>
      <c r="F83" s="506"/>
      <c r="G83" s="506"/>
      <c r="H83" s="87"/>
      <c r="I83" s="173"/>
    </row>
    <row r="84" spans="2:9" x14ac:dyDescent="0.35">
      <c r="B84" s="75"/>
      <c r="C84" s="173"/>
      <c r="D84" s="506"/>
      <c r="E84" s="506"/>
      <c r="F84" s="506"/>
      <c r="G84" s="506"/>
      <c r="H84" s="87"/>
      <c r="I84" s="173"/>
    </row>
    <row r="85" spans="2:9" x14ac:dyDescent="0.35">
      <c r="B85" s="75"/>
      <c r="C85" s="173"/>
      <c r="D85" s="506"/>
      <c r="E85" s="506"/>
      <c r="F85" s="506"/>
      <c r="G85" s="506"/>
      <c r="H85" s="87"/>
      <c r="I85" s="173"/>
    </row>
    <row r="86" spans="2:9" x14ac:dyDescent="0.35">
      <c r="B86" s="75"/>
      <c r="C86" s="173"/>
      <c r="D86" s="506"/>
      <c r="E86" s="506"/>
      <c r="F86" s="506"/>
      <c r="G86" s="506"/>
      <c r="H86" s="87"/>
      <c r="I86" s="173"/>
    </row>
    <row r="87" spans="2:9" x14ac:dyDescent="0.35">
      <c r="B87" s="75"/>
      <c r="C87" s="173"/>
      <c r="D87" s="506"/>
      <c r="E87" s="506"/>
      <c r="F87" s="506"/>
      <c r="G87" s="506"/>
      <c r="H87" s="87"/>
      <c r="I87" s="173"/>
    </row>
    <row r="88" spans="2:9" x14ac:dyDescent="0.35">
      <c r="B88" s="75"/>
      <c r="C88" s="173"/>
      <c r="D88" s="506"/>
      <c r="E88" s="506"/>
      <c r="F88" s="506"/>
      <c r="G88" s="506"/>
      <c r="H88" s="87"/>
      <c r="I88" s="173"/>
    </row>
    <row r="89" spans="2:9" x14ac:dyDescent="0.35">
      <c r="B89" s="75"/>
      <c r="C89" s="173"/>
      <c r="D89" s="506"/>
      <c r="E89" s="506"/>
      <c r="F89" s="506"/>
      <c r="G89" s="506"/>
      <c r="H89" s="87"/>
      <c r="I89" s="173"/>
    </row>
    <row r="90" spans="2:9" x14ac:dyDescent="0.35">
      <c r="B90" s="75"/>
      <c r="C90" s="173"/>
      <c r="D90" s="506"/>
      <c r="E90" s="506"/>
      <c r="F90" s="506"/>
      <c r="G90" s="506"/>
      <c r="H90" s="87"/>
      <c r="I90" s="173"/>
    </row>
    <row r="91" spans="2:9" x14ac:dyDescent="0.35">
      <c r="B91" s="75"/>
      <c r="C91" s="173"/>
      <c r="D91" s="506"/>
      <c r="E91" s="506"/>
      <c r="F91" s="506"/>
      <c r="G91" s="506"/>
      <c r="H91" s="87"/>
      <c r="I91" s="173"/>
    </row>
    <row r="92" spans="2:9" x14ac:dyDescent="0.35">
      <c r="B92" s="75"/>
      <c r="C92" s="173"/>
      <c r="D92" s="506"/>
      <c r="E92" s="506"/>
      <c r="F92" s="506"/>
      <c r="G92" s="506"/>
      <c r="H92" s="87"/>
      <c r="I92" s="173"/>
    </row>
    <row r="93" spans="2:9" x14ac:dyDescent="0.35">
      <c r="B93" s="75"/>
      <c r="C93" s="173"/>
      <c r="D93" s="506"/>
      <c r="E93" s="506"/>
      <c r="F93" s="506"/>
      <c r="G93" s="506"/>
      <c r="H93" s="87"/>
      <c r="I93" s="173"/>
    </row>
    <row r="94" spans="2:9" x14ac:dyDescent="0.35">
      <c r="B94" s="75"/>
      <c r="C94" s="173"/>
      <c r="D94" s="506"/>
      <c r="E94" s="506"/>
      <c r="F94" s="506"/>
      <c r="G94" s="506"/>
      <c r="H94" s="87"/>
      <c r="I94" s="173"/>
    </row>
    <row r="95" spans="2:9" x14ac:dyDescent="0.35">
      <c r="B95" s="75"/>
      <c r="C95" s="173"/>
      <c r="D95" s="506"/>
      <c r="E95" s="506"/>
      <c r="F95" s="506"/>
      <c r="G95" s="506"/>
      <c r="H95" s="87"/>
      <c r="I95" s="173"/>
    </row>
    <row r="96" spans="2:9" x14ac:dyDescent="0.35">
      <c r="B96" s="75"/>
      <c r="C96" s="173"/>
      <c r="D96" s="506"/>
      <c r="E96" s="506"/>
      <c r="F96" s="506"/>
      <c r="G96" s="506"/>
      <c r="H96" s="87"/>
      <c r="I96" s="173"/>
    </row>
    <row r="97" spans="2:9" x14ac:dyDescent="0.35">
      <c r="B97" s="75"/>
      <c r="C97" s="173"/>
      <c r="D97" s="506"/>
      <c r="E97" s="506"/>
      <c r="F97" s="506"/>
      <c r="G97" s="506"/>
      <c r="H97" s="87"/>
      <c r="I97" s="173"/>
    </row>
    <row r="98" spans="2:9" x14ac:dyDescent="0.35">
      <c r="B98" s="75"/>
      <c r="C98" s="173"/>
      <c r="D98" s="506"/>
      <c r="E98" s="506"/>
      <c r="F98" s="506"/>
      <c r="G98" s="506"/>
      <c r="H98" s="87"/>
      <c r="I98" s="173"/>
    </row>
    <row r="99" spans="2:9" x14ac:dyDescent="0.35">
      <c r="B99" s="75"/>
      <c r="C99" s="173"/>
      <c r="D99" s="506"/>
      <c r="E99" s="506"/>
      <c r="F99" s="506"/>
      <c r="G99" s="506"/>
      <c r="H99" s="87"/>
      <c r="I99" s="173"/>
    </row>
    <row r="100" spans="2:9" x14ac:dyDescent="0.35">
      <c r="B100" s="75"/>
      <c r="C100" s="173"/>
      <c r="D100" s="506"/>
      <c r="E100" s="506"/>
      <c r="F100" s="506"/>
      <c r="G100" s="506"/>
      <c r="H100" s="87"/>
      <c r="I100" s="173"/>
    </row>
    <row r="101" spans="2:9" x14ac:dyDescent="0.35">
      <c r="B101" s="75"/>
      <c r="C101" s="173"/>
      <c r="D101" s="506"/>
      <c r="E101" s="506"/>
      <c r="F101" s="506"/>
      <c r="G101" s="506"/>
      <c r="H101" s="87"/>
      <c r="I101" s="173"/>
    </row>
    <row r="102" spans="2:9" x14ac:dyDescent="0.35">
      <c r="B102" s="75"/>
      <c r="C102" s="173"/>
      <c r="D102" s="506"/>
      <c r="E102" s="506"/>
      <c r="F102" s="506"/>
      <c r="G102" s="506"/>
      <c r="H102" s="87"/>
      <c r="I102" s="173"/>
    </row>
    <row r="103" spans="2:9" x14ac:dyDescent="0.35">
      <c r="B103" s="75"/>
      <c r="C103" s="173"/>
      <c r="D103" s="506"/>
      <c r="E103" s="506"/>
      <c r="F103" s="506"/>
      <c r="G103" s="506"/>
      <c r="H103" s="87"/>
      <c r="I103" s="173"/>
    </row>
    <row r="104" spans="2:9" x14ac:dyDescent="0.35">
      <c r="B104" s="75"/>
      <c r="C104" s="173"/>
      <c r="D104" s="506"/>
      <c r="E104" s="506"/>
      <c r="F104" s="506"/>
      <c r="G104" s="506"/>
      <c r="H104" s="87"/>
      <c r="I104" s="173"/>
    </row>
    <row r="105" spans="2:9" x14ac:dyDescent="0.35">
      <c r="B105" s="75"/>
      <c r="C105" s="173"/>
      <c r="D105" s="506"/>
      <c r="E105" s="506"/>
      <c r="F105" s="506"/>
      <c r="G105" s="506"/>
      <c r="H105" s="87"/>
      <c r="I105" s="173"/>
    </row>
    <row r="106" spans="2:9" x14ac:dyDescent="0.35">
      <c r="B106" s="75"/>
      <c r="C106" s="173"/>
      <c r="D106" s="506"/>
      <c r="E106" s="506"/>
      <c r="F106" s="506"/>
      <c r="G106" s="506"/>
      <c r="H106" s="87"/>
      <c r="I106" s="173"/>
    </row>
    <row r="107" spans="2:9" x14ac:dyDescent="0.35">
      <c r="B107" s="75"/>
      <c r="C107" s="173"/>
      <c r="D107" s="506"/>
      <c r="E107" s="506"/>
      <c r="F107" s="506"/>
      <c r="G107" s="506"/>
      <c r="H107" s="87"/>
      <c r="I107" s="173"/>
    </row>
    <row r="108" spans="2:9" x14ac:dyDescent="0.35">
      <c r="B108" s="75"/>
      <c r="C108" s="173"/>
      <c r="D108" s="506"/>
      <c r="E108" s="506"/>
      <c r="F108" s="506"/>
      <c r="G108" s="506"/>
      <c r="H108" s="87"/>
      <c r="I108" s="173"/>
    </row>
    <row r="109" spans="2:9" x14ac:dyDescent="0.35">
      <c r="B109" s="75"/>
      <c r="C109" s="173"/>
      <c r="D109" s="506"/>
      <c r="E109" s="506"/>
      <c r="F109" s="506"/>
      <c r="G109" s="506"/>
      <c r="H109" s="87"/>
      <c r="I109" s="173"/>
    </row>
    <row r="110" spans="2:9" x14ac:dyDescent="0.35">
      <c r="B110" s="75"/>
      <c r="C110" s="173"/>
      <c r="D110" s="506"/>
      <c r="E110" s="506"/>
      <c r="F110" s="506"/>
      <c r="G110" s="506"/>
      <c r="H110" s="87"/>
      <c r="I110" s="173"/>
    </row>
    <row r="111" spans="2:9" x14ac:dyDescent="0.35">
      <c r="B111" s="75"/>
      <c r="C111" s="173"/>
      <c r="D111" s="506"/>
      <c r="E111" s="506"/>
      <c r="F111" s="506"/>
      <c r="G111" s="506"/>
      <c r="H111" s="87"/>
      <c r="I111" s="173"/>
    </row>
    <row r="112" spans="2:9" x14ac:dyDescent="0.35">
      <c r="B112" s="75"/>
      <c r="C112" s="173"/>
      <c r="D112" s="506"/>
      <c r="E112" s="506"/>
      <c r="F112" s="506"/>
      <c r="G112" s="506"/>
      <c r="H112" s="87"/>
      <c r="I112" s="173"/>
    </row>
    <row r="113" spans="2:9" x14ac:dyDescent="0.35">
      <c r="B113" s="75"/>
      <c r="C113" s="173"/>
      <c r="D113" s="506"/>
      <c r="E113" s="506"/>
      <c r="F113" s="506"/>
      <c r="G113" s="506"/>
      <c r="H113" s="87"/>
      <c r="I113" s="173"/>
    </row>
    <row r="114" spans="2:9" x14ac:dyDescent="0.35">
      <c r="B114" s="75"/>
      <c r="C114" s="173"/>
      <c r="D114" s="506"/>
      <c r="E114" s="506"/>
      <c r="F114" s="506"/>
      <c r="G114" s="506"/>
      <c r="H114" s="87"/>
      <c r="I114" s="173"/>
    </row>
  </sheetData>
  <mergeCells count="1">
    <mergeCell ref="G45:H45"/>
  </mergeCells>
  <pageMargins left="0.31496062992125984" right="0.31496062992125984" top="0.15748031496062992" bottom="0.15748031496062992" header="0.31496062992125984" footer="0.31496062992125984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66</vt:i4>
      </vt:variant>
      <vt:variant>
        <vt:lpstr>Named Ranges</vt:lpstr>
      </vt:variant>
      <vt:variant>
        <vt:i4>59</vt:i4>
      </vt:variant>
    </vt:vector>
  </HeadingPairs>
  <TitlesOfParts>
    <vt:vector size="125" baseType="lpstr">
      <vt:lpstr>Asinan 25 Sept 24</vt:lpstr>
      <vt:lpstr>Asinan 16 Agustus 24</vt:lpstr>
      <vt:lpstr>Asinan 9 Juli 24</vt:lpstr>
      <vt:lpstr>Asinan 14 Juni</vt:lpstr>
      <vt:lpstr>BAPAO 24 Mei 24</vt:lpstr>
      <vt:lpstr>Asinan8 Mei</vt:lpstr>
      <vt:lpstr>BAPAO 30 April</vt:lpstr>
      <vt:lpstr>Asinan 27 Mar 24</vt:lpstr>
      <vt:lpstr>Fruit Ball</vt:lpstr>
      <vt:lpstr>Asinan14 Maret</vt:lpstr>
      <vt:lpstr>Risol</vt:lpstr>
      <vt:lpstr>Asinan 7 Feb</vt:lpstr>
      <vt:lpstr>Asinan 19 Jan</vt:lpstr>
      <vt:lpstr>BAPAO 12 Jan</vt:lpstr>
      <vt:lpstr>Asinan 21 Des </vt:lpstr>
      <vt:lpstr>Asinan 5 Des</vt:lpstr>
      <vt:lpstr>Pastel &amp; Lontong</vt:lpstr>
      <vt:lpstr>Asinan 10 Nov </vt:lpstr>
      <vt:lpstr>Asinan 20 Okt </vt:lpstr>
      <vt:lpstr>Asinan10 Okt</vt:lpstr>
      <vt:lpstr>BAPAO 11 Okt</vt:lpstr>
      <vt:lpstr>Mangga</vt:lpstr>
      <vt:lpstr>Asinan 7 Sept </vt:lpstr>
      <vt:lpstr>Asinan 18 Agustus </vt:lpstr>
      <vt:lpstr>BAPAO 18 Agustus </vt:lpstr>
      <vt:lpstr>BAPAO 10 Agustus</vt:lpstr>
      <vt:lpstr>Asinan 4 Agustus</vt:lpstr>
      <vt:lpstr>Asinan 11 Juli</vt:lpstr>
      <vt:lpstr>BAPAO 3 Juli</vt:lpstr>
      <vt:lpstr>Asinan19 MEI</vt:lpstr>
      <vt:lpstr>BAPAO 17 MEI</vt:lpstr>
      <vt:lpstr>Cempal</vt:lpstr>
      <vt:lpstr>Keset 18 Apr </vt:lpstr>
      <vt:lpstr>Krupuk kulit</vt:lpstr>
      <vt:lpstr>ASINAN 18 APr</vt:lpstr>
      <vt:lpstr>BAPAO 14 April Training</vt:lpstr>
      <vt:lpstr>BAPAO 14 April</vt:lpstr>
      <vt:lpstr>Keset 4 Apr</vt:lpstr>
      <vt:lpstr>Apel</vt:lpstr>
      <vt:lpstr>Keset</vt:lpstr>
      <vt:lpstr>Daging Yosinoya</vt:lpstr>
      <vt:lpstr>Cherry</vt:lpstr>
      <vt:lpstr>Siomay</vt:lpstr>
      <vt:lpstr>Daging</vt:lpstr>
      <vt:lpstr>ASINAN16 Feb</vt:lpstr>
      <vt:lpstr>R&amp;I</vt:lpstr>
      <vt:lpstr>Asinan 20 Jan</vt:lpstr>
      <vt:lpstr>Hekeng</vt:lpstr>
      <vt:lpstr>BAPAO 13 Jan</vt:lpstr>
      <vt:lpstr>Almon Chrispy</vt:lpstr>
      <vt:lpstr>ASINAN 15 DES</vt:lpstr>
      <vt:lpstr>BAPAO 20 Des</vt:lpstr>
      <vt:lpstr>BAPAO 5 DES</vt:lpstr>
      <vt:lpstr>BAPAO 4 NOV</vt:lpstr>
      <vt:lpstr>Durpas 7 NOV (2)</vt:lpstr>
      <vt:lpstr>Durpas 1 DES</vt:lpstr>
      <vt:lpstr>ASINAN 15 NOV</vt:lpstr>
      <vt:lpstr>XX (2)</vt:lpstr>
      <vt:lpstr>XX</vt:lpstr>
      <vt:lpstr>Sheet2</vt:lpstr>
      <vt:lpstr>Sheet1</vt:lpstr>
      <vt:lpstr>Lontong</vt:lpstr>
      <vt:lpstr>Sheet3</vt:lpstr>
      <vt:lpstr>Sheet4</vt:lpstr>
      <vt:lpstr>Sheet5</vt:lpstr>
      <vt:lpstr>Sheet6</vt:lpstr>
      <vt:lpstr>'Almon Chrispy'!Print_Area</vt:lpstr>
      <vt:lpstr>Apel!Print_Area</vt:lpstr>
      <vt:lpstr>'Asinan 10 Nov '!Print_Area</vt:lpstr>
      <vt:lpstr>'Asinan 11 Juli'!Print_Area</vt:lpstr>
      <vt:lpstr>'Asinan 14 Juni'!Print_Area</vt:lpstr>
      <vt:lpstr>'ASINAN 15 DES'!Print_Area</vt:lpstr>
      <vt:lpstr>'ASINAN 15 NOV'!Print_Area</vt:lpstr>
      <vt:lpstr>'Asinan 16 Agustus 24'!Print_Area</vt:lpstr>
      <vt:lpstr>'Asinan 18 Agustus '!Print_Area</vt:lpstr>
      <vt:lpstr>'ASINAN 18 APr'!Print_Area</vt:lpstr>
      <vt:lpstr>'Asinan 19 Jan'!Print_Area</vt:lpstr>
      <vt:lpstr>'Asinan 20 Jan'!Print_Area</vt:lpstr>
      <vt:lpstr>'Asinan 20 Okt '!Print_Area</vt:lpstr>
      <vt:lpstr>'Asinan 21 Des '!Print_Area</vt:lpstr>
      <vt:lpstr>'Asinan 25 Sept 24'!Print_Area</vt:lpstr>
      <vt:lpstr>'Asinan 27 Mar 24'!Print_Area</vt:lpstr>
      <vt:lpstr>'Asinan 4 Agustus'!Print_Area</vt:lpstr>
      <vt:lpstr>'Asinan 5 Des'!Print_Area</vt:lpstr>
      <vt:lpstr>'Asinan 7 Feb'!Print_Area</vt:lpstr>
      <vt:lpstr>'Asinan 7 Sept '!Print_Area</vt:lpstr>
      <vt:lpstr>'Asinan 9 Juli 24'!Print_Area</vt:lpstr>
      <vt:lpstr>'Asinan10 Okt'!Print_Area</vt:lpstr>
      <vt:lpstr>'Asinan14 Maret'!Print_Area</vt:lpstr>
      <vt:lpstr>'ASINAN16 Feb'!Print_Area</vt:lpstr>
      <vt:lpstr>'Asinan19 MEI'!Print_Area</vt:lpstr>
      <vt:lpstr>'Asinan8 Mei'!Print_Area</vt:lpstr>
      <vt:lpstr>'BAPAO 10 Agustus'!Print_Area</vt:lpstr>
      <vt:lpstr>'BAPAO 11 Okt'!Print_Area</vt:lpstr>
      <vt:lpstr>'BAPAO 12 Jan'!Print_Area</vt:lpstr>
      <vt:lpstr>'BAPAO 13 Jan'!Print_Area</vt:lpstr>
      <vt:lpstr>'BAPAO 14 April'!Print_Area</vt:lpstr>
      <vt:lpstr>'BAPAO 14 April Training'!Print_Area</vt:lpstr>
      <vt:lpstr>'BAPAO 17 MEI'!Print_Area</vt:lpstr>
      <vt:lpstr>'BAPAO 18 Agustus '!Print_Area</vt:lpstr>
      <vt:lpstr>'BAPAO 20 Des'!Print_Area</vt:lpstr>
      <vt:lpstr>'BAPAO 24 Mei 24'!Print_Area</vt:lpstr>
      <vt:lpstr>'BAPAO 3 Juli'!Print_Area</vt:lpstr>
      <vt:lpstr>'BAPAO 30 April'!Print_Area</vt:lpstr>
      <vt:lpstr>'BAPAO 4 NOV'!Print_Area</vt:lpstr>
      <vt:lpstr>'BAPAO 5 DES'!Print_Area</vt:lpstr>
      <vt:lpstr>Cempal!Print_Area</vt:lpstr>
      <vt:lpstr>Cherry!Print_Area</vt:lpstr>
      <vt:lpstr>Daging!Print_Area</vt:lpstr>
      <vt:lpstr>'Daging Yosinoya'!Print_Area</vt:lpstr>
      <vt:lpstr>'Durpas 1 DES'!Print_Area</vt:lpstr>
      <vt:lpstr>'Durpas 7 NOV (2)'!Print_Area</vt:lpstr>
      <vt:lpstr>'Fruit Ball'!Print_Area</vt:lpstr>
      <vt:lpstr>Keset!Print_Area</vt:lpstr>
      <vt:lpstr>'Keset 18 Apr '!Print_Area</vt:lpstr>
      <vt:lpstr>'Keset 4 Apr'!Print_Area</vt:lpstr>
      <vt:lpstr>'Krupuk kulit'!Print_Area</vt:lpstr>
      <vt:lpstr>Lontong!Print_Area</vt:lpstr>
      <vt:lpstr>'Pastel &amp; Lontong'!Print_Area</vt:lpstr>
      <vt:lpstr>'R&amp;I'!Print_Area</vt:lpstr>
      <vt:lpstr>Sheet1!Print_Area</vt:lpstr>
      <vt:lpstr>Sheet3!Print_Area</vt:lpstr>
      <vt:lpstr>Sheet4!Print_Area</vt:lpstr>
      <vt:lpstr>Sheet6!Print_Area</vt:lpstr>
      <vt:lpstr>Siomay!Print_Area</vt:lpstr>
    </vt:vector>
  </TitlesOfParts>
  <Company>ORIGINAL-SOFTWARE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Pascalina Maryani Atmadj</dc:creator>
  <cp:lastModifiedBy>PETER GEORGE HEINRICH MONTOLALU</cp:lastModifiedBy>
  <cp:lastPrinted>2024-08-12T09:20:38Z</cp:lastPrinted>
  <dcterms:created xsi:type="dcterms:W3CDTF">2018-01-23T02:02:23Z</dcterms:created>
  <dcterms:modified xsi:type="dcterms:W3CDTF">2024-09-25T03:37:07Z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cce77ee2-66b4-49d1-8d42-35416e56e854</vt:lpwstr>
  </property>
  <property fmtid="{D5CDD505-2E9C-101B-9397-08002B2CF9AE}" pid="3" name="BCAClassification">
    <vt:lpwstr>Public</vt:lpwstr>
  </property>
  <property fmtid="{D5CDD505-2E9C-101B-9397-08002B2CF9AE}" pid="4" name="BCAOwner">
    <vt:lpwstr>U552942</vt:lpwstr>
  </property>
</Properties>
</file>