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style1.xml" ContentType="application/vnd.ms-office.chartstyle+xml"/>
  <Override PartName="/xl/charts/colors1.xml" ContentType="application/vnd.ms-office.chartcolorstyle+xml"/>
  <Override PartName="/xl/charts/style2.xml" ContentType="application/vnd.ms-office.chartstyle+xml"/>
  <Override PartName="/xl/charts/colors2.xml" ContentType="application/vnd.ms-office.chartcolorstyle+xml"/>
  <Override PartName="/xl/charts/style3.xml" ContentType="application/vnd.ms-office.chartstyle+xml"/>
  <Override PartName="/xl/charts/colors3.xml" ContentType="application/vnd.ms-office.chartcolorstyle+xml"/>
  <Override PartName="/xl/charts/style4.xml" ContentType="application/vnd.ms-office.chartstyle+xml"/>
  <Override PartName="/xl/charts/colors4.xml" ContentType="application/vnd.ms-office.chartcolorstyle+xml"/>
  <Override PartName="/xl/charts/style5.xml" ContentType="application/vnd.ms-office.chartstyle+xml"/>
  <Override PartName="/xl/charts/colors5.xml" ContentType="application/vnd.ms-office.chartcolorstyle+xml"/>
  <Override PartName="/xl/charts/style6.xml" ContentType="application/vnd.ms-office.chartstyle+xml"/>
  <Override PartName="/xl/charts/colors6.xml" ContentType="application/vnd.ms-office.chartcolorstyle+xml"/>
  <Override PartName="/xl/charts/style7.xml" ContentType="application/vnd.ms-office.chartstyle+xml"/>
  <Override PartName="/xl/charts/colors7.xml" ContentType="application/vnd.ms-office.chartcolorstyle+xml"/>
  <Override PartName="/xl/charts/style8.xml" ContentType="application/vnd.ms-office.chartstyle+xml"/>
  <Override PartName="/xl/charts/colors8.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1405"/>
  <workbookPr codeName="ThisWorkbook" autoCompressPictures="0"/>
  <bookViews>
    <workbookView xWindow="10200" yWindow="2040" windowWidth="12580" windowHeight="7680" tabRatio="583" activeTab="1"/>
  </bookViews>
  <sheets>
    <sheet name="Report" sheetId="68" r:id="rId1"/>
    <sheet name="Data" sheetId="77" r:id="rId2"/>
    <sheet name="Settings" sheetId="78" r:id="rId3"/>
    <sheet name="Report Data" sheetId="80" r:id="rId4"/>
    <sheet name="Lookup" sheetId="79" r:id="rId5"/>
  </sheets>
  <definedNames>
    <definedName name="colAFFECTED">OFFSET(Data!$O$2, 0, 0, MaxRowsToUse, 1)</definedName>
    <definedName name="colApplication">OFFSET(Data!$D$2, 0, 0, MaxRowsToUse, 1)</definedName>
    <definedName name="colCountCrit">OFFSET(Data!$U$2, 0, 0, MaxRowsToUse, 1)</definedName>
    <definedName name="colDAMAGE">OFFSET(Data!$L$2, 0, 0, MaxRowsToUse, 1)</definedName>
    <definedName name="colDate">OFFSET(Data!$H$2, 0, 0, MaxRowsToUse, 1)</definedName>
    <definedName name="colDISCOVERABILITY">OFFSET(Data!$P$2, 0, 0, MaxRowsToUse, 1)</definedName>
    <definedName name="colEXPLOITABILITY">OFFSET(Data!$N$2, 0, 0, MaxRowsToUse, 1)</definedName>
    <definedName name="colFixLOE">OFFSET(Data!$J$2, 0, 0, MaxRowsToUse, 1)</definedName>
    <definedName name="colID">OFFSET(Data!$F$2, 0, 0, MaxRowsToUse, 1)</definedName>
    <definedName name="colIssue">OFFSET(Data!$C$2, 0, 0, MaxRowsToUse, 1)</definedName>
    <definedName name="colLevel">OFFSET(Data!$B$2, 0, 0, MaxRowsToUse, 1)</definedName>
    <definedName name="colNumberLeft">OFFSET(Data!$A$2, 0, 0, MaxRowsToUse, 1)</definedName>
    <definedName name="colNumberRight">OFFSET(Data!$V$2, 0, 0, MaxRowsToUse, 1)</definedName>
    <definedName name="colPriority">OFFSET(Data!$R$2, 0, 0, MaxRowsToUse, 1)</definedName>
    <definedName name="colRank">OFFSET(Data!$T$2, 0, 0, MaxRowsToUse, 1)</definedName>
    <definedName name="colRating">OFFSET(Data!$K$2, 0, 0, MaxRowsToUse, 1)</definedName>
    <definedName name="colREPRODUCIBILITY">OFFSET(Data!$M$2, 0, 0, MaxRowsToUse, 1)</definedName>
    <definedName name="colScore">OFFSET(Data!$S$2, 0, 0, MaxRowsToUse, 1)</definedName>
    <definedName name="colSeverity">OFFSET(Data!$Q$2, 0, 0, MaxRowsToUse, 1)</definedName>
    <definedName name="colSource">OFFSET(Data!$G$2, 0, 0, MaxRowsToUse, 1)</definedName>
    <definedName name="colStatus">OFFSET(Data!$E$2, 0, 0, MaxRowsToUse, 1)</definedName>
    <definedName name="colSTRIDE">OFFSET(Data!$I$2, 0, 0, MaxRowsToUse, 1)</definedName>
    <definedName name="lookup_APPLICATION">OFFSET(Lookup!$K$2, 0, 0, COUNTA(Lookup!$K:$K)-1, 1)</definedName>
    <definedName name="lookup_LOE">OFFSET(Lookup!$G$2, 0, 0, COUNTA(Lookup!$G:$G)-1, 1)</definedName>
    <definedName name="lookup_SEVERITY">OFFSET(Lookup!$C$2, 0, 0, COUNTA(Lookup!$C:$C)-1, 1)</definedName>
    <definedName name="lookup_SOURCE">OFFSET(Lookup!$E$2, 0, 0, COUNTA(Lookup!$E:$E)-1, 1)</definedName>
    <definedName name="lookup_STATUS">OFFSET(Lookup!$I$2, 0, 0, COUNTA(Lookup!$I:$I)-1, 1)</definedName>
    <definedName name="lookup_STRIDE">OFFSET(Lookup!$A$2, 0, 0, COUNTA(Lookup!$A:$A)-1, 1)</definedName>
    <definedName name="MaxRowsToUse" comment="Calculates the maximum number of rows to use from the Data sheet. The value returned by this name is determined by the value in the &quot;SettingsMaxRowsToUseSelection&quot; name.">IF(SettingsMaxRowsToUseSelection = "Manual",SettingsMaxRowsToUse,IF(SettingsMaxRowsToUseSelection = "Rows",COUNTA(Data!$A:$A)+1-ROW(Row_Data_Top),COUNTA(Data!$C:$C)-1))</definedName>
    <definedName name="_xlnm.Print_Area" localSheetId="1">Data!$A$1:$T$49</definedName>
    <definedName name="_xlnm.Print_Area" localSheetId="0">Report!$A$1:$K$63</definedName>
    <definedName name="_xlnm.Print_Area" localSheetId="2">Settings!$A$1:$T$13</definedName>
    <definedName name="_xlnm.Print_Titles" localSheetId="1">Data!$A:$A,Data!$1:$1</definedName>
    <definedName name="Row_Calc_Top" comment="The upper left corner of the calculation section of the Data sheet.">Data!$Q$2</definedName>
    <definedName name="Row_Data_Top" comment="The upper left corner of the data entry section of the Data sheet.">Data!$C$2</definedName>
    <definedName name="SettingColumnCountMinor" comment="The number of columns on the Data sheet that should be in each column group; divide by a border on the right side.">Settings!$B$9</definedName>
    <definedName name="SettingRowCountMajor" comment="The number of rows on the Data sheet that should be in each row group; divide by a line on the right side.">Settings!$B$7</definedName>
    <definedName name="SettingRowCountMinor" comment="The number of rows on the Data sheet that should be in each row group; divide by a change in background shading.">Settings!$B$8</definedName>
    <definedName name="SettingsColumnLineOverride" comment="Enter a column separated list of column letters that should get a vertical line between them on the Data sheet. (NOTE: a non-zero int in SettingColumnCountMinor will also create vertical lines that will be added to these.)">Settings!$B$10</definedName>
    <definedName name="SettingsMaxRowsToUse" comment="The value to use for the max rows, IF the SettingsMaxRowsToUseSelection name is set to MANUAL.">Settings!$B$12</definedName>
    <definedName name="SettingsMaxRowsToUseSelection" comment="A string that represents the method used to calculate the MaxRowsToUse.  Options include:  Data: only show rows with data entered.   Rows: Show all rows.   Manual: show only as many rows as defined by the Manual MAX rows to use value">Settings!$B$11</definedName>
    <definedName name="SettingsReportSubtitle" comment="The subtitle to display on the Report page.">Settings!$B$4</definedName>
    <definedName name="SettingsReportTitle" comment="The Title to display on the Report page.">Settings!$B$3</definedName>
    <definedName name="SettingsVerticalBarColumnList" comment="Determines whether the values in SettingsVerticalBarColumnListDefault, or on the Settings page should be used to determine which columns should get a vertical bar on their right side.">IF(ISBLANK(Settings!$B$10),SettingsVerticalBarColumnListDefault, Settings!$B$10)</definedName>
    <definedName name="SettingsVerticalBarColumnListDefault" comment="Determines the default columns to get a vertical bar on their right. This value is driven by the number in SettingColumnCountMinor. Enter a 0 (zero) in SettingColumnCountMinor to display no vertical lines. Enter a non-zero int to create column groups.">CHAR((COLUMN(Row_Calc_Top)-1)+64)&amp;","&amp;CHAR((COLUMN(Row_Calc_Top)-1)+64+(COUNTA(Data!$1:$1))-(COLUMN(Row_Calc_Top)-2))</definedName>
    <definedName name="ssAuditor_SheetName_Cell" comment="The name of the Auditor CELLS sheet">"Cells Summary"</definedName>
    <definedName name="ssAuditor_SheetName_Names" comment="The name of the Auditor NAMES sheet">"Range Names"</definedName>
    <definedName name="ssAuditor_SheetName_Property" comment="The name of the Auditor PROPERTY sheet">"Property Summary"</definedName>
    <definedName name="ssAuditor_SheetName_Sheet" comment="The name of the Auditor SHEETS sheet">"Sheet Summary"</definedName>
    <definedName name="ssAuditor_ThemeNumber" comment="The Theme Number to use for formatting">7</definedName>
    <definedName name="VerticalBarColumnList" comment="pulls the value from SettingsColumnLineOverride and appends commas to the front and back so a string search can be performed. E.g. &quot;,A,&quot; and &quot;,W,&quot;">","&amp;SUBSTITUTE(SettingsVerticalBarColumnList," ","")&amp;","</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2" i="77" l="1"/>
  <c r="A3" i="77"/>
  <c r="A4" i="77"/>
  <c r="A5" i="77"/>
  <c r="A6" i="77"/>
  <c r="A7" i="77"/>
  <c r="A8" i="77"/>
  <c r="A9" i="77"/>
  <c r="A10" i="77"/>
  <c r="A11" i="77"/>
  <c r="A12" i="77"/>
  <c r="A13" i="77"/>
  <c r="A14" i="77"/>
  <c r="A15" i="77"/>
  <c r="A16" i="77"/>
  <c r="A17" i="77"/>
  <c r="A18" i="77"/>
  <c r="A19" i="77"/>
  <c r="A20" i="77"/>
  <c r="A21" i="77"/>
  <c r="A22" i="77"/>
  <c r="A23" i="77"/>
  <c r="A24" i="77"/>
  <c r="A25" i="77"/>
  <c r="A26" i="77"/>
  <c r="A27" i="77"/>
  <c r="A28" i="77"/>
  <c r="A29" i="77"/>
  <c r="A30" i="77"/>
  <c r="A31" i="77"/>
  <c r="A32" i="77"/>
  <c r="A33" i="77"/>
  <c r="A34" i="77"/>
  <c r="A35" i="77"/>
  <c r="A36" i="77"/>
  <c r="A37" i="77"/>
  <c r="A38" i="77"/>
  <c r="A39" i="77"/>
  <c r="A40" i="77"/>
  <c r="A41" i="77"/>
  <c r="A42" i="77"/>
  <c r="A43" i="77"/>
  <c r="A44" i="77"/>
  <c r="A45" i="77"/>
  <c r="A46" i="77"/>
  <c r="A47" i="77"/>
  <c r="A48" i="77"/>
  <c r="A49" i="77"/>
  <c r="Q2" i="77"/>
  <c r="R2" i="77"/>
  <c r="S2" i="77"/>
  <c r="Q3" i="77"/>
  <c r="R3" i="77"/>
  <c r="S3" i="77"/>
  <c r="Q4" i="77"/>
  <c r="R4" i="77"/>
  <c r="S4" i="77"/>
  <c r="Q5" i="77"/>
  <c r="R5" i="77"/>
  <c r="S5" i="77"/>
  <c r="Q6" i="77"/>
  <c r="R6" i="77"/>
  <c r="S6" i="77"/>
  <c r="Q7" i="77"/>
  <c r="R7" i="77"/>
  <c r="S7" i="77"/>
  <c r="Q8" i="77"/>
  <c r="R8" i="77"/>
  <c r="S8" i="77"/>
  <c r="Q9" i="77"/>
  <c r="R9" i="77"/>
  <c r="S9" i="77"/>
  <c r="Q10" i="77"/>
  <c r="R10" i="77"/>
  <c r="S10" i="77"/>
  <c r="Q11" i="77"/>
  <c r="R11" i="77"/>
  <c r="S11" i="77"/>
  <c r="Q12" i="77"/>
  <c r="R12" i="77"/>
  <c r="S12" i="77"/>
  <c r="Q13" i="77"/>
  <c r="R13" i="77"/>
  <c r="S13" i="77"/>
  <c r="Q14" i="77"/>
  <c r="R14" i="77"/>
  <c r="S14" i="77"/>
  <c r="Q15" i="77"/>
  <c r="R15" i="77"/>
  <c r="S15" i="77"/>
  <c r="Q16" i="77"/>
  <c r="R16" i="77"/>
  <c r="S16" i="77"/>
  <c r="Q17" i="77"/>
  <c r="R17" i="77"/>
  <c r="S17" i="77"/>
  <c r="Q18" i="77"/>
  <c r="R18" i="77"/>
  <c r="S18" i="77"/>
  <c r="Q19" i="77"/>
  <c r="R19" i="77"/>
  <c r="S19" i="77"/>
  <c r="Q20" i="77"/>
  <c r="R20" i="77"/>
  <c r="S20" i="77"/>
  <c r="Q21" i="77"/>
  <c r="R21" i="77"/>
  <c r="S21" i="77"/>
  <c r="Q22" i="77"/>
  <c r="R22" i="77"/>
  <c r="S22" i="77"/>
  <c r="Q23" i="77"/>
  <c r="R23" i="77"/>
  <c r="S23" i="77"/>
  <c r="Q24" i="77"/>
  <c r="R24" i="77"/>
  <c r="S24" i="77"/>
  <c r="Q25" i="77"/>
  <c r="R25" i="77"/>
  <c r="S25" i="77"/>
  <c r="Q26" i="77"/>
  <c r="R26" i="77"/>
  <c r="S26" i="77"/>
  <c r="Q27" i="77"/>
  <c r="R27" i="77"/>
  <c r="S27" i="77"/>
  <c r="Q28" i="77"/>
  <c r="R28" i="77"/>
  <c r="S28" i="77"/>
  <c r="Q29" i="77"/>
  <c r="R29" i="77"/>
  <c r="S29" i="77"/>
  <c r="Q30" i="77"/>
  <c r="R30" i="77"/>
  <c r="S30" i="77"/>
  <c r="Q31" i="77"/>
  <c r="R31" i="77"/>
  <c r="S31" i="77"/>
  <c r="Q32" i="77"/>
  <c r="R32" i="77"/>
  <c r="S32" i="77"/>
  <c r="Q33" i="77"/>
  <c r="R33" i="77"/>
  <c r="S33" i="77"/>
  <c r="Q34" i="77"/>
  <c r="R34" i="77"/>
  <c r="S34" i="77"/>
  <c r="Q35" i="77"/>
  <c r="R35" i="77"/>
  <c r="S35" i="77"/>
  <c r="Q36" i="77"/>
  <c r="R36" i="77"/>
  <c r="S36" i="77"/>
  <c r="Q37" i="77"/>
  <c r="R37" i="77"/>
  <c r="S37" i="77"/>
  <c r="Q38" i="77"/>
  <c r="R38" i="77"/>
  <c r="S38" i="77"/>
  <c r="Q39" i="77"/>
  <c r="R39" i="77"/>
  <c r="S39" i="77"/>
  <c r="Q40" i="77"/>
  <c r="R40" i="77"/>
  <c r="S40" i="77"/>
  <c r="Q41" i="77"/>
  <c r="R41" i="77"/>
  <c r="S41" i="77"/>
  <c r="Q42" i="77"/>
  <c r="R42" i="77"/>
  <c r="S42" i="77"/>
  <c r="Q43" i="77"/>
  <c r="R43" i="77"/>
  <c r="S43" i="77"/>
  <c r="Q44" i="77"/>
  <c r="R44" i="77"/>
  <c r="S44" i="77"/>
  <c r="Q45" i="77"/>
  <c r="R45" i="77"/>
  <c r="S45" i="77"/>
  <c r="Q46" i="77"/>
  <c r="R46" i="77"/>
  <c r="S46" i="77"/>
  <c r="Q47" i="77"/>
  <c r="R47" i="77"/>
  <c r="S47" i="77"/>
  <c r="Q48" i="77"/>
  <c r="R48" i="77"/>
  <c r="S48" i="77"/>
  <c r="Q49" i="77"/>
  <c r="R49" i="77"/>
  <c r="S49" i="77"/>
  <c r="C61" i="68" a="1"/>
  <c r="C61" i="68"/>
  <c r="C54" i="68" a="1"/>
  <c r="C54" i="68"/>
  <c r="C47" i="68" a="1"/>
  <c r="C47" i="68"/>
  <c r="C40" i="68" a="1"/>
  <c r="C40" i="68"/>
  <c r="C33" i="68" a="1"/>
  <c r="C33" i="68"/>
  <c r="C26" i="68" a="1"/>
  <c r="C26" i="68"/>
  <c r="B25" i="77"/>
  <c r="U25" i="77"/>
  <c r="V25" i="77"/>
  <c r="B24" i="77"/>
  <c r="U24" i="77"/>
  <c r="V24" i="77"/>
  <c r="B23" i="77"/>
  <c r="U23" i="77"/>
  <c r="V23" i="77"/>
  <c r="B22" i="77"/>
  <c r="U22" i="77"/>
  <c r="V22" i="77"/>
  <c r="B21" i="77"/>
  <c r="U21" i="77"/>
  <c r="V21" i="77"/>
  <c r="B20" i="77"/>
  <c r="U20" i="77"/>
  <c r="V20" i="77"/>
  <c r="B19" i="77"/>
  <c r="U19" i="77"/>
  <c r="V19" i="77"/>
  <c r="V18" i="77"/>
  <c r="V17" i="77"/>
  <c r="V16" i="77"/>
  <c r="V15" i="77"/>
  <c r="V14" i="77"/>
  <c r="V13" i="77"/>
  <c r="V12" i="77"/>
  <c r="B11" i="77"/>
  <c r="U11" i="77"/>
  <c r="V11" i="77"/>
  <c r="V10" i="77"/>
  <c r="V9" i="77"/>
  <c r="B8" i="77"/>
  <c r="U8" i="77"/>
  <c r="V8" i="77"/>
  <c r="B7" i="77"/>
  <c r="U7" i="77"/>
  <c r="V7" i="77"/>
  <c r="V6" i="77"/>
  <c r="V5" i="77"/>
  <c r="B4" i="77"/>
  <c r="U4" i="77"/>
  <c r="V4" i="77"/>
  <c r="V3" i="77"/>
  <c r="B3" i="77"/>
  <c r="U3" i="77"/>
  <c r="B5" i="77"/>
  <c r="U5" i="77"/>
  <c r="B6" i="77"/>
  <c r="U6" i="77"/>
  <c r="B9" i="77"/>
  <c r="U9" i="77"/>
  <c r="B10" i="77"/>
  <c r="U10" i="77"/>
  <c r="B12" i="77"/>
  <c r="U12" i="77"/>
  <c r="B13" i="77"/>
  <c r="U13" i="77"/>
  <c r="B14" i="77"/>
  <c r="U14" i="77"/>
  <c r="B15" i="77"/>
  <c r="U15" i="77"/>
  <c r="B16" i="77"/>
  <c r="U16" i="77"/>
  <c r="B17" i="77"/>
  <c r="U17" i="77"/>
  <c r="B18" i="77"/>
  <c r="U18" i="77"/>
  <c r="B6" i="80"/>
  <c r="B5" i="80"/>
  <c r="B4" i="80"/>
  <c r="B3" i="80"/>
  <c r="B7" i="80"/>
  <c r="B2" i="80"/>
  <c r="E58" i="68"/>
  <c r="E51" i="68"/>
  <c r="E44" i="68"/>
  <c r="E37" i="68"/>
  <c r="E30" i="68"/>
  <c r="E23" i="68"/>
  <c r="T37" i="77"/>
  <c r="T35" i="77"/>
  <c r="T45" i="77"/>
  <c r="T48" i="77"/>
  <c r="T42" i="77"/>
  <c r="T29" i="77"/>
  <c r="T36" i="77"/>
  <c r="T2" i="77"/>
  <c r="T31" i="77"/>
  <c r="T43" i="77"/>
  <c r="T46" i="77"/>
  <c r="T34" i="77"/>
  <c r="T47" i="77"/>
  <c r="T39" i="77"/>
  <c r="T49" i="77"/>
  <c r="T27" i="77"/>
  <c r="T38" i="77"/>
  <c r="T28" i="77"/>
  <c r="T41" i="77"/>
  <c r="T32" i="77"/>
  <c r="T44" i="77"/>
  <c r="T40" i="77"/>
  <c r="T30" i="77"/>
  <c r="T33" i="77"/>
  <c r="T26" i="77"/>
  <c r="T3" i="77"/>
  <c r="T5" i="77"/>
  <c r="T24" i="77"/>
  <c r="T17" i="77"/>
  <c r="T21" i="77"/>
  <c r="T18" i="77"/>
  <c r="T6" i="77"/>
  <c r="T10" i="77"/>
  <c r="T9" i="77"/>
  <c r="T25" i="77"/>
  <c r="T22" i="77"/>
  <c r="T16" i="77"/>
  <c r="T4" i="77"/>
  <c r="T14" i="77"/>
  <c r="T13" i="77"/>
  <c r="T12" i="77"/>
  <c r="T7" i="77"/>
  <c r="T11" i="77"/>
  <c r="T19" i="77"/>
  <c r="T23" i="77"/>
  <c r="T15" i="77"/>
  <c r="T8" i="77"/>
  <c r="T20" i="77"/>
  <c r="V48" i="77"/>
  <c r="B49" i="77"/>
  <c r="U49" i="77"/>
  <c r="B47" i="77"/>
  <c r="U47" i="77"/>
  <c r="B46" i="77"/>
  <c r="U46" i="77"/>
  <c r="B45" i="77"/>
  <c r="U45" i="77"/>
  <c r="B44" i="77"/>
  <c r="U44" i="77"/>
  <c r="B43" i="77"/>
  <c r="U43" i="77"/>
  <c r="B42" i="77"/>
  <c r="U42" i="77"/>
  <c r="B41" i="77"/>
  <c r="U41" i="77"/>
  <c r="B40" i="77"/>
  <c r="U40" i="77"/>
  <c r="B39" i="77"/>
  <c r="U39" i="77"/>
  <c r="B38" i="77"/>
  <c r="U38" i="77"/>
  <c r="B37" i="77"/>
  <c r="U37" i="77"/>
  <c r="B36" i="77"/>
  <c r="U36" i="77"/>
  <c r="B35" i="77"/>
  <c r="U35" i="77"/>
  <c r="B34" i="77"/>
  <c r="U34" i="77"/>
  <c r="B48" i="77"/>
  <c r="U48" i="77"/>
  <c r="B33" i="77"/>
  <c r="U33" i="77"/>
  <c r="B31" i="77"/>
  <c r="U31" i="77"/>
  <c r="B30" i="77"/>
  <c r="U30" i="77"/>
  <c r="B29" i="77"/>
  <c r="B2" i="77"/>
  <c r="U2" i="77"/>
  <c r="U29" i="77"/>
  <c r="B32" i="77"/>
  <c r="U32" i="77"/>
  <c r="B28" i="77"/>
  <c r="U28" i="77"/>
  <c r="B26" i="77"/>
  <c r="U26" i="77"/>
  <c r="B27" i="77"/>
  <c r="U27" i="77"/>
  <c r="A3" i="68"/>
  <c r="A2" i="68"/>
  <c r="V2" i="77"/>
  <c r="V36" i="77"/>
  <c r="V37" i="77"/>
  <c r="V38" i="77"/>
  <c r="V39" i="77"/>
  <c r="V40" i="77"/>
  <c r="V41" i="77"/>
  <c r="V42" i="77"/>
  <c r="A1" i="68"/>
  <c r="V49" i="77"/>
  <c r="V47" i="77"/>
  <c r="V46" i="77"/>
  <c r="V45" i="77"/>
  <c r="V44" i="77"/>
  <c r="V43" i="77"/>
  <c r="V35" i="77"/>
  <c r="V34" i="77"/>
  <c r="V33" i="77"/>
  <c r="V32" i="77"/>
  <c r="V31" i="77"/>
  <c r="V30" i="77"/>
  <c r="V29" i="77"/>
  <c r="V28" i="77"/>
  <c r="V27" i="77"/>
  <c r="F60" i="68"/>
  <c r="F55" i="68"/>
  <c r="F32" i="68"/>
  <c r="F54" i="68"/>
  <c r="F38" i="68"/>
  <c r="F31" i="68"/>
  <c r="F33" i="68"/>
  <c r="F48" i="68"/>
  <c r="F53" i="68"/>
  <c r="C38" i="68"/>
  <c r="X52" i="77"/>
  <c r="C60" i="68" a="1"/>
  <c r="C60" i="68"/>
  <c r="C39" i="68" a="1"/>
  <c r="C39" i="68"/>
  <c r="F20" i="68"/>
  <c r="F52" i="68"/>
  <c r="C20" i="68"/>
  <c r="F40" i="68"/>
  <c r="C31" i="68"/>
  <c r="C55" i="68" a="1"/>
  <c r="C55" i="68"/>
  <c r="C32" i="68" a="1"/>
  <c r="C32" i="68"/>
  <c r="F61" i="68"/>
  <c r="F41" i="68"/>
  <c r="F27" i="68"/>
  <c r="F25" i="68"/>
  <c r="C2" i="80"/>
  <c r="C3" i="80"/>
  <c r="C52" i="68"/>
  <c r="C46" i="68" a="1"/>
  <c r="C46" i="68"/>
  <c r="C27" i="68" a="1"/>
  <c r="C27" i="68"/>
  <c r="F17" i="68"/>
  <c r="F45" i="68"/>
  <c r="F46" i="68"/>
  <c r="C19" i="68"/>
  <c r="F59" i="68"/>
  <c r="C45" i="68"/>
  <c r="C25" i="68" a="1"/>
  <c r="C25" i="68"/>
  <c r="F19" i="68"/>
  <c r="F62" i="68"/>
  <c r="F47" i="68"/>
  <c r="F34" i="68"/>
  <c r="C59" i="68"/>
  <c r="C24" i="68"/>
  <c r="C62" i="68" a="1"/>
  <c r="C62" i="68"/>
  <c r="C53" i="68" a="1"/>
  <c r="C53" i="68"/>
  <c r="C48" i="68" a="1"/>
  <c r="C48" i="68"/>
  <c r="C41" i="68" a="1"/>
  <c r="C41" i="68"/>
  <c r="F18" i="68"/>
  <c r="F39" i="68"/>
  <c r="F26" i="68"/>
  <c r="C18" i="68"/>
  <c r="F24" i="68"/>
  <c r="C34" i="68" a="1"/>
  <c r="C34" i="68"/>
  <c r="C17" i="68"/>
  <c r="V26" i="77"/>
  <c r="C4" i="80"/>
  <c r="C5" i="80"/>
  <c r="C6" i="80"/>
  <c r="C7" i="80"/>
</calcChain>
</file>

<file path=xl/comments1.xml><?xml version="1.0" encoding="utf-8"?>
<comments xmlns="http://schemas.openxmlformats.org/spreadsheetml/2006/main">
  <authors>
    <author>Sean Scott</author>
  </authors>
  <commentList>
    <comment ref="C1" authorId="0">
      <text>
        <r>
          <rPr>
            <b/>
            <sz val="9"/>
            <color indexed="81"/>
            <rFont val="Tahoma"/>
            <family val="2"/>
          </rPr>
          <t>Issue:</t>
        </r>
        <r>
          <rPr>
            <sz val="9"/>
            <color indexed="81"/>
            <rFont val="Tahoma"/>
            <family val="2"/>
          </rPr>
          <t xml:space="preserve">
The title or name of the vulnerability or issue</t>
        </r>
      </text>
    </comment>
    <comment ref="D1" authorId="0">
      <text>
        <r>
          <rPr>
            <b/>
            <sz val="9"/>
            <color indexed="81"/>
            <rFont val="Tahoma"/>
            <family val="2"/>
          </rPr>
          <t>Application:</t>
        </r>
        <r>
          <rPr>
            <sz val="9"/>
            <color indexed="81"/>
            <rFont val="Tahoma"/>
            <family val="2"/>
          </rPr>
          <t xml:space="preserve">
The name of the application, system, or sub-system</t>
        </r>
      </text>
    </comment>
    <comment ref="E1" authorId="0">
      <text>
        <r>
          <rPr>
            <b/>
            <sz val="9"/>
            <color indexed="81"/>
            <rFont val="Tahoma"/>
            <family val="2"/>
          </rPr>
          <t>Status:</t>
        </r>
        <r>
          <rPr>
            <sz val="9"/>
            <color indexed="81"/>
            <rFont val="Tahoma"/>
            <family val="2"/>
          </rPr>
          <t xml:space="preserve">
Open when found. Closed when fixed or if the risk has been accepted.</t>
        </r>
      </text>
    </comment>
    <comment ref="F1" authorId="0">
      <text>
        <r>
          <rPr>
            <b/>
            <sz val="9"/>
            <color indexed="81"/>
            <rFont val="Tahoma"/>
            <family val="2"/>
          </rPr>
          <t>Ref ID:</t>
        </r>
        <r>
          <rPr>
            <sz val="9"/>
            <color indexed="81"/>
            <rFont val="Tahoma"/>
            <family val="2"/>
          </rPr>
          <t xml:space="preserve">
A reference to an external system. This can be used to link this data to another system, such as an issue logger or risk management system.</t>
        </r>
      </text>
    </comment>
    <comment ref="G1" authorId="0">
      <text>
        <r>
          <rPr>
            <b/>
            <sz val="9"/>
            <color indexed="81"/>
            <rFont val="Tahoma"/>
            <family val="2"/>
          </rPr>
          <t>Source:</t>
        </r>
        <r>
          <rPr>
            <sz val="9"/>
            <color indexed="81"/>
            <rFont val="Tahoma"/>
            <family val="2"/>
          </rPr>
          <t xml:space="preserve">
This list can be edited on the Lookup page. Defines the test that was used to find the vulnerability.  Internal, External; Scheduled test Random test, etc..</t>
        </r>
      </text>
    </comment>
    <comment ref="H1" authorId="0">
      <text>
        <r>
          <rPr>
            <b/>
            <sz val="9"/>
            <color indexed="81"/>
            <rFont val="Tahoma"/>
            <family val="2"/>
          </rPr>
          <t>Date:</t>
        </r>
        <r>
          <rPr>
            <sz val="9"/>
            <color indexed="81"/>
            <rFont val="Tahoma"/>
            <family val="2"/>
          </rPr>
          <t xml:space="preserve">
The date the vulnerability was discovered.</t>
        </r>
      </text>
    </comment>
    <comment ref="I1" authorId="0">
      <text>
        <r>
          <rPr>
            <b/>
            <sz val="9"/>
            <color indexed="81"/>
            <rFont val="Tahoma"/>
            <family val="2"/>
          </rPr>
          <t>STRIDE:</t>
        </r>
        <r>
          <rPr>
            <sz val="9"/>
            <color indexed="81"/>
            <rFont val="Tahoma"/>
            <family val="2"/>
          </rPr>
          <t xml:space="preserve">
The STRIDE classification for the vulnerability.</t>
        </r>
      </text>
    </comment>
    <comment ref="J1" authorId="0">
      <text>
        <r>
          <rPr>
            <b/>
            <sz val="9"/>
            <color indexed="81"/>
            <rFont val="Tahoma"/>
            <family val="2"/>
          </rPr>
          <t>Fix LOE:</t>
        </r>
        <r>
          <rPr>
            <sz val="9"/>
            <color indexed="81"/>
            <rFont val="Tahoma"/>
            <family val="2"/>
          </rPr>
          <t xml:space="preserve">
The level of effort to fix the vulnerability. The possible values can be edited on the Lookup tab. If desired, the validation rule can be deleted to allow for dollar values to be entered.</t>
        </r>
      </text>
    </comment>
    <comment ref="K1" authorId="0">
      <text>
        <r>
          <rPr>
            <b/>
            <sz val="9"/>
            <color indexed="81"/>
            <rFont val="Tahoma"/>
            <family val="2"/>
          </rPr>
          <t>Rating:</t>
        </r>
        <r>
          <rPr>
            <sz val="9"/>
            <color indexed="81"/>
            <rFont val="Tahoma"/>
            <family val="2"/>
          </rPr>
          <t xml:space="preserve">
This can be used to rate or score the vulnerability using another method. It is not used in any of the calculations, but is included for reference.</t>
        </r>
      </text>
    </comment>
    <comment ref="L1" authorId="0">
      <text>
        <r>
          <rPr>
            <b/>
            <sz val="9"/>
            <color indexed="81"/>
            <rFont val="Tahoma"/>
            <family val="2"/>
          </rPr>
          <t>Damage:</t>
        </r>
        <r>
          <rPr>
            <sz val="9"/>
            <color indexed="81"/>
            <rFont val="Tahoma"/>
            <family val="2"/>
          </rPr>
          <t xml:space="preserve">
The first D in DREAD.
If the threat exploit occurs, how much damage would be caused?
3 = Almost complete system or data destruction
2 = Individual user data is compromised or affected.
1 = little damage. Or only able to damage data that is backed up and fairly easy to restore.
0 = virtually no damage</t>
        </r>
      </text>
    </comment>
    <comment ref="M1" authorId="0">
      <text>
        <r>
          <rPr>
            <b/>
            <sz val="9"/>
            <color indexed="81"/>
            <rFont val="Tahoma"/>
            <family val="2"/>
          </rPr>
          <t>Reproducibility:</t>
        </r>
        <r>
          <rPr>
            <sz val="9"/>
            <color indexed="81"/>
            <rFont val="Tahoma"/>
            <family val="2"/>
          </rPr>
          <t xml:space="preserve">
How easy is it to reproduce the exploit?
3 = Very easy. Just a web browser and the address bar is sufficient, without authentication.
2 = Moderatly difficult. Can be reproduced with a few steps, although an authorized user account may be necessary.
1 = Very hard, even for administrators of the application.
0 = Virtually impossible</t>
        </r>
      </text>
    </comment>
    <comment ref="N1" authorId="0">
      <text>
        <r>
          <rPr>
            <b/>
            <sz val="9"/>
            <color indexed="81"/>
            <rFont val="Tahoma"/>
            <family val="2"/>
          </rPr>
          <t>Exploitability:</t>
        </r>
        <r>
          <rPr>
            <sz val="9"/>
            <color indexed="81"/>
            <rFont val="Tahoma"/>
            <family val="2"/>
          </rPr>
          <t xml:space="preserve">
What sophistication level of tools would be necessary to exploit the threat?
3 = Just a web browser 
2 = A commonly available attack tool, using a publicly available attack script. 
1 = Moderate programming and networking knowlege; with the ability to write a script for an attack tool.
0 = Advanced programming and networking knowledge, with knowlege of the system containing the vulnerability.
</t>
        </r>
      </text>
    </comment>
    <comment ref="O1" authorId="0">
      <text>
        <r>
          <rPr>
            <b/>
            <sz val="9"/>
            <color indexed="81"/>
            <rFont val="Tahoma"/>
            <family val="2"/>
          </rPr>
          <t>Affected:</t>
        </r>
        <r>
          <rPr>
            <sz val="9"/>
            <color indexed="81"/>
            <rFont val="Tahoma"/>
            <family val="2"/>
          </rPr>
          <t xml:space="preserve">
The number of users that would be affected if the vulnerability were exploited.
3 = Virtually all users in the system (+85%)
2 = Many users (+25% to 85%)
1 = Few users (upto 25%)
0 = Virtually no users.</t>
        </r>
      </text>
    </comment>
    <comment ref="P1" authorId="0">
      <text>
        <r>
          <rPr>
            <b/>
            <sz val="9"/>
            <color indexed="81"/>
            <rFont val="Tahoma"/>
            <family val="2"/>
          </rPr>
          <t>Discoverability:</t>
        </r>
        <r>
          <rPr>
            <sz val="9"/>
            <color indexed="81"/>
            <rFont val="Tahoma"/>
            <family val="2"/>
          </rPr>
          <t xml:space="preserve">
How easy is it to discover the threat?
3 = everythig that is needed is given to the users in the address bar, error messages, or hidden browser fields; or is easily found with a Web search. 
2 = Hints to what is needed are made available, such that guessing the correct information is relatively easy.
1 = Fairly difficult to guess or discover the information that is needed.
0 = Virtually impossible to guess the information needed without access to the actual source code.</t>
        </r>
      </text>
    </comment>
    <comment ref="Q1" authorId="0">
      <text>
        <r>
          <rPr>
            <b/>
            <sz val="9"/>
            <color indexed="81"/>
            <rFont val="Tahoma"/>
            <family val="2"/>
          </rPr>
          <t>Severity:</t>
        </r>
        <r>
          <rPr>
            <sz val="9"/>
            <color indexed="81"/>
            <rFont val="Tahoma"/>
            <family val="2"/>
          </rPr>
          <t xml:space="preserve">
A function of the Damage, Reproducibiliuty, and Affected scores.
Represents how bad it would be if the vulnerability were to be exploited.
Damage is more highly weighted than Reproducibility and Affected.</t>
        </r>
      </text>
    </comment>
    <comment ref="R1" authorId="0">
      <text>
        <r>
          <rPr>
            <b/>
            <sz val="9"/>
            <color indexed="81"/>
            <rFont val="Tahoma"/>
            <family val="2"/>
          </rPr>
          <t>Priority:</t>
        </r>
        <r>
          <rPr>
            <sz val="9"/>
            <color indexed="81"/>
            <rFont val="Tahoma"/>
            <family val="2"/>
          </rPr>
          <t xml:space="preserve">
A function of the Exploitability and Discoverability scores.
Represents how easy it would be to exploit the vulnerability</t>
        </r>
      </text>
    </comment>
    <comment ref="S1" authorId="0">
      <text>
        <r>
          <rPr>
            <b/>
            <sz val="9"/>
            <color indexed="81"/>
            <rFont val="Tahoma"/>
            <family val="2"/>
          </rPr>
          <t>Score:</t>
        </r>
        <r>
          <rPr>
            <sz val="9"/>
            <color indexed="81"/>
            <rFont val="Tahoma"/>
            <family val="2"/>
          </rPr>
          <t xml:space="preserve">
The final DREAD score; the sum of the Severity and Priority scores.</t>
        </r>
      </text>
    </comment>
    <comment ref="T1" authorId="0">
      <text>
        <r>
          <rPr>
            <b/>
            <sz val="9"/>
            <color indexed="81"/>
            <rFont val="Tahoma"/>
            <family val="2"/>
          </rPr>
          <t>Rank:</t>
        </r>
        <r>
          <rPr>
            <sz val="9"/>
            <color indexed="81"/>
            <rFont val="Tahoma"/>
            <family val="2"/>
          </rPr>
          <t xml:space="preserve">
The rank of the vulnerability, based upon the score. </t>
        </r>
      </text>
    </comment>
  </commentList>
</comments>
</file>

<file path=xl/comments2.xml><?xml version="1.0" encoding="utf-8"?>
<comments xmlns="http://schemas.openxmlformats.org/spreadsheetml/2006/main">
  <authors>
    <author>Sean</author>
    <author>Sean Scott</author>
  </authors>
  <commentList>
    <comment ref="B3" authorId="0">
      <text>
        <r>
          <rPr>
            <b/>
            <sz val="9"/>
            <color indexed="81"/>
            <rFont val="Tahoma"/>
            <family val="2"/>
          </rPr>
          <t xml:space="preserve">Report title
</t>
        </r>
        <r>
          <rPr>
            <sz val="9"/>
            <color indexed="81"/>
            <rFont val="Tahoma"/>
            <family val="2"/>
          </rPr>
          <t>Enter the text to display as the report title</t>
        </r>
      </text>
    </comment>
    <comment ref="B4" authorId="0">
      <text>
        <r>
          <rPr>
            <b/>
            <sz val="9"/>
            <color indexed="81"/>
            <rFont val="Tahoma"/>
            <family val="2"/>
          </rPr>
          <t xml:space="preserve">Report Sub-title
</t>
        </r>
        <r>
          <rPr>
            <sz val="9"/>
            <color indexed="81"/>
            <rFont val="Tahoma"/>
            <family val="2"/>
          </rPr>
          <t>Enter the text to display as the report sub-title.</t>
        </r>
      </text>
    </comment>
    <comment ref="B7" authorId="0">
      <text>
        <r>
          <rPr>
            <b/>
            <sz val="9"/>
            <color indexed="81"/>
            <rFont val="Tahoma"/>
            <family val="2"/>
          </rPr>
          <t xml:space="preserve">Solid Line Grouping
</t>
        </r>
        <r>
          <rPr>
            <sz val="9"/>
            <color indexed="81"/>
            <rFont val="Tahoma"/>
            <family val="2"/>
          </rPr>
          <t>Enter the number of rows to include in group on the Data sheet that is divided by a solid line.</t>
        </r>
      </text>
    </comment>
    <comment ref="B8" authorId="0">
      <text>
        <r>
          <rPr>
            <b/>
            <sz val="9"/>
            <color indexed="81"/>
            <rFont val="Tahoma"/>
            <family val="2"/>
          </rPr>
          <t xml:space="preserve">Shading Grouping
</t>
        </r>
        <r>
          <rPr>
            <sz val="9"/>
            <color indexed="81"/>
            <rFont val="Tahoma"/>
            <family val="2"/>
          </rPr>
          <t>Enter the number of rows to include in group on the Data sheet that is divided by a change in shading.</t>
        </r>
      </text>
    </comment>
    <comment ref="B9" authorId="1">
      <text>
        <r>
          <rPr>
            <b/>
            <sz val="8"/>
            <color indexed="81"/>
            <rFont val="Tahoma"/>
            <family val="2"/>
          </rPr>
          <t>Sean Scott:</t>
        </r>
        <r>
          <rPr>
            <sz val="8"/>
            <color indexed="81"/>
            <rFont val="Tahoma"/>
            <family val="2"/>
          </rPr>
          <t xml:space="preserve">
Enter the number of columns to be used for column grouping on the Data sheet. Leave blank or enter 0 to supress column grouping lines</t>
        </r>
      </text>
    </comment>
    <comment ref="B10" authorId="1">
      <text>
        <r>
          <rPr>
            <b/>
            <sz val="8"/>
            <color indexed="81"/>
            <rFont val="Tahoma"/>
            <family val="2"/>
          </rPr>
          <t>Sean Scott:</t>
        </r>
        <r>
          <rPr>
            <sz val="8"/>
            <color indexed="81"/>
            <rFont val="Tahoma"/>
            <family val="2"/>
          </rPr>
          <t xml:space="preserve">
Enter a comma delimited list of all columns that should have vertical bars on their RIGHT side. If this is left empty, the page will default to showing a line between the last editable column and the first formula column, plus a bar on the far right column of the data range.</t>
        </r>
      </text>
    </comment>
    <comment ref="B11" authorId="1">
      <text>
        <r>
          <rPr>
            <b/>
            <sz val="8"/>
            <color indexed="81"/>
            <rFont val="Tahoma"/>
            <family val="2"/>
          </rPr>
          <t>Sean Scott:</t>
        </r>
        <r>
          <rPr>
            <sz val="8"/>
            <color indexed="81"/>
            <rFont val="Tahoma"/>
            <family val="2"/>
          </rPr>
          <t xml:space="preserve">
Select an option to determine how many rows of the data to use in the report. 
</t>
        </r>
        <r>
          <rPr>
            <b/>
            <sz val="8"/>
            <color indexed="81"/>
            <rFont val="Tahoma"/>
            <family val="2"/>
          </rPr>
          <t>NOTE</t>
        </r>
        <r>
          <rPr>
            <sz val="8"/>
            <color indexed="81"/>
            <rFont val="Tahoma"/>
            <family val="2"/>
          </rPr>
          <t xml:space="preserve">: unless you use the range name "MaxRowsToUse" on the report to determine the data range, this value will have no affect on the model.
</t>
        </r>
        <r>
          <rPr>
            <b/>
            <sz val="8"/>
            <color indexed="81"/>
            <rFont val="Tahoma"/>
            <family val="2"/>
          </rPr>
          <t>Data</t>
        </r>
        <r>
          <rPr>
            <sz val="8"/>
            <color indexed="81"/>
            <rFont val="Tahoma"/>
            <family val="2"/>
          </rPr>
          <t xml:space="preserve">: only show rows with data entered. 
</t>
        </r>
        <r>
          <rPr>
            <b/>
            <sz val="8"/>
            <color indexed="81"/>
            <rFont val="Tahoma"/>
            <family val="2"/>
          </rPr>
          <t>Rows</t>
        </r>
        <r>
          <rPr>
            <sz val="8"/>
            <color indexed="81"/>
            <rFont val="Tahoma"/>
            <family val="2"/>
          </rPr>
          <t xml:space="preserve">: Show all rows. 
</t>
        </r>
        <r>
          <rPr>
            <b/>
            <sz val="8"/>
            <color indexed="81"/>
            <rFont val="Tahoma"/>
            <family val="2"/>
          </rPr>
          <t>Manual</t>
        </r>
        <r>
          <rPr>
            <sz val="8"/>
            <color indexed="81"/>
            <rFont val="Tahoma"/>
            <family val="2"/>
          </rPr>
          <t>: show only as many rows as defined by the Manual MAX rows to use value</t>
        </r>
      </text>
    </comment>
    <comment ref="B12" authorId="0">
      <text>
        <r>
          <rPr>
            <b/>
            <sz val="9"/>
            <color indexed="81"/>
            <rFont val="Tahoma"/>
            <family val="2"/>
          </rPr>
          <t xml:space="preserve">Display Errors
</t>
        </r>
        <r>
          <rPr>
            <sz val="9"/>
            <color indexed="81"/>
            <rFont val="Tahoma"/>
            <family val="2"/>
          </rPr>
          <t>Select TRUE to circle the data points that are above or below the 3</t>
        </r>
        <r>
          <rPr>
            <sz val="9"/>
            <color indexed="81"/>
            <rFont val="Arial"/>
            <family val="2"/>
          </rPr>
          <t>σ</t>
        </r>
        <r>
          <rPr>
            <sz val="9"/>
            <color indexed="81"/>
            <rFont val="Tahoma"/>
            <family val="2"/>
          </rPr>
          <t xml:space="preserve"> control lines</t>
        </r>
      </text>
    </comment>
  </commentList>
</comments>
</file>

<file path=xl/sharedStrings.xml><?xml version="1.0" encoding="utf-8"?>
<sst xmlns="http://schemas.openxmlformats.org/spreadsheetml/2006/main" count="133" uniqueCount="75">
  <si>
    <t>Row Count for shading</t>
  </si>
  <si>
    <t>Visual Settings</t>
  </si>
  <si>
    <t>◄ Enter the number of rows to include in group on the Data sheet that is divided by a solid line.</t>
  </si>
  <si>
    <t>◄ Enter the number of rows to include in group on the Data sheet that is divided by a change in shading.</t>
  </si>
  <si>
    <t>Row Count for solid lines</t>
  </si>
  <si>
    <t>MAX rows to use</t>
  </si>
  <si>
    <t>◄ Enter the maximum number of rows to show on the chart and use for calculations. (Blank shows all rows.)</t>
  </si>
  <si>
    <t>Meta Data</t>
  </si>
  <si>
    <t>Report Title</t>
  </si>
  <si>
    <t>Report Sub-title</t>
  </si>
  <si>
    <t xml:space="preserve"> Manual MAX rows to use</t>
  </si>
  <si>
    <r>
      <t xml:space="preserve">◄ </t>
    </r>
    <r>
      <rPr>
        <b/>
        <sz val="10"/>
        <color rgb="FF333300"/>
        <rFont val="Arial"/>
        <family val="2"/>
      </rPr>
      <t xml:space="preserve">Data: </t>
    </r>
    <r>
      <rPr>
        <sz val="10"/>
        <color rgb="FF333300"/>
        <rFont val="Arial"/>
        <family val="2"/>
      </rPr>
      <t xml:space="preserve">only show rows with data entered. </t>
    </r>
    <r>
      <rPr>
        <b/>
        <sz val="10"/>
        <color rgb="FF333300"/>
        <rFont val="Arial"/>
        <family val="2"/>
      </rPr>
      <t xml:space="preserve">Rows: </t>
    </r>
    <r>
      <rPr>
        <sz val="10"/>
        <color rgb="FF333300"/>
        <rFont val="Arial"/>
        <family val="2"/>
      </rPr>
      <t xml:space="preserve">Show all rows. </t>
    </r>
    <r>
      <rPr>
        <b/>
        <sz val="10"/>
        <color rgb="FF333300"/>
        <rFont val="Arial"/>
        <family val="2"/>
      </rPr>
      <t xml:space="preserve">Manual: </t>
    </r>
    <r>
      <rPr>
        <sz val="10"/>
        <color rgb="FF333300"/>
        <rFont val="Arial"/>
        <family val="2"/>
      </rPr>
      <t>show only as many rows as defined by the Manual MAX rows to use value</t>
    </r>
  </si>
  <si>
    <t>Column Count for solid lines</t>
  </si>
  <si>
    <t>#</t>
  </si>
  <si>
    <t>Rows</t>
  </si>
  <si>
    <t>Columns to include override</t>
  </si>
  <si>
    <t>◄ Enter the number of columns to include in group on the Data sheet that is divided by a solid line (zero to supress)</t>
  </si>
  <si>
    <t>◄ This column letter list will be added to the columns that are given vertical bars on their right. Leave empty to only include bars to the left and right of the formula range</t>
  </si>
  <si>
    <t>◄ Enter the title to appear on the Report tab</t>
  </si>
  <si>
    <t>◄ Enter the subtitle to appear on the Report tab</t>
  </si>
  <si>
    <t>Issue</t>
  </si>
  <si>
    <t>Source</t>
  </si>
  <si>
    <t>Date</t>
  </si>
  <si>
    <t>STRIDE</t>
  </si>
  <si>
    <t>Severity</t>
  </si>
  <si>
    <t>Damage</t>
  </si>
  <si>
    <t>Reproducibility</t>
  </si>
  <si>
    <t>Exploitability</t>
  </si>
  <si>
    <t>Affected</t>
  </si>
  <si>
    <t>Discoverability</t>
  </si>
  <si>
    <t>Priority</t>
  </si>
  <si>
    <t>Score</t>
  </si>
  <si>
    <t>STRIDE Lookup</t>
  </si>
  <si>
    <t>Spoofing Identity</t>
  </si>
  <si>
    <t>Tampering with data</t>
  </si>
  <si>
    <t>Information disclosure</t>
  </si>
  <si>
    <t>Elevation of privlege</t>
  </si>
  <si>
    <t>Repudiation</t>
  </si>
  <si>
    <t>Denial of service</t>
  </si>
  <si>
    <t>2015 and 2014 Issues</t>
  </si>
  <si>
    <t>SEVERITY Lookup</t>
  </si>
  <si>
    <t>High</t>
  </si>
  <si>
    <t>Low</t>
  </si>
  <si>
    <t>Info</t>
  </si>
  <si>
    <t>Med</t>
  </si>
  <si>
    <t>Internal</t>
  </si>
  <si>
    <t>Rating</t>
  </si>
  <si>
    <t>Rank</t>
  </si>
  <si>
    <t>Level</t>
  </si>
  <si>
    <t>Ref ID</t>
  </si>
  <si>
    <t>External</t>
  </si>
  <si>
    <t>Status</t>
  </si>
  <si>
    <t>Open</t>
  </si>
  <si>
    <t>Closed</t>
  </si>
  <si>
    <t>Fix LOE</t>
  </si>
  <si>
    <t>SOURCE Lookup</t>
  </si>
  <si>
    <t>LOE Lookup</t>
  </si>
  <si>
    <t>STATUS Lookup</t>
  </si>
  <si>
    <t>Application</t>
  </si>
  <si>
    <t>APPLICATION Lookup</t>
  </si>
  <si>
    <t>Timekeeping</t>
  </si>
  <si>
    <t>Accounting</t>
  </si>
  <si>
    <t>Finance</t>
  </si>
  <si>
    <t>Risk Management</t>
  </si>
  <si>
    <t>Asset Management</t>
  </si>
  <si>
    <t>Combined</t>
  </si>
  <si>
    <t>Count</t>
  </si>
  <si>
    <t>Max Score</t>
  </si>
  <si>
    <t>Average Score</t>
  </si>
  <si>
    <t>Min Score</t>
  </si>
  <si>
    <t>Count by Level for all items</t>
  </si>
  <si>
    <t>Medium</t>
  </si>
  <si>
    <t>CountCrit</t>
  </si>
  <si>
    <t>DREAD and STRIDE Scores</t>
  </si>
  <si>
    <t>Aging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</si>
</sst>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quot;as of &quot;m/d/yyyy"/>
    <numFmt numFmtId="166" formatCode="0.0"/>
  </numFmts>
  <fonts count="19" x14ac:knownFonts="1">
    <font>
      <sz val="10"/>
      <name val="Arial"/>
    </font>
    <font>
      <sz val="10"/>
      <name val="Arial"/>
      <family val="2"/>
    </font>
    <font>
      <sz val="8"/>
      <name val="Arial"/>
      <family val="2"/>
    </font>
    <font>
      <sz val="10"/>
      <color indexed="9"/>
      <name val="Arial"/>
      <family val="2"/>
    </font>
    <font>
      <b/>
      <sz val="9"/>
      <color indexed="81"/>
      <name val="Tahoma"/>
      <family val="2"/>
    </font>
    <font>
      <sz val="9"/>
      <color indexed="81"/>
      <name val="Tahoma"/>
      <family val="2"/>
    </font>
    <font>
      <sz val="10"/>
      <color rgb="FF333300"/>
      <name val="Arial"/>
      <family val="2"/>
    </font>
    <font>
      <sz val="9"/>
      <name val="Arial"/>
      <family val="2"/>
    </font>
    <font>
      <b/>
      <sz val="10"/>
      <color theme="0"/>
      <name val="Arial"/>
      <family val="2"/>
    </font>
    <font>
      <sz val="10"/>
      <color theme="0"/>
      <name val="Arial"/>
      <family val="2"/>
    </font>
    <font>
      <sz val="9"/>
      <color indexed="81"/>
      <name val="Arial"/>
      <family val="2"/>
    </font>
    <font>
      <b/>
      <sz val="11"/>
      <color indexed="9"/>
      <name val="Arial"/>
      <family val="2"/>
    </font>
    <font>
      <b/>
      <sz val="24"/>
      <name val="Arial"/>
      <family val="2"/>
    </font>
    <font>
      <sz val="16"/>
      <name val="Arial"/>
      <family val="2"/>
    </font>
    <font>
      <b/>
      <sz val="10"/>
      <color rgb="FF333300"/>
      <name val="Arial"/>
      <family val="2"/>
    </font>
    <font>
      <sz val="8"/>
      <color indexed="81"/>
      <name val="Tahoma"/>
      <family val="2"/>
    </font>
    <font>
      <b/>
      <sz val="8"/>
      <color indexed="81"/>
      <name val="Tahoma"/>
      <family val="2"/>
    </font>
    <font>
      <b/>
      <sz val="16"/>
      <color theme="6" tint="-0.499984740745262"/>
      <name val="Arial"/>
      <family val="2"/>
    </font>
    <font>
      <b/>
      <sz val="10"/>
      <color theme="6" tint="-0.499984740745262"/>
      <name val="Arial"/>
      <family val="2"/>
    </font>
  </fonts>
  <fills count="9">
    <fill>
      <patternFill patternType="none"/>
    </fill>
    <fill>
      <patternFill patternType="gray125"/>
    </fill>
    <fill>
      <patternFill patternType="solid">
        <fgColor theme="6" tint="0.79998168889431442"/>
        <bgColor indexed="64"/>
      </patternFill>
    </fill>
    <fill>
      <patternFill patternType="solid">
        <fgColor theme="6" tint="-0.499984740745262"/>
        <bgColor indexed="64"/>
      </patternFill>
    </fill>
    <fill>
      <patternFill patternType="solid">
        <fgColor theme="4" tint="-0.249977111117893"/>
        <bgColor indexed="64"/>
      </patternFill>
    </fill>
    <fill>
      <patternFill patternType="solid">
        <fgColor rgb="FFA00000"/>
        <bgColor indexed="64"/>
      </patternFill>
    </fill>
    <fill>
      <patternFill patternType="solid">
        <fgColor rgb="FFD2A000"/>
        <bgColor indexed="64"/>
      </patternFill>
    </fill>
    <fill>
      <patternFill patternType="solid">
        <fgColor rgb="FF69A02B"/>
        <bgColor indexed="64"/>
      </patternFill>
    </fill>
    <fill>
      <patternFill patternType="solid">
        <fgColor rgb="FF0070C0"/>
        <bgColor indexed="64"/>
      </patternFill>
    </fill>
  </fills>
  <borders count="13">
    <border>
      <left/>
      <right/>
      <top/>
      <bottom/>
      <diagonal/>
    </border>
    <border>
      <left style="medium">
        <color theme="0"/>
      </left>
      <right/>
      <top/>
      <bottom style="medium">
        <color theme="0"/>
      </bottom>
      <diagonal/>
    </border>
    <border>
      <left style="medium">
        <color theme="0"/>
      </left>
      <right/>
      <top style="medium">
        <color theme="0"/>
      </top>
      <bottom style="medium">
        <color theme="0"/>
      </bottom>
      <diagonal/>
    </border>
    <border>
      <left style="medium">
        <color theme="6" tint="-0.499984740745262"/>
      </left>
      <right style="medium">
        <color theme="6" tint="-0.499984740745262"/>
      </right>
      <top style="medium">
        <color theme="6" tint="-0.499984740745262"/>
      </top>
      <bottom style="medium">
        <color theme="6" tint="-0.499984740745262"/>
      </bottom>
      <diagonal/>
    </border>
    <border>
      <left style="medium">
        <color theme="6" tint="-0.499984740745262"/>
      </left>
      <right/>
      <top style="medium">
        <color theme="6" tint="-0.499984740745262"/>
      </top>
      <bottom style="medium">
        <color theme="6" tint="-0.499984740745262"/>
      </bottom>
      <diagonal/>
    </border>
    <border>
      <left/>
      <right/>
      <top style="medium">
        <color theme="6" tint="-0.499984740745262"/>
      </top>
      <bottom style="medium">
        <color theme="6" tint="-0.499984740745262"/>
      </bottom>
      <diagonal/>
    </border>
    <border>
      <left/>
      <right style="medium">
        <color theme="6" tint="-0.499984740745262"/>
      </right>
      <top style="medium">
        <color theme="6" tint="-0.499984740745262"/>
      </top>
      <bottom style="medium">
        <color theme="6" tint="-0.499984740745262"/>
      </bottom>
      <diagonal/>
    </border>
    <border>
      <left/>
      <right style="medium">
        <color theme="6" tint="-0.499984740745262"/>
      </right>
      <top/>
      <bottom style="medium">
        <color theme="6" tint="-0.499984740745262"/>
      </bottom>
      <diagonal/>
    </border>
    <border>
      <left/>
      <right style="medium">
        <color theme="6" tint="-0.499984740745262"/>
      </right>
      <top/>
      <bottom style="medium">
        <color theme="0"/>
      </bottom>
      <diagonal/>
    </border>
    <border>
      <left/>
      <right/>
      <top style="thin">
        <color auto="1"/>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s>
  <cellStyleXfs count="2">
    <xf numFmtId="0" fontId="0" fillId="0" borderId="0"/>
    <xf numFmtId="164" fontId="1" fillId="0" borderId="0" applyFont="0" applyFill="0" applyBorder="0" applyAlignment="0" applyProtection="0"/>
  </cellStyleXfs>
  <cellXfs count="49">
    <xf numFmtId="0" fontId="0" fillId="0" borderId="0" xfId="0"/>
    <xf numFmtId="0" fontId="0" fillId="2" borderId="3" xfId="0" applyFill="1" applyBorder="1" applyProtection="1">
      <protection locked="0"/>
    </xf>
    <xf numFmtId="0" fontId="0" fillId="2" borderId="3" xfId="0" applyFill="1" applyBorder="1" applyAlignment="1" applyProtection="1">
      <alignment horizontal="right"/>
      <protection locked="0"/>
    </xf>
    <xf numFmtId="0" fontId="1" fillId="0" borderId="0" xfId="0" applyFont="1" applyProtection="1"/>
    <xf numFmtId="0" fontId="0" fillId="0" borderId="0" xfId="0" applyProtection="1"/>
    <xf numFmtId="0" fontId="3" fillId="3" borderId="2" xfId="0" applyFont="1" applyFill="1" applyBorder="1" applyAlignment="1" applyProtection="1">
      <alignment horizontal="right"/>
    </xf>
    <xf numFmtId="0" fontId="6" fillId="0" borderId="0" xfId="0" applyFont="1" applyProtection="1"/>
    <xf numFmtId="0" fontId="0" fillId="0" borderId="0" xfId="0" applyProtection="1">
      <protection locked="0"/>
    </xf>
    <xf numFmtId="0" fontId="3" fillId="3" borderId="0" xfId="0" applyFont="1" applyFill="1" applyBorder="1" applyAlignment="1" applyProtection="1"/>
    <xf numFmtId="0" fontId="3" fillId="3" borderId="7" xfId="0" applyFont="1" applyFill="1" applyBorder="1" applyAlignment="1" applyProtection="1"/>
    <xf numFmtId="0" fontId="1" fillId="2" borderId="3" xfId="0" applyFont="1" applyFill="1" applyBorder="1" applyAlignment="1" applyProtection="1">
      <alignment horizontal="right"/>
      <protection locked="0"/>
    </xf>
    <xf numFmtId="1" fontId="3" fillId="3" borderId="0" xfId="0" applyNumberFormat="1" applyFont="1" applyFill="1" applyBorder="1" applyAlignment="1" applyProtection="1">
      <alignment horizontal="right"/>
    </xf>
    <xf numFmtId="0" fontId="8" fillId="3" borderId="0" xfId="0" applyFont="1" applyFill="1" applyBorder="1" applyAlignment="1" applyProtection="1">
      <alignment horizontal="center" vertical="center"/>
    </xf>
    <xf numFmtId="1" fontId="9" fillId="3" borderId="0" xfId="0" applyNumberFormat="1" applyFont="1" applyFill="1" applyBorder="1" applyAlignment="1" applyProtection="1">
      <alignment horizontal="right"/>
    </xf>
    <xf numFmtId="0" fontId="7" fillId="0" borderId="0" xfId="1" applyNumberFormat="1" applyFont="1" applyFill="1" applyBorder="1" applyProtection="1">
      <protection locked="0"/>
    </xf>
    <xf numFmtId="14" fontId="7" fillId="0" borderId="0" xfId="1" applyNumberFormat="1" applyFont="1" applyFill="1" applyBorder="1" applyProtection="1">
      <protection locked="0"/>
    </xf>
    <xf numFmtId="0" fontId="8" fillId="3" borderId="0" xfId="0" applyFont="1" applyFill="1" applyBorder="1" applyAlignment="1" applyProtection="1">
      <alignment horizontal="right" vertical="center"/>
    </xf>
    <xf numFmtId="1" fontId="7" fillId="0" borderId="0" xfId="1" applyNumberFormat="1" applyFont="1" applyFill="1" applyBorder="1" applyAlignment="1" applyProtection="1">
      <alignment horizontal="right" indent="1"/>
      <protection locked="0"/>
    </xf>
    <xf numFmtId="1" fontId="7" fillId="0" borderId="0" xfId="1" applyNumberFormat="1" applyFont="1" applyFill="1" applyBorder="1" applyAlignment="1" applyProtection="1">
      <alignment horizontal="right" indent="1"/>
    </xf>
    <xf numFmtId="0" fontId="7" fillId="0" borderId="0" xfId="1" applyNumberFormat="1" applyFont="1" applyFill="1" applyBorder="1" applyAlignment="1" applyProtection="1">
      <alignment horizontal="right"/>
      <protection locked="0"/>
    </xf>
    <xf numFmtId="0" fontId="1" fillId="0" borderId="0" xfId="0" applyFont="1" applyProtection="1">
      <protection locked="0"/>
    </xf>
    <xf numFmtId="0" fontId="1" fillId="0" borderId="0" xfId="0" quotePrefix="1" applyFont="1" applyProtection="1">
      <protection locked="0"/>
    </xf>
    <xf numFmtId="1" fontId="9" fillId="4" borderId="0" xfId="0" applyNumberFormat="1" applyFont="1" applyFill="1" applyBorder="1" applyAlignment="1" applyProtection="1">
      <alignment horizontal="center"/>
    </xf>
    <xf numFmtId="0" fontId="9" fillId="3" borderId="0" xfId="0" applyFont="1" applyFill="1"/>
    <xf numFmtId="0" fontId="1" fillId="0" borderId="0" xfId="0" applyFont="1"/>
    <xf numFmtId="165" fontId="0" fillId="0" borderId="0" xfId="0" applyNumberFormat="1" applyAlignment="1">
      <alignment horizontal="center"/>
    </xf>
    <xf numFmtId="0" fontId="0" fillId="0" borderId="9" xfId="0" applyBorder="1"/>
    <xf numFmtId="0" fontId="17" fillId="0" borderId="9" xfId="0" applyFont="1" applyBorder="1"/>
    <xf numFmtId="0" fontId="1" fillId="0" borderId="0" xfId="0" applyFont="1" applyAlignment="1">
      <alignment horizontal="right"/>
    </xf>
    <xf numFmtId="0" fontId="18" fillId="0" borderId="0" xfId="0" applyFont="1"/>
    <xf numFmtId="1" fontId="7" fillId="0" borderId="0" xfId="1" applyNumberFormat="1" applyFont="1" applyFill="1" applyBorder="1" applyAlignment="1" applyProtection="1">
      <alignment horizontal="left" indent="1"/>
    </xf>
    <xf numFmtId="0" fontId="0" fillId="0" borderId="0" xfId="0" applyFill="1"/>
    <xf numFmtId="0" fontId="0" fillId="0" borderId="9" xfId="0" applyFill="1" applyBorder="1"/>
    <xf numFmtId="0" fontId="9" fillId="5" borderId="10" xfId="0" applyFont="1" applyFill="1" applyBorder="1" applyAlignment="1">
      <alignment horizontal="right"/>
    </xf>
    <xf numFmtId="0" fontId="9" fillId="6" borderId="11" xfId="0" applyFont="1" applyFill="1" applyBorder="1" applyAlignment="1">
      <alignment horizontal="right"/>
    </xf>
    <xf numFmtId="0" fontId="9" fillId="7" borderId="11" xfId="0" applyFont="1" applyFill="1" applyBorder="1" applyAlignment="1">
      <alignment horizontal="right"/>
    </xf>
    <xf numFmtId="0" fontId="9" fillId="8" borderId="12" xfId="0" applyFont="1" applyFill="1" applyBorder="1" applyAlignment="1">
      <alignment horizontal="right"/>
    </xf>
    <xf numFmtId="0" fontId="1" fillId="0" borderId="0" xfId="0" applyFont="1" applyFill="1"/>
    <xf numFmtId="166" fontId="1" fillId="0" borderId="0" xfId="0" applyNumberFormat="1" applyFont="1" applyFill="1"/>
    <xf numFmtId="0" fontId="13" fillId="0" borderId="0" xfId="0" applyFont="1" applyAlignment="1">
      <alignment horizontal="center"/>
    </xf>
    <xf numFmtId="165" fontId="0" fillId="0" borderId="0" xfId="0" applyNumberFormat="1" applyAlignment="1">
      <alignment horizontal="center"/>
    </xf>
    <xf numFmtId="0" fontId="12" fillId="0" borderId="0" xfId="0" applyFont="1" applyAlignment="1">
      <alignment horizontal="center"/>
    </xf>
    <xf numFmtId="0" fontId="11" fillId="3" borderId="1" xfId="0" applyFont="1" applyFill="1" applyBorder="1" applyAlignment="1" applyProtection="1">
      <alignment horizontal="center"/>
    </xf>
    <xf numFmtId="0" fontId="11" fillId="3" borderId="8" xfId="0" applyFont="1" applyFill="1" applyBorder="1" applyAlignment="1" applyProtection="1">
      <alignment horizontal="center"/>
    </xf>
    <xf numFmtId="0" fontId="11" fillId="3" borderId="0" xfId="0" applyFont="1" applyFill="1" applyBorder="1" applyAlignment="1" applyProtection="1">
      <alignment horizontal="center"/>
    </xf>
    <xf numFmtId="0" fontId="0" fillId="2" borderId="5" xfId="0" applyFill="1" applyBorder="1" applyAlignment="1" applyProtection="1">
      <alignment horizontal="left"/>
      <protection locked="0"/>
    </xf>
    <xf numFmtId="0" fontId="0" fillId="2" borderId="6" xfId="0" applyFill="1" applyBorder="1" applyAlignment="1" applyProtection="1">
      <alignment horizontal="left"/>
      <protection locked="0"/>
    </xf>
    <xf numFmtId="0" fontId="9" fillId="3" borderId="0" xfId="0" applyFont="1" applyFill="1" applyAlignment="1">
      <alignment horizontal="center"/>
    </xf>
    <xf numFmtId="0" fontId="0" fillId="2" borderId="4" xfId="0" applyFont="1" applyFill="1" applyBorder="1" applyAlignment="1" applyProtection="1">
      <alignment horizontal="left"/>
      <protection locked="0"/>
    </xf>
  </cellXfs>
  <cellStyles count="2">
    <cellStyle name="Comma" xfId="1" builtinId="3"/>
    <cellStyle name="Normal" xfId="0" builtinId="0"/>
  </cellStyles>
  <dxfs count="21">
    <dxf>
      <fill>
        <patternFill>
          <bgColor theme="6" tint="0.79998168889431442"/>
        </patternFill>
      </fill>
    </dxf>
    <dxf>
      <fill>
        <patternFill patternType="none">
          <bgColor auto="1"/>
        </patternFill>
      </fill>
    </dxf>
    <dxf>
      <fill>
        <patternFill>
          <bgColor theme="6" tint="0.79998168889431442"/>
        </patternFill>
      </fill>
      <border>
        <left/>
        <right/>
        <top/>
        <bottom/>
      </border>
    </dxf>
    <dxf>
      <fill>
        <patternFill>
          <bgColor rgb="FFE5E5E5"/>
        </patternFill>
      </fill>
      <border>
        <left/>
        <right/>
        <top/>
        <bottom/>
      </border>
    </dxf>
    <dxf>
      <fill>
        <patternFill>
          <bgColor theme="6" tint="0.59996337778862885"/>
        </patternFill>
      </fill>
      <border>
        <left/>
        <right/>
        <top/>
        <bottom/>
      </border>
    </dxf>
    <dxf>
      <border>
        <left style="thin">
          <color theme="0" tint="-0.24994659260841701"/>
        </left>
        <right style="thin">
          <color theme="0" tint="-0.24994659260841701"/>
        </right>
        <top style="thin">
          <color theme="0" tint="-0.24994659260841701"/>
        </top>
        <bottom style="thin">
          <color theme="0" tint="-0.24994659260841701"/>
        </bottom>
      </border>
    </dxf>
    <dxf>
      <border>
        <bottom style="thin">
          <color theme="6" tint="-0.499984740745262"/>
        </bottom>
        <vertical/>
        <horizontal/>
      </border>
    </dxf>
    <dxf>
      <border>
        <right style="thin">
          <color theme="6" tint="-0.499984740745262"/>
        </right>
        <vertical/>
        <horizontal/>
      </border>
    </dxf>
    <dxf>
      <font>
        <color theme="0"/>
      </font>
      <fill>
        <patternFill>
          <bgColor rgb="FFFF0000"/>
        </patternFill>
      </fill>
    </dxf>
    <dxf>
      <font>
        <color theme="0"/>
      </font>
      <fill>
        <patternFill>
          <bgColor rgb="FFFFC000"/>
        </patternFill>
      </fill>
    </dxf>
    <dxf>
      <font>
        <color theme="0"/>
      </font>
      <fill>
        <patternFill>
          <bgColor theme="6" tint="-0.24994659260841701"/>
        </patternFill>
      </fill>
    </dxf>
    <dxf>
      <fill>
        <patternFill patternType="none">
          <bgColor auto="1"/>
        </patternFill>
      </fill>
    </dxf>
    <dxf>
      <fill>
        <patternFill>
          <bgColor theme="6" tint="0.79998168889431442"/>
        </patternFill>
      </fill>
      <border>
        <left/>
        <right/>
        <top/>
        <bottom/>
      </border>
    </dxf>
    <dxf>
      <fill>
        <patternFill>
          <bgColor rgb="FFE5E5E5"/>
        </patternFill>
      </fill>
      <border>
        <left/>
        <right/>
        <top/>
        <bottom/>
      </border>
    </dxf>
    <dxf>
      <fill>
        <patternFill>
          <bgColor theme="6" tint="0.59996337778862885"/>
        </patternFill>
      </fill>
      <border>
        <left/>
        <right/>
        <top/>
        <bottom/>
      </border>
    </dxf>
    <dxf>
      <border>
        <left style="thin">
          <color theme="0" tint="-0.24994659260841701"/>
        </left>
        <right style="thin">
          <color theme="0" tint="-0.24994659260841701"/>
        </right>
        <top style="thin">
          <color theme="0" tint="-0.24994659260841701"/>
        </top>
        <bottom style="thin">
          <color theme="0" tint="-0.24994659260841701"/>
        </bottom>
      </border>
    </dxf>
    <dxf>
      <border>
        <bottom style="thin">
          <color theme="6" tint="-0.499984740745262"/>
        </bottom>
        <vertical/>
        <horizontal/>
      </border>
    </dxf>
    <dxf>
      <border>
        <right style="thin">
          <color theme="6" tint="-0.499984740745262"/>
        </right>
        <vertical/>
        <horizontal/>
      </border>
    </dxf>
    <dxf>
      <font>
        <color theme="0"/>
      </font>
      <fill>
        <patternFill>
          <bgColor rgb="FFFF0000"/>
        </patternFill>
      </fill>
    </dxf>
    <dxf>
      <font>
        <color theme="0"/>
      </font>
      <fill>
        <patternFill>
          <bgColor rgb="FFFFC000"/>
        </patternFill>
      </fill>
    </dxf>
    <dxf>
      <font>
        <color theme="0"/>
      </font>
      <fill>
        <patternFill>
          <bgColor theme="6" tint="-0.24994659260841701"/>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DDDDDD"/>
      <rgbColor rgb="00DEE9F7"/>
      <rgbColor rgb="00CDD8E6"/>
      <rgbColor rgb="00EEEEEE"/>
      <rgbColor rgb="00CCE5CD"/>
      <rgbColor rgb="00DEF7D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70C0"/>
      <color rgb="FF69A02B"/>
      <color rgb="FFD2A000"/>
      <color rgb="FFA00000"/>
      <color rgb="FFFF2F2F"/>
      <color rgb="FFCCCC00"/>
      <color rgb="FF333300"/>
      <color rgb="FFE5E5E5"/>
      <color rgb="FFCCCCCC"/>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3"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s>
</file>

<file path=xl/charts/_rels/chart8.xml.rels><?xml version="1.0" encoding="UTF-8" standalone="yes"?>
<Relationships xmlns="http://schemas.openxmlformats.org/package/2006/relationships"><Relationship Id="rId1" Type="http://schemas.microsoft.com/office/2011/relationships/chartStyle" Target="style8.xml"/><Relationship Id="rId2" Type="http://schemas.microsoft.com/office/2011/relationships/chartColorStyle" Target="colors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438465302391974"/>
          <c:y val="0.334955913405984"/>
          <c:w val="0.912306939521605"/>
          <c:h val="0.549902991360709"/>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dPt>
          <c:dPt>
            <c:idx val="1"/>
            <c:invertIfNegative val="0"/>
            <c:bubble3D val="0"/>
            <c:spPr>
              <a:solidFill>
                <a:srgbClr val="D2A000"/>
              </a:solidFill>
              <a:ln>
                <a:noFill/>
              </a:ln>
              <a:effectLst/>
            </c:spPr>
          </c:dPt>
          <c:dPt>
            <c:idx val="2"/>
            <c:invertIfNegative val="0"/>
            <c:bubble3D val="0"/>
            <c:spPr>
              <a:solidFill>
                <a:srgbClr val="69A02B"/>
              </a:solidFill>
              <a:ln>
                <a:noFill/>
              </a:ln>
              <a:effectLst/>
            </c:spPr>
          </c:dPt>
          <c:dPt>
            <c:idx val="3"/>
            <c:invertIfNegative val="0"/>
            <c:bubble3D val="0"/>
            <c:spPr>
              <a:solidFill>
                <a:srgbClr val="0070C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Report!$F$17:$F$20</c:f>
              <c:numCache>
                <c:formatCode>General</c:formatCode>
                <c:ptCount val="4"/>
                <c:pt idx="0">
                  <c:v>0.0</c:v>
                </c:pt>
                <c:pt idx="1">
                  <c:v>0.0</c:v>
                </c:pt>
                <c:pt idx="2">
                  <c:v>0.0</c:v>
                </c:pt>
                <c:pt idx="3">
                  <c:v>48.0</c:v>
                </c:pt>
              </c:numCache>
            </c:numRef>
          </c:val>
        </c:ser>
        <c:dLbls>
          <c:showLegendKey val="0"/>
          <c:showVal val="0"/>
          <c:showCatName val="0"/>
          <c:showSerName val="0"/>
          <c:showPercent val="0"/>
          <c:showBubbleSize val="0"/>
        </c:dLbls>
        <c:gapWidth val="20"/>
        <c:axId val="2105839800"/>
        <c:axId val="2105842488"/>
      </c:barChart>
      <c:catAx>
        <c:axId val="2105839800"/>
        <c:scaling>
          <c:orientation val="maxMin"/>
        </c:scaling>
        <c:delete val="1"/>
        <c:axPos val="l"/>
        <c:majorTickMark val="out"/>
        <c:minorTickMark val="none"/>
        <c:tickLblPos val="nextTo"/>
        <c:crossAx val="2105842488"/>
        <c:crosses val="autoZero"/>
        <c:auto val="1"/>
        <c:lblAlgn val="ctr"/>
        <c:lblOffset val="100"/>
        <c:noMultiLvlLbl val="0"/>
      </c:catAx>
      <c:valAx>
        <c:axId val="2105842488"/>
        <c:scaling>
          <c:orientation val="minMax"/>
        </c:scaling>
        <c:delete val="1"/>
        <c:axPos val="t"/>
        <c:numFmt formatCode="General" sourceLinked="1"/>
        <c:majorTickMark val="none"/>
        <c:minorTickMark val="none"/>
        <c:tickLblPos val="nextTo"/>
        <c:crossAx val="2105839800"/>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438465302391974"/>
          <c:y val="0.334955913405984"/>
          <c:w val="0.912306939521605"/>
          <c:h val="0.549902991360709"/>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dPt>
          <c:dPt>
            <c:idx val="1"/>
            <c:invertIfNegative val="0"/>
            <c:bubble3D val="0"/>
            <c:spPr>
              <a:solidFill>
                <a:srgbClr val="D2A000"/>
              </a:solidFill>
              <a:ln>
                <a:noFill/>
              </a:ln>
              <a:effectLst/>
            </c:spPr>
          </c:dPt>
          <c:dPt>
            <c:idx val="2"/>
            <c:invertIfNegative val="0"/>
            <c:bubble3D val="0"/>
            <c:spPr>
              <a:solidFill>
                <a:srgbClr val="69A02B"/>
              </a:solidFill>
              <a:ln>
                <a:noFill/>
              </a:ln>
              <a:effectLst/>
            </c:spPr>
          </c:dPt>
          <c:dPt>
            <c:idx val="3"/>
            <c:invertIfNegative val="0"/>
            <c:bubble3D val="0"/>
            <c:spPr>
              <a:solidFill>
                <a:srgbClr val="0070C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Report!$F$24:$F$27</c:f>
              <c:numCache>
                <c:formatCode>General</c:formatCode>
                <c:ptCount val="4"/>
                <c:pt idx="0">
                  <c:v>0.0</c:v>
                </c:pt>
                <c:pt idx="1">
                  <c:v>0.0</c:v>
                </c:pt>
                <c:pt idx="2">
                  <c:v>0.0</c:v>
                </c:pt>
                <c:pt idx="3">
                  <c:v>0.0</c:v>
                </c:pt>
              </c:numCache>
            </c:numRef>
          </c:val>
        </c:ser>
        <c:dLbls>
          <c:showLegendKey val="0"/>
          <c:showVal val="0"/>
          <c:showCatName val="0"/>
          <c:showSerName val="0"/>
          <c:showPercent val="0"/>
          <c:showBubbleSize val="0"/>
        </c:dLbls>
        <c:gapWidth val="20"/>
        <c:axId val="2079845560"/>
        <c:axId val="2079848248"/>
      </c:barChart>
      <c:catAx>
        <c:axId val="2079845560"/>
        <c:scaling>
          <c:orientation val="maxMin"/>
        </c:scaling>
        <c:delete val="1"/>
        <c:axPos val="l"/>
        <c:majorTickMark val="out"/>
        <c:minorTickMark val="none"/>
        <c:tickLblPos val="nextTo"/>
        <c:crossAx val="2079848248"/>
        <c:crosses val="autoZero"/>
        <c:auto val="1"/>
        <c:lblAlgn val="ctr"/>
        <c:lblOffset val="100"/>
        <c:noMultiLvlLbl val="0"/>
      </c:catAx>
      <c:valAx>
        <c:axId val="2079848248"/>
        <c:scaling>
          <c:orientation val="minMax"/>
        </c:scaling>
        <c:delete val="1"/>
        <c:axPos val="t"/>
        <c:numFmt formatCode="General" sourceLinked="1"/>
        <c:majorTickMark val="none"/>
        <c:minorTickMark val="none"/>
        <c:tickLblPos val="nextTo"/>
        <c:crossAx val="2079845560"/>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438465302391974"/>
          <c:y val="0.334955913405984"/>
          <c:w val="0.912306939521605"/>
          <c:h val="0.549902991360709"/>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dPt>
          <c:dPt>
            <c:idx val="1"/>
            <c:invertIfNegative val="0"/>
            <c:bubble3D val="0"/>
            <c:spPr>
              <a:solidFill>
                <a:srgbClr val="D2A000"/>
              </a:solidFill>
              <a:ln>
                <a:noFill/>
              </a:ln>
              <a:effectLst/>
            </c:spPr>
          </c:dPt>
          <c:dPt>
            <c:idx val="2"/>
            <c:invertIfNegative val="0"/>
            <c:bubble3D val="0"/>
            <c:spPr>
              <a:solidFill>
                <a:srgbClr val="69A02B"/>
              </a:solidFill>
              <a:ln>
                <a:noFill/>
              </a:ln>
              <a:effectLst/>
            </c:spPr>
          </c:dPt>
          <c:dPt>
            <c:idx val="3"/>
            <c:invertIfNegative val="0"/>
            <c:bubble3D val="0"/>
            <c:spPr>
              <a:solidFill>
                <a:srgbClr val="0070C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Report!$F$31:$F$34</c:f>
              <c:numCache>
                <c:formatCode>General</c:formatCode>
                <c:ptCount val="4"/>
                <c:pt idx="0">
                  <c:v>0.0</c:v>
                </c:pt>
                <c:pt idx="1">
                  <c:v>0.0</c:v>
                </c:pt>
                <c:pt idx="2">
                  <c:v>0.0</c:v>
                </c:pt>
                <c:pt idx="3">
                  <c:v>0.0</c:v>
                </c:pt>
              </c:numCache>
            </c:numRef>
          </c:val>
        </c:ser>
        <c:dLbls>
          <c:showLegendKey val="0"/>
          <c:showVal val="0"/>
          <c:showCatName val="0"/>
          <c:showSerName val="0"/>
          <c:showPercent val="0"/>
          <c:showBubbleSize val="0"/>
        </c:dLbls>
        <c:gapWidth val="20"/>
        <c:axId val="2079875064"/>
        <c:axId val="2079877752"/>
      </c:barChart>
      <c:catAx>
        <c:axId val="2079875064"/>
        <c:scaling>
          <c:orientation val="maxMin"/>
        </c:scaling>
        <c:delete val="1"/>
        <c:axPos val="l"/>
        <c:majorTickMark val="out"/>
        <c:minorTickMark val="none"/>
        <c:tickLblPos val="nextTo"/>
        <c:crossAx val="2079877752"/>
        <c:crosses val="autoZero"/>
        <c:auto val="1"/>
        <c:lblAlgn val="ctr"/>
        <c:lblOffset val="100"/>
        <c:noMultiLvlLbl val="0"/>
      </c:catAx>
      <c:valAx>
        <c:axId val="2079877752"/>
        <c:scaling>
          <c:orientation val="minMax"/>
        </c:scaling>
        <c:delete val="1"/>
        <c:axPos val="t"/>
        <c:numFmt formatCode="General" sourceLinked="1"/>
        <c:majorTickMark val="none"/>
        <c:minorTickMark val="none"/>
        <c:tickLblPos val="nextTo"/>
        <c:crossAx val="2079875064"/>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438465302391974"/>
          <c:y val="0.334955913405984"/>
          <c:w val="0.912306939521605"/>
          <c:h val="0.549902991360709"/>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dPt>
          <c:dPt>
            <c:idx val="1"/>
            <c:invertIfNegative val="0"/>
            <c:bubble3D val="0"/>
            <c:spPr>
              <a:solidFill>
                <a:srgbClr val="D2A000"/>
              </a:solidFill>
              <a:ln>
                <a:noFill/>
              </a:ln>
              <a:effectLst/>
            </c:spPr>
          </c:dPt>
          <c:dPt>
            <c:idx val="2"/>
            <c:invertIfNegative val="0"/>
            <c:bubble3D val="0"/>
            <c:spPr>
              <a:solidFill>
                <a:srgbClr val="69A02B"/>
              </a:solidFill>
              <a:ln>
                <a:noFill/>
              </a:ln>
              <a:effectLst/>
            </c:spPr>
          </c:dPt>
          <c:dPt>
            <c:idx val="3"/>
            <c:invertIfNegative val="0"/>
            <c:bubble3D val="0"/>
            <c:spPr>
              <a:solidFill>
                <a:srgbClr val="0070C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Report!$F$38:$F$41</c:f>
              <c:numCache>
                <c:formatCode>General</c:formatCode>
                <c:ptCount val="4"/>
                <c:pt idx="0">
                  <c:v>0.0</c:v>
                </c:pt>
                <c:pt idx="1">
                  <c:v>0.0</c:v>
                </c:pt>
                <c:pt idx="2">
                  <c:v>0.0</c:v>
                </c:pt>
                <c:pt idx="3">
                  <c:v>0.0</c:v>
                </c:pt>
              </c:numCache>
            </c:numRef>
          </c:val>
        </c:ser>
        <c:dLbls>
          <c:showLegendKey val="0"/>
          <c:showVal val="0"/>
          <c:showCatName val="0"/>
          <c:showSerName val="0"/>
          <c:showPercent val="0"/>
          <c:showBubbleSize val="0"/>
        </c:dLbls>
        <c:gapWidth val="20"/>
        <c:axId val="2079911128"/>
        <c:axId val="2079913816"/>
      </c:barChart>
      <c:catAx>
        <c:axId val="2079911128"/>
        <c:scaling>
          <c:orientation val="maxMin"/>
        </c:scaling>
        <c:delete val="1"/>
        <c:axPos val="l"/>
        <c:majorTickMark val="out"/>
        <c:minorTickMark val="none"/>
        <c:tickLblPos val="nextTo"/>
        <c:crossAx val="2079913816"/>
        <c:crosses val="autoZero"/>
        <c:auto val="1"/>
        <c:lblAlgn val="ctr"/>
        <c:lblOffset val="100"/>
        <c:noMultiLvlLbl val="0"/>
      </c:catAx>
      <c:valAx>
        <c:axId val="2079913816"/>
        <c:scaling>
          <c:orientation val="minMax"/>
        </c:scaling>
        <c:delete val="1"/>
        <c:axPos val="t"/>
        <c:numFmt formatCode="General" sourceLinked="1"/>
        <c:majorTickMark val="none"/>
        <c:minorTickMark val="none"/>
        <c:tickLblPos val="nextTo"/>
        <c:crossAx val="2079911128"/>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438465302391974"/>
          <c:y val="0.334955913405984"/>
          <c:w val="0.912306939521605"/>
          <c:h val="0.549902991360709"/>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dPt>
          <c:dPt>
            <c:idx val="1"/>
            <c:invertIfNegative val="0"/>
            <c:bubble3D val="0"/>
            <c:spPr>
              <a:solidFill>
                <a:srgbClr val="D2A000"/>
              </a:solidFill>
              <a:ln>
                <a:noFill/>
              </a:ln>
              <a:effectLst/>
            </c:spPr>
          </c:dPt>
          <c:dPt>
            <c:idx val="2"/>
            <c:invertIfNegative val="0"/>
            <c:bubble3D val="0"/>
            <c:spPr>
              <a:solidFill>
                <a:srgbClr val="69A02B"/>
              </a:solidFill>
              <a:ln>
                <a:noFill/>
              </a:ln>
              <a:effectLst/>
            </c:spPr>
          </c:dPt>
          <c:dPt>
            <c:idx val="3"/>
            <c:invertIfNegative val="0"/>
            <c:bubble3D val="0"/>
            <c:spPr>
              <a:solidFill>
                <a:srgbClr val="0070C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Report!$F$45:$F$48</c:f>
              <c:numCache>
                <c:formatCode>General</c:formatCode>
                <c:ptCount val="4"/>
                <c:pt idx="0">
                  <c:v>0.0</c:v>
                </c:pt>
                <c:pt idx="1">
                  <c:v>0.0</c:v>
                </c:pt>
                <c:pt idx="2">
                  <c:v>0.0</c:v>
                </c:pt>
                <c:pt idx="3">
                  <c:v>0.0</c:v>
                </c:pt>
              </c:numCache>
            </c:numRef>
          </c:val>
        </c:ser>
        <c:dLbls>
          <c:showLegendKey val="0"/>
          <c:showVal val="0"/>
          <c:showCatName val="0"/>
          <c:showSerName val="0"/>
          <c:showPercent val="0"/>
          <c:showBubbleSize val="0"/>
        </c:dLbls>
        <c:gapWidth val="20"/>
        <c:axId val="2079947288"/>
        <c:axId val="2079949976"/>
      </c:barChart>
      <c:catAx>
        <c:axId val="2079947288"/>
        <c:scaling>
          <c:orientation val="maxMin"/>
        </c:scaling>
        <c:delete val="1"/>
        <c:axPos val="l"/>
        <c:majorTickMark val="out"/>
        <c:minorTickMark val="none"/>
        <c:tickLblPos val="nextTo"/>
        <c:crossAx val="2079949976"/>
        <c:crosses val="autoZero"/>
        <c:auto val="1"/>
        <c:lblAlgn val="ctr"/>
        <c:lblOffset val="100"/>
        <c:noMultiLvlLbl val="0"/>
      </c:catAx>
      <c:valAx>
        <c:axId val="2079949976"/>
        <c:scaling>
          <c:orientation val="minMax"/>
        </c:scaling>
        <c:delete val="1"/>
        <c:axPos val="t"/>
        <c:numFmt formatCode="General" sourceLinked="1"/>
        <c:majorTickMark val="none"/>
        <c:minorTickMark val="none"/>
        <c:tickLblPos val="nextTo"/>
        <c:crossAx val="2079947288"/>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438465302391974"/>
          <c:y val="0.334955913405984"/>
          <c:w val="0.912306939521605"/>
          <c:h val="0.549902991360709"/>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dPt>
          <c:dPt>
            <c:idx val="1"/>
            <c:invertIfNegative val="0"/>
            <c:bubble3D val="0"/>
            <c:spPr>
              <a:solidFill>
                <a:srgbClr val="D2A000"/>
              </a:solidFill>
              <a:ln>
                <a:noFill/>
              </a:ln>
              <a:effectLst/>
            </c:spPr>
          </c:dPt>
          <c:dPt>
            <c:idx val="2"/>
            <c:invertIfNegative val="0"/>
            <c:bubble3D val="0"/>
            <c:spPr>
              <a:solidFill>
                <a:srgbClr val="69A02B"/>
              </a:solidFill>
              <a:ln>
                <a:noFill/>
              </a:ln>
              <a:effectLst/>
            </c:spPr>
          </c:dPt>
          <c:dPt>
            <c:idx val="3"/>
            <c:invertIfNegative val="0"/>
            <c:bubble3D val="0"/>
            <c:spPr>
              <a:solidFill>
                <a:srgbClr val="0070C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Report!$F$52:$F$55</c:f>
              <c:numCache>
                <c:formatCode>General</c:formatCode>
                <c:ptCount val="4"/>
                <c:pt idx="0">
                  <c:v>0.0</c:v>
                </c:pt>
                <c:pt idx="1">
                  <c:v>0.0</c:v>
                </c:pt>
                <c:pt idx="2">
                  <c:v>0.0</c:v>
                </c:pt>
                <c:pt idx="3">
                  <c:v>0.0</c:v>
                </c:pt>
              </c:numCache>
            </c:numRef>
          </c:val>
        </c:ser>
        <c:dLbls>
          <c:showLegendKey val="0"/>
          <c:showVal val="0"/>
          <c:showCatName val="0"/>
          <c:showSerName val="0"/>
          <c:showPercent val="0"/>
          <c:showBubbleSize val="0"/>
        </c:dLbls>
        <c:gapWidth val="20"/>
        <c:axId val="2079978104"/>
        <c:axId val="2079980792"/>
      </c:barChart>
      <c:catAx>
        <c:axId val="2079978104"/>
        <c:scaling>
          <c:orientation val="maxMin"/>
        </c:scaling>
        <c:delete val="1"/>
        <c:axPos val="l"/>
        <c:majorTickMark val="out"/>
        <c:minorTickMark val="none"/>
        <c:tickLblPos val="nextTo"/>
        <c:crossAx val="2079980792"/>
        <c:crosses val="autoZero"/>
        <c:auto val="1"/>
        <c:lblAlgn val="ctr"/>
        <c:lblOffset val="100"/>
        <c:noMultiLvlLbl val="0"/>
      </c:catAx>
      <c:valAx>
        <c:axId val="2079980792"/>
        <c:scaling>
          <c:orientation val="minMax"/>
        </c:scaling>
        <c:delete val="1"/>
        <c:axPos val="t"/>
        <c:numFmt formatCode="General" sourceLinked="1"/>
        <c:majorTickMark val="none"/>
        <c:minorTickMark val="none"/>
        <c:tickLblPos val="nextTo"/>
        <c:crossAx val="2079978104"/>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438465302391974"/>
          <c:y val="0.334955913405984"/>
          <c:w val="0.912306939521605"/>
          <c:h val="0.549902991360709"/>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dPt>
          <c:dPt>
            <c:idx val="1"/>
            <c:invertIfNegative val="0"/>
            <c:bubble3D val="0"/>
            <c:spPr>
              <a:solidFill>
                <a:srgbClr val="D2A000"/>
              </a:solidFill>
              <a:ln>
                <a:noFill/>
              </a:ln>
              <a:effectLst/>
            </c:spPr>
          </c:dPt>
          <c:dPt>
            <c:idx val="2"/>
            <c:invertIfNegative val="0"/>
            <c:bubble3D val="0"/>
            <c:spPr>
              <a:solidFill>
                <a:srgbClr val="69A02B"/>
              </a:solidFill>
              <a:ln>
                <a:noFill/>
              </a:ln>
              <a:effectLst/>
            </c:spPr>
          </c:dPt>
          <c:dPt>
            <c:idx val="3"/>
            <c:invertIfNegative val="0"/>
            <c:bubble3D val="0"/>
            <c:spPr>
              <a:solidFill>
                <a:srgbClr val="0070C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Report!$F$59:$F$62</c:f>
              <c:numCache>
                <c:formatCode>General</c:formatCode>
                <c:ptCount val="4"/>
                <c:pt idx="0">
                  <c:v>0.0</c:v>
                </c:pt>
                <c:pt idx="1">
                  <c:v>0.0</c:v>
                </c:pt>
                <c:pt idx="2">
                  <c:v>0.0</c:v>
                </c:pt>
                <c:pt idx="3">
                  <c:v>0.0</c:v>
                </c:pt>
              </c:numCache>
            </c:numRef>
          </c:val>
        </c:ser>
        <c:dLbls>
          <c:showLegendKey val="0"/>
          <c:showVal val="0"/>
          <c:showCatName val="0"/>
          <c:showSerName val="0"/>
          <c:showPercent val="0"/>
          <c:showBubbleSize val="0"/>
        </c:dLbls>
        <c:gapWidth val="20"/>
        <c:axId val="2080017512"/>
        <c:axId val="2080020200"/>
      </c:barChart>
      <c:catAx>
        <c:axId val="2080017512"/>
        <c:scaling>
          <c:orientation val="maxMin"/>
        </c:scaling>
        <c:delete val="1"/>
        <c:axPos val="l"/>
        <c:majorTickMark val="out"/>
        <c:minorTickMark val="none"/>
        <c:tickLblPos val="nextTo"/>
        <c:crossAx val="2080020200"/>
        <c:crosses val="autoZero"/>
        <c:auto val="1"/>
        <c:lblAlgn val="ctr"/>
        <c:lblOffset val="100"/>
        <c:noMultiLvlLbl val="0"/>
      </c:catAx>
      <c:valAx>
        <c:axId val="2080020200"/>
        <c:scaling>
          <c:orientation val="minMax"/>
        </c:scaling>
        <c:delete val="1"/>
        <c:axPos val="t"/>
        <c:numFmt formatCode="General" sourceLinked="1"/>
        <c:majorTickMark val="none"/>
        <c:minorTickMark val="none"/>
        <c:tickLblPos val="nextTo"/>
        <c:crossAx val="2080017512"/>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Aging</a:t>
            </a:r>
          </a:p>
        </c:rich>
      </c:tx>
      <c:layout/>
      <c:overlay val="0"/>
      <c:spPr>
        <a:noFill/>
        <a:ln>
          <a:noFill/>
        </a:ln>
        <a:effectLst/>
      </c:spPr>
    </c:title>
    <c:autoTitleDeleted val="0"/>
    <c:plotArea>
      <c:layout>
        <c:manualLayout>
          <c:layoutTarget val="inner"/>
          <c:xMode val="edge"/>
          <c:yMode val="edge"/>
          <c:x val="0.044264328454788"/>
          <c:y val="0.216287425149701"/>
          <c:w val="0.935421728793596"/>
          <c:h val="0.598496864538639"/>
        </c:manualLayout>
      </c:layout>
      <c:barChart>
        <c:barDir val="col"/>
        <c:grouping val="clustered"/>
        <c:varyColors val="0"/>
        <c:ser>
          <c:idx val="0"/>
          <c:order val="0"/>
          <c:spPr>
            <a:solidFill>
              <a:schemeClr val="accent3">
                <a:lumMod val="50000"/>
              </a:schemeClr>
            </a:solidFill>
            <a:ln>
              <a:noFill/>
            </a:ln>
            <a:effectLst/>
          </c:spPr>
          <c:invertIfNegative val="0"/>
          <c:cat>
            <c:strRef>
              <c:f>'Report Data'!$B$2:$B$7</c:f>
              <c:strCache>
                <c:ptCount val="6"/>
                <c:pt idx="0">
                  <c:v>Less than 30 days</c:v>
                </c:pt>
                <c:pt idx="1">
                  <c:v>30 to 60 days</c:v>
                </c:pt>
                <c:pt idx="2">
                  <c:v>60 to 90 days</c:v>
                </c:pt>
                <c:pt idx="3">
                  <c:v>90 to 120 days</c:v>
                </c:pt>
                <c:pt idx="4">
                  <c:v>120 to 365 days</c:v>
                </c:pt>
                <c:pt idx="5">
                  <c:v>Over 365 days</c:v>
                </c:pt>
              </c:strCache>
            </c:strRef>
          </c:cat>
          <c:val>
            <c:numRef>
              <c:f>'Report Data'!$C$2:$C$7</c:f>
              <c:numCache>
                <c:formatCode>General</c:formatCode>
                <c:ptCount val="6"/>
                <c:pt idx="0">
                  <c:v>0.0</c:v>
                </c:pt>
                <c:pt idx="1">
                  <c:v>0.0</c:v>
                </c:pt>
                <c:pt idx="2">
                  <c:v>0.0</c:v>
                </c:pt>
                <c:pt idx="3">
                  <c:v>0.0</c:v>
                </c:pt>
                <c:pt idx="4">
                  <c:v>0.0</c:v>
                </c:pt>
                <c:pt idx="5">
                  <c:v>0.0</c:v>
                </c:pt>
              </c:numCache>
            </c:numRef>
          </c:val>
        </c:ser>
        <c:dLbls>
          <c:showLegendKey val="0"/>
          <c:showVal val="0"/>
          <c:showCatName val="0"/>
          <c:showSerName val="0"/>
          <c:showPercent val="0"/>
          <c:showBubbleSize val="0"/>
        </c:dLbls>
        <c:gapWidth val="50"/>
        <c:overlap val="-27"/>
        <c:axId val="2080049032"/>
        <c:axId val="2080052696"/>
      </c:barChart>
      <c:catAx>
        <c:axId val="2080049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052696"/>
        <c:crosses val="autoZero"/>
        <c:auto val="1"/>
        <c:lblAlgn val="ctr"/>
        <c:lblOffset val="100"/>
        <c:noMultiLvlLbl val="0"/>
      </c:catAx>
      <c:valAx>
        <c:axId val="208005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0490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1" Type="http://schemas.openxmlformats.org/officeDocument/2006/relationships/chart" Target="../charts/chart4.xml"/><Relationship Id="rId12" Type="http://schemas.openxmlformats.org/officeDocument/2006/relationships/chart" Target="../charts/chart5.xml"/><Relationship Id="rId13" Type="http://schemas.openxmlformats.org/officeDocument/2006/relationships/chart" Target="../charts/chart6.xml"/><Relationship Id="rId14" Type="http://schemas.openxmlformats.org/officeDocument/2006/relationships/chart" Target="../charts/chart7.xml"/><Relationship Id="rId15" Type="http://schemas.openxmlformats.org/officeDocument/2006/relationships/chart" Target="../charts/chart8.xml"/><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chart" Target="../charts/chart1.xml"/><Relationship Id="rId9" Type="http://schemas.openxmlformats.org/officeDocument/2006/relationships/chart" Target="../charts/chart2.xml"/><Relationship Id="rId10"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282770</xdr:colOff>
      <xdr:row>15</xdr:row>
      <xdr:rowOff>51548</xdr:rowOff>
    </xdr:from>
    <xdr:to>
      <xdr:col>0</xdr:col>
      <xdr:colOff>1014290</xdr:colOff>
      <xdr:row>19</xdr:row>
      <xdr:rowOff>135368</xdr:rowOff>
    </xdr:to>
    <xdr:pic>
      <xdr:nvPicPr>
        <xdr:cNvPr id="6" name="Picture 5"/>
        <xdr:cNvPicPr>
          <a:picLocks/>
        </xdr:cNvPicPr>
      </xdr:nvPicPr>
      <xdr:blipFill rotWithShape="1">
        <a:blip xmlns:r="http://schemas.openxmlformats.org/officeDocument/2006/relationships" r:embed="rId1"/>
        <a:srcRect t="8717" r="19725" b="14758"/>
        <a:stretch/>
      </xdr:blipFill>
      <xdr:spPr>
        <a:xfrm>
          <a:off x="282770" y="2889998"/>
          <a:ext cx="731520" cy="731520"/>
        </a:xfrm>
        <a:prstGeom prst="rect">
          <a:avLst/>
        </a:prstGeom>
      </xdr:spPr>
    </xdr:pic>
    <xdr:clientData/>
  </xdr:twoCellAnchor>
  <xdr:twoCellAnchor editAs="oneCell">
    <xdr:from>
      <xdr:col>0</xdr:col>
      <xdr:colOff>280709</xdr:colOff>
      <xdr:row>22</xdr:row>
      <xdr:rowOff>51548</xdr:rowOff>
    </xdr:from>
    <xdr:to>
      <xdr:col>0</xdr:col>
      <xdr:colOff>1012229</xdr:colOff>
      <xdr:row>26</xdr:row>
      <xdr:rowOff>135368</xdr:rowOff>
    </xdr:to>
    <xdr:pic>
      <xdr:nvPicPr>
        <xdr:cNvPr id="7" name="Picture 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0709" y="4118723"/>
          <a:ext cx="731520" cy="731520"/>
        </a:xfrm>
        <a:prstGeom prst="rect">
          <a:avLst/>
        </a:prstGeom>
      </xdr:spPr>
    </xdr:pic>
    <xdr:clientData/>
  </xdr:twoCellAnchor>
  <xdr:twoCellAnchor editAs="oneCell">
    <xdr:from>
      <xdr:col>0</xdr:col>
      <xdr:colOff>280709</xdr:colOff>
      <xdr:row>29</xdr:row>
      <xdr:rowOff>51549</xdr:rowOff>
    </xdr:from>
    <xdr:to>
      <xdr:col>0</xdr:col>
      <xdr:colOff>1012229</xdr:colOff>
      <xdr:row>33</xdr:row>
      <xdr:rowOff>135369</xdr:rowOff>
    </xdr:to>
    <xdr:pic>
      <xdr:nvPicPr>
        <xdr:cNvPr id="8" name="Picture 7"/>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0709" y="5347449"/>
          <a:ext cx="731520" cy="731520"/>
        </a:xfrm>
        <a:prstGeom prst="rect">
          <a:avLst/>
        </a:prstGeom>
      </xdr:spPr>
    </xdr:pic>
    <xdr:clientData/>
  </xdr:twoCellAnchor>
  <xdr:twoCellAnchor editAs="oneCell">
    <xdr:from>
      <xdr:col>0</xdr:col>
      <xdr:colOff>280708</xdr:colOff>
      <xdr:row>36</xdr:row>
      <xdr:rowOff>51548</xdr:rowOff>
    </xdr:from>
    <xdr:to>
      <xdr:col>0</xdr:col>
      <xdr:colOff>1012228</xdr:colOff>
      <xdr:row>40</xdr:row>
      <xdr:rowOff>135368</xdr:rowOff>
    </xdr:to>
    <xdr:pic>
      <xdr:nvPicPr>
        <xdr:cNvPr id="9" name="Picture 8"/>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80708" y="6576173"/>
          <a:ext cx="731520" cy="731520"/>
        </a:xfrm>
        <a:prstGeom prst="rect">
          <a:avLst/>
        </a:prstGeom>
      </xdr:spPr>
    </xdr:pic>
    <xdr:clientData/>
  </xdr:twoCellAnchor>
  <xdr:twoCellAnchor editAs="oneCell">
    <xdr:from>
      <xdr:col>0</xdr:col>
      <xdr:colOff>280284</xdr:colOff>
      <xdr:row>43</xdr:row>
      <xdr:rowOff>51549</xdr:rowOff>
    </xdr:from>
    <xdr:to>
      <xdr:col>0</xdr:col>
      <xdr:colOff>1011804</xdr:colOff>
      <xdr:row>47</xdr:row>
      <xdr:rowOff>135369</xdr:rowOff>
    </xdr:to>
    <xdr:pic>
      <xdr:nvPicPr>
        <xdr:cNvPr id="10" name="Picture 9"/>
        <xdr:cNvPicPr>
          <a:picLocks/>
        </xdr:cNvPicPr>
      </xdr:nvPicPr>
      <xdr:blipFill rotWithShape="1">
        <a:blip xmlns:r="http://schemas.openxmlformats.org/officeDocument/2006/relationships" r:embed="rId5"/>
        <a:srcRect l="2706" t="3875" r="11507" b="8924"/>
        <a:stretch/>
      </xdr:blipFill>
      <xdr:spPr>
        <a:xfrm>
          <a:off x="280284" y="7804899"/>
          <a:ext cx="731520" cy="731520"/>
        </a:xfrm>
        <a:prstGeom prst="rect">
          <a:avLst/>
        </a:prstGeom>
      </xdr:spPr>
    </xdr:pic>
    <xdr:clientData/>
  </xdr:twoCellAnchor>
  <xdr:twoCellAnchor editAs="oneCell">
    <xdr:from>
      <xdr:col>0</xdr:col>
      <xdr:colOff>280669</xdr:colOff>
      <xdr:row>50</xdr:row>
      <xdr:rowOff>51548</xdr:rowOff>
    </xdr:from>
    <xdr:to>
      <xdr:col>0</xdr:col>
      <xdr:colOff>1012189</xdr:colOff>
      <xdr:row>54</xdr:row>
      <xdr:rowOff>135368</xdr:rowOff>
    </xdr:to>
    <xdr:pic>
      <xdr:nvPicPr>
        <xdr:cNvPr id="11" name="Picture 10"/>
        <xdr:cNvPicPr>
          <a:picLocks/>
        </xdr:cNvPicPr>
      </xdr:nvPicPr>
      <xdr:blipFill>
        <a:blip xmlns:r="http://schemas.openxmlformats.org/officeDocument/2006/relationships" r:embed="rId6"/>
        <a:stretch>
          <a:fillRect/>
        </a:stretch>
      </xdr:blipFill>
      <xdr:spPr>
        <a:xfrm>
          <a:off x="280669" y="9033623"/>
          <a:ext cx="731520" cy="731520"/>
        </a:xfrm>
        <a:prstGeom prst="rect">
          <a:avLst/>
        </a:prstGeom>
      </xdr:spPr>
    </xdr:pic>
    <xdr:clientData/>
  </xdr:twoCellAnchor>
  <xdr:twoCellAnchor editAs="oneCell">
    <xdr:from>
      <xdr:col>0</xdr:col>
      <xdr:colOff>280708</xdr:colOff>
      <xdr:row>57</xdr:row>
      <xdr:rowOff>51548</xdr:rowOff>
    </xdr:from>
    <xdr:to>
      <xdr:col>0</xdr:col>
      <xdr:colOff>1012228</xdr:colOff>
      <xdr:row>61</xdr:row>
      <xdr:rowOff>135368</xdr:rowOff>
    </xdr:to>
    <xdr:pic>
      <xdr:nvPicPr>
        <xdr:cNvPr id="12" name="Picture 11"/>
        <xdr:cNvPicPr>
          <a:picLocks/>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80708" y="10262348"/>
          <a:ext cx="731520" cy="731520"/>
        </a:xfrm>
        <a:prstGeom prst="rect">
          <a:avLst/>
        </a:prstGeom>
      </xdr:spPr>
    </xdr:pic>
    <xdr:clientData/>
  </xdr:twoCellAnchor>
  <xdr:twoCellAnchor>
    <xdr:from>
      <xdr:col>4</xdr:col>
      <xdr:colOff>438150</xdr:colOff>
      <xdr:row>14</xdr:row>
      <xdr:rowOff>19050</xdr:rowOff>
    </xdr:from>
    <xdr:to>
      <xdr:col>10</xdr:col>
      <xdr:colOff>528638</xdr:colOff>
      <xdr:row>21</xdr:row>
      <xdr:rowOff>3619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438150</xdr:colOff>
      <xdr:row>21</xdr:row>
      <xdr:rowOff>19050</xdr:rowOff>
    </xdr:from>
    <xdr:to>
      <xdr:col>10</xdr:col>
      <xdr:colOff>528638</xdr:colOff>
      <xdr:row>28</xdr:row>
      <xdr:rowOff>3619</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438150</xdr:colOff>
      <xdr:row>28</xdr:row>
      <xdr:rowOff>19050</xdr:rowOff>
    </xdr:from>
    <xdr:to>
      <xdr:col>10</xdr:col>
      <xdr:colOff>528638</xdr:colOff>
      <xdr:row>35</xdr:row>
      <xdr:rowOff>3619</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438150</xdr:colOff>
      <xdr:row>35</xdr:row>
      <xdr:rowOff>19050</xdr:rowOff>
    </xdr:from>
    <xdr:to>
      <xdr:col>10</xdr:col>
      <xdr:colOff>528638</xdr:colOff>
      <xdr:row>42</xdr:row>
      <xdr:rowOff>3619</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438150</xdr:colOff>
      <xdr:row>42</xdr:row>
      <xdr:rowOff>19050</xdr:rowOff>
    </xdr:from>
    <xdr:to>
      <xdr:col>10</xdr:col>
      <xdr:colOff>528638</xdr:colOff>
      <xdr:row>49</xdr:row>
      <xdr:rowOff>3619</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438150</xdr:colOff>
      <xdr:row>49</xdr:row>
      <xdr:rowOff>19050</xdr:rowOff>
    </xdr:from>
    <xdr:to>
      <xdr:col>10</xdr:col>
      <xdr:colOff>528638</xdr:colOff>
      <xdr:row>56</xdr:row>
      <xdr:rowOff>3619</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438150</xdr:colOff>
      <xdr:row>56</xdr:row>
      <xdr:rowOff>9525</xdr:rowOff>
    </xdr:from>
    <xdr:to>
      <xdr:col>10</xdr:col>
      <xdr:colOff>528638</xdr:colOff>
      <xdr:row>62</xdr:row>
      <xdr:rowOff>156019</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47625</xdr:colOff>
      <xdr:row>3</xdr:row>
      <xdr:rowOff>28575</xdr:rowOff>
    </xdr:from>
    <xdr:to>
      <xdr:col>10</xdr:col>
      <xdr:colOff>514350</xdr:colOff>
      <xdr:row>13</xdr:row>
      <xdr:rowOff>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5" tint="-0.499984740745262"/>
    <pageSetUpPr fitToPage="1"/>
  </sheetPr>
  <dimension ref="A1:K70"/>
  <sheetViews>
    <sheetView showGridLines="0" showRowColHeaders="0" topLeftCell="A6" workbookViewId="0">
      <selection sqref="A1:K1"/>
    </sheetView>
  </sheetViews>
  <sheetFormatPr baseColWidth="10" defaultColWidth="9.1640625" defaultRowHeight="12" x14ac:dyDescent="0"/>
  <cols>
    <col min="1" max="1" width="20.5" customWidth="1"/>
    <col min="2" max="2" width="13.5" customWidth="1"/>
    <col min="3" max="3" width="8.5" customWidth="1"/>
    <col min="4" max="4" width="4.5" customWidth="1"/>
    <col min="5" max="8" width="8.5" customWidth="1"/>
    <col min="9" max="9" width="7.1640625" customWidth="1"/>
    <col min="10" max="11" width="8.5" customWidth="1"/>
  </cols>
  <sheetData>
    <row r="1" spans="1:11" ht="28">
      <c r="A1" s="41" t="str">
        <f>IF(ISBLANK(SettingsReportTitle), "Add report title on Settings tab", SettingsReportTitle)</f>
        <v>DREAD and STRIDE Scores</v>
      </c>
      <c r="B1" s="41"/>
      <c r="C1" s="41"/>
      <c r="D1" s="41"/>
      <c r="E1" s="41"/>
      <c r="F1" s="41"/>
      <c r="G1" s="41"/>
      <c r="H1" s="41"/>
      <c r="I1" s="41"/>
      <c r="J1" s="41"/>
      <c r="K1" s="41"/>
    </row>
    <row r="2" spans="1:11" ht="18">
      <c r="A2" s="39" t="str">
        <f>IF(ISBLANK(SettingsReportSubtitle), "Add report subtitle on Settings tab", SettingsReportSubtitle)</f>
        <v>2015 and 2014 Issues</v>
      </c>
      <c r="B2" s="39"/>
      <c r="C2" s="39"/>
      <c r="D2" s="39"/>
      <c r="E2" s="39"/>
      <c r="F2" s="39"/>
      <c r="G2" s="39"/>
      <c r="H2" s="39"/>
      <c r="I2" s="39"/>
      <c r="J2" s="39"/>
      <c r="K2" s="39"/>
    </row>
    <row r="3" spans="1:11">
      <c r="A3" s="40">
        <f ca="1">NOW()</f>
        <v>42869.01990821759</v>
      </c>
      <c r="B3" s="40"/>
      <c r="C3" s="40"/>
      <c r="D3" s="40"/>
      <c r="E3" s="40"/>
      <c r="F3" s="40"/>
      <c r="G3" s="40"/>
      <c r="H3" s="40"/>
      <c r="I3" s="40"/>
      <c r="J3" s="40"/>
      <c r="K3" s="40"/>
    </row>
    <row r="4" spans="1:11">
      <c r="A4" s="25"/>
      <c r="B4" s="25"/>
      <c r="C4" s="25"/>
      <c r="D4" s="25"/>
      <c r="E4" s="25"/>
      <c r="F4" s="25"/>
      <c r="G4" s="25"/>
      <c r="H4" s="25"/>
      <c r="I4" s="25"/>
      <c r="J4" s="25"/>
      <c r="K4" s="25"/>
    </row>
    <row r="5" spans="1:11">
      <c r="A5" s="25"/>
      <c r="B5" s="25"/>
      <c r="C5" s="25"/>
      <c r="D5" s="25"/>
      <c r="E5" s="25"/>
      <c r="F5" s="25"/>
      <c r="G5" s="25"/>
      <c r="H5" s="25"/>
      <c r="I5" s="25"/>
      <c r="J5" s="25"/>
      <c r="K5" s="25"/>
    </row>
    <row r="6" spans="1:11">
      <c r="A6" s="25"/>
      <c r="B6" s="25"/>
      <c r="C6" s="25"/>
      <c r="D6" s="25"/>
      <c r="E6" s="25"/>
      <c r="F6" s="25"/>
      <c r="G6" s="25"/>
      <c r="H6" s="25"/>
      <c r="I6" s="25"/>
      <c r="J6" s="25"/>
      <c r="K6" s="25"/>
    </row>
    <row r="7" spans="1:11">
      <c r="A7" s="25"/>
      <c r="B7" s="25"/>
      <c r="C7" s="25"/>
      <c r="D7" s="25"/>
      <c r="E7" s="25"/>
      <c r="F7" s="25"/>
      <c r="G7" s="25"/>
      <c r="H7" s="25"/>
      <c r="I7" s="25"/>
      <c r="J7" s="25"/>
      <c r="K7" s="25"/>
    </row>
    <row r="8" spans="1:11">
      <c r="A8" s="25"/>
      <c r="B8" s="25"/>
      <c r="C8" s="25"/>
      <c r="D8" s="25"/>
      <c r="E8" s="25"/>
      <c r="F8" s="25"/>
      <c r="G8" s="25"/>
      <c r="H8" s="25"/>
      <c r="I8" s="25"/>
      <c r="J8" s="25"/>
      <c r="K8" s="25"/>
    </row>
    <row r="9" spans="1:11">
      <c r="A9" s="25"/>
      <c r="B9" s="25"/>
      <c r="C9" s="25"/>
      <c r="D9" s="25"/>
      <c r="E9" s="25"/>
      <c r="F9" s="25"/>
      <c r="G9" s="25"/>
      <c r="H9" s="25"/>
      <c r="I9" s="25"/>
      <c r="J9" s="25"/>
      <c r="K9" s="25"/>
    </row>
    <row r="10" spans="1:11">
      <c r="A10" s="25"/>
      <c r="B10" s="25"/>
      <c r="C10" s="25"/>
      <c r="D10" s="25"/>
      <c r="E10" s="25"/>
      <c r="F10" s="25"/>
      <c r="G10" s="25"/>
      <c r="H10" s="25"/>
      <c r="I10" s="25"/>
      <c r="J10" s="25"/>
      <c r="K10" s="25"/>
    </row>
    <row r="11" spans="1:11">
      <c r="A11" s="25"/>
      <c r="B11" s="25"/>
      <c r="C11" s="25"/>
      <c r="D11" s="25"/>
      <c r="E11" s="25"/>
      <c r="F11" s="25"/>
      <c r="G11" s="25"/>
      <c r="H11" s="25"/>
      <c r="I11" s="25"/>
      <c r="J11" s="25"/>
      <c r="K11" s="25"/>
    </row>
    <row r="12" spans="1:11">
      <c r="A12" s="25"/>
      <c r="B12" s="25"/>
      <c r="C12" s="25"/>
      <c r="D12" s="25"/>
      <c r="E12" s="25"/>
      <c r="F12" s="25"/>
      <c r="G12" s="25"/>
      <c r="H12" s="25"/>
      <c r="I12" s="25"/>
      <c r="J12" s="25"/>
      <c r="K12" s="25"/>
    </row>
    <row r="13" spans="1:11">
      <c r="A13" s="25"/>
      <c r="B13" s="25"/>
      <c r="C13" s="25"/>
      <c r="D13" s="25"/>
      <c r="E13" s="25"/>
      <c r="F13" s="25"/>
      <c r="G13" s="25"/>
      <c r="H13" s="25"/>
      <c r="I13" s="25"/>
      <c r="J13" s="25"/>
      <c r="K13" s="25"/>
    </row>
    <row r="15" spans="1:11" ht="18">
      <c r="A15" s="26"/>
      <c r="B15" s="27" t="s">
        <v>65</v>
      </c>
      <c r="C15" s="26"/>
      <c r="D15" s="26"/>
      <c r="E15" s="26"/>
      <c r="F15" s="26"/>
      <c r="G15" s="26"/>
      <c r="H15" s="26"/>
      <c r="I15" s="26"/>
      <c r="J15" s="26"/>
      <c r="K15" s="26"/>
    </row>
    <row r="16" spans="1:11">
      <c r="E16" s="29" t="s">
        <v>70</v>
      </c>
    </row>
    <row r="17" spans="1:11">
      <c r="B17" s="28" t="s">
        <v>66</v>
      </c>
      <c r="C17" s="37">
        <f ca="1">COUNTA(colSTRIDE)</f>
        <v>0</v>
      </c>
      <c r="E17" s="33" t="s">
        <v>41</v>
      </c>
      <c r="F17">
        <f ca="1">COUNTIF(colLevel,LEFT(Report!E17,1))</f>
        <v>0</v>
      </c>
    </row>
    <row r="18" spans="1:11">
      <c r="B18" s="28" t="s">
        <v>67</v>
      </c>
      <c r="C18" s="37">
        <f ca="1">MAX(colScore)</f>
        <v>0</v>
      </c>
      <c r="E18" s="34" t="s">
        <v>71</v>
      </c>
      <c r="F18">
        <f ca="1">COUNTIF(colLevel,LEFT(Report!E18,1))</f>
        <v>0</v>
      </c>
    </row>
    <row r="19" spans="1:11">
      <c r="B19" s="28" t="s">
        <v>68</v>
      </c>
      <c r="C19" s="38">
        <f ca="1">IFERROR(AVERAGE(colScore),0)</f>
        <v>0</v>
      </c>
      <c r="E19" s="35" t="s">
        <v>42</v>
      </c>
      <c r="F19">
        <f ca="1">COUNTIF(colLevel,LEFT(Report!E19,1))</f>
        <v>0</v>
      </c>
    </row>
    <row r="20" spans="1:11">
      <c r="B20" s="28" t="s">
        <v>69</v>
      </c>
      <c r="C20" s="37">
        <f ca="1">MIN(colScore)</f>
        <v>0</v>
      </c>
      <c r="E20" s="36" t="s">
        <v>43</v>
      </c>
      <c r="F20">
        <f ca="1">COUNTIF(colLevel,LEFT(Report!E20,1))</f>
        <v>48</v>
      </c>
    </row>
    <row r="21" spans="1:11">
      <c r="C21" s="31"/>
    </row>
    <row r="22" spans="1:11" ht="18">
      <c r="A22" s="26"/>
      <c r="B22" s="27" t="s">
        <v>33</v>
      </c>
      <c r="C22" s="32"/>
      <c r="D22" s="26"/>
      <c r="E22" s="26"/>
      <c r="F22" s="26"/>
      <c r="G22" s="26"/>
      <c r="H22" s="26"/>
      <c r="I22" s="26"/>
      <c r="J22" s="26"/>
      <c r="K22" s="26"/>
    </row>
    <row r="23" spans="1:11">
      <c r="C23" s="31"/>
      <c r="E23" s="29" t="str">
        <f>"Count by Level for "&amp;B22</f>
        <v>Count by Level for Spoofing Identity</v>
      </c>
    </row>
    <row r="24" spans="1:11">
      <c r="B24" s="28" t="s">
        <v>66</v>
      </c>
      <c r="C24" s="37">
        <f ca="1">COUNTIF(colSTRIDE,B22)</f>
        <v>0</v>
      </c>
      <c r="E24" s="33" t="s">
        <v>41</v>
      </c>
      <c r="F24">
        <f ca="1">COUNTIF(colCountCrit,B22&amp;LEFT(E24,1))</f>
        <v>0</v>
      </c>
    </row>
    <row r="25" spans="1:11">
      <c r="B25" s="28" t="s">
        <v>67</v>
      </c>
      <c r="C25" s="37">
        <f t="array" aca="1" ref="C25" ca="1">MAX(IF(colSTRIDE=B22,colScore))</f>
        <v>0</v>
      </c>
      <c r="E25" s="34" t="s">
        <v>71</v>
      </c>
      <c r="F25">
        <f ca="1">COUNTIF(colCountCrit,B22&amp;LEFT(E25,1))</f>
        <v>0</v>
      </c>
    </row>
    <row r="26" spans="1:11">
      <c r="B26" s="28" t="s">
        <v>68</v>
      </c>
      <c r="C26" s="38" t="e">
        <f t="array" aca="1" ref="C26" ca="1">AVERAGE(IF(colSTRIDE=B22,colScore))</f>
        <v>#DIV/0!</v>
      </c>
      <c r="E26" s="35" t="s">
        <v>42</v>
      </c>
      <c r="F26">
        <f ca="1">COUNTIF(colCountCrit,B22&amp;LEFT(E26,1))</f>
        <v>0</v>
      </c>
    </row>
    <row r="27" spans="1:11">
      <c r="B27" s="28" t="s">
        <v>69</v>
      </c>
      <c r="C27" s="37">
        <f t="array" aca="1" ref="C27" ca="1">MIN(IF(colSTRIDE=B22,colScore))</f>
        <v>0</v>
      </c>
      <c r="E27" s="36" t="s">
        <v>43</v>
      </c>
      <c r="F27">
        <f ca="1">COUNTIF(colCountCrit,B22&amp;LEFT(E27,1))</f>
        <v>0</v>
      </c>
    </row>
    <row r="28" spans="1:11">
      <c r="C28" s="31"/>
    </row>
    <row r="29" spans="1:11" ht="18">
      <c r="A29" s="26"/>
      <c r="B29" s="27" t="s">
        <v>34</v>
      </c>
      <c r="C29" s="32"/>
      <c r="D29" s="26"/>
      <c r="E29" s="26"/>
      <c r="F29" s="26"/>
      <c r="G29" s="26"/>
      <c r="H29" s="26"/>
      <c r="I29" s="26"/>
      <c r="J29" s="26"/>
      <c r="K29" s="26"/>
    </row>
    <row r="30" spans="1:11">
      <c r="C30" s="31"/>
      <c r="E30" s="29" t="str">
        <f>"Count by Level for "&amp;B29</f>
        <v>Count by Level for Tampering with data</v>
      </c>
    </row>
    <row r="31" spans="1:11">
      <c r="B31" s="28" t="s">
        <v>66</v>
      </c>
      <c r="C31" s="37">
        <f ca="1">COUNTIF(colSTRIDE,B29)</f>
        <v>0</v>
      </c>
      <c r="E31" s="33" t="s">
        <v>41</v>
      </c>
      <c r="F31">
        <f ca="1">COUNTIF(colCountCrit,B29&amp;LEFT(E31,1))</f>
        <v>0</v>
      </c>
    </row>
    <row r="32" spans="1:11">
      <c r="B32" s="28" t="s">
        <v>67</v>
      </c>
      <c r="C32" s="37">
        <f t="array" aca="1" ref="C32" ca="1">MAX(IF(colSTRIDE=B29,colScore))</f>
        <v>0</v>
      </c>
      <c r="E32" s="34" t="s">
        <v>71</v>
      </c>
      <c r="F32">
        <f ca="1">COUNTIF(colCountCrit,B29&amp;LEFT(E32,1))</f>
        <v>0</v>
      </c>
    </row>
    <row r="33" spans="1:11">
      <c r="B33" s="28" t="s">
        <v>68</v>
      </c>
      <c r="C33" s="38" t="e">
        <f t="array" aca="1" ref="C33" ca="1">AVERAGE(IF(colSTRIDE=B29,colScore))</f>
        <v>#DIV/0!</v>
      </c>
      <c r="E33" s="35" t="s">
        <v>42</v>
      </c>
      <c r="F33">
        <f ca="1">COUNTIF(colCountCrit,B29&amp;LEFT(E33,1))</f>
        <v>0</v>
      </c>
    </row>
    <row r="34" spans="1:11">
      <c r="B34" s="28" t="s">
        <v>69</v>
      </c>
      <c r="C34" s="37">
        <f t="array" aca="1" ref="C34" ca="1">MIN(IF(colSTRIDE=B29,colScore))</f>
        <v>0</v>
      </c>
      <c r="E34" s="36" t="s">
        <v>43</v>
      </c>
      <c r="F34">
        <f ca="1">COUNTIF(colCountCrit,B29&amp;LEFT(E34,1))</f>
        <v>0</v>
      </c>
    </row>
    <row r="35" spans="1:11">
      <c r="C35" s="31"/>
    </row>
    <row r="36" spans="1:11" ht="18">
      <c r="A36" s="26"/>
      <c r="B36" s="27" t="s">
        <v>37</v>
      </c>
      <c r="C36" s="32"/>
      <c r="D36" s="26"/>
      <c r="E36" s="26"/>
      <c r="F36" s="26"/>
      <c r="G36" s="26"/>
      <c r="H36" s="26"/>
      <c r="I36" s="26"/>
      <c r="J36" s="26"/>
      <c r="K36" s="26"/>
    </row>
    <row r="37" spans="1:11">
      <c r="C37" s="31"/>
      <c r="E37" s="29" t="str">
        <f>"Count by Level for "&amp;B36</f>
        <v>Count by Level for Repudiation</v>
      </c>
    </row>
    <row r="38" spans="1:11">
      <c r="B38" s="28" t="s">
        <v>66</v>
      </c>
      <c r="C38" s="37">
        <f ca="1">COUNTIF(colSTRIDE,B36)</f>
        <v>0</v>
      </c>
      <c r="E38" s="33" t="s">
        <v>41</v>
      </c>
      <c r="F38">
        <f ca="1">COUNTIF(colCountCrit,B36&amp;LEFT(E38,1))</f>
        <v>0</v>
      </c>
    </row>
    <row r="39" spans="1:11">
      <c r="B39" s="28" t="s">
        <v>67</v>
      </c>
      <c r="C39" s="37">
        <f t="array" aca="1" ref="C39" ca="1">MAX(IF(colSTRIDE=B36,colScore))</f>
        <v>0</v>
      </c>
      <c r="E39" s="34" t="s">
        <v>71</v>
      </c>
      <c r="F39">
        <f ca="1">COUNTIF(colCountCrit,B36&amp;LEFT(E39,1))</f>
        <v>0</v>
      </c>
    </row>
    <row r="40" spans="1:11">
      <c r="B40" s="28" t="s">
        <v>68</v>
      </c>
      <c r="C40" s="38" t="e">
        <f t="array" aca="1" ref="C40" ca="1">AVERAGE(IF(colSTRIDE=B36,colScore))</f>
        <v>#DIV/0!</v>
      </c>
      <c r="E40" s="35" t="s">
        <v>42</v>
      </c>
      <c r="F40">
        <f ca="1">COUNTIF(colCountCrit,B36&amp;LEFT(E40,1))</f>
        <v>0</v>
      </c>
    </row>
    <row r="41" spans="1:11">
      <c r="B41" s="28" t="s">
        <v>69</v>
      </c>
      <c r="C41" s="37">
        <f t="array" aca="1" ref="C41" ca="1">MIN(IF(colSTRIDE=B36,colScore))</f>
        <v>0</v>
      </c>
      <c r="E41" s="36" t="s">
        <v>43</v>
      </c>
      <c r="F41">
        <f ca="1">COUNTIF(colCountCrit,B36&amp;LEFT(E41,1))</f>
        <v>0</v>
      </c>
    </row>
    <row r="42" spans="1:11">
      <c r="C42" s="31"/>
    </row>
    <row r="43" spans="1:11" ht="18">
      <c r="A43" s="26"/>
      <c r="B43" s="27" t="s">
        <v>35</v>
      </c>
      <c r="C43" s="32"/>
      <c r="D43" s="26"/>
      <c r="E43" s="26"/>
      <c r="F43" s="26"/>
      <c r="G43" s="26"/>
      <c r="H43" s="26"/>
      <c r="I43" s="26"/>
      <c r="J43" s="26"/>
      <c r="K43" s="26"/>
    </row>
    <row r="44" spans="1:11">
      <c r="C44" s="31"/>
      <c r="E44" s="29" t="str">
        <f>"Count by Level for "&amp;B43</f>
        <v>Count by Level for Information disclosure</v>
      </c>
    </row>
    <row r="45" spans="1:11">
      <c r="B45" s="28" t="s">
        <v>66</v>
      </c>
      <c r="C45" s="37">
        <f ca="1">COUNTIF(colSTRIDE,B43)</f>
        <v>0</v>
      </c>
      <c r="E45" s="33" t="s">
        <v>41</v>
      </c>
      <c r="F45">
        <f ca="1">COUNTIF(colCountCrit,B43&amp;LEFT(E45,1))</f>
        <v>0</v>
      </c>
    </row>
    <row r="46" spans="1:11">
      <c r="B46" s="28" t="s">
        <v>67</v>
      </c>
      <c r="C46" s="37">
        <f t="array" aca="1" ref="C46" ca="1">MAX(IF(colSTRIDE=B43,colScore))</f>
        <v>0</v>
      </c>
      <c r="E46" s="34" t="s">
        <v>71</v>
      </c>
      <c r="F46">
        <f ca="1">COUNTIF(colCountCrit,B43&amp;LEFT(E46,1))</f>
        <v>0</v>
      </c>
    </row>
    <row r="47" spans="1:11">
      <c r="B47" s="28" t="s">
        <v>68</v>
      </c>
      <c r="C47" s="38" t="e">
        <f t="array" aca="1" ref="C47" ca="1">AVERAGE(IF(colSTRIDE=B43,colScore))</f>
        <v>#DIV/0!</v>
      </c>
      <c r="E47" s="35" t="s">
        <v>42</v>
      </c>
      <c r="F47">
        <f ca="1">COUNTIF(colCountCrit,B43&amp;LEFT(E47,1))</f>
        <v>0</v>
      </c>
    </row>
    <row r="48" spans="1:11">
      <c r="B48" s="28" t="s">
        <v>69</v>
      </c>
      <c r="C48" s="37">
        <f t="array" aca="1" ref="C48" ca="1">MIN(IF(colSTRIDE=B43,colScore))</f>
        <v>0</v>
      </c>
      <c r="E48" s="36" t="s">
        <v>43</v>
      </c>
      <c r="F48">
        <f ca="1">COUNTIF(colCountCrit,B43&amp;LEFT(E48,1))</f>
        <v>0</v>
      </c>
    </row>
    <row r="49" spans="1:11">
      <c r="C49" s="31"/>
    </row>
    <row r="50" spans="1:11" ht="18">
      <c r="A50" s="26"/>
      <c r="B50" s="27" t="s">
        <v>38</v>
      </c>
      <c r="C50" s="32"/>
      <c r="D50" s="26"/>
      <c r="E50" s="26"/>
      <c r="F50" s="26"/>
      <c r="G50" s="26"/>
      <c r="H50" s="26"/>
      <c r="I50" s="26"/>
      <c r="J50" s="26"/>
      <c r="K50" s="26"/>
    </row>
    <row r="51" spans="1:11">
      <c r="C51" s="31"/>
      <c r="E51" s="29" t="str">
        <f>"Count by Level for "&amp;B50</f>
        <v>Count by Level for Denial of service</v>
      </c>
    </row>
    <row r="52" spans="1:11">
      <c r="B52" s="28" t="s">
        <v>66</v>
      </c>
      <c r="C52" s="37">
        <f ca="1">COUNTIF(colSTRIDE,B50)</f>
        <v>0</v>
      </c>
      <c r="E52" s="33" t="s">
        <v>41</v>
      </c>
      <c r="F52">
        <f ca="1">COUNTIF(colCountCrit,B50&amp;LEFT(E52,1))</f>
        <v>0</v>
      </c>
    </row>
    <row r="53" spans="1:11">
      <c r="B53" s="28" t="s">
        <v>67</v>
      </c>
      <c r="C53" s="37">
        <f t="array" aca="1" ref="C53" ca="1">MAX(IF(colSTRIDE=B50,colScore))</f>
        <v>0</v>
      </c>
      <c r="E53" s="34" t="s">
        <v>71</v>
      </c>
      <c r="F53">
        <f ca="1">COUNTIF(colCountCrit,B50&amp;LEFT(E53,1))</f>
        <v>0</v>
      </c>
    </row>
    <row r="54" spans="1:11">
      <c r="B54" s="28" t="s">
        <v>68</v>
      </c>
      <c r="C54" s="38" t="e">
        <f t="array" aca="1" ref="C54" ca="1">AVERAGE(IF(colSTRIDE=B50,colScore))</f>
        <v>#DIV/0!</v>
      </c>
      <c r="E54" s="35" t="s">
        <v>42</v>
      </c>
      <c r="F54">
        <f ca="1">COUNTIF(colCountCrit,B50&amp;LEFT(E54,1))</f>
        <v>0</v>
      </c>
    </row>
    <row r="55" spans="1:11">
      <c r="B55" s="28" t="s">
        <v>69</v>
      </c>
      <c r="C55" s="37">
        <f t="array" aca="1" ref="C55" ca="1">MIN(IF(colSTRIDE=B50,colScore))</f>
        <v>0</v>
      </c>
      <c r="E55" s="36" t="s">
        <v>43</v>
      </c>
      <c r="F55">
        <f ca="1">COUNTIF(colCountCrit,B50&amp;LEFT(E55,1))</f>
        <v>0</v>
      </c>
    </row>
    <row r="56" spans="1:11">
      <c r="C56" s="31"/>
    </row>
    <row r="57" spans="1:11" ht="18">
      <c r="A57" s="26"/>
      <c r="B57" s="27" t="s">
        <v>36</v>
      </c>
      <c r="C57" s="32"/>
      <c r="D57" s="26"/>
      <c r="E57" s="26"/>
      <c r="F57" s="26"/>
      <c r="G57" s="26"/>
      <c r="H57" s="26"/>
      <c r="I57" s="26"/>
      <c r="J57" s="26"/>
      <c r="K57" s="26"/>
    </row>
    <row r="58" spans="1:11">
      <c r="C58" s="31"/>
      <c r="E58" s="29" t="str">
        <f>"Count by Level for "&amp;B57</f>
        <v>Count by Level for Elevation of privlege</v>
      </c>
    </row>
    <row r="59" spans="1:11">
      <c r="B59" s="28" t="s">
        <v>66</v>
      </c>
      <c r="C59" s="37">
        <f ca="1">COUNTIF(colSTRIDE,B57)</f>
        <v>0</v>
      </c>
      <c r="E59" s="33" t="s">
        <v>41</v>
      </c>
      <c r="F59">
        <f ca="1">COUNTIF(colCountCrit,B57&amp;LEFT(E59,1))</f>
        <v>0</v>
      </c>
    </row>
    <row r="60" spans="1:11">
      <c r="B60" s="28" t="s">
        <v>67</v>
      </c>
      <c r="C60" s="37">
        <f t="array" aca="1" ref="C60" ca="1">MAX(IF(colSTRIDE=B57,colScore))</f>
        <v>0</v>
      </c>
      <c r="E60" s="34" t="s">
        <v>71</v>
      </c>
      <c r="F60">
        <f ca="1">COUNTIF(colCountCrit,B57&amp;LEFT(E60,1))</f>
        <v>0</v>
      </c>
    </row>
    <row r="61" spans="1:11">
      <c r="B61" s="28" t="s">
        <v>68</v>
      </c>
      <c r="C61" s="38" t="e">
        <f t="array" aca="1" ref="C61" ca="1">AVERAGE(IF(colSTRIDE=B57,colScore))</f>
        <v>#DIV/0!</v>
      </c>
      <c r="E61" s="35" t="s">
        <v>42</v>
      </c>
      <c r="F61">
        <f ca="1">COUNTIF(colCountCrit,B57&amp;LEFT(E61,1))</f>
        <v>0</v>
      </c>
    </row>
    <row r="62" spans="1:11">
      <c r="B62" s="28" t="s">
        <v>69</v>
      </c>
      <c r="C62" s="37">
        <f t="array" aca="1" ref="C62" ca="1">MIN(IF(colSTRIDE=B57,colScore))</f>
        <v>0</v>
      </c>
      <c r="E62" s="36" t="s">
        <v>43</v>
      </c>
      <c r="F62">
        <f ca="1">COUNTIF(colCountCrit,B57&amp;LEFT(E62,1))</f>
        <v>0</v>
      </c>
    </row>
    <row r="63" spans="1:11">
      <c r="C63" s="31"/>
    </row>
    <row r="64" spans="1:11">
      <c r="C64" s="31"/>
    </row>
    <row r="65" spans="3:3">
      <c r="C65" s="31"/>
    </row>
    <row r="66" spans="3:3">
      <c r="C66" s="31"/>
    </row>
    <row r="67" spans="3:3">
      <c r="C67" s="31"/>
    </row>
    <row r="68" spans="3:3">
      <c r="C68" s="31"/>
    </row>
    <row r="69" spans="3:3">
      <c r="C69" s="31"/>
    </row>
    <row r="70" spans="3:3">
      <c r="C70" s="31"/>
    </row>
  </sheetData>
  <mergeCells count="3">
    <mergeCell ref="A2:K2"/>
    <mergeCell ref="A3:K3"/>
    <mergeCell ref="A1:K1"/>
  </mergeCells>
  <phoneticPr fontId="2" type="noConversion"/>
  <pageMargins left="0.75" right="0.75" top="0.25" bottom="0.25" header="0.25" footer="0.25"/>
  <pageSetup scale="87" fitToHeight="0" orientation="portrait"/>
  <headerFooter alignWithMargins="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enableFormatConditionsCalculation="0">
    <tabColor theme="6" tint="-0.499984740745262"/>
    <pageSetUpPr fitToPage="1"/>
  </sheetPr>
  <dimension ref="A1:X53"/>
  <sheetViews>
    <sheetView showGridLines="0" tabSelected="1" workbookViewId="0">
      <selection activeCell="C2" sqref="C2:P49"/>
    </sheetView>
  </sheetViews>
  <sheetFormatPr baseColWidth="10" defaultColWidth="8.83203125" defaultRowHeight="12" x14ac:dyDescent="0"/>
  <cols>
    <col min="1" max="1" width="4.6640625" style="4" customWidth="1"/>
    <col min="2" max="2" width="6.6640625" style="4" customWidth="1"/>
    <col min="3" max="4" width="20.6640625" style="7" customWidth="1"/>
    <col min="5" max="5" width="7.1640625" style="7" bestFit="1" customWidth="1"/>
    <col min="6" max="8" width="10.6640625" style="7" customWidth="1"/>
    <col min="9" max="9" width="19.6640625" style="7" customWidth="1"/>
    <col min="10" max="10" width="9.6640625" style="7" bestFit="1" customWidth="1"/>
    <col min="11" max="11" width="10.6640625" style="7" customWidth="1"/>
    <col min="12" max="16" width="17.6640625" style="7" customWidth="1"/>
    <col min="17" max="20" width="10.6640625" style="4" customWidth="1"/>
    <col min="21" max="21" width="22.83203125" style="4" hidden="1" customWidth="1"/>
    <col min="22" max="22" width="4.6640625" style="4" customWidth="1"/>
    <col min="23" max="16384" width="8.83203125" style="4"/>
  </cols>
  <sheetData>
    <row r="1" spans="1:22">
      <c r="A1" s="11" t="s">
        <v>13</v>
      </c>
      <c r="B1" s="12" t="s">
        <v>48</v>
      </c>
      <c r="C1" s="12" t="s">
        <v>20</v>
      </c>
      <c r="D1" s="12" t="s">
        <v>58</v>
      </c>
      <c r="E1" s="12" t="s">
        <v>51</v>
      </c>
      <c r="F1" s="12" t="s">
        <v>49</v>
      </c>
      <c r="G1" s="12" t="s">
        <v>21</v>
      </c>
      <c r="H1" s="12" t="s">
        <v>22</v>
      </c>
      <c r="I1" s="16" t="s">
        <v>23</v>
      </c>
      <c r="J1" s="16" t="s">
        <v>54</v>
      </c>
      <c r="K1" s="16" t="s">
        <v>46</v>
      </c>
      <c r="L1" s="16" t="s">
        <v>25</v>
      </c>
      <c r="M1" s="16" t="s">
        <v>26</v>
      </c>
      <c r="N1" s="16" t="s">
        <v>27</v>
      </c>
      <c r="O1" s="16" t="s">
        <v>28</v>
      </c>
      <c r="P1" s="16" t="s">
        <v>29</v>
      </c>
      <c r="Q1" s="12" t="s">
        <v>24</v>
      </c>
      <c r="R1" s="12" t="s">
        <v>30</v>
      </c>
      <c r="S1" s="12" t="s">
        <v>31</v>
      </c>
      <c r="T1" s="12" t="s">
        <v>47</v>
      </c>
      <c r="U1" s="12" t="s">
        <v>72</v>
      </c>
      <c r="V1" s="11" t="s">
        <v>13</v>
      </c>
    </row>
    <row r="2" spans="1:22">
      <c r="A2" s="13">
        <f>ROW()-1</f>
        <v>1</v>
      </c>
      <c r="B2" s="22" t="str">
        <f>IF(L2=0,"I",CHOOSE(ROUNDUP(S2/3,0),"L","M","H"))</f>
        <v>I</v>
      </c>
      <c r="C2" s="14"/>
      <c r="D2" s="14"/>
      <c r="E2" s="14"/>
      <c r="F2" s="14"/>
      <c r="G2" s="19"/>
      <c r="H2" s="15"/>
      <c r="I2" s="19"/>
      <c r="J2" s="19"/>
      <c r="K2" s="17"/>
      <c r="L2" s="17"/>
      <c r="M2" s="17"/>
      <c r="N2" s="17"/>
      <c r="O2" s="17"/>
      <c r="P2" s="17"/>
      <c r="Q2" s="18" t="str">
        <f t="shared" ref="Q2:Q48" si="0">IF(E2="Open",L2+MAX(SUM(M2,O2)-4,0),"")</f>
        <v/>
      </c>
      <c r="R2" s="18" t="str">
        <f t="shared" ref="R2:R48" si="1">IF(E2="Open",MAX(SUM(N2,P2)-2,0),"")</f>
        <v/>
      </c>
      <c r="S2" s="18" t="str">
        <f t="shared" ref="S2:S48" si="2">IF(E2="Open",Q2+R2,"")</f>
        <v/>
      </c>
      <c r="T2" s="18" t="str">
        <f t="shared" ref="T2:T48" si="3">IF(E2="Open",_xlfn.RANK.EQ(S2,$S$2:$S$49,0),"")</f>
        <v/>
      </c>
      <c r="U2" s="30" t="str">
        <f>I2&amp;B2</f>
        <v>I</v>
      </c>
      <c r="V2" s="13">
        <f>A2</f>
        <v>1</v>
      </c>
    </row>
    <row r="3" spans="1:22">
      <c r="A3" s="13">
        <f t="shared" ref="A3:A25" si="4">ROW()-1</f>
        <v>2</v>
      </c>
      <c r="B3" s="22" t="str">
        <f t="shared" ref="B3:B25" si="5">IF(L3=0,"I",CHOOSE(ROUNDUP(S3/3,0),"L","M","H"))</f>
        <v>I</v>
      </c>
      <c r="C3" s="14"/>
      <c r="D3" s="14"/>
      <c r="E3" s="14"/>
      <c r="F3" s="14"/>
      <c r="G3" s="19"/>
      <c r="H3" s="15"/>
      <c r="I3" s="19"/>
      <c r="J3" s="19"/>
      <c r="K3" s="17"/>
      <c r="L3" s="17"/>
      <c r="M3" s="17"/>
      <c r="N3" s="17"/>
      <c r="O3" s="17"/>
      <c r="P3" s="17"/>
      <c r="Q3" s="18" t="str">
        <f t="shared" ref="Q3:Q25" si="6">IF(E3="Open",L3+MAX(SUM(M3,O3)-4,0),"")</f>
        <v/>
      </c>
      <c r="R3" s="18" t="str">
        <f t="shared" ref="R3:R25" si="7">IF(E3="Open",MAX(SUM(N3,P3)-2,0),"")</f>
        <v/>
      </c>
      <c r="S3" s="18" t="str">
        <f t="shared" ref="S3:S25" si="8">IF(E3="Open",Q3+R3,"")</f>
        <v/>
      </c>
      <c r="T3" s="18" t="str">
        <f t="shared" ref="T3:T25" si="9">IF(E3="Open",_xlfn.RANK.EQ(S3,$S$2:$S$49,0),"")</f>
        <v/>
      </c>
      <c r="U3" s="30" t="str">
        <f t="shared" ref="U3:U25" si="10">I3&amp;B3</f>
        <v>I</v>
      </c>
      <c r="V3" s="13">
        <f t="shared" ref="V3:V25" si="11">A3</f>
        <v>2</v>
      </c>
    </row>
    <row r="4" spans="1:22">
      <c r="A4" s="13">
        <f t="shared" si="4"/>
        <v>3</v>
      </c>
      <c r="B4" s="22" t="str">
        <f t="shared" si="5"/>
        <v>I</v>
      </c>
      <c r="C4" s="14"/>
      <c r="D4" s="14"/>
      <c r="E4" s="14"/>
      <c r="F4" s="14"/>
      <c r="G4" s="19"/>
      <c r="H4" s="15"/>
      <c r="I4" s="19"/>
      <c r="J4" s="19"/>
      <c r="K4" s="17"/>
      <c r="L4" s="17"/>
      <c r="M4" s="17"/>
      <c r="N4" s="17"/>
      <c r="O4" s="17"/>
      <c r="P4" s="17"/>
      <c r="Q4" s="18" t="str">
        <f t="shared" si="6"/>
        <v/>
      </c>
      <c r="R4" s="18" t="str">
        <f t="shared" si="7"/>
        <v/>
      </c>
      <c r="S4" s="18" t="str">
        <f t="shared" si="8"/>
        <v/>
      </c>
      <c r="T4" s="18" t="str">
        <f t="shared" si="9"/>
        <v/>
      </c>
      <c r="U4" s="30" t="str">
        <f t="shared" si="10"/>
        <v>I</v>
      </c>
      <c r="V4" s="13">
        <f t="shared" si="11"/>
        <v>3</v>
      </c>
    </row>
    <row r="5" spans="1:22">
      <c r="A5" s="13">
        <f t="shared" si="4"/>
        <v>4</v>
      </c>
      <c r="B5" s="22" t="str">
        <f t="shared" si="5"/>
        <v>I</v>
      </c>
      <c r="C5" s="14"/>
      <c r="D5" s="14"/>
      <c r="E5" s="14"/>
      <c r="F5" s="14"/>
      <c r="G5" s="19"/>
      <c r="H5" s="15"/>
      <c r="I5" s="19"/>
      <c r="J5" s="19"/>
      <c r="K5" s="17"/>
      <c r="L5" s="17"/>
      <c r="M5" s="17"/>
      <c r="N5" s="17"/>
      <c r="O5" s="17"/>
      <c r="P5" s="17"/>
      <c r="Q5" s="18" t="str">
        <f t="shared" si="6"/>
        <v/>
      </c>
      <c r="R5" s="18" t="str">
        <f t="shared" si="7"/>
        <v/>
      </c>
      <c r="S5" s="18" t="str">
        <f t="shared" si="8"/>
        <v/>
      </c>
      <c r="T5" s="18" t="str">
        <f t="shared" si="9"/>
        <v/>
      </c>
      <c r="U5" s="30" t="str">
        <f t="shared" si="10"/>
        <v>I</v>
      </c>
      <c r="V5" s="13">
        <f t="shared" si="11"/>
        <v>4</v>
      </c>
    </row>
    <row r="6" spans="1:22">
      <c r="A6" s="13">
        <f t="shared" si="4"/>
        <v>5</v>
      </c>
      <c r="B6" s="22" t="str">
        <f t="shared" si="5"/>
        <v>I</v>
      </c>
      <c r="C6" s="14"/>
      <c r="D6" s="14"/>
      <c r="E6" s="14"/>
      <c r="F6" s="14"/>
      <c r="G6" s="19"/>
      <c r="H6" s="15"/>
      <c r="I6" s="19"/>
      <c r="J6" s="19"/>
      <c r="K6" s="17"/>
      <c r="L6" s="17"/>
      <c r="M6" s="17"/>
      <c r="N6" s="17"/>
      <c r="O6" s="17"/>
      <c r="P6" s="17"/>
      <c r="Q6" s="18" t="str">
        <f t="shared" si="6"/>
        <v/>
      </c>
      <c r="R6" s="18" t="str">
        <f t="shared" si="7"/>
        <v/>
      </c>
      <c r="S6" s="18" t="str">
        <f t="shared" si="8"/>
        <v/>
      </c>
      <c r="T6" s="18" t="str">
        <f t="shared" si="9"/>
        <v/>
      </c>
      <c r="U6" s="30" t="str">
        <f t="shared" si="10"/>
        <v>I</v>
      </c>
      <c r="V6" s="13">
        <f t="shared" si="11"/>
        <v>5</v>
      </c>
    </row>
    <row r="7" spans="1:22">
      <c r="A7" s="13">
        <f t="shared" si="4"/>
        <v>6</v>
      </c>
      <c r="B7" s="22" t="str">
        <f t="shared" si="5"/>
        <v>I</v>
      </c>
      <c r="C7" s="14"/>
      <c r="D7" s="14"/>
      <c r="E7" s="14"/>
      <c r="F7" s="14"/>
      <c r="G7" s="19"/>
      <c r="H7" s="15"/>
      <c r="I7" s="19"/>
      <c r="J7" s="19"/>
      <c r="K7" s="17"/>
      <c r="L7" s="17"/>
      <c r="M7" s="17"/>
      <c r="N7" s="17"/>
      <c r="O7" s="17"/>
      <c r="P7" s="17"/>
      <c r="Q7" s="18" t="str">
        <f t="shared" si="6"/>
        <v/>
      </c>
      <c r="R7" s="18" t="str">
        <f t="shared" si="7"/>
        <v/>
      </c>
      <c r="S7" s="18" t="str">
        <f t="shared" si="8"/>
        <v/>
      </c>
      <c r="T7" s="18" t="str">
        <f t="shared" si="9"/>
        <v/>
      </c>
      <c r="U7" s="30" t="str">
        <f t="shared" si="10"/>
        <v>I</v>
      </c>
      <c r="V7" s="13">
        <f t="shared" si="11"/>
        <v>6</v>
      </c>
    </row>
    <row r="8" spans="1:22">
      <c r="A8" s="13">
        <f t="shared" si="4"/>
        <v>7</v>
      </c>
      <c r="B8" s="22" t="str">
        <f t="shared" si="5"/>
        <v>I</v>
      </c>
      <c r="C8" s="14"/>
      <c r="D8" s="14"/>
      <c r="E8" s="14"/>
      <c r="F8" s="14"/>
      <c r="G8" s="19"/>
      <c r="H8" s="15"/>
      <c r="I8" s="19"/>
      <c r="J8" s="19"/>
      <c r="K8" s="17"/>
      <c r="L8" s="17"/>
      <c r="M8" s="17"/>
      <c r="N8" s="17"/>
      <c r="O8" s="17"/>
      <c r="P8" s="17"/>
      <c r="Q8" s="18" t="str">
        <f t="shared" si="6"/>
        <v/>
      </c>
      <c r="R8" s="18" t="str">
        <f t="shared" si="7"/>
        <v/>
      </c>
      <c r="S8" s="18" t="str">
        <f t="shared" si="8"/>
        <v/>
      </c>
      <c r="T8" s="18" t="str">
        <f t="shared" si="9"/>
        <v/>
      </c>
      <c r="U8" s="30" t="str">
        <f t="shared" si="10"/>
        <v>I</v>
      </c>
      <c r="V8" s="13">
        <f t="shared" si="11"/>
        <v>7</v>
      </c>
    </row>
    <row r="9" spans="1:22">
      <c r="A9" s="13">
        <f t="shared" si="4"/>
        <v>8</v>
      </c>
      <c r="B9" s="22" t="str">
        <f t="shared" si="5"/>
        <v>I</v>
      </c>
      <c r="C9" s="14"/>
      <c r="D9" s="14"/>
      <c r="E9" s="14"/>
      <c r="F9" s="14"/>
      <c r="G9" s="19"/>
      <c r="H9" s="15"/>
      <c r="I9" s="19"/>
      <c r="J9" s="19"/>
      <c r="K9" s="17"/>
      <c r="L9" s="17"/>
      <c r="M9" s="17"/>
      <c r="N9" s="17"/>
      <c r="O9" s="17"/>
      <c r="P9" s="17"/>
      <c r="Q9" s="18" t="str">
        <f t="shared" si="6"/>
        <v/>
      </c>
      <c r="R9" s="18" t="str">
        <f t="shared" si="7"/>
        <v/>
      </c>
      <c r="S9" s="18" t="str">
        <f t="shared" si="8"/>
        <v/>
      </c>
      <c r="T9" s="18" t="str">
        <f t="shared" si="9"/>
        <v/>
      </c>
      <c r="U9" s="30" t="str">
        <f t="shared" si="10"/>
        <v>I</v>
      </c>
      <c r="V9" s="13">
        <f t="shared" si="11"/>
        <v>8</v>
      </c>
    </row>
    <row r="10" spans="1:22">
      <c r="A10" s="13">
        <f t="shared" si="4"/>
        <v>9</v>
      </c>
      <c r="B10" s="22" t="str">
        <f t="shared" si="5"/>
        <v>I</v>
      </c>
      <c r="C10" s="14"/>
      <c r="D10" s="14"/>
      <c r="E10" s="14"/>
      <c r="F10" s="14"/>
      <c r="G10" s="19"/>
      <c r="H10" s="15"/>
      <c r="I10" s="19"/>
      <c r="J10" s="19"/>
      <c r="K10" s="17"/>
      <c r="L10" s="17"/>
      <c r="M10" s="17"/>
      <c r="N10" s="17"/>
      <c r="O10" s="17"/>
      <c r="P10" s="17"/>
      <c r="Q10" s="18" t="str">
        <f t="shared" si="6"/>
        <v/>
      </c>
      <c r="R10" s="18" t="str">
        <f t="shared" si="7"/>
        <v/>
      </c>
      <c r="S10" s="18" t="str">
        <f t="shared" si="8"/>
        <v/>
      </c>
      <c r="T10" s="18" t="str">
        <f t="shared" si="9"/>
        <v/>
      </c>
      <c r="U10" s="30" t="str">
        <f t="shared" si="10"/>
        <v>I</v>
      </c>
      <c r="V10" s="13">
        <f t="shared" si="11"/>
        <v>9</v>
      </c>
    </row>
    <row r="11" spans="1:22">
      <c r="A11" s="13">
        <f t="shared" si="4"/>
        <v>10</v>
      </c>
      <c r="B11" s="22" t="str">
        <f t="shared" si="5"/>
        <v>I</v>
      </c>
      <c r="C11" s="14"/>
      <c r="D11" s="14"/>
      <c r="E11" s="14"/>
      <c r="F11" s="14"/>
      <c r="G11" s="19"/>
      <c r="H11" s="15"/>
      <c r="I11" s="19"/>
      <c r="J11" s="19"/>
      <c r="K11" s="17"/>
      <c r="L11" s="17"/>
      <c r="M11" s="17"/>
      <c r="N11" s="17"/>
      <c r="O11" s="17"/>
      <c r="P11" s="17"/>
      <c r="Q11" s="18" t="str">
        <f t="shared" si="6"/>
        <v/>
      </c>
      <c r="R11" s="18" t="str">
        <f t="shared" si="7"/>
        <v/>
      </c>
      <c r="S11" s="18" t="str">
        <f t="shared" si="8"/>
        <v/>
      </c>
      <c r="T11" s="18" t="str">
        <f t="shared" si="9"/>
        <v/>
      </c>
      <c r="U11" s="30" t="str">
        <f t="shared" si="10"/>
        <v>I</v>
      </c>
      <c r="V11" s="13">
        <f t="shared" si="11"/>
        <v>10</v>
      </c>
    </row>
    <row r="12" spans="1:22">
      <c r="A12" s="13">
        <f t="shared" si="4"/>
        <v>11</v>
      </c>
      <c r="B12" s="22" t="str">
        <f t="shared" si="5"/>
        <v>I</v>
      </c>
      <c r="C12" s="14"/>
      <c r="D12" s="14"/>
      <c r="E12" s="14"/>
      <c r="F12" s="14"/>
      <c r="G12" s="19"/>
      <c r="H12" s="15"/>
      <c r="I12" s="19"/>
      <c r="J12" s="19"/>
      <c r="K12" s="17"/>
      <c r="L12" s="17"/>
      <c r="M12" s="17"/>
      <c r="N12" s="17"/>
      <c r="O12" s="17"/>
      <c r="P12" s="17"/>
      <c r="Q12" s="18" t="str">
        <f t="shared" si="6"/>
        <v/>
      </c>
      <c r="R12" s="18" t="str">
        <f t="shared" si="7"/>
        <v/>
      </c>
      <c r="S12" s="18" t="str">
        <f t="shared" si="8"/>
        <v/>
      </c>
      <c r="T12" s="18" t="str">
        <f t="shared" si="9"/>
        <v/>
      </c>
      <c r="U12" s="30" t="str">
        <f t="shared" si="10"/>
        <v>I</v>
      </c>
      <c r="V12" s="13">
        <f t="shared" si="11"/>
        <v>11</v>
      </c>
    </row>
    <row r="13" spans="1:22">
      <c r="A13" s="13">
        <f t="shared" si="4"/>
        <v>12</v>
      </c>
      <c r="B13" s="22" t="str">
        <f t="shared" si="5"/>
        <v>I</v>
      </c>
      <c r="C13" s="14"/>
      <c r="D13" s="14"/>
      <c r="E13" s="14"/>
      <c r="F13" s="14"/>
      <c r="G13" s="19"/>
      <c r="H13" s="15"/>
      <c r="I13" s="19"/>
      <c r="J13" s="19"/>
      <c r="K13" s="17"/>
      <c r="L13" s="17"/>
      <c r="M13" s="17"/>
      <c r="N13" s="17"/>
      <c r="O13" s="17"/>
      <c r="P13" s="17"/>
      <c r="Q13" s="18" t="str">
        <f t="shared" si="6"/>
        <v/>
      </c>
      <c r="R13" s="18" t="str">
        <f t="shared" si="7"/>
        <v/>
      </c>
      <c r="S13" s="18" t="str">
        <f t="shared" si="8"/>
        <v/>
      </c>
      <c r="T13" s="18" t="str">
        <f t="shared" si="9"/>
        <v/>
      </c>
      <c r="U13" s="30" t="str">
        <f t="shared" si="10"/>
        <v>I</v>
      </c>
      <c r="V13" s="13">
        <f t="shared" si="11"/>
        <v>12</v>
      </c>
    </row>
    <row r="14" spans="1:22">
      <c r="A14" s="13">
        <f t="shared" si="4"/>
        <v>13</v>
      </c>
      <c r="B14" s="22" t="str">
        <f t="shared" si="5"/>
        <v>I</v>
      </c>
      <c r="C14" s="14"/>
      <c r="D14" s="14"/>
      <c r="E14" s="14"/>
      <c r="F14" s="14"/>
      <c r="G14" s="19"/>
      <c r="H14" s="15"/>
      <c r="I14" s="19"/>
      <c r="J14" s="19"/>
      <c r="K14" s="17"/>
      <c r="L14" s="17"/>
      <c r="M14" s="17"/>
      <c r="N14" s="17"/>
      <c r="O14" s="17"/>
      <c r="P14" s="17"/>
      <c r="Q14" s="18" t="str">
        <f t="shared" si="6"/>
        <v/>
      </c>
      <c r="R14" s="18" t="str">
        <f t="shared" si="7"/>
        <v/>
      </c>
      <c r="S14" s="18" t="str">
        <f t="shared" si="8"/>
        <v/>
      </c>
      <c r="T14" s="18" t="str">
        <f t="shared" si="9"/>
        <v/>
      </c>
      <c r="U14" s="30" t="str">
        <f t="shared" si="10"/>
        <v>I</v>
      </c>
      <c r="V14" s="13">
        <f t="shared" si="11"/>
        <v>13</v>
      </c>
    </row>
    <row r="15" spans="1:22">
      <c r="A15" s="13">
        <f t="shared" si="4"/>
        <v>14</v>
      </c>
      <c r="B15" s="22" t="str">
        <f t="shared" si="5"/>
        <v>I</v>
      </c>
      <c r="C15" s="14"/>
      <c r="D15" s="14"/>
      <c r="E15" s="14"/>
      <c r="F15" s="14"/>
      <c r="G15" s="19"/>
      <c r="H15" s="15"/>
      <c r="I15" s="19"/>
      <c r="J15" s="19"/>
      <c r="K15" s="17"/>
      <c r="L15" s="17"/>
      <c r="M15" s="17"/>
      <c r="N15" s="17"/>
      <c r="O15" s="17"/>
      <c r="P15" s="17"/>
      <c r="Q15" s="18" t="str">
        <f t="shared" si="6"/>
        <v/>
      </c>
      <c r="R15" s="18" t="str">
        <f t="shared" si="7"/>
        <v/>
      </c>
      <c r="S15" s="18" t="str">
        <f t="shared" si="8"/>
        <v/>
      </c>
      <c r="T15" s="18" t="str">
        <f t="shared" si="9"/>
        <v/>
      </c>
      <c r="U15" s="30" t="str">
        <f t="shared" si="10"/>
        <v>I</v>
      </c>
      <c r="V15" s="13">
        <f t="shared" si="11"/>
        <v>14</v>
      </c>
    </row>
    <row r="16" spans="1:22">
      <c r="A16" s="13">
        <f t="shared" si="4"/>
        <v>15</v>
      </c>
      <c r="B16" s="22" t="str">
        <f t="shared" si="5"/>
        <v>I</v>
      </c>
      <c r="C16" s="14"/>
      <c r="D16" s="14"/>
      <c r="E16" s="14"/>
      <c r="F16" s="14"/>
      <c r="G16" s="19"/>
      <c r="H16" s="15"/>
      <c r="I16" s="19"/>
      <c r="J16" s="19"/>
      <c r="K16" s="17"/>
      <c r="L16" s="17"/>
      <c r="M16" s="17"/>
      <c r="N16" s="17"/>
      <c r="O16" s="17"/>
      <c r="P16" s="17"/>
      <c r="Q16" s="18" t="str">
        <f t="shared" si="6"/>
        <v/>
      </c>
      <c r="R16" s="18" t="str">
        <f t="shared" si="7"/>
        <v/>
      </c>
      <c r="S16" s="18" t="str">
        <f t="shared" si="8"/>
        <v/>
      </c>
      <c r="T16" s="18" t="str">
        <f t="shared" si="9"/>
        <v/>
      </c>
      <c r="U16" s="30" t="str">
        <f t="shared" si="10"/>
        <v>I</v>
      </c>
      <c r="V16" s="13">
        <f t="shared" si="11"/>
        <v>15</v>
      </c>
    </row>
    <row r="17" spans="1:22">
      <c r="A17" s="13">
        <f t="shared" si="4"/>
        <v>16</v>
      </c>
      <c r="B17" s="22" t="str">
        <f t="shared" si="5"/>
        <v>I</v>
      </c>
      <c r="C17" s="14"/>
      <c r="D17" s="14"/>
      <c r="E17" s="14"/>
      <c r="F17" s="14"/>
      <c r="G17" s="19"/>
      <c r="H17" s="15"/>
      <c r="I17" s="19"/>
      <c r="J17" s="19"/>
      <c r="K17" s="17"/>
      <c r="L17" s="17"/>
      <c r="M17" s="17"/>
      <c r="N17" s="17"/>
      <c r="O17" s="17"/>
      <c r="P17" s="17"/>
      <c r="Q17" s="18" t="str">
        <f t="shared" si="6"/>
        <v/>
      </c>
      <c r="R17" s="18" t="str">
        <f t="shared" si="7"/>
        <v/>
      </c>
      <c r="S17" s="18" t="str">
        <f t="shared" si="8"/>
        <v/>
      </c>
      <c r="T17" s="18" t="str">
        <f t="shared" si="9"/>
        <v/>
      </c>
      <c r="U17" s="30" t="str">
        <f t="shared" si="10"/>
        <v>I</v>
      </c>
      <c r="V17" s="13">
        <f t="shared" si="11"/>
        <v>16</v>
      </c>
    </row>
    <row r="18" spans="1:22">
      <c r="A18" s="13">
        <f t="shared" si="4"/>
        <v>17</v>
      </c>
      <c r="B18" s="22" t="str">
        <f t="shared" si="5"/>
        <v>I</v>
      </c>
      <c r="C18" s="14"/>
      <c r="D18" s="14"/>
      <c r="E18" s="14"/>
      <c r="F18" s="14"/>
      <c r="G18" s="19"/>
      <c r="H18" s="15"/>
      <c r="I18" s="19"/>
      <c r="J18" s="19"/>
      <c r="K18" s="17"/>
      <c r="L18" s="17"/>
      <c r="M18" s="17"/>
      <c r="N18" s="17"/>
      <c r="O18" s="17"/>
      <c r="P18" s="17"/>
      <c r="Q18" s="18" t="str">
        <f t="shared" si="6"/>
        <v/>
      </c>
      <c r="R18" s="18" t="str">
        <f t="shared" si="7"/>
        <v/>
      </c>
      <c r="S18" s="18" t="str">
        <f t="shared" si="8"/>
        <v/>
      </c>
      <c r="T18" s="18" t="str">
        <f t="shared" si="9"/>
        <v/>
      </c>
      <c r="U18" s="30" t="str">
        <f t="shared" si="10"/>
        <v>I</v>
      </c>
      <c r="V18" s="13">
        <f t="shared" si="11"/>
        <v>17</v>
      </c>
    </row>
    <row r="19" spans="1:22">
      <c r="A19" s="13">
        <f t="shared" si="4"/>
        <v>18</v>
      </c>
      <c r="B19" s="22" t="str">
        <f t="shared" si="5"/>
        <v>I</v>
      </c>
      <c r="C19" s="14"/>
      <c r="D19" s="14"/>
      <c r="E19" s="14"/>
      <c r="F19" s="14"/>
      <c r="G19" s="19"/>
      <c r="H19" s="15"/>
      <c r="I19" s="19"/>
      <c r="J19" s="19"/>
      <c r="K19" s="17"/>
      <c r="L19" s="17"/>
      <c r="M19" s="17"/>
      <c r="N19" s="17"/>
      <c r="O19" s="17"/>
      <c r="P19" s="17"/>
      <c r="Q19" s="18" t="str">
        <f t="shared" si="6"/>
        <v/>
      </c>
      <c r="R19" s="18" t="str">
        <f t="shared" si="7"/>
        <v/>
      </c>
      <c r="S19" s="18" t="str">
        <f t="shared" si="8"/>
        <v/>
      </c>
      <c r="T19" s="18" t="str">
        <f t="shared" si="9"/>
        <v/>
      </c>
      <c r="U19" s="30" t="str">
        <f t="shared" si="10"/>
        <v>I</v>
      </c>
      <c r="V19" s="13">
        <f t="shared" si="11"/>
        <v>18</v>
      </c>
    </row>
    <row r="20" spans="1:22">
      <c r="A20" s="13">
        <f t="shared" si="4"/>
        <v>19</v>
      </c>
      <c r="B20" s="22" t="str">
        <f t="shared" si="5"/>
        <v>I</v>
      </c>
      <c r="C20" s="14"/>
      <c r="D20" s="14"/>
      <c r="E20" s="14"/>
      <c r="F20" s="14"/>
      <c r="G20" s="19"/>
      <c r="H20" s="15"/>
      <c r="I20" s="19"/>
      <c r="J20" s="19"/>
      <c r="K20" s="17"/>
      <c r="L20" s="17"/>
      <c r="M20" s="17"/>
      <c r="N20" s="17"/>
      <c r="O20" s="17"/>
      <c r="P20" s="17"/>
      <c r="Q20" s="18" t="str">
        <f t="shared" si="6"/>
        <v/>
      </c>
      <c r="R20" s="18" t="str">
        <f t="shared" si="7"/>
        <v/>
      </c>
      <c r="S20" s="18" t="str">
        <f t="shared" si="8"/>
        <v/>
      </c>
      <c r="T20" s="18" t="str">
        <f t="shared" si="9"/>
        <v/>
      </c>
      <c r="U20" s="30" t="str">
        <f t="shared" si="10"/>
        <v>I</v>
      </c>
      <c r="V20" s="13">
        <f t="shared" si="11"/>
        <v>19</v>
      </c>
    </row>
    <row r="21" spans="1:22">
      <c r="A21" s="13">
        <f t="shared" si="4"/>
        <v>20</v>
      </c>
      <c r="B21" s="22" t="str">
        <f t="shared" si="5"/>
        <v>I</v>
      </c>
      <c r="C21" s="14"/>
      <c r="D21" s="14"/>
      <c r="E21" s="14"/>
      <c r="F21" s="14"/>
      <c r="G21" s="19"/>
      <c r="H21" s="15"/>
      <c r="I21" s="19"/>
      <c r="J21" s="19"/>
      <c r="K21" s="17"/>
      <c r="L21" s="17"/>
      <c r="M21" s="17"/>
      <c r="N21" s="17"/>
      <c r="O21" s="17"/>
      <c r="P21" s="17"/>
      <c r="Q21" s="18" t="str">
        <f t="shared" si="6"/>
        <v/>
      </c>
      <c r="R21" s="18" t="str">
        <f t="shared" si="7"/>
        <v/>
      </c>
      <c r="S21" s="18" t="str">
        <f t="shared" si="8"/>
        <v/>
      </c>
      <c r="T21" s="18" t="str">
        <f t="shared" si="9"/>
        <v/>
      </c>
      <c r="U21" s="30" t="str">
        <f t="shared" si="10"/>
        <v>I</v>
      </c>
      <c r="V21" s="13">
        <f t="shared" si="11"/>
        <v>20</v>
      </c>
    </row>
    <row r="22" spans="1:22">
      <c r="A22" s="13">
        <f t="shared" si="4"/>
        <v>21</v>
      </c>
      <c r="B22" s="22" t="str">
        <f t="shared" si="5"/>
        <v>I</v>
      </c>
      <c r="C22" s="14"/>
      <c r="D22" s="14"/>
      <c r="E22" s="14"/>
      <c r="F22" s="14"/>
      <c r="G22" s="19"/>
      <c r="H22" s="15"/>
      <c r="I22" s="19"/>
      <c r="J22" s="19"/>
      <c r="K22" s="17"/>
      <c r="L22" s="17"/>
      <c r="M22" s="17"/>
      <c r="N22" s="17"/>
      <c r="O22" s="17"/>
      <c r="P22" s="17"/>
      <c r="Q22" s="18" t="str">
        <f t="shared" si="6"/>
        <v/>
      </c>
      <c r="R22" s="18" t="str">
        <f t="shared" si="7"/>
        <v/>
      </c>
      <c r="S22" s="18" t="str">
        <f t="shared" si="8"/>
        <v/>
      </c>
      <c r="T22" s="18" t="str">
        <f t="shared" si="9"/>
        <v/>
      </c>
      <c r="U22" s="30" t="str">
        <f t="shared" si="10"/>
        <v>I</v>
      </c>
      <c r="V22" s="13">
        <f t="shared" si="11"/>
        <v>21</v>
      </c>
    </row>
    <row r="23" spans="1:22">
      <c r="A23" s="13">
        <f t="shared" si="4"/>
        <v>22</v>
      </c>
      <c r="B23" s="22" t="str">
        <f t="shared" si="5"/>
        <v>I</v>
      </c>
      <c r="C23" s="14"/>
      <c r="D23" s="14"/>
      <c r="E23" s="14"/>
      <c r="F23" s="14"/>
      <c r="G23" s="19"/>
      <c r="H23" s="15"/>
      <c r="I23" s="19"/>
      <c r="J23" s="19"/>
      <c r="K23" s="17"/>
      <c r="L23" s="17"/>
      <c r="M23" s="17"/>
      <c r="N23" s="17"/>
      <c r="O23" s="17"/>
      <c r="P23" s="17"/>
      <c r="Q23" s="18" t="str">
        <f t="shared" si="6"/>
        <v/>
      </c>
      <c r="R23" s="18" t="str">
        <f t="shared" si="7"/>
        <v/>
      </c>
      <c r="S23" s="18" t="str">
        <f t="shared" si="8"/>
        <v/>
      </c>
      <c r="T23" s="18" t="str">
        <f t="shared" si="9"/>
        <v/>
      </c>
      <c r="U23" s="30" t="str">
        <f t="shared" si="10"/>
        <v>I</v>
      </c>
      <c r="V23" s="13">
        <f t="shared" si="11"/>
        <v>22</v>
      </c>
    </row>
    <row r="24" spans="1:22">
      <c r="A24" s="13">
        <f t="shared" si="4"/>
        <v>23</v>
      </c>
      <c r="B24" s="22" t="str">
        <f t="shared" si="5"/>
        <v>I</v>
      </c>
      <c r="C24" s="14"/>
      <c r="D24" s="14"/>
      <c r="E24" s="14"/>
      <c r="F24" s="14"/>
      <c r="G24" s="19"/>
      <c r="H24" s="15"/>
      <c r="I24" s="19"/>
      <c r="J24" s="19"/>
      <c r="K24" s="17"/>
      <c r="L24" s="17"/>
      <c r="M24" s="17"/>
      <c r="N24" s="17"/>
      <c r="O24" s="17"/>
      <c r="P24" s="17"/>
      <c r="Q24" s="18" t="str">
        <f t="shared" si="6"/>
        <v/>
      </c>
      <c r="R24" s="18" t="str">
        <f t="shared" si="7"/>
        <v/>
      </c>
      <c r="S24" s="18" t="str">
        <f t="shared" si="8"/>
        <v/>
      </c>
      <c r="T24" s="18" t="str">
        <f t="shared" si="9"/>
        <v/>
      </c>
      <c r="U24" s="30" t="str">
        <f t="shared" si="10"/>
        <v>I</v>
      </c>
      <c r="V24" s="13">
        <f t="shared" si="11"/>
        <v>23</v>
      </c>
    </row>
    <row r="25" spans="1:22">
      <c r="A25" s="13">
        <f t="shared" si="4"/>
        <v>24</v>
      </c>
      <c r="B25" s="22" t="str">
        <f t="shared" si="5"/>
        <v>I</v>
      </c>
      <c r="C25" s="14"/>
      <c r="D25" s="14"/>
      <c r="E25" s="14"/>
      <c r="F25" s="14"/>
      <c r="G25" s="19"/>
      <c r="H25" s="15"/>
      <c r="I25" s="19"/>
      <c r="J25" s="19"/>
      <c r="K25" s="17"/>
      <c r="L25" s="17"/>
      <c r="M25" s="17"/>
      <c r="N25" s="17"/>
      <c r="O25" s="17"/>
      <c r="P25" s="17"/>
      <c r="Q25" s="18" t="str">
        <f t="shared" si="6"/>
        <v/>
      </c>
      <c r="R25" s="18" t="str">
        <f t="shared" si="7"/>
        <v/>
      </c>
      <c r="S25" s="18" t="str">
        <f t="shared" si="8"/>
        <v/>
      </c>
      <c r="T25" s="18" t="str">
        <f t="shared" si="9"/>
        <v/>
      </c>
      <c r="U25" s="30" t="str">
        <f t="shared" si="10"/>
        <v>I</v>
      </c>
      <c r="V25" s="13">
        <f t="shared" si="11"/>
        <v>24</v>
      </c>
    </row>
    <row r="26" spans="1:22">
      <c r="A26" s="13">
        <f t="shared" ref="A26:A49" si="12">ROW()-1</f>
        <v>25</v>
      </c>
      <c r="B26" s="22" t="str">
        <f t="shared" ref="B26:B49" si="13">IF(L26=0,"I",CHOOSE(ROUNDUP(S26/3,0),"L","M","H"))</f>
        <v>I</v>
      </c>
      <c r="C26" s="14"/>
      <c r="D26" s="14"/>
      <c r="E26" s="14"/>
      <c r="F26" s="14"/>
      <c r="G26" s="19"/>
      <c r="H26" s="15"/>
      <c r="I26" s="19"/>
      <c r="J26" s="19"/>
      <c r="K26" s="17"/>
      <c r="L26" s="17"/>
      <c r="M26" s="17"/>
      <c r="N26" s="17"/>
      <c r="O26" s="17"/>
      <c r="P26" s="17"/>
      <c r="Q26" s="18" t="str">
        <f t="shared" si="0"/>
        <v/>
      </c>
      <c r="R26" s="18" t="str">
        <f t="shared" si="1"/>
        <v/>
      </c>
      <c r="S26" s="18" t="str">
        <f t="shared" si="2"/>
        <v/>
      </c>
      <c r="T26" s="18" t="str">
        <f t="shared" si="3"/>
        <v/>
      </c>
      <c r="U26" s="30" t="str">
        <f t="shared" ref="U26:U49" si="14">I26&amp;B26</f>
        <v>I</v>
      </c>
      <c r="V26" s="13">
        <f t="shared" ref="V26:V49" si="15">A26</f>
        <v>25</v>
      </c>
    </row>
    <row r="27" spans="1:22">
      <c r="A27" s="13">
        <f t="shared" si="12"/>
        <v>26</v>
      </c>
      <c r="B27" s="22" t="str">
        <f t="shared" si="13"/>
        <v>I</v>
      </c>
      <c r="C27" s="14"/>
      <c r="D27" s="14"/>
      <c r="E27" s="14"/>
      <c r="F27" s="14"/>
      <c r="G27" s="19"/>
      <c r="H27" s="15"/>
      <c r="I27" s="19"/>
      <c r="J27" s="19"/>
      <c r="K27" s="17"/>
      <c r="L27" s="17"/>
      <c r="M27" s="17"/>
      <c r="N27" s="17"/>
      <c r="O27" s="17"/>
      <c r="P27" s="17"/>
      <c r="Q27" s="18" t="str">
        <f t="shared" si="0"/>
        <v/>
      </c>
      <c r="R27" s="18" t="str">
        <f t="shared" si="1"/>
        <v/>
      </c>
      <c r="S27" s="18" t="str">
        <f t="shared" si="2"/>
        <v/>
      </c>
      <c r="T27" s="18" t="str">
        <f t="shared" si="3"/>
        <v/>
      </c>
      <c r="U27" s="30" t="str">
        <f t="shared" si="14"/>
        <v>I</v>
      </c>
      <c r="V27" s="13">
        <f t="shared" si="15"/>
        <v>26</v>
      </c>
    </row>
    <row r="28" spans="1:22">
      <c r="A28" s="13">
        <f t="shared" si="12"/>
        <v>27</v>
      </c>
      <c r="B28" s="22" t="str">
        <f t="shared" si="13"/>
        <v>I</v>
      </c>
      <c r="C28" s="14"/>
      <c r="D28" s="14"/>
      <c r="E28" s="14"/>
      <c r="F28" s="14"/>
      <c r="G28" s="19"/>
      <c r="H28" s="15"/>
      <c r="I28" s="19"/>
      <c r="J28" s="19"/>
      <c r="K28" s="17"/>
      <c r="L28" s="17"/>
      <c r="M28" s="17"/>
      <c r="N28" s="17"/>
      <c r="O28" s="17"/>
      <c r="P28" s="17"/>
      <c r="Q28" s="18" t="str">
        <f t="shared" si="0"/>
        <v/>
      </c>
      <c r="R28" s="18" t="str">
        <f t="shared" si="1"/>
        <v/>
      </c>
      <c r="S28" s="18" t="str">
        <f t="shared" si="2"/>
        <v/>
      </c>
      <c r="T28" s="18" t="str">
        <f t="shared" si="3"/>
        <v/>
      </c>
      <c r="U28" s="30" t="str">
        <f t="shared" si="14"/>
        <v>I</v>
      </c>
      <c r="V28" s="13">
        <f t="shared" si="15"/>
        <v>27</v>
      </c>
    </row>
    <row r="29" spans="1:22">
      <c r="A29" s="13">
        <f t="shared" si="12"/>
        <v>28</v>
      </c>
      <c r="B29" s="22" t="str">
        <f t="shared" si="13"/>
        <v>I</v>
      </c>
      <c r="C29" s="14"/>
      <c r="D29" s="14"/>
      <c r="E29" s="14"/>
      <c r="F29" s="14"/>
      <c r="G29" s="19"/>
      <c r="H29" s="15"/>
      <c r="I29" s="19"/>
      <c r="J29" s="19"/>
      <c r="K29" s="17"/>
      <c r="L29" s="17"/>
      <c r="M29" s="17"/>
      <c r="N29" s="17"/>
      <c r="O29" s="17"/>
      <c r="P29" s="17"/>
      <c r="Q29" s="18" t="str">
        <f t="shared" si="0"/>
        <v/>
      </c>
      <c r="R29" s="18" t="str">
        <f t="shared" si="1"/>
        <v/>
      </c>
      <c r="S29" s="18" t="str">
        <f t="shared" si="2"/>
        <v/>
      </c>
      <c r="T29" s="18" t="str">
        <f t="shared" si="3"/>
        <v/>
      </c>
      <c r="U29" s="30" t="str">
        <f t="shared" si="14"/>
        <v>I</v>
      </c>
      <c r="V29" s="13">
        <f t="shared" si="15"/>
        <v>28</v>
      </c>
    </row>
    <row r="30" spans="1:22">
      <c r="A30" s="13">
        <f t="shared" si="12"/>
        <v>29</v>
      </c>
      <c r="B30" s="22" t="str">
        <f t="shared" si="13"/>
        <v>I</v>
      </c>
      <c r="C30" s="14"/>
      <c r="D30" s="14"/>
      <c r="E30" s="14"/>
      <c r="F30" s="14"/>
      <c r="G30" s="19"/>
      <c r="H30" s="15"/>
      <c r="I30" s="19"/>
      <c r="J30" s="19"/>
      <c r="K30" s="17"/>
      <c r="L30" s="17"/>
      <c r="M30" s="17"/>
      <c r="N30" s="17"/>
      <c r="O30" s="17"/>
      <c r="P30" s="17"/>
      <c r="Q30" s="18" t="str">
        <f t="shared" si="0"/>
        <v/>
      </c>
      <c r="R30" s="18" t="str">
        <f t="shared" si="1"/>
        <v/>
      </c>
      <c r="S30" s="18" t="str">
        <f t="shared" si="2"/>
        <v/>
      </c>
      <c r="T30" s="18" t="str">
        <f t="shared" si="3"/>
        <v/>
      </c>
      <c r="U30" s="30" t="str">
        <f t="shared" si="14"/>
        <v>I</v>
      </c>
      <c r="V30" s="13">
        <f t="shared" si="15"/>
        <v>29</v>
      </c>
    </row>
    <row r="31" spans="1:22">
      <c r="A31" s="13">
        <f t="shared" si="12"/>
        <v>30</v>
      </c>
      <c r="B31" s="22" t="str">
        <f t="shared" si="13"/>
        <v>I</v>
      </c>
      <c r="C31" s="14"/>
      <c r="D31" s="14"/>
      <c r="E31" s="14"/>
      <c r="F31" s="14"/>
      <c r="G31" s="19"/>
      <c r="H31" s="15"/>
      <c r="I31" s="19"/>
      <c r="J31" s="19"/>
      <c r="K31" s="17"/>
      <c r="L31" s="17"/>
      <c r="M31" s="17"/>
      <c r="N31" s="17"/>
      <c r="O31" s="17"/>
      <c r="P31" s="17"/>
      <c r="Q31" s="18" t="str">
        <f t="shared" si="0"/>
        <v/>
      </c>
      <c r="R31" s="18" t="str">
        <f t="shared" si="1"/>
        <v/>
      </c>
      <c r="S31" s="18" t="str">
        <f t="shared" si="2"/>
        <v/>
      </c>
      <c r="T31" s="18" t="str">
        <f t="shared" si="3"/>
        <v/>
      </c>
      <c r="U31" s="30" t="str">
        <f t="shared" si="14"/>
        <v>I</v>
      </c>
      <c r="V31" s="13">
        <f t="shared" si="15"/>
        <v>30</v>
      </c>
    </row>
    <row r="32" spans="1:22">
      <c r="A32" s="13">
        <f t="shared" si="12"/>
        <v>31</v>
      </c>
      <c r="B32" s="22" t="str">
        <f t="shared" si="13"/>
        <v>I</v>
      </c>
      <c r="C32" s="14"/>
      <c r="D32" s="14"/>
      <c r="E32" s="14"/>
      <c r="F32" s="14"/>
      <c r="G32" s="19"/>
      <c r="H32" s="15"/>
      <c r="I32" s="19"/>
      <c r="J32" s="19"/>
      <c r="K32" s="17"/>
      <c r="L32" s="17"/>
      <c r="M32" s="17"/>
      <c r="N32" s="17"/>
      <c r="O32" s="17"/>
      <c r="P32" s="17"/>
      <c r="Q32" s="18" t="str">
        <f t="shared" si="0"/>
        <v/>
      </c>
      <c r="R32" s="18" t="str">
        <f t="shared" si="1"/>
        <v/>
      </c>
      <c r="S32" s="18" t="str">
        <f t="shared" si="2"/>
        <v/>
      </c>
      <c r="T32" s="18" t="str">
        <f t="shared" si="3"/>
        <v/>
      </c>
      <c r="U32" s="30" t="str">
        <f t="shared" si="14"/>
        <v>I</v>
      </c>
      <c r="V32" s="13">
        <f t="shared" si="15"/>
        <v>31</v>
      </c>
    </row>
    <row r="33" spans="1:22">
      <c r="A33" s="13">
        <f t="shared" si="12"/>
        <v>32</v>
      </c>
      <c r="B33" s="22" t="str">
        <f t="shared" si="13"/>
        <v>I</v>
      </c>
      <c r="C33" s="14"/>
      <c r="D33" s="14"/>
      <c r="E33" s="14"/>
      <c r="F33" s="14"/>
      <c r="G33" s="19"/>
      <c r="H33" s="15"/>
      <c r="I33" s="19"/>
      <c r="J33" s="19"/>
      <c r="K33" s="17"/>
      <c r="L33" s="17"/>
      <c r="M33" s="17"/>
      <c r="N33" s="17"/>
      <c r="O33" s="17"/>
      <c r="P33" s="17"/>
      <c r="Q33" s="18" t="str">
        <f t="shared" si="0"/>
        <v/>
      </c>
      <c r="R33" s="18" t="str">
        <f t="shared" si="1"/>
        <v/>
      </c>
      <c r="S33" s="18" t="str">
        <f t="shared" si="2"/>
        <v/>
      </c>
      <c r="T33" s="18" t="str">
        <f t="shared" si="3"/>
        <v/>
      </c>
      <c r="U33" s="30" t="str">
        <f t="shared" si="14"/>
        <v>I</v>
      </c>
      <c r="V33" s="13">
        <f t="shared" si="15"/>
        <v>32</v>
      </c>
    </row>
    <row r="34" spans="1:22">
      <c r="A34" s="13">
        <f t="shared" si="12"/>
        <v>33</v>
      </c>
      <c r="B34" s="22" t="str">
        <f t="shared" si="13"/>
        <v>I</v>
      </c>
      <c r="C34" s="14"/>
      <c r="D34" s="14"/>
      <c r="E34" s="14"/>
      <c r="F34" s="14"/>
      <c r="G34" s="19"/>
      <c r="H34" s="15"/>
      <c r="I34" s="19"/>
      <c r="J34" s="19"/>
      <c r="K34" s="17"/>
      <c r="L34" s="17"/>
      <c r="M34" s="17"/>
      <c r="N34" s="17"/>
      <c r="O34" s="17"/>
      <c r="P34" s="17"/>
      <c r="Q34" s="18" t="str">
        <f t="shared" si="0"/>
        <v/>
      </c>
      <c r="R34" s="18" t="str">
        <f t="shared" si="1"/>
        <v/>
      </c>
      <c r="S34" s="18" t="str">
        <f t="shared" si="2"/>
        <v/>
      </c>
      <c r="T34" s="18" t="str">
        <f t="shared" si="3"/>
        <v/>
      </c>
      <c r="U34" s="30" t="str">
        <f t="shared" si="14"/>
        <v>I</v>
      </c>
      <c r="V34" s="13">
        <f t="shared" si="15"/>
        <v>33</v>
      </c>
    </row>
    <row r="35" spans="1:22">
      <c r="A35" s="13">
        <f t="shared" si="12"/>
        <v>34</v>
      </c>
      <c r="B35" s="22" t="str">
        <f t="shared" si="13"/>
        <v>I</v>
      </c>
      <c r="C35" s="14"/>
      <c r="D35" s="14"/>
      <c r="E35" s="14"/>
      <c r="F35" s="14"/>
      <c r="G35" s="19"/>
      <c r="H35" s="15"/>
      <c r="I35" s="19"/>
      <c r="J35" s="19"/>
      <c r="K35" s="17"/>
      <c r="L35" s="17"/>
      <c r="M35" s="17"/>
      <c r="N35" s="17"/>
      <c r="O35" s="17"/>
      <c r="P35" s="17"/>
      <c r="Q35" s="18" t="str">
        <f t="shared" si="0"/>
        <v/>
      </c>
      <c r="R35" s="18" t="str">
        <f t="shared" si="1"/>
        <v/>
      </c>
      <c r="S35" s="18" t="str">
        <f t="shared" si="2"/>
        <v/>
      </c>
      <c r="T35" s="18" t="str">
        <f t="shared" si="3"/>
        <v/>
      </c>
      <c r="U35" s="30" t="str">
        <f t="shared" si="14"/>
        <v>I</v>
      </c>
      <c r="V35" s="13">
        <f t="shared" si="15"/>
        <v>34</v>
      </c>
    </row>
    <row r="36" spans="1:22">
      <c r="A36" s="13">
        <f t="shared" si="12"/>
        <v>35</v>
      </c>
      <c r="B36" s="22" t="str">
        <f t="shared" si="13"/>
        <v>I</v>
      </c>
      <c r="C36" s="14"/>
      <c r="D36" s="14"/>
      <c r="E36" s="14"/>
      <c r="F36" s="14"/>
      <c r="G36" s="19"/>
      <c r="H36" s="15"/>
      <c r="I36" s="19"/>
      <c r="J36" s="19"/>
      <c r="K36" s="17"/>
      <c r="L36" s="17"/>
      <c r="M36" s="17"/>
      <c r="N36" s="17"/>
      <c r="O36" s="17"/>
      <c r="P36" s="17"/>
      <c r="Q36" s="18" t="str">
        <f t="shared" si="0"/>
        <v/>
      </c>
      <c r="R36" s="18" t="str">
        <f t="shared" si="1"/>
        <v/>
      </c>
      <c r="S36" s="18" t="str">
        <f t="shared" si="2"/>
        <v/>
      </c>
      <c r="T36" s="18" t="str">
        <f t="shared" si="3"/>
        <v/>
      </c>
      <c r="U36" s="30" t="str">
        <f t="shared" si="14"/>
        <v>I</v>
      </c>
      <c r="V36" s="13">
        <f t="shared" si="15"/>
        <v>35</v>
      </c>
    </row>
    <row r="37" spans="1:22">
      <c r="A37" s="13">
        <f t="shared" si="12"/>
        <v>36</v>
      </c>
      <c r="B37" s="22" t="str">
        <f t="shared" si="13"/>
        <v>I</v>
      </c>
      <c r="C37" s="14"/>
      <c r="D37" s="14"/>
      <c r="E37" s="14"/>
      <c r="F37" s="14"/>
      <c r="G37" s="19"/>
      <c r="H37" s="15"/>
      <c r="I37" s="19"/>
      <c r="J37" s="19"/>
      <c r="K37" s="17"/>
      <c r="L37" s="17"/>
      <c r="M37" s="17"/>
      <c r="N37" s="17"/>
      <c r="O37" s="17"/>
      <c r="P37" s="17"/>
      <c r="Q37" s="18" t="str">
        <f t="shared" si="0"/>
        <v/>
      </c>
      <c r="R37" s="18" t="str">
        <f t="shared" si="1"/>
        <v/>
      </c>
      <c r="S37" s="18" t="str">
        <f t="shared" si="2"/>
        <v/>
      </c>
      <c r="T37" s="18" t="str">
        <f t="shared" si="3"/>
        <v/>
      </c>
      <c r="U37" s="30" t="str">
        <f t="shared" si="14"/>
        <v>I</v>
      </c>
      <c r="V37" s="13">
        <f t="shared" si="15"/>
        <v>36</v>
      </c>
    </row>
    <row r="38" spans="1:22">
      <c r="A38" s="13">
        <f t="shared" si="12"/>
        <v>37</v>
      </c>
      <c r="B38" s="22" t="str">
        <f t="shared" si="13"/>
        <v>I</v>
      </c>
      <c r="C38" s="14"/>
      <c r="D38" s="14"/>
      <c r="E38" s="14"/>
      <c r="F38" s="14"/>
      <c r="G38" s="19"/>
      <c r="H38" s="15"/>
      <c r="I38" s="19"/>
      <c r="J38" s="19"/>
      <c r="K38" s="17"/>
      <c r="L38" s="17"/>
      <c r="M38" s="17"/>
      <c r="N38" s="17"/>
      <c r="O38" s="17"/>
      <c r="P38" s="17"/>
      <c r="Q38" s="18" t="str">
        <f t="shared" si="0"/>
        <v/>
      </c>
      <c r="R38" s="18" t="str">
        <f t="shared" si="1"/>
        <v/>
      </c>
      <c r="S38" s="18" t="str">
        <f t="shared" si="2"/>
        <v/>
      </c>
      <c r="T38" s="18" t="str">
        <f t="shared" si="3"/>
        <v/>
      </c>
      <c r="U38" s="30" t="str">
        <f t="shared" si="14"/>
        <v>I</v>
      </c>
      <c r="V38" s="13">
        <f t="shared" si="15"/>
        <v>37</v>
      </c>
    </row>
    <row r="39" spans="1:22">
      <c r="A39" s="13">
        <f t="shared" si="12"/>
        <v>38</v>
      </c>
      <c r="B39" s="22" t="str">
        <f t="shared" si="13"/>
        <v>I</v>
      </c>
      <c r="C39" s="14"/>
      <c r="D39" s="14"/>
      <c r="E39" s="14"/>
      <c r="F39" s="14"/>
      <c r="G39" s="19"/>
      <c r="H39" s="15"/>
      <c r="I39" s="19"/>
      <c r="J39" s="19"/>
      <c r="K39" s="17"/>
      <c r="L39" s="17"/>
      <c r="M39" s="17"/>
      <c r="N39" s="17"/>
      <c r="O39" s="17"/>
      <c r="P39" s="17"/>
      <c r="Q39" s="18" t="str">
        <f t="shared" si="0"/>
        <v/>
      </c>
      <c r="R39" s="18" t="str">
        <f t="shared" si="1"/>
        <v/>
      </c>
      <c r="S39" s="18" t="str">
        <f t="shared" si="2"/>
        <v/>
      </c>
      <c r="T39" s="18" t="str">
        <f t="shared" si="3"/>
        <v/>
      </c>
      <c r="U39" s="30" t="str">
        <f t="shared" si="14"/>
        <v>I</v>
      </c>
      <c r="V39" s="13">
        <f t="shared" si="15"/>
        <v>38</v>
      </c>
    </row>
    <row r="40" spans="1:22">
      <c r="A40" s="13">
        <f t="shared" si="12"/>
        <v>39</v>
      </c>
      <c r="B40" s="22" t="str">
        <f t="shared" si="13"/>
        <v>I</v>
      </c>
      <c r="C40" s="14"/>
      <c r="D40" s="14"/>
      <c r="E40" s="14"/>
      <c r="F40" s="14"/>
      <c r="G40" s="19"/>
      <c r="H40" s="15"/>
      <c r="I40" s="19"/>
      <c r="J40" s="19"/>
      <c r="K40" s="17"/>
      <c r="L40" s="17"/>
      <c r="M40" s="17"/>
      <c r="N40" s="17"/>
      <c r="O40" s="17"/>
      <c r="P40" s="17"/>
      <c r="Q40" s="18" t="str">
        <f t="shared" si="0"/>
        <v/>
      </c>
      <c r="R40" s="18" t="str">
        <f t="shared" si="1"/>
        <v/>
      </c>
      <c r="S40" s="18" t="str">
        <f t="shared" si="2"/>
        <v/>
      </c>
      <c r="T40" s="18" t="str">
        <f t="shared" si="3"/>
        <v/>
      </c>
      <c r="U40" s="30" t="str">
        <f t="shared" si="14"/>
        <v>I</v>
      </c>
      <c r="V40" s="13">
        <f t="shared" si="15"/>
        <v>39</v>
      </c>
    </row>
    <row r="41" spans="1:22">
      <c r="A41" s="13">
        <f t="shared" si="12"/>
        <v>40</v>
      </c>
      <c r="B41" s="22" t="str">
        <f t="shared" si="13"/>
        <v>I</v>
      </c>
      <c r="C41" s="14"/>
      <c r="D41" s="14"/>
      <c r="E41" s="14"/>
      <c r="F41" s="14"/>
      <c r="G41" s="19"/>
      <c r="H41" s="15"/>
      <c r="I41" s="19"/>
      <c r="J41" s="19"/>
      <c r="K41" s="17"/>
      <c r="L41" s="17"/>
      <c r="M41" s="17"/>
      <c r="N41" s="17"/>
      <c r="O41" s="17"/>
      <c r="P41" s="17"/>
      <c r="Q41" s="18" t="str">
        <f t="shared" si="0"/>
        <v/>
      </c>
      <c r="R41" s="18" t="str">
        <f t="shared" si="1"/>
        <v/>
      </c>
      <c r="S41" s="18" t="str">
        <f t="shared" si="2"/>
        <v/>
      </c>
      <c r="T41" s="18" t="str">
        <f t="shared" si="3"/>
        <v/>
      </c>
      <c r="U41" s="30" t="str">
        <f t="shared" si="14"/>
        <v>I</v>
      </c>
      <c r="V41" s="13">
        <f t="shared" si="15"/>
        <v>40</v>
      </c>
    </row>
    <row r="42" spans="1:22">
      <c r="A42" s="13">
        <f t="shared" si="12"/>
        <v>41</v>
      </c>
      <c r="B42" s="22" t="str">
        <f t="shared" si="13"/>
        <v>I</v>
      </c>
      <c r="C42" s="14"/>
      <c r="D42" s="14"/>
      <c r="E42" s="14"/>
      <c r="F42" s="14"/>
      <c r="G42" s="19"/>
      <c r="H42" s="15"/>
      <c r="I42" s="19"/>
      <c r="J42" s="19"/>
      <c r="K42" s="17"/>
      <c r="L42" s="17"/>
      <c r="M42" s="17"/>
      <c r="N42" s="17"/>
      <c r="O42" s="17"/>
      <c r="P42" s="17"/>
      <c r="Q42" s="18" t="str">
        <f t="shared" si="0"/>
        <v/>
      </c>
      <c r="R42" s="18" t="str">
        <f t="shared" si="1"/>
        <v/>
      </c>
      <c r="S42" s="18" t="str">
        <f t="shared" si="2"/>
        <v/>
      </c>
      <c r="T42" s="18" t="str">
        <f t="shared" si="3"/>
        <v/>
      </c>
      <c r="U42" s="30" t="str">
        <f t="shared" si="14"/>
        <v>I</v>
      </c>
      <c r="V42" s="13">
        <f t="shared" si="15"/>
        <v>41</v>
      </c>
    </row>
    <row r="43" spans="1:22">
      <c r="A43" s="13">
        <f t="shared" si="12"/>
        <v>42</v>
      </c>
      <c r="B43" s="22" t="str">
        <f t="shared" si="13"/>
        <v>I</v>
      </c>
      <c r="C43" s="14"/>
      <c r="D43" s="14"/>
      <c r="E43" s="14"/>
      <c r="F43" s="14"/>
      <c r="G43" s="19"/>
      <c r="H43" s="15"/>
      <c r="I43" s="19"/>
      <c r="J43" s="19"/>
      <c r="K43" s="17"/>
      <c r="L43" s="17"/>
      <c r="M43" s="17"/>
      <c r="N43" s="17"/>
      <c r="O43" s="17"/>
      <c r="P43" s="17"/>
      <c r="Q43" s="18" t="str">
        <f t="shared" si="0"/>
        <v/>
      </c>
      <c r="R43" s="18" t="str">
        <f t="shared" si="1"/>
        <v/>
      </c>
      <c r="S43" s="18" t="str">
        <f t="shared" si="2"/>
        <v/>
      </c>
      <c r="T43" s="18" t="str">
        <f t="shared" si="3"/>
        <v/>
      </c>
      <c r="U43" s="30" t="str">
        <f t="shared" si="14"/>
        <v>I</v>
      </c>
      <c r="V43" s="13">
        <f t="shared" si="15"/>
        <v>42</v>
      </c>
    </row>
    <row r="44" spans="1:22">
      <c r="A44" s="13">
        <f t="shared" si="12"/>
        <v>43</v>
      </c>
      <c r="B44" s="22" t="str">
        <f t="shared" si="13"/>
        <v>I</v>
      </c>
      <c r="C44" s="14"/>
      <c r="D44" s="14"/>
      <c r="E44" s="14"/>
      <c r="F44" s="14"/>
      <c r="G44" s="19"/>
      <c r="H44" s="15"/>
      <c r="I44" s="19"/>
      <c r="J44" s="19"/>
      <c r="K44" s="17"/>
      <c r="L44" s="17"/>
      <c r="M44" s="17"/>
      <c r="N44" s="17"/>
      <c r="O44" s="17"/>
      <c r="P44" s="17"/>
      <c r="Q44" s="18" t="str">
        <f t="shared" si="0"/>
        <v/>
      </c>
      <c r="R44" s="18" t="str">
        <f t="shared" si="1"/>
        <v/>
      </c>
      <c r="S44" s="18" t="str">
        <f t="shared" si="2"/>
        <v/>
      </c>
      <c r="T44" s="18" t="str">
        <f t="shared" si="3"/>
        <v/>
      </c>
      <c r="U44" s="30" t="str">
        <f t="shared" si="14"/>
        <v>I</v>
      </c>
      <c r="V44" s="13">
        <f t="shared" si="15"/>
        <v>43</v>
      </c>
    </row>
    <row r="45" spans="1:22">
      <c r="A45" s="13">
        <f t="shared" si="12"/>
        <v>44</v>
      </c>
      <c r="B45" s="22" t="str">
        <f t="shared" si="13"/>
        <v>I</v>
      </c>
      <c r="C45" s="14"/>
      <c r="D45" s="14"/>
      <c r="E45" s="14"/>
      <c r="F45" s="14"/>
      <c r="G45" s="19"/>
      <c r="H45" s="15"/>
      <c r="I45" s="19"/>
      <c r="J45" s="19"/>
      <c r="K45" s="17"/>
      <c r="L45" s="17"/>
      <c r="M45" s="17"/>
      <c r="N45" s="17"/>
      <c r="O45" s="17"/>
      <c r="P45" s="17"/>
      <c r="Q45" s="18" t="str">
        <f t="shared" si="0"/>
        <v/>
      </c>
      <c r="R45" s="18" t="str">
        <f t="shared" si="1"/>
        <v/>
      </c>
      <c r="S45" s="18" t="str">
        <f t="shared" si="2"/>
        <v/>
      </c>
      <c r="T45" s="18" t="str">
        <f t="shared" si="3"/>
        <v/>
      </c>
      <c r="U45" s="30" t="str">
        <f t="shared" si="14"/>
        <v>I</v>
      </c>
      <c r="V45" s="13">
        <f t="shared" si="15"/>
        <v>44</v>
      </c>
    </row>
    <row r="46" spans="1:22">
      <c r="A46" s="13">
        <f t="shared" si="12"/>
        <v>45</v>
      </c>
      <c r="B46" s="22" t="str">
        <f t="shared" si="13"/>
        <v>I</v>
      </c>
      <c r="C46" s="14"/>
      <c r="D46" s="14"/>
      <c r="E46" s="14"/>
      <c r="F46" s="14"/>
      <c r="G46" s="19"/>
      <c r="H46" s="15"/>
      <c r="I46" s="19"/>
      <c r="J46" s="19"/>
      <c r="K46" s="17"/>
      <c r="L46" s="17"/>
      <c r="M46" s="17"/>
      <c r="N46" s="17"/>
      <c r="O46" s="17"/>
      <c r="P46" s="17"/>
      <c r="Q46" s="18" t="str">
        <f t="shared" si="0"/>
        <v/>
      </c>
      <c r="R46" s="18" t="str">
        <f t="shared" si="1"/>
        <v/>
      </c>
      <c r="S46" s="18" t="str">
        <f t="shared" si="2"/>
        <v/>
      </c>
      <c r="T46" s="18" t="str">
        <f t="shared" si="3"/>
        <v/>
      </c>
      <c r="U46" s="30" t="str">
        <f t="shared" si="14"/>
        <v>I</v>
      </c>
      <c r="V46" s="13">
        <f t="shared" si="15"/>
        <v>45</v>
      </c>
    </row>
    <row r="47" spans="1:22">
      <c r="A47" s="13">
        <f t="shared" si="12"/>
        <v>46</v>
      </c>
      <c r="B47" s="22" t="str">
        <f t="shared" si="13"/>
        <v>I</v>
      </c>
      <c r="C47" s="14"/>
      <c r="D47" s="14"/>
      <c r="E47" s="14"/>
      <c r="F47" s="14"/>
      <c r="G47" s="19"/>
      <c r="H47" s="15"/>
      <c r="I47" s="19"/>
      <c r="J47" s="19"/>
      <c r="K47" s="17"/>
      <c r="L47" s="17"/>
      <c r="M47" s="17"/>
      <c r="N47" s="17"/>
      <c r="O47" s="17"/>
      <c r="P47" s="17"/>
      <c r="Q47" s="18" t="str">
        <f t="shared" si="0"/>
        <v/>
      </c>
      <c r="R47" s="18" t="str">
        <f t="shared" si="1"/>
        <v/>
      </c>
      <c r="S47" s="18" t="str">
        <f t="shared" si="2"/>
        <v/>
      </c>
      <c r="T47" s="18" t="str">
        <f t="shared" si="3"/>
        <v/>
      </c>
      <c r="U47" s="30" t="str">
        <f t="shared" si="14"/>
        <v>I</v>
      </c>
      <c r="V47" s="13">
        <f t="shared" si="15"/>
        <v>46</v>
      </c>
    </row>
    <row r="48" spans="1:22">
      <c r="A48" s="13">
        <f t="shared" si="12"/>
        <v>47</v>
      </c>
      <c r="B48" s="22" t="str">
        <f t="shared" ref="B48" si="16">IF(L48=0,"I",CHOOSE(ROUNDUP(S48/3,0),"L","M","H"))</f>
        <v>I</v>
      </c>
      <c r="C48" s="14"/>
      <c r="D48" s="14"/>
      <c r="E48" s="14"/>
      <c r="F48" s="14"/>
      <c r="G48" s="19"/>
      <c r="H48" s="15"/>
      <c r="I48" s="19"/>
      <c r="J48" s="19"/>
      <c r="K48" s="17"/>
      <c r="L48" s="17"/>
      <c r="M48" s="17"/>
      <c r="N48" s="17"/>
      <c r="O48" s="17"/>
      <c r="P48" s="17"/>
      <c r="Q48" s="18" t="str">
        <f t="shared" si="0"/>
        <v/>
      </c>
      <c r="R48" s="18" t="str">
        <f t="shared" si="1"/>
        <v/>
      </c>
      <c r="S48" s="18" t="str">
        <f t="shared" si="2"/>
        <v/>
      </c>
      <c r="T48" s="18" t="str">
        <f t="shared" si="3"/>
        <v/>
      </c>
      <c r="U48" s="30" t="str">
        <f t="shared" si="14"/>
        <v>I</v>
      </c>
      <c r="V48" s="13">
        <f t="shared" ref="V48" si="17">A48</f>
        <v>47</v>
      </c>
    </row>
    <row r="49" spans="1:24">
      <c r="A49" s="13">
        <f t="shared" si="12"/>
        <v>48</v>
      </c>
      <c r="B49" s="22" t="str">
        <f t="shared" si="13"/>
        <v>I</v>
      </c>
      <c r="C49" s="14"/>
      <c r="D49" s="14"/>
      <c r="E49" s="14"/>
      <c r="F49" s="14"/>
      <c r="G49" s="19"/>
      <c r="H49" s="15"/>
      <c r="I49" s="19"/>
      <c r="J49" s="19"/>
      <c r="K49" s="17"/>
      <c r="L49" s="17"/>
      <c r="M49" s="17"/>
      <c r="N49" s="17"/>
      <c r="O49" s="17"/>
      <c r="P49" s="17"/>
      <c r="Q49" s="18" t="str">
        <f>IF(E49="Open",L49+MAX(SUM(M49,O49)-4,0),"")</f>
        <v/>
      </c>
      <c r="R49" s="18" t="str">
        <f>IF(E49="Open",MAX(SUM(N49,P49)-2,0),"")</f>
        <v/>
      </c>
      <c r="S49" s="18" t="str">
        <f>IF(E49="Open",Q49+R49,"")</f>
        <v/>
      </c>
      <c r="T49" s="18" t="str">
        <f>IF(E49="Open",_xlfn.RANK.EQ(S49,$S$2:$S$49,0),"")</f>
        <v/>
      </c>
      <c r="U49" s="30" t="str">
        <f t="shared" si="14"/>
        <v>I</v>
      </c>
      <c r="V49" s="13">
        <f t="shared" si="15"/>
        <v>48</v>
      </c>
    </row>
    <row r="52" spans="1:24">
      <c r="X52" s="4">
        <f ca="1">COUNTIF(colDate,"&gt;"&amp;NOW()-30)</f>
        <v>0</v>
      </c>
    </row>
    <row r="53" spans="1:24">
      <c r="G53" s="21"/>
      <c r="I53" s="20"/>
      <c r="J53" s="20"/>
      <c r="K53" s="20"/>
    </row>
  </sheetData>
  <sheetProtection insertRows="0" deleteRows="0"/>
  <conditionalFormatting sqref="B2 B26:B48">
    <cfRule type="expression" dxfId="20" priority="11">
      <formula>B2="L"</formula>
    </cfRule>
    <cfRule type="expression" dxfId="19" priority="12">
      <formula>B2="M"</formula>
    </cfRule>
    <cfRule type="expression" dxfId="18" priority="13">
      <formula>B2="H"</formula>
    </cfRule>
  </conditionalFormatting>
  <conditionalFormatting sqref="C2:U2 D26:U49 C26">
    <cfRule type="expression" dxfId="17" priority="14">
      <formula>OR(NOT(ISERR(FIND(","&amp;SUBSTITUTE(ADDRESS(1,COLUMN(),4),"1","")&amp;",",VerticalBarColumnList))),OR(SettingColumnCountMinor=1,AND(COLUMN()&gt;COLUMN(Row_Calc_Top),MOD(1+COLUMN()-COLUMN(Row_Calc_Top),SettingColumnCountMinor)=0)))</formula>
    </cfRule>
    <cfRule type="expression" dxfId="16" priority="15">
      <formula>OR(ROW()-1=MAX($A:$A),MOD(ROW()-ROW(Row_Data_Top)+1,SettingRowCountMajor)=0)</formula>
    </cfRule>
    <cfRule type="expression" dxfId="15" priority="16">
      <formula>TRUE</formula>
    </cfRule>
    <cfRule type="expression" dxfId="14" priority="17">
      <formula>AND(MOD(ROW()-ROW(Row_Data_Top)+(SettingRowCountMinor),(SettingRowCountMinor*2))&lt;SettingRowCountMinor,COLUMN()&lt;COLUMN(Row_Calc_Top))</formula>
    </cfRule>
    <cfRule type="expression" dxfId="13" priority="18">
      <formula>AND(MOD(ROW()-ROW(Row_Data_Top)+(SettingRowCountMinor),(SettingRowCountMinor*2))&lt;SettingRowCountMinor,COLUMN()&gt;=COLUMN(Row_Calc_Top))</formula>
    </cfRule>
    <cfRule type="expression" dxfId="12" priority="19">
      <formula>AND(MOD(ROW()-ROW(Row_Data_Top)+(SettingRowCountMinor),(SettingRowCountMinor*2))&gt;=SettingRowCountMinor,COLUMN()&lt;COLUMN(Row_Calc_Top))</formula>
    </cfRule>
    <cfRule type="expression" dxfId="11" priority="20" stopIfTrue="1">
      <formula>TRUE</formula>
    </cfRule>
  </conditionalFormatting>
  <conditionalFormatting sqref="B3:B25">
    <cfRule type="expression" dxfId="10" priority="1">
      <formula>B3="L"</formula>
    </cfRule>
    <cfRule type="expression" dxfId="9" priority="2">
      <formula>B3="M"</formula>
    </cfRule>
    <cfRule type="expression" dxfId="8" priority="3">
      <formula>B3="H"</formula>
    </cfRule>
  </conditionalFormatting>
  <conditionalFormatting sqref="C3:U25 C27:C49">
    <cfRule type="expression" dxfId="7" priority="4">
      <formula>OR(NOT(ISERR(FIND(","&amp;SUBSTITUTE(ADDRESS(1,COLUMN(),4),"1","")&amp;",",VerticalBarColumnList))),OR(SettingColumnCountMinor=1,AND(COLUMN()&gt;COLUMN(Row_Calc_Top),MOD(1+COLUMN()-COLUMN(Row_Calc_Top),SettingColumnCountMinor)=0)))</formula>
    </cfRule>
    <cfRule type="expression" dxfId="6" priority="5">
      <formula>OR(ROW()-1=MAX($A:$A),MOD(ROW()-ROW(Row_Data_Top)+1,SettingRowCountMajor)=0)</formula>
    </cfRule>
    <cfRule type="expression" dxfId="5" priority="6">
      <formula>TRUE</formula>
    </cfRule>
    <cfRule type="expression" dxfId="4" priority="7">
      <formula>AND(MOD(ROW()-ROW(Row_Data_Top)+(SettingRowCountMinor),(SettingRowCountMinor*2))&lt;SettingRowCountMinor,COLUMN()&lt;COLUMN(Row_Calc_Top))</formula>
    </cfRule>
    <cfRule type="expression" dxfId="3" priority="8">
      <formula>AND(MOD(ROW()-ROW(Row_Data_Top)+(SettingRowCountMinor),(SettingRowCountMinor*2))&lt;SettingRowCountMinor,COLUMN()&gt;=COLUMN(Row_Calc_Top))</formula>
    </cfRule>
    <cfRule type="expression" dxfId="2" priority="9">
      <formula>AND(MOD(ROW()-ROW(Row_Data_Top)+(SettingRowCountMinor),(SettingRowCountMinor*2))&gt;=SettingRowCountMinor,COLUMN()&lt;COLUMN(Row_Calc_Top))</formula>
    </cfRule>
    <cfRule type="expression" dxfId="1" priority="10" stopIfTrue="1">
      <formula>TRUE</formula>
    </cfRule>
  </conditionalFormatting>
  <dataValidations count="7">
    <dataValidation type="list" allowBlank="1" showInputMessage="1" showErrorMessage="1" sqref="I2:I49">
      <formula1>lookup_STRIDE</formula1>
    </dataValidation>
    <dataValidation type="list" allowBlank="1" showInputMessage="1" showErrorMessage="1" sqref="L2:P49">
      <formula1>"0,1,2,3"</formula1>
    </dataValidation>
    <dataValidation type="list" allowBlank="1" showInputMessage="1" showErrorMessage="1" sqref="K2:K49">
      <formula1>lookup_SEVERITY</formula1>
    </dataValidation>
    <dataValidation type="list" allowBlank="1" showInputMessage="1" showErrorMessage="1" sqref="E2:E49">
      <formula1>lookup_STATUS</formula1>
    </dataValidation>
    <dataValidation type="list" allowBlank="1" showInputMessage="1" showErrorMessage="1" sqref="G2:G48">
      <formula1>lookup_SOURCE</formula1>
    </dataValidation>
    <dataValidation type="list" allowBlank="1" showInputMessage="1" showErrorMessage="1" sqref="J2:J49">
      <formula1>lookup_LOE</formula1>
    </dataValidation>
    <dataValidation type="list" allowBlank="1" showInputMessage="1" showErrorMessage="1" sqref="D2:D49">
      <formula1>lookup_APPLICATION</formula1>
    </dataValidation>
  </dataValidations>
  <pageMargins left="0.25" right="0.25" top="0.75" bottom="0.75" header="0.3" footer="0.3"/>
  <pageSetup scale="74" orientation="landscape"/>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enableFormatConditionsCalculation="0">
    <tabColor theme="6" tint="-0.499984740745262"/>
    <pageSetUpPr fitToPage="1"/>
  </sheetPr>
  <dimension ref="A2:L13"/>
  <sheetViews>
    <sheetView workbookViewId="0">
      <selection activeCell="B17" sqref="B17"/>
    </sheetView>
  </sheetViews>
  <sheetFormatPr baseColWidth="10" defaultColWidth="8.83203125" defaultRowHeight="12" x14ac:dyDescent="0"/>
  <cols>
    <col min="1" max="1" width="24.5" style="4" bestFit="1" customWidth="1"/>
    <col min="2" max="2" width="10.6640625" style="4" customWidth="1"/>
    <col min="3" max="16384" width="8.83203125" style="4"/>
  </cols>
  <sheetData>
    <row r="2" spans="1:12" ht="14" thickBot="1">
      <c r="A2" s="42" t="s">
        <v>7</v>
      </c>
      <c r="B2" s="44"/>
      <c r="C2" s="8"/>
      <c r="D2" s="8"/>
      <c r="E2" s="8"/>
      <c r="F2" s="8"/>
      <c r="G2" s="8"/>
      <c r="H2" s="8"/>
      <c r="I2" s="8"/>
      <c r="J2" s="8"/>
      <c r="K2" s="9"/>
    </row>
    <row r="3" spans="1:12" ht="13" thickBot="1">
      <c r="A3" s="5" t="s">
        <v>8</v>
      </c>
      <c r="B3" s="48" t="s">
        <v>73</v>
      </c>
      <c r="C3" s="45"/>
      <c r="D3" s="45"/>
      <c r="E3" s="45"/>
      <c r="F3" s="45"/>
      <c r="G3" s="45"/>
      <c r="H3" s="45"/>
      <c r="I3" s="45"/>
      <c r="J3" s="45"/>
      <c r="K3" s="46"/>
      <c r="L3" s="6" t="s">
        <v>18</v>
      </c>
    </row>
    <row r="4" spans="1:12" ht="13" thickBot="1">
      <c r="A4" s="5" t="s">
        <v>9</v>
      </c>
      <c r="B4" s="48" t="s">
        <v>39</v>
      </c>
      <c r="C4" s="45"/>
      <c r="D4" s="45"/>
      <c r="E4" s="45"/>
      <c r="F4" s="45"/>
      <c r="G4" s="45"/>
      <c r="H4" s="45"/>
      <c r="I4" s="45"/>
      <c r="J4" s="45"/>
      <c r="K4" s="46"/>
      <c r="L4" s="6" t="s">
        <v>19</v>
      </c>
    </row>
    <row r="6" spans="1:12" ht="14" thickBot="1">
      <c r="A6" s="42" t="s">
        <v>1</v>
      </c>
      <c r="B6" s="43"/>
      <c r="C6" s="3"/>
    </row>
    <row r="7" spans="1:12" ht="13" thickBot="1">
      <c r="A7" s="5" t="s">
        <v>4</v>
      </c>
      <c r="B7" s="1">
        <v>2</v>
      </c>
      <c r="C7" s="6" t="s">
        <v>2</v>
      </c>
    </row>
    <row r="8" spans="1:12" ht="13" thickBot="1">
      <c r="A8" s="5" t="s">
        <v>0</v>
      </c>
      <c r="B8" s="1">
        <v>1</v>
      </c>
      <c r="C8" s="6" t="s">
        <v>3</v>
      </c>
    </row>
    <row r="9" spans="1:12" ht="13" thickBot="1">
      <c r="A9" s="5" t="s">
        <v>12</v>
      </c>
      <c r="B9" s="1">
        <v>3</v>
      </c>
      <c r="C9" s="6" t="s">
        <v>16</v>
      </c>
    </row>
    <row r="10" spans="1:12" ht="13" thickBot="1">
      <c r="A10" s="5" t="s">
        <v>15</v>
      </c>
      <c r="B10" s="10"/>
      <c r="C10" s="6" t="s">
        <v>17</v>
      </c>
    </row>
    <row r="11" spans="1:12" ht="13" thickBot="1">
      <c r="A11" s="5" t="s">
        <v>5</v>
      </c>
      <c r="B11" s="2" t="s">
        <v>14</v>
      </c>
      <c r="C11" s="6" t="s">
        <v>11</v>
      </c>
    </row>
    <row r="12" spans="1:12" ht="13" thickBot="1">
      <c r="A12" s="5" t="s">
        <v>10</v>
      </c>
      <c r="B12" s="2">
        <v>12</v>
      </c>
      <c r="C12" s="6" t="s">
        <v>6</v>
      </c>
    </row>
    <row r="13" spans="1:12">
      <c r="C13" s="3"/>
    </row>
  </sheetData>
  <sortState ref="A16:C22">
    <sortCondition ref="C16:C22"/>
  </sortState>
  <mergeCells count="4">
    <mergeCell ref="A6:B6"/>
    <mergeCell ref="A2:B2"/>
    <mergeCell ref="B3:K3"/>
    <mergeCell ref="B4:K4"/>
  </mergeCells>
  <dataValidations count="1">
    <dataValidation type="list" allowBlank="1" showInputMessage="1" showErrorMessage="1" sqref="B11">
      <formula1>"Data, Rows, Manual"</formula1>
    </dataValidation>
  </dataValidations>
  <pageMargins left="0.25" right="0.25" top="0.75" bottom="0.75" header="0.3" footer="0.3"/>
  <pageSetup scale="68" fitToHeight="0" orientation="landscape"/>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5" tint="-0.499984740745262"/>
  </sheetPr>
  <dimension ref="A1:C7"/>
  <sheetViews>
    <sheetView showGridLines="0" workbookViewId="0">
      <selection sqref="A1:C1"/>
    </sheetView>
  </sheetViews>
  <sheetFormatPr baseColWidth="10" defaultColWidth="8.83203125" defaultRowHeight="12" x14ac:dyDescent="0"/>
  <cols>
    <col min="2" max="2" width="17.5" bestFit="1" customWidth="1"/>
  </cols>
  <sheetData>
    <row r="1" spans="1:3">
      <c r="A1" s="47" t="s">
        <v>74</v>
      </c>
      <c r="B1" s="47"/>
      <c r="C1" s="47"/>
    </row>
    <row r="2" spans="1:3">
      <c r="A2">
        <v>30</v>
      </c>
      <c r="B2" s="24" t="str">
        <f>"Less than "&amp;A2&amp;" days"</f>
        <v>Less than 30 days</v>
      </c>
      <c r="C2">
        <f ca="1">COUNTIF(colDate,"&gt;"&amp;NOW()-A2)</f>
        <v>0</v>
      </c>
    </row>
    <row r="3" spans="1:3">
      <c r="A3">
        <v>60</v>
      </c>
      <c r="B3" s="24" t="str">
        <f>A2&amp;" to "&amp;A3&amp;" days"</f>
        <v>30 to 60 days</v>
      </c>
      <c r="C3">
        <f ca="1">COUNTIF(colDate,"&gt;"&amp;NOW()-A3)-SUM($C$2:C2)</f>
        <v>0</v>
      </c>
    </row>
    <row r="4" spans="1:3">
      <c r="A4">
        <v>90</v>
      </c>
      <c r="B4" s="24" t="str">
        <f>A3&amp;" to "&amp;A4&amp;" days"</f>
        <v>60 to 90 days</v>
      </c>
      <c r="C4">
        <f ca="1">COUNTIF(colDate,"&gt;"&amp;NOW()-A4)-SUM($C$2:C3)</f>
        <v>0</v>
      </c>
    </row>
    <row r="5" spans="1:3">
      <c r="A5">
        <v>120</v>
      </c>
      <c r="B5" s="24" t="str">
        <f>A4&amp;" to "&amp;A5&amp;" days"</f>
        <v>90 to 120 days</v>
      </c>
      <c r="C5">
        <f ca="1">COUNTIF(colDate,"&gt;"&amp;NOW()-A5)-SUM($C$2:C4)</f>
        <v>0</v>
      </c>
    </row>
    <row r="6" spans="1:3">
      <c r="A6">
        <v>365</v>
      </c>
      <c r="B6" s="24" t="str">
        <f>A5&amp;" to "&amp;A6&amp;" days"</f>
        <v>120 to 365 days</v>
      </c>
      <c r="C6">
        <f ca="1">COUNTIF(colDate,"&gt;"&amp;NOW()-A6)-SUM($C$2:C5)</f>
        <v>0</v>
      </c>
    </row>
    <row r="7" spans="1:3">
      <c r="B7" s="24" t="str">
        <f>"Over "&amp;A6&amp;" days"</f>
        <v>Over 365 days</v>
      </c>
      <c r="C7">
        <f ca="1">COUNTA(colDate)-SUM(C2:C6)</f>
        <v>0</v>
      </c>
    </row>
  </sheetData>
  <mergeCells count="1">
    <mergeCell ref="A1:C1"/>
  </mergeCells>
  <conditionalFormatting sqref="A2:C7">
    <cfRule type="expression" dxfId="0" priority="1">
      <formula>ISODD(ROW())</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K10"/>
  <sheetViews>
    <sheetView workbookViewId="0">
      <selection activeCell="K6" sqref="K6"/>
    </sheetView>
  </sheetViews>
  <sheetFormatPr baseColWidth="10" defaultColWidth="8.83203125" defaultRowHeight="12" x14ac:dyDescent="0"/>
  <cols>
    <col min="1" max="1" width="20.6640625" customWidth="1"/>
    <col min="2" max="2" width="5.6640625" customWidth="1"/>
    <col min="3" max="3" width="20.6640625" customWidth="1"/>
    <col min="4" max="4" width="5.6640625" customWidth="1"/>
    <col min="5" max="5" width="20.6640625" customWidth="1"/>
    <col min="6" max="6" width="5.6640625" customWidth="1"/>
    <col min="7" max="7" width="20.6640625" customWidth="1"/>
    <col min="8" max="8" width="5.6640625" customWidth="1"/>
    <col min="9" max="9" width="20.6640625" customWidth="1"/>
    <col min="10" max="10" width="5.6640625" customWidth="1"/>
    <col min="11" max="11" width="20.6640625" customWidth="1"/>
  </cols>
  <sheetData>
    <row r="1" spans="1:11">
      <c r="A1" s="23" t="s">
        <v>32</v>
      </c>
      <c r="C1" s="23" t="s">
        <v>40</v>
      </c>
      <c r="E1" s="23" t="s">
        <v>55</v>
      </c>
      <c r="G1" s="23" t="s">
        <v>56</v>
      </c>
      <c r="I1" s="23" t="s">
        <v>57</v>
      </c>
      <c r="K1" s="23" t="s">
        <v>59</v>
      </c>
    </row>
    <row r="2" spans="1:11">
      <c r="A2" t="s">
        <v>33</v>
      </c>
      <c r="C2" t="s">
        <v>41</v>
      </c>
      <c r="E2" s="24" t="s">
        <v>50</v>
      </c>
      <c r="G2" s="24">
        <v>1</v>
      </c>
      <c r="I2" s="24" t="s">
        <v>53</v>
      </c>
      <c r="K2" s="24" t="s">
        <v>61</v>
      </c>
    </row>
    <row r="3" spans="1:11">
      <c r="A3" t="s">
        <v>34</v>
      </c>
      <c r="C3" t="s">
        <v>44</v>
      </c>
      <c r="E3" s="24" t="s">
        <v>45</v>
      </c>
      <c r="G3" s="24">
        <v>2</v>
      </c>
      <c r="I3" s="24" t="s">
        <v>52</v>
      </c>
      <c r="K3" t="s">
        <v>64</v>
      </c>
    </row>
    <row r="4" spans="1:11">
      <c r="A4" t="s">
        <v>37</v>
      </c>
      <c r="C4" t="s">
        <v>42</v>
      </c>
      <c r="G4">
        <v>3</v>
      </c>
      <c r="K4" t="s">
        <v>62</v>
      </c>
    </row>
    <row r="5" spans="1:11">
      <c r="A5" t="s">
        <v>35</v>
      </c>
      <c r="C5" t="s">
        <v>43</v>
      </c>
      <c r="G5">
        <v>5</v>
      </c>
      <c r="K5" t="s">
        <v>63</v>
      </c>
    </row>
    <row r="6" spans="1:11">
      <c r="A6" t="s">
        <v>38</v>
      </c>
      <c r="G6">
        <v>8</v>
      </c>
      <c r="K6" s="24" t="s">
        <v>60</v>
      </c>
    </row>
    <row r="7" spans="1:11">
      <c r="A7" t="s">
        <v>36</v>
      </c>
      <c r="G7">
        <v>20</v>
      </c>
    </row>
    <row r="8" spans="1:11">
      <c r="G8">
        <v>40</v>
      </c>
    </row>
    <row r="9" spans="1:11">
      <c r="G9">
        <v>100</v>
      </c>
    </row>
    <row r="10" spans="1:11">
      <c r="G10">
        <v>500</v>
      </c>
    </row>
  </sheetData>
  <sortState ref="K2:K6">
    <sortCondition ref="K2"/>
  </sortState>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A967EA5C135C74B9B62D6D77D6CB997" ma:contentTypeVersion="0" ma:contentTypeDescription="Create a new document." ma:contentTypeScope="" ma:versionID="6889227533c7363958000c17fe8c10aa">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
</file>

<file path=customXml/itemProps1.xml><?xml version="1.0" encoding="utf-8"?>
<ds:datastoreItem xmlns:ds="http://schemas.openxmlformats.org/officeDocument/2006/customXml" ds:itemID="{2A7DC604-54BE-4108-B80E-EA02AAAD5A5D}">
  <ds:schemaRefs>
    <ds:schemaRef ds:uri="http://schemas.microsoft.com/office/2006/documentManagement/types"/>
    <ds:schemaRef ds:uri="http://www.w3.org/XML/1998/namespace"/>
    <ds:schemaRef ds:uri="http://schemas.openxmlformats.org/package/2006/metadata/core-properties"/>
    <ds:schemaRef ds:uri="http://purl.org/dc/dcmitype/"/>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654FBB8D-4177-456E-8FC0-FEE094EC70E5}">
  <ds:schemaRefs>
    <ds:schemaRef ds:uri="http://schemas.microsoft.com/sharepoint/v3/contenttype/forms"/>
  </ds:schemaRefs>
</ds:datastoreItem>
</file>

<file path=customXml/itemProps3.xml><?xml version="1.0" encoding="utf-8"?>
<ds:datastoreItem xmlns:ds="http://schemas.openxmlformats.org/officeDocument/2006/customXml" ds:itemID="{232B33C1-B317-4652-9BA1-58FC12F7BB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BB616019-5AEC-48F9-AADB-8830F3E2FFC1}">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Report</vt:lpstr>
      <vt:lpstr>Data</vt:lpstr>
      <vt:lpstr>Settings</vt:lpstr>
      <vt:lpstr>Report Data</vt:lpstr>
      <vt:lpstr>Lookup</vt:lpstr>
    </vt:vector>
  </TitlesOfParts>
  <Company>Sean T. Scott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Model - DREAD Score</dc:title>
  <dc:subject>DREAD Score Template</dc:subject>
  <dc:creator>Sean Scott</dc:creator>
  <cp:keywords>DREAD</cp:keywords>
  <dc:description>DREAD Model to Score Security Vulnerabilities</dc:description>
  <cp:lastModifiedBy>My Macbook</cp:lastModifiedBy>
  <cp:revision>98</cp:revision>
  <cp:lastPrinted>2015-09-25T16:00:00Z</cp:lastPrinted>
  <dcterms:created xsi:type="dcterms:W3CDTF">2010-08-31T17:54:50Z</dcterms:created>
  <dcterms:modified xsi:type="dcterms:W3CDTF">2017-05-13T17:28:40Z</dcterms:modified>
  <cp:category>Template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0x010100CA967EA5C135C74B9B62D6D77D6CB997</vt:lpwstr>
  </property>
  <property fmtid="{D5CDD505-2E9C-101B-9397-08002B2CF9AE}" pid="3" name="docIndexRef">
    <vt:lpwstr>f3f23522-bd6c-4730-ab10-f3aa0324ebfb</vt:lpwstr>
  </property>
  <property fmtid="{D5CDD505-2E9C-101B-9397-08002B2CF9AE}" pid="4" name="Publisher">
    <vt:lpwstr>SeanTScott.com</vt:lpwstr>
  </property>
</Properties>
</file>