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6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7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8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nt.samhealth.net\files\DEPTS\ResearchDevelopment\Shared folders\Katie W - RHA figures\"/>
    </mc:Choice>
  </mc:AlternateContent>
  <xr:revisionPtr revIDLastSave="0" documentId="13_ncr:1_{0682DED4-F60B-43DE-8925-8DACB225976E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Data Outline " sheetId="1" r:id="rId1"/>
    <sheet name="ACEs" sheetId="13" r:id="rId2"/>
    <sheet name="K-12 data " sheetId="2" r:id="rId3"/>
    <sheet name="Domestic Violence " sheetId="7" r:id="rId4"/>
    <sheet name="Oregon Healthy Teen Data " sheetId="3" r:id="rId5"/>
    <sheet name="MH Treatment (Adults) " sheetId="4" r:id="rId6"/>
    <sheet name="Substance Use Treatment " sheetId="5" r:id="rId7"/>
    <sheet name="Migrant Farm Worker " sheetId="8" r:id="rId8"/>
    <sheet name="WIC" sheetId="9" r:id="rId9"/>
    <sheet name="Built Environment " sheetId="10" r:id="rId10"/>
    <sheet name="Child abuse" sheetId="11" r:id="rId11"/>
    <sheet name="Foster Care 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2" l="1"/>
  <c r="D14" i="12"/>
  <c r="D15" i="12"/>
  <c r="D16" i="12"/>
  <c r="I5" i="12" a="1"/>
  <c r="I5" i="12" s="1"/>
  <c r="B15" i="8"/>
  <c r="B16" i="8"/>
  <c r="B17" i="8"/>
  <c r="I132" i="7"/>
  <c r="E134" i="7"/>
  <c r="E129" i="7"/>
  <c r="E130" i="7"/>
  <c r="E131" i="7"/>
  <c r="E132" i="7"/>
  <c r="E133" i="7"/>
  <c r="F119" i="7"/>
  <c r="E112" i="7"/>
  <c r="E113" i="7"/>
  <c r="E114" i="7"/>
  <c r="E118" i="7"/>
  <c r="E115" i="7"/>
  <c r="C110" i="7"/>
  <c r="E98" i="7"/>
  <c r="E99" i="7"/>
  <c r="E100" i="7"/>
  <c r="E101" i="7"/>
  <c r="F109" i="7"/>
  <c r="E108" i="7"/>
  <c r="L93" i="7" a="1"/>
  <c r="L93" i="7" s="1"/>
  <c r="K93" i="7" a="1"/>
  <c r="K93" i="7" s="1"/>
  <c r="F108" i="7"/>
  <c r="F107" i="7"/>
  <c r="F106" i="7"/>
  <c r="F105" i="7"/>
  <c r="F104" i="7"/>
  <c r="D96" i="7"/>
  <c r="D109" i="7"/>
  <c r="E109" i="7" s="1"/>
  <c r="D107" i="7"/>
  <c r="D106" i="7"/>
  <c r="D105" i="7"/>
  <c r="D104" i="7"/>
  <c r="E104" i="7" s="1"/>
  <c r="D95" i="7"/>
  <c r="B109" i="7"/>
  <c r="B107" i="7"/>
  <c r="B106" i="7"/>
  <c r="B105" i="7"/>
  <c r="D93" i="7"/>
  <c r="D94" i="7"/>
  <c r="D108" i="2"/>
  <c r="D103" i="2"/>
  <c r="C103" i="2"/>
  <c r="C108" i="2"/>
  <c r="B108" i="2"/>
  <c r="B103" i="2"/>
  <c r="E108" i="2"/>
  <c r="E103" i="2"/>
  <c r="E97" i="2"/>
  <c r="C97" i="2" a="1"/>
  <c r="C97" i="2" s="1"/>
  <c r="B97" i="2"/>
  <c r="D92" i="2"/>
  <c r="D87" i="2"/>
  <c r="D77" i="2"/>
  <c r="D72" i="2"/>
  <c r="D67" i="2"/>
  <c r="D62" i="2"/>
  <c r="C92" i="2"/>
  <c r="C87" i="2"/>
  <c r="C77" i="2"/>
  <c r="C62" i="2"/>
  <c r="B77" i="2"/>
  <c r="B87" i="2"/>
  <c r="B92" i="2"/>
  <c r="E92" i="2"/>
  <c r="E87" i="2"/>
  <c r="E82" i="2"/>
  <c r="E77" i="2"/>
  <c r="E72" i="2"/>
  <c r="E67" i="2"/>
  <c r="E62" i="2"/>
  <c r="E56" i="2"/>
  <c r="D56" i="2"/>
  <c r="C56" i="2"/>
  <c r="B56" i="2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I8" i="2" a="1"/>
  <c r="I8" i="2" s="1"/>
  <c r="H9" i="2"/>
  <c r="C8" i="2" a="1"/>
  <c r="C8" i="2" s="1"/>
  <c r="G13" i="12" l="1" a="1"/>
  <c r="G13" i="12" s="1"/>
  <c r="G123" i="7" a="1"/>
  <c r="G123" i="7" s="1"/>
  <c r="G122" i="7" a="1"/>
  <c r="G122" i="7" s="1"/>
  <c r="E119" i="7"/>
  <c r="B121" i="7" s="1" a="1"/>
  <c r="B121" i="7" s="1"/>
  <c r="G124" i="7" a="1"/>
  <c r="G124" i="7" s="1"/>
  <c r="G121" i="7" a="1"/>
  <c r="G121" i="7" s="1"/>
  <c r="K99" i="7" a="1"/>
  <c r="K99" i="7" s="1"/>
  <c r="H132" i="7"/>
  <c r="G125" i="7" s="1" a="1"/>
  <c r="G125" i="7" s="1"/>
  <c r="F110" i="7"/>
  <c r="E105" i="7"/>
  <c r="D110" i="7"/>
  <c r="B110" i="7"/>
  <c r="I113" i="7" s="1" a="1"/>
  <c r="I113" i="7" s="1"/>
  <c r="E107" i="7"/>
  <c r="E106" i="7"/>
  <c r="E110" i="7" l="1"/>
  <c r="I105" i="7" s="1" a="1"/>
  <c r="I10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<sst xmlns="http://schemas.openxmlformats.org/spreadsheetml/2006/main" count="1458" uniqueCount="475">
  <si>
    <t>Blank fields should be read as the same as the populated field above the blank field, except for stratification, where blank means no stratification</t>
  </si>
  <si>
    <t>Chapter</t>
  </si>
  <si>
    <t>Category</t>
  </si>
  <si>
    <t>Data</t>
  </si>
  <si>
    <t>Stratification</t>
  </si>
  <si>
    <t>Description</t>
  </si>
  <si>
    <t>Source</t>
  </si>
  <si>
    <t>Demographic profile</t>
  </si>
  <si>
    <t>Population</t>
  </si>
  <si>
    <t>Total population</t>
  </si>
  <si>
    <t>Narrative</t>
  </si>
  <si>
    <t>2020 Census</t>
  </si>
  <si>
    <t>Race/ethnicity</t>
  </si>
  <si>
    <t>Graph of populations</t>
  </si>
  <si>
    <t>Age</t>
  </si>
  <si>
    <t>Age groups</t>
  </si>
  <si>
    <t>male/female</t>
  </si>
  <si>
    <t>Population pyramid</t>
  </si>
  <si>
    <t>Broad categories and median</t>
  </si>
  <si>
    <t>Veteran status</t>
  </si>
  <si>
    <t>Table</t>
  </si>
  <si>
    <t>ACS</t>
  </si>
  <si>
    <t>LGBTQ</t>
  </si>
  <si>
    <t>Unclear at this time</t>
  </si>
  <si>
    <t>Language spoken</t>
  </si>
  <si>
    <t>Language group and specific languages (e.g. Mam)</t>
  </si>
  <si>
    <t>Table and narrative</t>
  </si>
  <si>
    <t>National origin</t>
  </si>
  <si>
    <t>U.S./not US</t>
  </si>
  <si>
    <t>Disability</t>
  </si>
  <si>
    <t>Over time (?)</t>
  </si>
  <si>
    <t>Graph</t>
  </si>
  <si>
    <t>ACS/BRFSS</t>
  </si>
  <si>
    <t>Type of disability</t>
  </si>
  <si>
    <t>Housing stability</t>
  </si>
  <si>
    <t>Unhoused/unstably housed writ large</t>
  </si>
  <si>
    <t>PIT</t>
  </si>
  <si>
    <t>Migrant farmworkers</t>
  </si>
  <si>
    <t>Students</t>
  </si>
  <si>
    <t>Post-secondary</t>
  </si>
  <si>
    <t>ACS, University data</t>
  </si>
  <si>
    <t>K-12</t>
  </si>
  <si>
    <t>ODE</t>
  </si>
  <si>
    <t>Early childhood (0-5)</t>
  </si>
  <si>
    <t>Older adults</t>
  </si>
  <si>
    <t>Social Determinants of Health</t>
  </si>
  <si>
    <t>Income</t>
  </si>
  <si>
    <t>Median income</t>
  </si>
  <si>
    <t>Single parents</t>
  </si>
  <si>
    <t>Poverty</t>
  </si>
  <si>
    <t>Unemployment rate</t>
  </si>
  <si>
    <t>SNAP benefits</t>
  </si>
  <si>
    <t>Disability status</t>
  </si>
  <si>
    <t>WIC families served</t>
  </si>
  <si>
    <t>WIC fact sheets</t>
  </si>
  <si>
    <t>WIC working families</t>
  </si>
  <si>
    <t>WIC pregnant women</t>
  </si>
  <si>
    <t>Education</t>
  </si>
  <si>
    <t>High school grad rate</t>
  </si>
  <si>
    <t>College grad rate</t>
  </si>
  <si>
    <t>Urban/rural</t>
  </si>
  <si>
    <t>Poverty status</t>
  </si>
  <si>
    <t>Food insecurity</t>
  </si>
  <si>
    <t>Food insecurity rate - adults</t>
  </si>
  <si>
    <t>Feeding America</t>
  </si>
  <si>
    <t>Food insecurity rate - children</t>
  </si>
  <si>
    <t>SNAP utilization</t>
  </si>
  <si>
    <t>DHS/ACS</t>
  </si>
  <si>
    <t>BRFSS</t>
  </si>
  <si>
    <t>Housing</t>
  </si>
  <si>
    <t>Home ownership</t>
  </si>
  <si>
    <t>Housing costs</t>
  </si>
  <si>
    <t>Tenure</t>
  </si>
  <si>
    <t>K-12 homelessness</t>
  </si>
  <si>
    <t>ODE McKinney-Vento</t>
  </si>
  <si>
    <t>Environment and Health</t>
  </si>
  <si>
    <t>Natural environment</t>
  </si>
  <si>
    <t>Air quality</t>
  </si>
  <si>
    <t>Water quality</t>
  </si>
  <si>
    <t>Built environment</t>
  </si>
  <si>
    <t>Transportation access</t>
  </si>
  <si>
    <t>Food access</t>
  </si>
  <si>
    <t>Outdoor access</t>
  </si>
  <si>
    <t>Tobacco free spaces</t>
  </si>
  <si>
    <t>Maternal Health</t>
  </si>
  <si>
    <t>Birth rate</t>
  </si>
  <si>
    <t>OPHAT</t>
  </si>
  <si>
    <t>Insurance</t>
  </si>
  <si>
    <t>Access to prenatal care</t>
  </si>
  <si>
    <t>Maternal smoking</t>
  </si>
  <si>
    <t>Low birth weight</t>
  </si>
  <si>
    <t>Premature births</t>
  </si>
  <si>
    <t>Intimate partner violence</t>
  </si>
  <si>
    <t>Local sources</t>
  </si>
  <si>
    <t>Child abuse and foster care</t>
  </si>
  <si>
    <t>Child abuse rate</t>
  </si>
  <si>
    <t>DHS</t>
  </si>
  <si>
    <t>Foster care rate</t>
  </si>
  <si>
    <t>ACES</t>
  </si>
  <si>
    <t>ACES rate</t>
  </si>
  <si>
    <t>OHT/SWS</t>
  </si>
  <si>
    <t>Child health</t>
  </si>
  <si>
    <t>Immunizations</t>
  </si>
  <si>
    <t>OPHD</t>
  </si>
  <si>
    <t>Breastfeeding</t>
  </si>
  <si>
    <t>Early Education enrollment</t>
  </si>
  <si>
    <t>3rd grade reading</t>
  </si>
  <si>
    <t>8th grade reading</t>
  </si>
  <si>
    <t>Alcohol</t>
  </si>
  <si>
    <t>Mental Health</t>
  </si>
  <si>
    <t>Maternal and Child Health</t>
  </si>
  <si>
    <t>Adolescent mental health</t>
  </si>
  <si>
    <t>Rates of depression</t>
  </si>
  <si>
    <t>Rates of suicidal ideation</t>
  </si>
  <si>
    <t>Rates of suicide attempts</t>
  </si>
  <si>
    <t>Bullying</t>
  </si>
  <si>
    <t>Positive Youth Development score</t>
  </si>
  <si>
    <t>Mental health treatment</t>
  </si>
  <si>
    <t>Adult mental health</t>
  </si>
  <si>
    <t>Quality of life</t>
  </si>
  <si>
    <t>Suicide rate</t>
  </si>
  <si>
    <t>Sex</t>
  </si>
  <si>
    <t>Substance use</t>
  </si>
  <si>
    <t>Adolescent substance use</t>
  </si>
  <si>
    <t>Marijuana</t>
  </si>
  <si>
    <t>Cigarettes</t>
  </si>
  <si>
    <t>E-cigarettes</t>
  </si>
  <si>
    <t>Other drugs</t>
  </si>
  <si>
    <t>Abuse</t>
  </si>
  <si>
    <t>Adult substance use</t>
  </si>
  <si>
    <t>Substance use treatment</t>
  </si>
  <si>
    <t>Drug overdose hospitalizations</t>
  </si>
  <si>
    <t>Drug overdose deaths</t>
  </si>
  <si>
    <t>Chronic disease</t>
  </si>
  <si>
    <t>Cancer</t>
  </si>
  <si>
    <t>All cancer comparison</t>
  </si>
  <si>
    <t>Tobacco-linked cancer</t>
  </si>
  <si>
    <t>Heart attacks</t>
  </si>
  <si>
    <t>Lung cancer incidence and mortality</t>
  </si>
  <si>
    <t>Breast cancer incidence and mortality</t>
  </si>
  <si>
    <t>Prostate cancer incidence and mortality</t>
  </si>
  <si>
    <t>Other cancers incidence and mortality</t>
  </si>
  <si>
    <t>Stroke</t>
  </si>
  <si>
    <t>Hypertension</t>
  </si>
  <si>
    <t>Other chronic diseases</t>
  </si>
  <si>
    <t>Diabetes</t>
  </si>
  <si>
    <t>COPD</t>
  </si>
  <si>
    <t>All-cause mortality</t>
  </si>
  <si>
    <t>Communicable disease (not COVID-19)</t>
  </si>
  <si>
    <t>Foodborne illness</t>
  </si>
  <si>
    <t>E. Coli</t>
  </si>
  <si>
    <t>Salmonella</t>
  </si>
  <si>
    <t>Other foodborne</t>
  </si>
  <si>
    <t>STIs</t>
  </si>
  <si>
    <t>Chlamydia</t>
  </si>
  <si>
    <t>Gonorrhea</t>
  </si>
  <si>
    <t>Syphilis</t>
  </si>
  <si>
    <t>Other communicable diseases</t>
  </si>
  <si>
    <t>HIV</t>
  </si>
  <si>
    <t>HepC</t>
  </si>
  <si>
    <t>COVID-19</t>
  </si>
  <si>
    <t>Case rate over time</t>
  </si>
  <si>
    <t>Hospitalizations over time</t>
  </si>
  <si>
    <t>Mortality over time</t>
  </si>
  <si>
    <t>Case rate</t>
  </si>
  <si>
    <t>Vaccinations over time</t>
  </si>
  <si>
    <t>Vaccine effect on cases</t>
  </si>
  <si>
    <t>Wildfire season</t>
  </si>
  <si>
    <t>Extreme heat season</t>
  </si>
  <si>
    <t>Other impacts of COVID</t>
  </si>
  <si>
    <t>Community response</t>
  </si>
  <si>
    <t>EOC/DOC</t>
  </si>
  <si>
    <t>CBOs</t>
  </si>
  <si>
    <t>Others</t>
  </si>
  <si>
    <t>OSU/TRACE</t>
  </si>
  <si>
    <t>Jobs/economic</t>
  </si>
  <si>
    <t>Food security</t>
  </si>
  <si>
    <t>Child care</t>
  </si>
  <si>
    <t>All-cause mortality and accidental deaths</t>
  </si>
  <si>
    <t>Unintentional injury deaths</t>
  </si>
  <si>
    <t>Urban/rural planning</t>
  </si>
  <si>
    <t>Access to care</t>
  </si>
  <si>
    <t>Insurance rates</t>
  </si>
  <si>
    <t>Health care provider ratios</t>
  </si>
  <si>
    <t>Preventive services</t>
  </si>
  <si>
    <t>Adolescent well-care visits</t>
  </si>
  <si>
    <t>Routine check-ups</t>
  </si>
  <si>
    <t>Oral health</t>
  </si>
  <si>
    <t>Chronic disease screenings</t>
  </si>
  <si>
    <t>Treatment</t>
  </si>
  <si>
    <t>Hospital treatment data</t>
  </si>
  <si>
    <t>SHS system</t>
  </si>
  <si>
    <t>Health navigation</t>
  </si>
  <si>
    <t>Public/private insurance</t>
  </si>
  <si>
    <t>Public health partnerships</t>
  </si>
  <si>
    <t>Schools</t>
  </si>
  <si>
    <t>Hospital</t>
  </si>
  <si>
    <t>CCO</t>
  </si>
  <si>
    <t>Drug dashboard</t>
  </si>
  <si>
    <t>OSCaR</t>
  </si>
  <si>
    <t>Cardiovascular disease</t>
  </si>
  <si>
    <t>BRFSS/OPHAT</t>
  </si>
  <si>
    <t>Opera</t>
  </si>
  <si>
    <t>ALERT</t>
  </si>
  <si>
    <t>Opera/Alert</t>
  </si>
  <si>
    <t>County Health Rankings</t>
  </si>
  <si>
    <t>Unhoused adults</t>
  </si>
  <si>
    <t>Food safety</t>
  </si>
  <si>
    <t>PERSON</t>
  </si>
  <si>
    <t>Peter</t>
  </si>
  <si>
    <t>Katie</t>
  </si>
  <si>
    <t>Paulina</t>
  </si>
  <si>
    <t>Katie-County Health Rankings</t>
  </si>
  <si>
    <t>Katie- County Health Rankings</t>
  </si>
  <si>
    <t>Katie*</t>
  </si>
  <si>
    <t>Peter?</t>
  </si>
  <si>
    <t xml:space="preserve">Benton County </t>
  </si>
  <si>
    <t xml:space="preserve">Number Proficient </t>
  </si>
  <si>
    <t xml:space="preserve">All Students </t>
  </si>
  <si>
    <t xml:space="preserve">Number Not Proficient </t>
  </si>
  <si>
    <t xml:space="preserve">Percent Proficient </t>
  </si>
  <si>
    <t xml:space="preserve">Percent not Proficient </t>
  </si>
  <si>
    <t xml:space="preserve">Lincoln County </t>
  </si>
  <si>
    <t xml:space="preserve">Total Number of Participants </t>
  </si>
  <si>
    <t xml:space="preserve">3rd Grade </t>
  </si>
  <si>
    <t xml:space="preserve">8th Grade </t>
  </si>
  <si>
    <t xml:space="preserve">Linn County </t>
  </si>
  <si>
    <t xml:space="preserve">Oregon </t>
  </si>
  <si>
    <t xml:space="preserve">3rd/ 8th Grade Language Arts Proficiency </t>
  </si>
  <si>
    <t xml:space="preserve">Lincoln County = Eddyville Charter School and Siletz Valley </t>
  </si>
  <si>
    <t xml:space="preserve">Benton County = Alsea Charter Schoolm and Blodgett Elementary School </t>
  </si>
  <si>
    <t>Linn County =  Lourdes School and Oregon Virtual Education</t>
  </si>
  <si>
    <t xml:space="preserve">Schools Not Included due to Limited Data: </t>
  </si>
  <si>
    <t xml:space="preserve">Data Source: ODE </t>
  </si>
  <si>
    <t>https://www.oregon.gov/ode/educator-resources/assessment/Pages/Assessment-Group-Reports.aspx</t>
  </si>
  <si>
    <t xml:space="preserve">Eco disadvantaged </t>
  </si>
  <si>
    <t>Benton County: Inavale Community Partners dba Muddy Creek Charter School, Jefferson Elementary School, Blodgett Elementary School, and  Kings Valley Charter School</t>
  </si>
  <si>
    <t xml:space="preserve">Lincoln County: </t>
  </si>
  <si>
    <t>Linn County: Oak Grove Elementary School and Lourdes School, and Lacomb School</t>
  </si>
  <si>
    <t xml:space="preserve">Economicly Disadvantaged </t>
  </si>
  <si>
    <t xml:space="preserve">Total Students </t>
  </si>
  <si>
    <t>Oregon</t>
  </si>
  <si>
    <t xml:space="preserve">High School Graduation Rate </t>
  </si>
  <si>
    <t xml:space="preserve">Cohort </t>
  </si>
  <si>
    <t xml:space="preserve">Cohort Graduation Rate </t>
  </si>
  <si>
    <t xml:space="preserve">Number who Graduated </t>
  </si>
  <si>
    <t>Lincoln County</t>
  </si>
  <si>
    <t>American Indian/Alaska Native</t>
  </si>
  <si>
    <t>Asian</t>
  </si>
  <si>
    <t>Black/African American</t>
  </si>
  <si>
    <t>Hispanic/Latino</t>
  </si>
  <si>
    <t>Native Hawaiian/Pacific Islander</t>
  </si>
  <si>
    <t>White</t>
  </si>
  <si>
    <t>Multi-Racial</t>
  </si>
  <si>
    <t xml:space="preserve">Race and Ethnicity </t>
  </si>
  <si>
    <t>*</t>
  </si>
  <si>
    <t xml:space="preserve">White Students </t>
  </si>
  <si>
    <t xml:space="preserve">Hispanic or Latinx Students </t>
  </si>
  <si>
    <t>Economically Disadvantage</t>
  </si>
  <si>
    <t xml:space="preserve">Economically Disadvantaged </t>
  </si>
  <si>
    <t xml:space="preserve">Female </t>
  </si>
  <si>
    <t xml:space="preserve">Male </t>
  </si>
  <si>
    <t>Meets the Positive Youth Development Benchmark</t>
  </si>
  <si>
    <t>Benton</t>
  </si>
  <si>
    <t>Lincoln</t>
  </si>
  <si>
    <t>Linn</t>
  </si>
  <si>
    <t xml:space="preserve">8th </t>
  </si>
  <si>
    <t xml:space="preserve">11th </t>
  </si>
  <si>
    <t>8th</t>
  </si>
  <si>
    <t>Physical health is excellent, very good, or good</t>
  </si>
  <si>
    <t>Emotional/mental health is excellent, very good, or good</t>
  </si>
  <si>
    <t>"I can do most things if I try."</t>
  </si>
  <si>
    <t>"At least one teacher/adult in my school really cares about me."</t>
  </si>
  <si>
    <t>Volunteers to help others in community</t>
  </si>
  <si>
    <t>"I can work out my problems."</t>
  </si>
  <si>
    <t xml:space="preserve">8th grade </t>
  </si>
  <si>
    <t xml:space="preserve">11th grade </t>
  </si>
  <si>
    <t>Felt sad or hopeless almost every day for 2+ weeks in a row</t>
  </si>
  <si>
    <t xml:space="preserve">Linn </t>
  </si>
  <si>
    <t>11th</t>
  </si>
  <si>
    <t>Suicide Seriously considered attempting suicide</t>
  </si>
  <si>
    <t>Actually attempted suicide</t>
  </si>
  <si>
    <t>Red = Increase from 2015 to 2020</t>
  </si>
  <si>
    <t xml:space="preserve">Depression, Suicidal Ideation, and Suicide Attempt </t>
  </si>
  <si>
    <t xml:space="preserve">Bullying </t>
  </si>
  <si>
    <t>Has experienced any type of bullying on the way to, from, or at school during the past 30 days</t>
  </si>
  <si>
    <t>During the past 30 days, have you ever been bullied at school (in-person and cyberbullying).</t>
  </si>
  <si>
    <t>Race or ethnic orgin</t>
  </si>
  <si>
    <t>Unwanted sexual comments or attention</t>
  </si>
  <si>
    <t>Perceived LGBT status</t>
  </si>
  <si>
    <t>Weight, clothes, acne, etc</t>
  </si>
  <si>
    <t>About group of friends</t>
  </si>
  <si>
    <t xml:space="preserve">Other </t>
  </si>
  <si>
    <t xml:space="preserve">Benton </t>
  </si>
  <si>
    <t xml:space="preserve">11th Grade </t>
  </si>
  <si>
    <t>During your life, has any adult ever intentionally hit or physically hurt you?</t>
  </si>
  <si>
    <t>During your life, has any adult ever had sexual contact with you?</t>
  </si>
  <si>
    <t>*Not included in 8th grade survey</t>
  </si>
  <si>
    <t>During the past 12 months, did you have any emotional or mental health care needs that were not met?</t>
  </si>
  <si>
    <t xml:space="preserve">Mental Health Services </t>
  </si>
  <si>
    <t xml:space="preserve">Substance Use </t>
  </si>
  <si>
    <t xml:space="preserve">Alcohol (at least one drink) </t>
  </si>
  <si>
    <t xml:space="preserve">Smoke Combustable Cigarettes </t>
  </si>
  <si>
    <t xml:space="preserve">Prescription Drugs </t>
  </si>
  <si>
    <t xml:space="preserve">E-Cigarettes </t>
  </si>
  <si>
    <t>Prescription Drugs</t>
  </si>
  <si>
    <t xml:space="preserve">Alcohol  </t>
  </si>
  <si>
    <t>180:1</t>
  </si>
  <si>
    <t>100:1</t>
  </si>
  <si>
    <t>220:1</t>
  </si>
  <si>
    <t>550:1</t>
  </si>
  <si>
    <t xml:space="preserve">Mental Health Providers per 1,000 individuals </t>
  </si>
  <si>
    <t>City</t>
  </si>
  <si>
    <t>County</t>
  </si>
  <si>
    <t xml:space="preserve">Corvallis/Philomath </t>
  </si>
  <si>
    <t>Albany</t>
  </si>
  <si>
    <t>Linn/Benton</t>
  </si>
  <si>
    <t xml:space="preserve">Newport </t>
  </si>
  <si>
    <t xml:space="preserve">Brownsville </t>
  </si>
  <si>
    <t xml:space="preserve">Lincoln City </t>
  </si>
  <si>
    <t>Lebanon</t>
  </si>
  <si>
    <t>Oregon State Average</t>
  </si>
  <si>
    <t>Scio</t>
  </si>
  <si>
    <t>Harrisburg</t>
  </si>
  <si>
    <t xml:space="preserve">Monroe </t>
  </si>
  <si>
    <t>Siletz</t>
  </si>
  <si>
    <t xml:space="preserve">Blodgett </t>
  </si>
  <si>
    <t xml:space="preserve">Sweet Home </t>
  </si>
  <si>
    <t>Toledo</t>
  </si>
  <si>
    <t>Waldport</t>
  </si>
  <si>
    <t xml:space="preserve">Mill City/Gates </t>
  </si>
  <si>
    <t xml:space="preserve">Yachats </t>
  </si>
  <si>
    <t>Only includes cities analyzed in Oregon Office of Rural Health Report:  Oregon areas of unmet health care needs, 2021</t>
  </si>
  <si>
    <t xml:space="preserve">Source: County Health Rankings </t>
  </si>
  <si>
    <t>12-17</t>
  </si>
  <si>
    <t>18-24</t>
  </si>
  <si>
    <t>25-64</t>
  </si>
  <si>
    <t>2-5</t>
  </si>
  <si>
    <t>6-11</t>
  </si>
  <si>
    <t xml:space="preserve">65 and older </t>
  </si>
  <si>
    <t>Age Group</t>
  </si>
  <si>
    <t xml:space="preserve">Percent with a Severe and Persistant Mental Illness </t>
  </si>
  <si>
    <t xml:space="preserve">Total </t>
  </si>
  <si>
    <t xml:space="preserve">Data Source: </t>
  </si>
  <si>
    <t xml:space="preserve">Lincoln </t>
  </si>
  <si>
    <t>0-17</t>
  </si>
  <si>
    <t>18-29</t>
  </si>
  <si>
    <t>30-49</t>
  </si>
  <si>
    <t>50-64</t>
  </si>
  <si>
    <t>65+</t>
  </si>
  <si>
    <t>Unknown</t>
  </si>
  <si>
    <t xml:space="preserve">Unknown </t>
  </si>
  <si>
    <t xml:space="preserve">White </t>
  </si>
  <si>
    <t xml:space="preserve">American Indian/Alaska Native </t>
  </si>
  <si>
    <t>Hispanic or Latinx</t>
  </si>
  <si>
    <t xml:space="preserve">Black </t>
  </si>
  <si>
    <t xml:space="preserve">Asian </t>
  </si>
  <si>
    <t xml:space="preserve">Native Hawaiian </t>
  </si>
  <si>
    <t>Oregon State</t>
  </si>
  <si>
    <t xml:space="preserve">Region </t>
  </si>
  <si>
    <t xml:space="preserve">LBL Region </t>
  </si>
  <si>
    <t>        White alone</t>
  </si>
  <si>
    <t>        Black or African American alone</t>
  </si>
  <si>
    <t>        American Indian and Alaska Native alone</t>
  </si>
  <si>
    <t>        Asian alone</t>
  </si>
  <si>
    <t>        Native Hawaiian and Other Pacific Islander alone</t>
  </si>
  <si>
    <t>    Hispanic or Latino</t>
  </si>
  <si>
    <t>Asian and Native Hawaiian</t>
  </si>
  <si>
    <t>2020 Rate per 100,00</t>
  </si>
  <si>
    <t>2021 Rate per 100,000</t>
  </si>
  <si>
    <t>Female %</t>
  </si>
  <si>
    <t>Unknown Sex %</t>
  </si>
  <si>
    <t>Male %</t>
  </si>
  <si>
    <t xml:space="preserve">The rate of domestic violence victims per 100,000 population from 2020-2021 by race and ethnicity </t>
  </si>
  <si>
    <t xml:space="preserve">Race/Ethnicity </t>
  </si>
  <si>
    <t>The percent of domestic violence victims from 2020-2021 by age</t>
  </si>
  <si>
    <t xml:space="preserve">Percent of Domestic Violence Victims from 2020-2021  by Sex </t>
  </si>
  <si>
    <t xml:space="preserve">The rate of domestic violence victims per 100,000 population in 2020 and 2021 </t>
  </si>
  <si>
    <t xml:space="preserve">The percent of domestic violence victims from 2020-2021 by race and ethnicity </t>
  </si>
  <si>
    <t>Race/Ethnicity</t>
  </si>
  <si>
    <t xml:space="preserve">2. The rates of domestic violence victims per 100,000 populaiton were calculated using 2019 and 2020 population estimates from Benton, Lincoln, Linn, and Oregon from OPHAT </t>
  </si>
  <si>
    <t xml:space="preserve">3. The rates of domestic violence victims per 100,000 populaiton by race and ethnicity were calculated using race and hispanic ethnicity 2020 estimates from US Census data </t>
  </si>
  <si>
    <r>
      <rPr>
        <sz val="10"/>
        <color theme="1"/>
        <rFont val="Calibri"/>
        <family val="2"/>
        <scheme val="minor"/>
      </rPr>
      <t>1.</t>
    </r>
    <r>
      <rPr>
        <u/>
        <sz val="10"/>
        <color theme="1"/>
        <rFont val="Calibri"/>
        <family val="2"/>
        <scheme val="minor"/>
      </rPr>
      <t xml:space="preserve"> Data Source: Uniform Crime Report, Victims Interactive Dashboard </t>
    </r>
  </si>
  <si>
    <t>Data Notes:</t>
  </si>
  <si>
    <t xml:space="preserve">Notes </t>
  </si>
  <si>
    <t>Uniform Crime Domestic Violence Reports</t>
  </si>
  <si>
    <t xml:space="preserve">Migrant Worker </t>
  </si>
  <si>
    <t xml:space="preserve">Seasonal Workers </t>
  </si>
  <si>
    <t>Non-Farmworkers in Migrant Households</t>
  </si>
  <si>
    <t>Source: Vital Role of Migrants in the State Economy</t>
  </si>
  <si>
    <t xml:space="preserve">Katie </t>
  </si>
  <si>
    <t xml:space="preserve">Woman, Infants, and Children Participants </t>
  </si>
  <si>
    <t xml:space="preserve">Families Served by WIC </t>
  </si>
  <si>
    <t>Percent of all pregnant women served by WIC</t>
  </si>
  <si>
    <t xml:space="preserve">Percent of WIC moms who breastfeed for the first 6 months </t>
  </si>
  <si>
    <t xml:space="preserve">Linn County 2020 WIC Report </t>
  </si>
  <si>
    <t xml:space="preserve">Lincoln County 2020 WIC Report </t>
  </si>
  <si>
    <t xml:space="preserve">Benton County 2020WIC Report </t>
  </si>
  <si>
    <t xml:space="preserve">Source: </t>
  </si>
  <si>
    <t xml:space="preserve">Food Insecurity </t>
  </si>
  <si>
    <t xml:space="preserve">Percent Food Insecure </t>
  </si>
  <si>
    <t>Number Food Insecure</t>
  </si>
  <si>
    <t xml:space="preserve">Number with Limited Access to Healthy Food </t>
  </si>
  <si>
    <t xml:space="preserve">Percent with Limited Access to Healthy Food </t>
  </si>
  <si>
    <t xml:space="preserve">Below SNAP Eligibility </t>
  </si>
  <si>
    <t>Above SNAP Eligibility</t>
  </si>
  <si>
    <t xml:space="preserve">Data Source: County Health Rankings </t>
  </si>
  <si>
    <t xml:space="preserve">Data Source: Feeding America </t>
  </si>
  <si>
    <t xml:space="preserve">Air Quality for Largest Cities in Region </t>
  </si>
  <si>
    <t xml:space="preserve">Source: Oregon Air Quality Annual 2020 Report </t>
  </si>
  <si>
    <t xml:space="preserve">Air Pollution and Quality </t>
  </si>
  <si>
    <t xml:space="preserve">Can we just include this in the narrative? All I can find relates to drinking water violations and it is just a yes or no </t>
  </si>
  <si>
    <t xml:space="preserve">Wild Fire </t>
  </si>
  <si>
    <t xml:space="preserve">Beton </t>
  </si>
  <si>
    <t>Grand Total</t>
  </si>
  <si>
    <t>Source: Oregon Department of Forestry</t>
  </si>
  <si>
    <t xml:space="preserve">Extreme Heat </t>
  </si>
  <si>
    <t xml:space="preserve">Is this the same as food insecurity? </t>
  </si>
  <si>
    <t xml:space="preserve">I do not know how to get this </t>
  </si>
  <si>
    <t xml:space="preserve">What kind of food safety data are we looking for? </t>
  </si>
  <si>
    <t xml:space="preserve">Total Reports </t>
  </si>
  <si>
    <t xml:space="preserve">Number referred </t>
  </si>
  <si>
    <t xml:space="preserve">Number closed at screening </t>
  </si>
  <si>
    <t xml:space="preserve">Percent closed at screening </t>
  </si>
  <si>
    <t xml:space="preserve">Founded </t>
  </si>
  <si>
    <t xml:space="preserve">Unfounded </t>
  </si>
  <si>
    <t xml:space="preserve">Unable to Determine </t>
  </si>
  <si>
    <t xml:space="preserve">The percent of child abuse reports referred for child abuse claims, Child Welfare Data Book 2020 </t>
  </si>
  <si>
    <t>The percent of child abuse reports filed in 2020 that were founded, Child Welfare Data Book, 2020</t>
  </si>
  <si>
    <t>The percent of child abuse reports filed in 2019 and 2020, Child Welfare Data Book, 2019-2020</t>
  </si>
  <si>
    <t xml:space="preserve">Mental Injury </t>
  </si>
  <si>
    <t xml:space="preserve">Neglect </t>
  </si>
  <si>
    <t xml:space="preserve">Physical Abuse </t>
  </si>
  <si>
    <t xml:space="preserve">Sexual Abuse </t>
  </si>
  <si>
    <t>Threat of Harm</t>
  </si>
  <si>
    <t>**</t>
  </si>
  <si>
    <t xml:space="preserve">** Data unavailable </t>
  </si>
  <si>
    <t>The percent of child abuse by type of abuse reported, Child Welfare Data Book, 2020</t>
  </si>
  <si>
    <t>The rate of child abuse victims per 1,000 children under 18 from 2018-2020, Child Welfare Data Book, 2020</t>
  </si>
  <si>
    <t xml:space="preserve">I am working on some IHN data? I do not know if that is what we want since it is not pop level. </t>
  </si>
  <si>
    <t xml:space="preserve">2019 Child Welfare Data Book </t>
  </si>
  <si>
    <t xml:space="preserve">2020 Child Welfare Data Book </t>
  </si>
  <si>
    <t>0-5</t>
  </si>
  <si>
    <t>6-12</t>
  </si>
  <si>
    <t>13-17</t>
  </si>
  <si>
    <t>18+</t>
  </si>
  <si>
    <t xml:space="preserve">Median Months in Foster Care </t>
  </si>
  <si>
    <t xml:space="preserve">New Foster Homes </t>
  </si>
  <si>
    <t xml:space="preserve">Closed Foster Homes </t>
  </si>
  <si>
    <t>Percentage</t>
  </si>
  <si>
    <t>Count</t>
  </si>
  <si>
    <t>Children who spent at least one day in foster care in 2020</t>
  </si>
  <si>
    <t xml:space="preserve">Count </t>
  </si>
  <si>
    <t>The percent of children who experienced foster care for at least one day</t>
  </si>
  <si>
    <t>Number of foster care homes in 2019 and 2020</t>
  </si>
  <si>
    <t>Number of  new foster care homes in 2020</t>
  </si>
  <si>
    <t>The percent of adults who report 4 or more ACEs, 2014-2017</t>
  </si>
  <si>
    <t xml:space="preserve">Poverty </t>
  </si>
  <si>
    <t xml:space="preserve">Yes </t>
  </si>
  <si>
    <t>No</t>
  </si>
  <si>
    <t xml:space="preserve">Enrolled in OHP/Medicaid </t>
  </si>
  <si>
    <t xml:space="preserve">Overweight/Obese </t>
  </si>
  <si>
    <t xml:space="preserve">Cigarette Smoking </t>
  </si>
  <si>
    <t xml:space="preserve">The percent of adults living in the IHN-CCO region  reporting 4 or more ACEs by socioeconomic characteristics </t>
  </si>
  <si>
    <t xml:space="preserve">*Diasbility </t>
  </si>
  <si>
    <r>
      <rPr>
        <b/>
        <sz val="9"/>
        <color theme="1"/>
        <rFont val="Calibri"/>
        <family val="2"/>
        <scheme val="minor"/>
      </rPr>
      <t>*Disability</t>
    </r>
    <r>
      <rPr>
        <sz val="9"/>
        <color theme="1"/>
        <rFont val="Calibri"/>
        <family val="2"/>
        <scheme val="minor"/>
      </rPr>
      <t xml:space="preserve"> = Poor physical or mental health limits daily activities and/or health problems require use of special equipment</t>
    </r>
  </si>
  <si>
    <t xml:space="preserve">High School Graduate or Less </t>
  </si>
  <si>
    <t xml:space="preserve">Some College </t>
  </si>
  <si>
    <t xml:space="preserve">Bachelors Degree or Higher </t>
  </si>
  <si>
    <t>Reports 4 or more ACEs</t>
  </si>
  <si>
    <t xml:space="preserve">Does not report 4 or more ACEs </t>
  </si>
  <si>
    <t xml:space="preserve">The percent of adults living in the IHN-CCO region  reporting 4 or more ACEs by educational attainment </t>
  </si>
  <si>
    <t>ACEs Adults, Source OPHAT 2014-2017</t>
  </si>
  <si>
    <t xml:space="preserve">I have adult data for this from OPHAT </t>
  </si>
  <si>
    <t xml:space="preserve">Trying to get ESSENCE data on ED visits related to heat exhaustion, seeking approval from OHA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</si>
</sst>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222222"/>
      <name val="Verdana"/>
      <family val="2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3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/>
    <xf numFmtId="0" fontId="0" fillId="0" borderId="0" xfId="0" applyBorder="1"/>
    <xf numFmtId="164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1" fillId="0" borderId="0" xfId="0" applyFont="1" applyAlignment="1"/>
    <xf numFmtId="0" fontId="0" fillId="0" borderId="8" xfId="0" applyBorder="1"/>
    <xf numFmtId="0" fontId="0" fillId="0" borderId="8" xfId="0" applyBorder="1" applyAlignment="1">
      <alignment horizontal="left"/>
    </xf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left"/>
    </xf>
    <xf numFmtId="165" fontId="0" fillId="0" borderId="2" xfId="1" applyNumberFormat="1" applyFont="1" applyBorder="1" applyAlignment="1">
      <alignment horizontal="center"/>
    </xf>
    <xf numFmtId="165" fontId="0" fillId="0" borderId="2" xfId="1" applyNumberFormat="1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Border="1" applyAlignment="1">
      <alignment horizontal="left"/>
    </xf>
    <xf numFmtId="165" fontId="0" fillId="0" borderId="0" xfId="1" applyNumberFormat="1" applyFont="1" applyBorder="1" applyAlignment="1">
      <alignment horizontal="right"/>
    </xf>
    <xf numFmtId="0" fontId="6" fillId="0" borderId="0" xfId="2" applyAlignment="1">
      <alignment horizontal="left"/>
    </xf>
    <xf numFmtId="0" fontId="0" fillId="0" borderId="7" xfId="0" applyBorder="1"/>
    <xf numFmtId="0" fontId="0" fillId="0" borderId="9" xfId="0" applyBorder="1"/>
    <xf numFmtId="165" fontId="0" fillId="0" borderId="0" xfId="1" applyNumberFormat="1" applyFont="1" applyAlignment="1">
      <alignment horizontal="right" vertical="center"/>
    </xf>
    <xf numFmtId="165" fontId="0" fillId="0" borderId="0" xfId="1" applyNumberFormat="1" applyFont="1" applyAlignment="1">
      <alignment horizontal="right"/>
    </xf>
    <xf numFmtId="0" fontId="5" fillId="0" borderId="0" xfId="0" applyFont="1" applyFill="1" applyBorder="1"/>
    <xf numFmtId="0" fontId="0" fillId="0" borderId="0" xfId="0" applyAlignment="1"/>
    <xf numFmtId="0" fontId="1" fillId="0" borderId="0" xfId="0" applyFont="1" applyFill="1"/>
    <xf numFmtId="0" fontId="2" fillId="0" borderId="2" xfId="0" applyFont="1" applyFill="1" applyBorder="1" applyAlignment="1">
      <alignment horizontal="center"/>
    </xf>
    <xf numFmtId="0" fontId="5" fillId="13" borderId="0" xfId="0" applyFont="1" applyFill="1" applyBorder="1" applyAlignment="1"/>
    <xf numFmtId="165" fontId="0" fillId="0" borderId="2" xfId="0" applyNumberFormat="1" applyBorder="1"/>
    <xf numFmtId="165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0" xfId="0" applyBorder="1" applyAlignment="1"/>
    <xf numFmtId="0" fontId="0" fillId="0" borderId="12" xfId="0" applyFill="1" applyBorder="1"/>
    <xf numFmtId="0" fontId="4" fillId="0" borderId="12" xfId="0" applyFont="1" applyFill="1" applyBorder="1"/>
    <xf numFmtId="165" fontId="4" fillId="0" borderId="0" xfId="1" applyNumberFormat="1" applyFont="1" applyBorder="1" applyAlignment="1"/>
    <xf numFmtId="165" fontId="0" fillId="0" borderId="0" xfId="0" applyNumberFormat="1" applyBorder="1" applyAlignment="1"/>
    <xf numFmtId="165" fontId="0" fillId="0" borderId="0" xfId="1" applyNumberFormat="1" applyFont="1" applyBorder="1" applyAlignment="1"/>
    <xf numFmtId="0" fontId="0" fillId="0" borderId="0" xfId="0" applyFill="1" applyBorder="1" applyAlignment="1"/>
    <xf numFmtId="165" fontId="4" fillId="0" borderId="2" xfId="0" applyNumberFormat="1" applyFont="1" applyBorder="1" applyAlignment="1">
      <alignment horizontal="center"/>
    </xf>
    <xf numFmtId="165" fontId="0" fillId="0" borderId="0" xfId="1" applyNumberFormat="1" applyFont="1" applyFill="1" applyBorder="1" applyAlignment="1"/>
    <xf numFmtId="165" fontId="0" fillId="0" borderId="0" xfId="1" applyNumberFormat="1" applyFont="1" applyBorder="1"/>
    <xf numFmtId="165" fontId="0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10" fontId="0" fillId="0" borderId="2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/>
    <xf numFmtId="0" fontId="1" fillId="0" borderId="2" xfId="0" applyFont="1" applyBorder="1"/>
    <xf numFmtId="165" fontId="0" fillId="0" borderId="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/>
    <xf numFmtId="165" fontId="0" fillId="0" borderId="13" xfId="0" applyNumberFormat="1" applyBorder="1" applyAlignment="1">
      <alignment horizontal="center" vertical="center"/>
    </xf>
    <xf numFmtId="1" fontId="0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165" fontId="0" fillId="0" borderId="0" xfId="1" applyNumberFormat="1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10" fontId="0" fillId="0" borderId="0" xfId="0" applyNumberFormat="1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15" borderId="2" xfId="0" applyFill="1" applyBorder="1" applyAlignment="1">
      <alignment horizontal="center" vertical="center"/>
    </xf>
    <xf numFmtId="0" fontId="6" fillId="0" borderId="0" xfId="2"/>
    <xf numFmtId="16" fontId="0" fillId="0" borderId="0" xfId="0" applyNumberFormat="1"/>
    <xf numFmtId="0" fontId="0" fillId="0" borderId="0" xfId="0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15" xfId="0" applyBorder="1"/>
    <xf numFmtId="165" fontId="0" fillId="0" borderId="15" xfId="1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5" borderId="2" xfId="0" applyFill="1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/>
    <xf numFmtId="165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6" xfId="0" applyBorder="1"/>
    <xf numFmtId="0" fontId="8" fillId="0" borderId="0" xfId="0" applyFont="1" applyBorder="1"/>
    <xf numFmtId="0" fontId="8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6" fillId="0" borderId="0" xfId="2" applyFill="1" applyBorder="1" applyAlignment="1">
      <alignment horizontal="left"/>
    </xf>
    <xf numFmtId="0" fontId="7" fillId="0" borderId="0" xfId="0" applyFont="1" applyFill="1"/>
    <xf numFmtId="0" fontId="7" fillId="0" borderId="0" xfId="0" applyFont="1"/>
    <xf numFmtId="0" fontId="7" fillId="18" borderId="0" xfId="0" applyFont="1" applyFill="1"/>
    <xf numFmtId="9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0" fillId="0" borderId="1" xfId="0" applyBorder="1"/>
    <xf numFmtId="0" fontId="0" fillId="0" borderId="11" xfId="0" applyBorder="1"/>
    <xf numFmtId="9" fontId="0" fillId="0" borderId="1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18" borderId="0" xfId="0" applyFill="1"/>
    <xf numFmtId="0" fontId="0" fillId="4" borderId="0" xfId="0" applyFont="1" applyFill="1"/>
    <xf numFmtId="0" fontId="5" fillId="0" borderId="3" xfId="0" applyFont="1" applyFill="1" applyBorder="1"/>
    <xf numFmtId="0" fontId="5" fillId="0" borderId="4" xfId="0" applyFont="1" applyFill="1" applyBorder="1"/>
    <xf numFmtId="3" fontId="0" fillId="0" borderId="2" xfId="0" applyNumberFormat="1" applyBorder="1" applyAlignment="1">
      <alignment horizontal="center"/>
    </xf>
    <xf numFmtId="0" fontId="0" fillId="19" borderId="0" xfId="0" applyFill="1" applyAlignment="1">
      <alignment horizontal="left" vertical="center"/>
    </xf>
    <xf numFmtId="0" fontId="0" fillId="19" borderId="0" xfId="0" applyFill="1" applyAlignment="1">
      <alignment horizontal="left" vertical="center" wrapText="1"/>
    </xf>
    <xf numFmtId="0" fontId="1" fillId="20" borderId="2" xfId="0" applyFont="1" applyFill="1" applyBorder="1" applyAlignment="1">
      <alignment horizontal="left"/>
    </xf>
    <xf numFmtId="0" fontId="1" fillId="20" borderId="2" xfId="0" applyFont="1" applyFill="1" applyBorder="1"/>
    <xf numFmtId="0" fontId="0" fillId="0" borderId="0" xfId="0" applyBorder="1" applyAlignment="1">
      <alignment horizontal="left"/>
    </xf>
    <xf numFmtId="0" fontId="0" fillId="19" borderId="0" xfId="0" applyFill="1"/>
    <xf numFmtId="0" fontId="0" fillId="19" borderId="0" xfId="0" applyFill="1" applyAlignment="1">
      <alignment wrapText="1"/>
    </xf>
    <xf numFmtId="165" fontId="0" fillId="0" borderId="0" xfId="0" applyNumberFormat="1"/>
    <xf numFmtId="0" fontId="0" fillId="0" borderId="3" xfId="0" applyBorder="1"/>
    <xf numFmtId="0" fontId="0" fillId="0" borderId="5" xfId="0" applyBorder="1"/>
    <xf numFmtId="0" fontId="0" fillId="0" borderId="2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19" borderId="0" xfId="0" applyFont="1" applyFill="1"/>
    <xf numFmtId="0" fontId="0" fillId="19" borderId="0" xfId="0" applyFont="1" applyFill="1" applyAlignment="1">
      <alignment wrapText="1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1" fillId="0" borderId="0" xfId="0" applyFont="1"/>
    <xf numFmtId="165" fontId="0" fillId="0" borderId="2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4" fillId="0" borderId="0" xfId="0" applyFont="1" applyFill="1" applyBorder="1"/>
    <xf numFmtId="1" fontId="0" fillId="0" borderId="0" xfId="1" applyNumberFormat="1" applyFont="1"/>
    <xf numFmtId="10" fontId="0" fillId="0" borderId="2" xfId="0" applyNumberForma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5" fontId="0" fillId="0" borderId="0" xfId="0" applyNumberFormat="1" applyBorder="1" applyAlignment="1">
      <alignment horizontal="center" vertical="center"/>
    </xf>
    <xf numFmtId="0" fontId="1" fillId="15" borderId="2" xfId="0" applyFont="1" applyFill="1" applyBorder="1" applyAlignment="1">
      <alignment horizontal="left" wrapText="1"/>
    </xf>
    <xf numFmtId="0" fontId="14" fillId="4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" fillId="15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" fillId="15" borderId="5" xfId="0" applyFont="1" applyFill="1" applyBorder="1" applyAlignment="1">
      <alignment horizontal="left" wrapText="1"/>
    </xf>
    <xf numFmtId="0" fontId="1" fillId="15" borderId="6" xfId="0" applyFont="1" applyFill="1" applyBorder="1" applyAlignment="1">
      <alignment horizontal="left" wrapText="1"/>
    </xf>
    <xf numFmtId="0" fontId="1" fillId="15" borderId="7" xfId="0" applyFont="1" applyFill="1" applyBorder="1" applyAlignment="1">
      <alignment horizontal="left" wrapText="1"/>
    </xf>
    <xf numFmtId="0" fontId="1" fillId="15" borderId="8" xfId="0" applyFont="1" applyFill="1" applyBorder="1" applyAlignment="1">
      <alignment horizontal="left" wrapText="1"/>
    </xf>
    <xf numFmtId="0" fontId="1" fillId="15" borderId="0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left" wrapText="1"/>
    </xf>
    <xf numFmtId="0" fontId="1" fillId="15" borderId="10" xfId="0" applyFont="1" applyFill="1" applyBorder="1" applyAlignment="1">
      <alignment horizontal="left" wrapText="1"/>
    </xf>
    <xf numFmtId="0" fontId="1" fillId="15" borderId="1" xfId="0" applyFont="1" applyFill="1" applyBorder="1" applyAlignment="1">
      <alignment horizontal="left" wrapText="1"/>
    </xf>
    <xf numFmtId="0" fontId="1" fillId="15" borderId="11" xfId="0" applyFont="1" applyFill="1" applyBorder="1" applyAlignment="1">
      <alignment horizontal="left" wrapText="1"/>
    </xf>
    <xf numFmtId="0" fontId="5" fillId="6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5" fillId="6" borderId="3" xfId="0" applyFont="1" applyFill="1" applyBorder="1"/>
    <xf numFmtId="0" fontId="5" fillId="6" borderId="4" xfId="0" applyFont="1" applyFill="1" applyBorder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14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2" fillId="0" borderId="8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15" borderId="2" xfId="0" applyFont="1" applyFill="1" applyBorder="1" applyAlignment="1">
      <alignment horizontal="left" vertical="center"/>
    </xf>
    <xf numFmtId="0" fontId="5" fillId="15" borderId="2" xfId="0" applyFont="1" applyFill="1" applyBorder="1"/>
    <xf numFmtId="0" fontId="0" fillId="0" borderId="2" xfId="0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left" wrapText="1"/>
    </xf>
    <xf numFmtId="0" fontId="0" fillId="11" borderId="2" xfId="0" applyFill="1" applyBorder="1" applyAlignment="1">
      <alignment horizontal="left" vertical="center" wrapText="1"/>
    </xf>
    <xf numFmtId="0" fontId="5" fillId="15" borderId="15" xfId="0" applyFont="1" applyFill="1" applyBorder="1"/>
    <xf numFmtId="0" fontId="1" fillId="0" borderId="2" xfId="0" applyFont="1" applyFill="1" applyBorder="1" applyAlignment="1">
      <alignment horizontal="center"/>
    </xf>
    <xf numFmtId="1" fontId="0" fillId="7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5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10" fillId="0" borderId="2" xfId="2" applyFont="1" applyFill="1" applyBorder="1" applyAlignment="1">
      <alignment horizontal="center"/>
    </xf>
    <xf numFmtId="0" fontId="6" fillId="0" borderId="5" xfId="2" applyFill="1" applyBorder="1" applyAlignment="1">
      <alignment horizontal="left"/>
    </xf>
    <xf numFmtId="0" fontId="6" fillId="0" borderId="6" xfId="2" applyFill="1" applyBorder="1" applyAlignment="1">
      <alignment horizontal="left"/>
    </xf>
    <xf numFmtId="0" fontId="0" fillId="15" borderId="15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2" xfId="0" applyFont="1" applyFill="1" applyBorder="1" applyAlignment="1">
      <alignment horizontal="center" wrapText="1"/>
    </xf>
    <xf numFmtId="0" fontId="0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wrapText="1"/>
    </xf>
    <xf numFmtId="9" fontId="6" fillId="0" borderId="8" xfId="2" applyNumberFormat="1" applyBorder="1" applyAlignment="1">
      <alignment horizontal="left"/>
    </xf>
    <xf numFmtId="9" fontId="6" fillId="0" borderId="0" xfId="2" applyNumberFormat="1" applyBorder="1" applyAlignment="1">
      <alignment horizontal="left"/>
    </xf>
    <xf numFmtId="9" fontId="6" fillId="0" borderId="10" xfId="2" applyNumberFormat="1" applyBorder="1" applyAlignment="1">
      <alignment horizontal="left"/>
    </xf>
    <xf numFmtId="9" fontId="6" fillId="0" borderId="1" xfId="2" applyNumberFormat="1" applyBorder="1" applyAlignment="1">
      <alignment horizontal="left"/>
    </xf>
    <xf numFmtId="9" fontId="0" fillId="0" borderId="1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0" borderId="6" xfId="2" applyBorder="1" applyAlignment="1">
      <alignment horizontal="center"/>
    </xf>
    <xf numFmtId="0" fontId="0" fillId="15" borderId="15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6" fillId="0" borderId="2" xfId="2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6" fillId="0" borderId="8" xfId="2" applyBorder="1" applyAlignment="1">
      <alignment horizontal="left" vertical="center"/>
    </xf>
    <xf numFmtId="0" fontId="6" fillId="0" borderId="0" xfId="2" applyBorder="1" applyAlignment="1">
      <alignment horizontal="left" vertical="center"/>
    </xf>
    <xf numFmtId="0" fontId="6" fillId="0" borderId="9" xfId="2" applyBorder="1" applyAlignment="1">
      <alignment horizontal="left" vertical="center"/>
    </xf>
    <xf numFmtId="0" fontId="6" fillId="0" borderId="10" xfId="2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1" xfId="2" applyBorder="1" applyAlignment="1">
      <alignment horizontal="left" vertical="center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" fillId="15" borderId="2" xfId="0" applyFont="1" applyFill="1" applyBorder="1"/>
    <xf numFmtId="0" fontId="13" fillId="0" borderId="6" xfId="0" applyFont="1" applyFill="1" applyBorder="1" applyAlignment="1"/>
    <xf numFmtId="0" fontId="1" fillId="15" borderId="2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adults living in the IHN-CCO region  reporting 4 or more ACEs by educational attainment,</a:t>
            </a:r>
            <a:r>
              <a:rPr lang="en-US" sz="1100" baseline="0"/>
              <a:t> </a:t>
            </a:r>
            <a:r>
              <a:rPr lang="en-US" sz="1100" b="0" i="0" u="none" strike="noStrike" baseline="0">
                <a:effectLst/>
              </a:rPr>
              <a:t>Oregon Public Health Assessment Tool, 2014-2017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ACEs!$B$25</c:f>
              <c:strCache>
                <c:ptCount val="1"/>
                <c:pt idx="0">
                  <c:v>Reports 4 or more 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ACEs!$A$26:$A$28</c:f>
              <c:strCache>
                <c:ptCount val="3"/>
                <c:pt idx="0">
                  <c:v>High School Graduate or Less </c:v>
                </c:pt>
                <c:pt idx="1">
                  <c:v>Some College </c:v>
                </c:pt>
                <c:pt idx="2">
                  <c:v>Bachelors Degree or Higher </c:v>
                </c:pt>
              </c:strCache>
            </c:strRef>
          </c:cat>
          <c:val>
            <c:numRef>
              <c:f>ACEs!$B$26:$B$28</c:f>
              <c:numCache>
                <c:formatCode>0.0%</c:formatCode>
                <c:ptCount val="3"/>
                <c:pt idx="0">
                  <c:v>0.224</c:v>
                </c:pt>
                <c:pt idx="1">
                  <c:v>0.20399999999999999</c:v>
                </c:pt>
                <c:pt idx="2">
                  <c:v>0.14499999999999999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3-4993-BC23-43B91F34F5BC}"/>
            </c:ext>
          </c:extLst>
        </c:ser>
        <c:ser>
          <c:idx val="1"/>
          <c:order val="1"/>
          <c:tx>
            <c:strRef>
              <c:f>ACEs!$C$25</c:f>
              <c:strCache>
                <c:ptCount val="1"/>
                <c:pt idx="0">
                  <c:v>Does not report 4 or more ACEs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ACEs!$A$26:$A$28</c:f>
              <c:strCache>
                <c:ptCount val="3"/>
                <c:pt idx="0">
                  <c:v>High School Graduate or Less </c:v>
                </c:pt>
                <c:pt idx="1">
                  <c:v>Some College </c:v>
                </c:pt>
                <c:pt idx="2">
                  <c:v>Bachelors Degree or Higher </c:v>
                </c:pt>
              </c:strCache>
            </c:strRef>
          </c:cat>
          <c:val>
            <c:numRef>
              <c:f>ACEs!$C$26:$C$28</c:f>
              <c:numCache>
                <c:formatCode>0.0%</c:formatCode>
                <c:ptCount val="3"/>
                <c:pt idx="0">
                  <c:v>0.77600000000000002</c:v>
                </c:pt>
                <c:pt idx="1">
                  <c:v>0.79600000000000004</c:v>
                </c:pt>
                <c:pt idx="2">
                  <c:v>0.85499999999999998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3-4993-BC23-43B91F34F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62712"/>
        <c:axId val="430465992"/>
      </c:barChart>
      <c:catAx>
        <c:axId val="430462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65992"/>
        <c:crosses val="autoZero"/>
        <c:auto val="1"/>
        <c:lblAlgn val="ctr"/>
        <c:lblOffset val="100"/>
        <c:noMultiLvlLbl val="0"/>
      </c:catAx>
      <c:valAx>
        <c:axId val="43046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6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adults living in the IHN-CCO region  reporting 4 or more ACEs by socioeconomic characteristics, </a:t>
            </a:r>
            <a:r>
              <a:rPr lang="en-US" sz="1100" b="0" i="0" u="none" strike="noStrike" baseline="0">
                <a:effectLst/>
              </a:rPr>
              <a:t>Oregon Public Health Assessment Tool, 2014-2017</a:t>
            </a:r>
            <a:r>
              <a:rPr lang="en-US" sz="11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ACEs!$B$13</c:f>
              <c:strCache>
                <c:ptCount val="1"/>
                <c:pt idx="0">
                  <c:v>Yes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ACEs!$A$14:$A$18</c:f>
              <c:strCache>
                <c:ptCount val="5"/>
                <c:pt idx="0">
                  <c:v>Poverty </c:v>
                </c:pt>
                <c:pt idx="1">
                  <c:v>*Diasbility </c:v>
                </c:pt>
                <c:pt idx="2">
                  <c:v>Enrolled in OHP/Medicaid </c:v>
                </c:pt>
                <c:pt idx="3">
                  <c:v>Overweight/Obese </c:v>
                </c:pt>
                <c:pt idx="4">
                  <c:v>Cigarette Smoking </c:v>
                </c:pt>
              </c:strCache>
            </c:strRef>
          </c:cat>
          <c:val>
            <c:numRef>
              <c:f>ACEs!$B$14:$B$18</c:f>
              <c:numCache>
                <c:formatCode>0.0%</c:formatCode>
                <c:ptCount val="5"/>
                <c:pt idx="0">
                  <c:v>0.26700000000000002</c:v>
                </c:pt>
                <c:pt idx="1">
                  <c:v>0.34599999999999997</c:v>
                </c:pt>
                <c:pt idx="2">
                  <c:v>0.24</c:v>
                </c:pt>
                <c:pt idx="3">
                  <c:v>0.23200000000000001</c:v>
                </c:pt>
                <c:pt idx="4">
                  <c:v>0.35499999999999998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6-4EC0-8741-2C7619E867CF}"/>
            </c:ext>
          </c:extLst>
        </c:ser>
        <c:ser>
          <c:idx val="1"/>
          <c:order val="1"/>
          <c:tx>
            <c:strRef>
              <c:f>ACEs!$C$13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ACEs!$A$14:$A$18</c:f>
              <c:strCache>
                <c:ptCount val="5"/>
                <c:pt idx="0">
                  <c:v>Poverty </c:v>
                </c:pt>
                <c:pt idx="1">
                  <c:v>*Diasbility </c:v>
                </c:pt>
                <c:pt idx="2">
                  <c:v>Enrolled in OHP/Medicaid </c:v>
                </c:pt>
                <c:pt idx="3">
                  <c:v>Overweight/Obese </c:v>
                </c:pt>
                <c:pt idx="4">
                  <c:v>Cigarette Smoking </c:v>
                </c:pt>
              </c:strCache>
            </c:strRef>
          </c:cat>
          <c:val>
            <c:numRef>
              <c:f>ACEs!$C$14:$C$18</c:f>
              <c:numCache>
                <c:formatCode>0.0%</c:formatCode>
                <c:ptCount val="5"/>
                <c:pt idx="0">
                  <c:v>0.21199999999999999</c:v>
                </c:pt>
                <c:pt idx="1">
                  <c:v>0.128</c:v>
                </c:pt>
                <c:pt idx="2">
                  <c:v>0.19</c:v>
                </c:pt>
                <c:pt idx="3">
                  <c:v>0.187</c:v>
                </c:pt>
                <c:pt idx="4">
                  <c:v>0.17100000000000001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6-4EC0-8741-2C7619E867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0441888"/>
        <c:axId val="760446152"/>
      </c:barChart>
      <c:catAx>
        <c:axId val="76044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Socioeconomic characteristic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46152"/>
        <c:crosses val="autoZero"/>
        <c:auto val="1"/>
        <c:lblAlgn val="ctr"/>
        <c:lblOffset val="100"/>
        <c:noMultiLvlLbl val="0"/>
      </c:catAx>
      <c:valAx>
        <c:axId val="7604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4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adults who report 4 or more ACEs, Oregon</a:t>
            </a:r>
            <a:r>
              <a:rPr lang="en-US" sz="1100" baseline="0"/>
              <a:t> Public Health Assessment Tool, </a:t>
            </a:r>
            <a:r>
              <a:rPr lang="en-US" sz="1100"/>
              <a:t>2014-2017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ACEs!$B$5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ACEs!$A$6:$A$8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ACEs!$B$6:$B$8</c:f>
              <c:numCache>
                <c:formatCode>0.00%</c:formatCode>
                <c:ptCount val="3"/>
                <c:pt idx="0">
                  <c:v>0.189</c:v>
                </c:pt>
                <c:pt idx="1">
                  <c:v>0.28899999999999998</c:v>
                </c:pt>
                <c:pt idx="2">
                  <c:v>0.20899999999999999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415F-92B5-C3140EF9767C}"/>
            </c:ext>
          </c:extLst>
        </c:ser>
        <c:ser>
          <c:idx val="1"/>
          <c:order val="1"/>
          <c:tx>
            <c:strRef>
              <c:f>ACEs!$C$5</c:f>
              <c:strCache>
                <c:ptCount val="1"/>
                <c:pt idx="0">
                  <c:v>Female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ACEs!$A$6:$A$8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ACEs!$C$6:$C$8</c:f>
              <c:numCache>
                <c:formatCode>0.0%</c:formatCode>
                <c:ptCount val="3"/>
                <c:pt idx="0">
                  <c:v>0.19400000000000001</c:v>
                </c:pt>
                <c:pt idx="1">
                  <c:v>0.307</c:v>
                </c:pt>
                <c:pt idx="2">
                  <c:v>0.21299999999999999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9-415F-92B5-C3140EF9767C}"/>
            </c:ext>
          </c:extLst>
        </c:ser>
        <c:ser>
          <c:idx val="2"/>
          <c:order val="2"/>
          <c:tx>
            <c:strRef>
              <c:f>ACEs!$D$5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ACEs!$A$6:$A$8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ACEs!$D$6:$D$8</c:f>
              <c:numCache>
                <c:formatCode>0.0%</c:formatCode>
                <c:ptCount val="3"/>
                <c:pt idx="0">
                  <c:v>0.183</c:v>
                </c:pt>
                <c:pt idx="1">
                  <c:v>0.24299999999999999</c:v>
                </c:pt>
                <c:pt idx="2">
                  <c:v>0.20300000000000001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9-415F-92B5-C3140EF976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9010368"/>
        <c:axId val="819017912"/>
      </c:barChart>
      <c:catAx>
        <c:axId val="81901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17912"/>
        <c:crosses val="autoZero"/>
        <c:auto val="1"/>
        <c:lblAlgn val="ctr"/>
        <c:lblOffset val="100"/>
        <c:noMultiLvlLbl val="0"/>
      </c:catAx>
      <c:valAx>
        <c:axId val="8190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1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3rd graders proficient in Language Arts by County, Oregon Department of Education, 2018-2019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'!$A$17</c:f>
              <c:strCache>
                <c:ptCount val="1"/>
                <c:pt idx="0">
                  <c:v>Percent Proficient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'!$B$16:$E$16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'!$B$17:$E$17</c:f>
              <c:numCache>
                <c:formatCode>0.0%</c:formatCode>
                <c:ptCount val="4"/>
                <c:pt idx="0">
                  <c:v>0.53409090909090906</c:v>
                </c:pt>
                <c:pt idx="1">
                  <c:v>0.35866261398176291</c:v>
                </c:pt>
                <c:pt idx="2">
                  <c:v>0.41829608938547486</c:v>
                </c:pt>
                <c:pt idx="3">
                  <c:v>0.46121657722404785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2-48AE-9D13-33A665704D11}"/>
            </c:ext>
          </c:extLst>
        </c:ser>
        <c:ser>
          <c:idx val="1"/>
          <c:order val="1"/>
          <c:tx>
            <c:strRef>
              <c:f>'K-12 data '!$A$18</c:f>
              <c:strCache>
                <c:ptCount val="1"/>
                <c:pt idx="0">
                  <c:v>Percent not Proficient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'!$B$16:$E$16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'!$B$18:$E$18</c:f>
              <c:numCache>
                <c:formatCode>0.0%</c:formatCode>
                <c:ptCount val="4"/>
                <c:pt idx="0">
                  <c:v>0.45129870129870131</c:v>
                </c:pt>
                <c:pt idx="1">
                  <c:v>0.63221884498480241</c:v>
                </c:pt>
                <c:pt idx="2">
                  <c:v>0.58100558659217882</c:v>
                </c:pt>
                <c:pt idx="3">
                  <c:v>0.53159649164282841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62-48AE-9D13-33A665704D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2847920"/>
        <c:axId val="452849232"/>
      </c:barChart>
      <c:catAx>
        <c:axId val="45284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49232"/>
        <c:crosses val="autoZero"/>
        <c:auto val="1"/>
        <c:lblAlgn val="ctr"/>
        <c:lblOffset val="100"/>
        <c:noMultiLvlLbl val="0"/>
      </c:catAx>
      <c:valAx>
        <c:axId val="4528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4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8th graders proficient in Language Arts by County, Oregon Department of Education, 2018-2019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'!$A$22</c:f>
              <c:strCache>
                <c:ptCount val="1"/>
                <c:pt idx="0">
                  <c:v>Percent Proficient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'!$B$21:$E$21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'!$B$22:$E$22</c:f>
              <c:numCache>
                <c:formatCode>0.0%</c:formatCode>
                <c:ptCount val="4"/>
                <c:pt idx="0">
                  <c:v>0.6149068322981367</c:v>
                </c:pt>
                <c:pt idx="1">
                  <c:v>0.41141141141141141</c:v>
                </c:pt>
                <c:pt idx="2">
                  <c:v>0.47682119205298013</c:v>
                </c:pt>
                <c:pt idx="3">
                  <c:v>0.52938077678272111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4-44D2-8445-3A532F8E1E94}"/>
            </c:ext>
          </c:extLst>
        </c:ser>
        <c:ser>
          <c:idx val="1"/>
          <c:order val="1"/>
          <c:tx>
            <c:strRef>
              <c:f>'K-12 data '!$A$23</c:f>
              <c:strCache>
                <c:ptCount val="1"/>
                <c:pt idx="0">
                  <c:v>Percent not Proficient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'!$B$21:$E$21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'!$B$23:$E$23</c:f>
              <c:numCache>
                <c:formatCode>0.0%</c:formatCode>
                <c:ptCount val="4"/>
                <c:pt idx="0">
                  <c:v>0.38354037267080743</c:v>
                </c:pt>
                <c:pt idx="1">
                  <c:v>0.58258258258258255</c:v>
                </c:pt>
                <c:pt idx="2">
                  <c:v>0.52257676098735706</c:v>
                </c:pt>
                <c:pt idx="3">
                  <c:v>0.4663569752406494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4-44D2-8445-3A532F8E1E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1205864"/>
        <c:axId val="601204552"/>
      </c:barChart>
      <c:catAx>
        <c:axId val="601205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04552"/>
        <c:crosses val="autoZero"/>
        <c:auto val="1"/>
        <c:lblAlgn val="ctr"/>
        <c:lblOffset val="100"/>
        <c:noMultiLvlLbl val="0"/>
      </c:catAx>
      <c:valAx>
        <c:axId val="60120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0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3rd graders who are </a:t>
            </a:r>
            <a:r>
              <a:rPr lang="en-US" b="1"/>
              <a:t>economicaly disadvantaged </a:t>
            </a:r>
            <a:r>
              <a:rPr lang="en-US"/>
              <a:t>who are proficient in Language Arts, Oregon Department of Education, 2018-2018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'!$D$38</c:f>
              <c:strCache>
                <c:ptCount val="1"/>
                <c:pt idx="0">
                  <c:v>Economicly Disadvantaged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'!$E$37:$H$37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</c:v>
                </c:pt>
              </c:strCache>
            </c:strRef>
          </c:cat>
          <c:val>
            <c:numRef>
              <c:f>'K-12 data '!$E$38:$H$38</c:f>
              <c:numCache>
                <c:formatCode>0.0%</c:formatCode>
                <c:ptCount val="4"/>
                <c:pt idx="0">
                  <c:v>0.29743589743589743</c:v>
                </c:pt>
                <c:pt idx="1">
                  <c:v>0.35866261398176291</c:v>
                </c:pt>
                <c:pt idx="2">
                  <c:v>0.35276679841897235</c:v>
                </c:pt>
                <c:pt idx="3">
                  <c:v>0.33237947617344304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2-401C-8D0A-7B433546710A}"/>
            </c:ext>
          </c:extLst>
        </c:ser>
        <c:ser>
          <c:idx val="1"/>
          <c:order val="1"/>
          <c:tx>
            <c:strRef>
              <c:f>'K-12 data '!$D$39</c:f>
              <c:strCache>
                <c:ptCount val="1"/>
                <c:pt idx="0">
                  <c:v>Total Students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'!$E$37:$H$37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</c:v>
                </c:pt>
              </c:strCache>
            </c:strRef>
          </c:cat>
          <c:val>
            <c:numRef>
              <c:f>'K-12 data '!$E$39:$H$39</c:f>
              <c:numCache>
                <c:formatCode>0.0%</c:formatCode>
                <c:ptCount val="4"/>
                <c:pt idx="0">
                  <c:v>0.53409090909090906</c:v>
                </c:pt>
                <c:pt idx="1">
                  <c:v>0.35866261398176291</c:v>
                </c:pt>
                <c:pt idx="2">
                  <c:v>0.41829608938547486</c:v>
                </c:pt>
                <c:pt idx="3">
                  <c:v>0.46121657722404785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2-401C-8D0A-7B4335467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3616408"/>
        <c:axId val="429431472"/>
      </c:barChart>
      <c:catAx>
        <c:axId val="43361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31472"/>
        <c:crosses val="autoZero"/>
        <c:auto val="1"/>
        <c:lblAlgn val="ctr"/>
        <c:lblOffset val="100"/>
        <c:noMultiLvlLbl val="0"/>
      </c:catAx>
      <c:valAx>
        <c:axId val="4294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5810276679841896E-2"/>
              <c:y val="0.36034514924701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1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are </a:t>
            </a:r>
            <a:r>
              <a:rPr lang="en-US" b="1"/>
              <a:t>economicaly disadvantaged </a:t>
            </a:r>
            <a:r>
              <a:rPr lang="en-US"/>
              <a:t>who are proficient in Language Arts, Oregon Department of Education, 2018-2018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'!$D$42</c:f>
              <c:strCache>
                <c:ptCount val="1"/>
                <c:pt idx="0">
                  <c:v>Economicly Disadvantaged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'!$E$41:$H$41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</c:v>
                </c:pt>
              </c:strCache>
            </c:strRef>
          </c:cat>
          <c:val>
            <c:numRef>
              <c:f>'K-12 data '!$E$42:$H$42</c:f>
              <c:numCache>
                <c:formatCode>0.0%</c:formatCode>
                <c:ptCount val="4"/>
                <c:pt idx="0">
                  <c:v>0.6149068322981367</c:v>
                </c:pt>
                <c:pt idx="1">
                  <c:v>0.41141141141141141</c:v>
                </c:pt>
                <c:pt idx="2">
                  <c:v>0.47682119205298013</c:v>
                </c:pt>
                <c:pt idx="3">
                  <c:v>0.52938077678272111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4-40F2-876A-23EF12AA10DE}"/>
            </c:ext>
          </c:extLst>
        </c:ser>
        <c:ser>
          <c:idx val="1"/>
          <c:order val="1"/>
          <c:tx>
            <c:strRef>
              <c:f>'K-12 data '!$D$43</c:f>
              <c:strCache>
                <c:ptCount val="1"/>
                <c:pt idx="0">
                  <c:v>Total Students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'!$E$41:$H$41</c:f>
              <c:strCache>
                <c:ptCount val="4"/>
                <c:pt idx="0">
                  <c:v>Benton County </c:v>
                </c:pt>
                <c:pt idx="1">
                  <c:v>Lincoln County </c:v>
                </c:pt>
                <c:pt idx="2">
                  <c:v>Linn County </c:v>
                </c:pt>
                <c:pt idx="3">
                  <c:v>Oregon</c:v>
                </c:pt>
              </c:strCache>
            </c:strRef>
          </c:cat>
          <c:val>
            <c:numRef>
              <c:f>'K-12 data '!$E$43:$H$43</c:f>
              <c:numCache>
                <c:formatCode>0.0%</c:formatCode>
                <c:ptCount val="4"/>
                <c:pt idx="0">
                  <c:v>0.38562091503267976</c:v>
                </c:pt>
                <c:pt idx="1">
                  <c:v>0.3</c:v>
                </c:pt>
                <c:pt idx="2">
                  <c:v>0.56571428571428573</c:v>
                </c:pt>
                <c:pt idx="3">
                  <c:v>0.40020147442648474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4-40F2-876A-23EF12AA10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1205920"/>
        <c:axId val="531202312"/>
      </c:barChart>
      <c:catAx>
        <c:axId val="5312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02312"/>
        <c:crosses val="autoZero"/>
        <c:auto val="1"/>
        <c:lblAlgn val="ctr"/>
        <c:lblOffset val="100"/>
        <c:noMultiLvlLbl val="0"/>
      </c:catAx>
      <c:valAx>
        <c:axId val="53120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556420233463035E-2"/>
              <c:y val="0.45888824212927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0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students who were 9th graders in 2016-2017 school year who graduated in 2020-2021 school year, Oregon Department of Education, 2020-2021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'!$F$54</c:f>
              <c:strCache>
                <c:ptCount val="1"/>
                <c:pt idx="0">
                  <c:v>All Students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'!$G$53:$J$53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'!$G$54:$J$54</c:f>
              <c:numCache>
                <c:formatCode>0.0%</c:formatCode>
                <c:ptCount val="4"/>
                <c:pt idx="0">
                  <c:v>0.86357786357786359</c:v>
                </c:pt>
                <c:pt idx="1">
                  <c:v>0.57823129251700678</c:v>
                </c:pt>
                <c:pt idx="2">
                  <c:v>0.71935636535731184</c:v>
                </c:pt>
                <c:pt idx="3">
                  <c:v>0.80634358187671495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4-43BB-956B-2390C222DB01}"/>
            </c:ext>
          </c:extLst>
        </c:ser>
        <c:ser>
          <c:idx val="1"/>
          <c:order val="1"/>
          <c:tx>
            <c:strRef>
              <c:f>'K-12 data '!$F$55</c:f>
              <c:strCache>
                <c:ptCount val="1"/>
                <c:pt idx="0">
                  <c:v>White Students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'!$G$53:$J$53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'!$G$55:$J$55</c:f>
              <c:numCache>
                <c:formatCode>0.0%</c:formatCode>
                <c:ptCount val="4"/>
                <c:pt idx="0">
                  <c:v>0.85537918871252205</c:v>
                </c:pt>
                <c:pt idx="1">
                  <c:v>0.5625</c:v>
                </c:pt>
                <c:pt idx="2">
                  <c:v>0.72</c:v>
                </c:pt>
                <c:pt idx="3">
                  <c:v>0.82080297085201792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4-43BB-956B-2390C222DB01}"/>
            </c:ext>
          </c:extLst>
        </c:ser>
        <c:ser>
          <c:idx val="2"/>
          <c:order val="2"/>
          <c:tx>
            <c:strRef>
              <c:f>'K-12 data '!$F$56</c:f>
              <c:strCache>
                <c:ptCount val="1"/>
                <c:pt idx="0">
                  <c:v>Hispanic or Latinx Students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'!$G$53:$J$53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'!$G$56:$J$56</c:f>
              <c:numCache>
                <c:formatCode>0.0%</c:formatCode>
                <c:ptCount val="4"/>
                <c:pt idx="0">
                  <c:v>0.88235294117647056</c:v>
                </c:pt>
                <c:pt idx="1">
                  <c:v>0.64356435643564358</c:v>
                </c:pt>
                <c:pt idx="2">
                  <c:v>0.68438538205980071</c:v>
                </c:pt>
                <c:pt idx="3">
                  <c:v>0.77036900027744382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74-43BB-956B-2390C222D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1187552"/>
        <c:axId val="531195752"/>
      </c:barChart>
      <c:catAx>
        <c:axId val="53118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95752"/>
        <c:crosses val="autoZero"/>
        <c:auto val="1"/>
        <c:lblAlgn val="ctr"/>
        <c:lblOffset val="100"/>
        <c:noMultiLvlLbl val="0"/>
      </c:catAx>
      <c:valAx>
        <c:axId val="53119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economically disadvantaged students who were 9th graders in 2016-2017 school year who graduated in 2020-2021 school year, Oregon Department of Education, 2020-2021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'!$F$75</c:f>
              <c:strCache>
                <c:ptCount val="1"/>
                <c:pt idx="0">
                  <c:v>All Students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'!$G$74:$J$74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'!$G$75:$J$75</c:f>
              <c:numCache>
                <c:formatCode>0.0%</c:formatCode>
                <c:ptCount val="4"/>
                <c:pt idx="0">
                  <c:v>0.86357786357786359</c:v>
                </c:pt>
                <c:pt idx="1">
                  <c:v>0.57823129251700678</c:v>
                </c:pt>
                <c:pt idx="2">
                  <c:v>0.71935636535731184</c:v>
                </c:pt>
                <c:pt idx="3">
                  <c:v>0.80634358187671495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7-40E4-AB80-29C1810F51C4}"/>
            </c:ext>
          </c:extLst>
        </c:ser>
        <c:ser>
          <c:idx val="1"/>
          <c:order val="1"/>
          <c:tx>
            <c:strRef>
              <c:f>'K-12 data '!$F$76</c:f>
              <c:strCache>
                <c:ptCount val="1"/>
                <c:pt idx="0">
                  <c:v>Economically Disadvantaged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'!$G$74:$J$74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'!$G$76:$J$76</c:f>
              <c:numCache>
                <c:formatCode>0.0%</c:formatCode>
                <c:ptCount val="4"/>
                <c:pt idx="0">
                  <c:v>0.75444839857651247</c:v>
                </c:pt>
                <c:pt idx="1">
                  <c:v>0.5821917808219178</c:v>
                </c:pt>
                <c:pt idx="2">
                  <c:v>0.67809364548494988</c:v>
                </c:pt>
                <c:pt idx="3">
                  <c:v>0.76993977306758066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27-40E4-AB80-29C1810F5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2843336"/>
        <c:axId val="612843008"/>
      </c:barChart>
      <c:catAx>
        <c:axId val="612843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43008"/>
        <c:crosses val="autoZero"/>
        <c:auto val="1"/>
        <c:lblAlgn val="ctr"/>
        <c:lblOffset val="100"/>
        <c:noMultiLvlLbl val="0"/>
      </c:catAx>
      <c:valAx>
        <c:axId val="6128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4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students who were 9th graders in 2016-2017 school year who graduated in 2020-2021 school year by sex, Oregon Department of Education, 2020-2021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'K-12 data '!$F$97</c:f>
              <c:strCache>
                <c:ptCount val="1"/>
                <c:pt idx="0">
                  <c:v>All Students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'!$G$96:$J$96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'!$G$97:$J$97</c:f>
              <c:numCache>
                <c:formatCode>0.0%</c:formatCode>
                <c:ptCount val="4"/>
                <c:pt idx="0">
                  <c:v>0.86357786357786359</c:v>
                </c:pt>
                <c:pt idx="1">
                  <c:v>0.57823129251700678</c:v>
                </c:pt>
                <c:pt idx="2">
                  <c:v>0.71935636535731184</c:v>
                </c:pt>
                <c:pt idx="3">
                  <c:v>0.80634358187671495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2-4086-9502-2778DDF022FB}"/>
            </c:ext>
          </c:extLst>
        </c:ser>
        <c:ser>
          <c:idx val="1"/>
          <c:order val="1"/>
          <c:tx>
            <c:strRef>
              <c:f>'K-12 data '!$F$98</c:f>
              <c:strCache>
                <c:ptCount val="1"/>
                <c:pt idx="0">
                  <c:v>Female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'!$G$96:$J$96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'!$G$98:$J$98</c:f>
              <c:numCache>
                <c:formatCode>0.0%</c:formatCode>
                <c:ptCount val="4"/>
                <c:pt idx="0">
                  <c:v>0.87365591397849462</c:v>
                </c:pt>
                <c:pt idx="1">
                  <c:v>0.625</c:v>
                </c:pt>
                <c:pt idx="2">
                  <c:v>0.75673166202414111</c:v>
                </c:pt>
                <c:pt idx="3">
                  <c:v>0.8348590917250045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2-4086-9502-2778DDF022FB}"/>
            </c:ext>
          </c:extLst>
        </c:ser>
        <c:ser>
          <c:idx val="2"/>
          <c:order val="2"/>
          <c:tx>
            <c:strRef>
              <c:f>'K-12 data '!$F$99</c:f>
              <c:strCache>
                <c:ptCount val="1"/>
                <c:pt idx="0">
                  <c:v>Male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'K-12 data '!$G$96:$J$96</c:f>
              <c:strCache>
                <c:ptCount val="4"/>
                <c:pt idx="0">
                  <c:v>Benton County </c:v>
                </c:pt>
                <c:pt idx="1">
                  <c:v>Lincoln County</c:v>
                </c:pt>
                <c:pt idx="2">
                  <c:v>Linn County </c:v>
                </c:pt>
                <c:pt idx="3">
                  <c:v>Oregon </c:v>
                </c:pt>
              </c:strCache>
            </c:strRef>
          </c:cat>
          <c:val>
            <c:numRef>
              <c:f>'K-12 data '!$G$99:$J$99</c:f>
              <c:numCache>
                <c:formatCode>0.0%</c:formatCode>
                <c:ptCount val="4"/>
                <c:pt idx="0">
                  <c:v>0.85929648241206025</c:v>
                </c:pt>
                <c:pt idx="1">
                  <c:v>0.5339366515837104</c:v>
                </c:pt>
                <c:pt idx="2">
                  <c:v>0.68385214007782102</c:v>
                </c:pt>
                <c:pt idx="3">
                  <c:v>0.78058594241166857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2-4086-9502-2778DDF022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1345456"/>
        <c:axId val="531343488"/>
      </c:barChart>
      <c:catAx>
        <c:axId val="53134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43488"/>
        <c:crosses val="autoZero"/>
        <c:auto val="1"/>
        <c:lblAlgn val="ctr"/>
        <c:lblOffset val="100"/>
        <c:noMultiLvlLbl val="0"/>
      </c:catAx>
      <c:valAx>
        <c:axId val="5313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129658594655379E-2"/>
              <c:y val="0.45903056191076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4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reported domestic violence victims reported by sex from 2020-2021, Uniform Crime Report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'Domestic Violence '!$K$98</c:f>
              <c:strCache>
                <c:ptCount val="1"/>
                <c:pt idx="0">
                  <c:v>Female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'!$J$99:$J$102</c:f>
              <c:strCache>
                <c:ptCount val="4"/>
                <c:pt idx="0">
                  <c:v>Benton </c:v>
                </c:pt>
                <c:pt idx="1">
                  <c:v>Lincoln 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'Domestic Violence '!$K$99:$K$102</c:f>
              <c:numCache>
                <c:formatCode>0.0%</c:formatCode>
                <c:ptCount val="4"/>
                <c:pt idx="0">
                  <c:v>0.49612403100775193</c:v>
                </c:pt>
                <c:pt idx="1">
                  <c:v>0.62</c:v>
                </c:pt>
                <c:pt idx="2">
                  <c:v>0.65668202764976957</c:v>
                </c:pt>
                <c:pt idx="3">
                  <c:v>0.57452471482889733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9-482F-A136-000DD3C8EAF1}"/>
            </c:ext>
          </c:extLst>
        </c:ser>
        <c:ser>
          <c:idx val="1"/>
          <c:order val="1"/>
          <c:tx>
            <c:strRef>
              <c:f>'Domestic Violence '!$L$98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'!$J$99:$J$102</c:f>
              <c:strCache>
                <c:ptCount val="4"/>
                <c:pt idx="0">
                  <c:v>Benton </c:v>
                </c:pt>
                <c:pt idx="1">
                  <c:v>Lincoln 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'Domestic Violence '!$L$99:$L$102</c:f>
              <c:numCache>
                <c:formatCode>0.0%</c:formatCode>
                <c:ptCount val="4"/>
                <c:pt idx="0">
                  <c:v>0.34496124031007752</c:v>
                </c:pt>
                <c:pt idx="1">
                  <c:v>0.36</c:v>
                </c:pt>
                <c:pt idx="2">
                  <c:v>0.23963133640552994</c:v>
                </c:pt>
                <c:pt idx="3">
                  <c:v>0.22927756653992395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9-482F-A136-000DD3C8EAF1}"/>
            </c:ext>
          </c:extLst>
        </c:ser>
        <c:ser>
          <c:idx val="2"/>
          <c:order val="2"/>
          <c:tx>
            <c:strRef>
              <c:f>'Domestic Violence '!$M$98</c:f>
              <c:strCache>
                <c:ptCount val="1"/>
                <c:pt idx="0">
                  <c:v>Unknown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'!$J$99:$J$102</c:f>
              <c:strCache>
                <c:ptCount val="4"/>
                <c:pt idx="0">
                  <c:v>Benton </c:v>
                </c:pt>
                <c:pt idx="1">
                  <c:v>Lincoln 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'Domestic Violence '!$M$99:$M$102</c:f>
              <c:numCache>
                <c:formatCode>0.0%</c:formatCode>
                <c:ptCount val="4"/>
                <c:pt idx="0">
                  <c:v>0.15891472868217055</c:v>
                </c:pt>
                <c:pt idx="1">
                  <c:v>0.02</c:v>
                </c:pt>
                <c:pt idx="2">
                  <c:v>0.10368663594470046</c:v>
                </c:pt>
                <c:pt idx="3">
                  <c:v>0.19619771863117871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9-482F-A136-000DD3C8EA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1623704"/>
        <c:axId val="675128752"/>
      </c:barChart>
      <c:catAx>
        <c:axId val="631623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28752"/>
        <c:crosses val="autoZero"/>
        <c:auto val="1"/>
        <c:lblAlgn val="ctr"/>
        <c:lblOffset val="100"/>
        <c:noMultiLvlLbl val="0"/>
      </c:catAx>
      <c:valAx>
        <c:axId val="675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2.5958697241317028E-2"/>
              <c:y val="0.463229560292861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2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reported domestic violence victims reported by sex from 2020-2021, Uniform Crime Report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'Domestic Violence '!$H$113</c:f>
              <c:strCache>
                <c:ptCount val="1"/>
                <c:pt idx="0">
                  <c:v>0-17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'!$I$113:$L$113</c:f>
              <c:numCache>
                <c:formatCode>0.0%</c:formatCode>
                <c:ptCount val="4"/>
                <c:pt idx="0">
                  <c:v>5.3763440860215055E-2</c:v>
                </c:pt>
                <c:pt idx="1">
                  <c:v>9.0909090909090912E-2</c:v>
                </c:pt>
                <c:pt idx="2">
                  <c:v>0.11751152073732719</c:v>
                </c:pt>
                <c:pt idx="3">
                  <c:v>5.4752851711026618E-2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C-442D-B2A2-B098C2DE8215}"/>
            </c:ext>
          </c:extLst>
        </c:ser>
        <c:ser>
          <c:idx val="1"/>
          <c:order val="1"/>
          <c:tx>
            <c:strRef>
              <c:f>'Domestic Violence '!$H$114</c:f>
              <c:strCache>
                <c:ptCount val="1"/>
                <c:pt idx="0">
                  <c:v>18-29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'!$I$114:$L$114</c:f>
              <c:numCache>
                <c:formatCode>0.0%</c:formatCode>
                <c:ptCount val="4"/>
                <c:pt idx="0">
                  <c:v>0.26881720430107525</c:v>
                </c:pt>
                <c:pt idx="1">
                  <c:v>0.20202020202020202</c:v>
                </c:pt>
                <c:pt idx="2">
                  <c:v>0.20506912442396313</c:v>
                </c:pt>
                <c:pt idx="3">
                  <c:v>0.22519011406844106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C-442D-B2A2-B098C2DE8215}"/>
            </c:ext>
          </c:extLst>
        </c:ser>
        <c:ser>
          <c:idx val="2"/>
          <c:order val="2"/>
          <c:tx>
            <c:strRef>
              <c:f>'Domestic Violence '!$H$115</c:f>
              <c:strCache>
                <c:ptCount val="1"/>
                <c:pt idx="0">
                  <c:v>30-49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'!$I$115:$L$115</c:f>
              <c:numCache>
                <c:formatCode>0.0%</c:formatCode>
                <c:ptCount val="4"/>
                <c:pt idx="0">
                  <c:v>0.33333333333333331</c:v>
                </c:pt>
                <c:pt idx="1">
                  <c:v>0.41414141414141414</c:v>
                </c:pt>
                <c:pt idx="2">
                  <c:v>0.43087557603686638</c:v>
                </c:pt>
                <c:pt idx="3">
                  <c:v>0.36615969581749047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C-442D-B2A2-B098C2DE8215}"/>
            </c:ext>
          </c:extLst>
        </c:ser>
        <c:ser>
          <c:idx val="3"/>
          <c:order val="3"/>
          <c:tx>
            <c:strRef>
              <c:f>'Domestic Violence '!$H$116</c:f>
              <c:strCache>
                <c:ptCount val="1"/>
                <c:pt idx="0">
                  <c:v>50-64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'!$I$116:$L$116</c:f>
              <c:numCache>
                <c:formatCode>0.0%</c:formatCode>
                <c:ptCount val="4"/>
                <c:pt idx="0">
                  <c:v>0.13620071684587814</c:v>
                </c:pt>
                <c:pt idx="1">
                  <c:v>0.20202020202020202</c:v>
                </c:pt>
                <c:pt idx="2">
                  <c:v>0.10368663594470046</c:v>
                </c:pt>
                <c:pt idx="3">
                  <c:v>0.11711026615969582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C-442D-B2A2-B098C2DE8215}"/>
            </c:ext>
          </c:extLst>
        </c:ser>
        <c:ser>
          <c:idx val="4"/>
          <c:order val="4"/>
          <c:tx>
            <c:strRef>
              <c:f>'Domestic Violence '!$H$117</c:f>
              <c:strCache>
                <c:ptCount val="1"/>
                <c:pt idx="0">
                  <c:v>65+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'!$I$117:$L$117</c:f>
              <c:numCache>
                <c:formatCode>0.0%</c:formatCode>
                <c:ptCount val="4"/>
                <c:pt idx="0">
                  <c:v>6.8100358422939072E-2</c:v>
                </c:pt>
                <c:pt idx="1">
                  <c:v>7.0707070707070704E-2</c:v>
                </c:pt>
                <c:pt idx="2">
                  <c:v>3.9170506912442393E-2</c:v>
                </c:pt>
                <c:pt idx="3">
                  <c:v>3.9543726235741442E-2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C-442D-B2A2-B098C2DE8215}"/>
            </c:ext>
          </c:extLst>
        </c:ser>
        <c:ser>
          <c:idx val="5"/>
          <c:order val="5"/>
          <c:tx>
            <c:strRef>
              <c:f>'Domestic Violence '!$H$118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'Domestic Violence '!$I$112:$L$112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'Domestic Violence '!$I$118:$L$118</c:f>
              <c:numCache>
                <c:formatCode>0.0%</c:formatCode>
                <c:ptCount val="4"/>
                <c:pt idx="0">
                  <c:v>0.13978494623655913</c:v>
                </c:pt>
                <c:pt idx="1">
                  <c:v>2.0202020202020204E-2</c:v>
                </c:pt>
                <c:pt idx="2">
                  <c:v>0.10368663594470046</c:v>
                </c:pt>
                <c:pt idx="3">
                  <c:v>0.19724334600760457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C-442D-B2A2-B098C2DE8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239312"/>
        <c:axId val="667241608"/>
      </c:barChart>
      <c:catAx>
        <c:axId val="66723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1608"/>
        <c:crosses val="autoZero"/>
        <c:auto val="1"/>
        <c:lblAlgn val="ctr"/>
        <c:lblOffset val="100"/>
        <c:noMultiLvlLbl val="0"/>
      </c:catAx>
      <c:valAx>
        <c:axId val="66724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rate per 100,000 population of reported  domestic violence victims in 2020 and 2021, Uniform Crime Report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'Domestic Violence '!$G$120</c:f>
              <c:strCache>
                <c:ptCount val="1"/>
                <c:pt idx="0">
                  <c:v>LBL Region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'!$F$121:$F$125</c:f>
              <c:strCache>
                <c:ptCount val="5"/>
                <c:pt idx="0">
                  <c:v>White </c:v>
                </c:pt>
                <c:pt idx="1">
                  <c:v>American Indian/Alaska Native </c:v>
                </c:pt>
                <c:pt idx="2">
                  <c:v>Hispanic or Latinx</c:v>
                </c:pt>
                <c:pt idx="3">
                  <c:v>Black </c:v>
                </c:pt>
                <c:pt idx="4">
                  <c:v>Asian and Native Hawaiian</c:v>
                </c:pt>
              </c:strCache>
            </c:strRef>
          </c:cat>
          <c:val>
            <c:numRef>
              <c:f>'Domestic Violence '!$G$121:$G$125</c:f>
              <c:numCache>
                <c:formatCode>0.0</c:formatCode>
                <c:ptCount val="5"/>
                <c:pt idx="0">
                  <c:v>283.81270175184068</c:v>
                </c:pt>
                <c:pt idx="1">
                  <c:v>215.92442645074223</c:v>
                </c:pt>
                <c:pt idx="2">
                  <c:v>131.04139366376322</c:v>
                </c:pt>
                <c:pt idx="3">
                  <c:v>942.12651413189769</c:v>
                </c:pt>
                <c:pt idx="4">
                  <c:v>77.327559542220854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8-42EF-83C6-19F5071447AC}"/>
            </c:ext>
          </c:extLst>
        </c:ser>
        <c:ser>
          <c:idx val="1"/>
          <c:order val="1"/>
          <c:tx>
            <c:strRef>
              <c:f>'Domestic Violence '!$H$120</c:f>
              <c:strCache>
                <c:ptCount val="1"/>
                <c:pt idx="0">
                  <c:v>Oregon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'!$F$121:$F$125</c:f>
              <c:strCache>
                <c:ptCount val="5"/>
                <c:pt idx="0">
                  <c:v>White </c:v>
                </c:pt>
                <c:pt idx="1">
                  <c:v>American Indian/Alaska Native </c:v>
                </c:pt>
                <c:pt idx="2">
                  <c:v>Hispanic or Latinx</c:v>
                </c:pt>
                <c:pt idx="3">
                  <c:v>Black </c:v>
                </c:pt>
                <c:pt idx="4">
                  <c:v>Asian and Native Hawaiian</c:v>
                </c:pt>
              </c:strCache>
            </c:strRef>
          </c:cat>
          <c:val>
            <c:numRef>
              <c:f>'Domestic Violence '!$H$121:$H$125</c:f>
              <c:numCache>
                <c:formatCode>0.0</c:formatCode>
                <c:ptCount val="5"/>
                <c:pt idx="0">
                  <c:v>224.38575543309511</c:v>
                </c:pt>
                <c:pt idx="1">
                  <c:v>141.28553966313717</c:v>
                </c:pt>
                <c:pt idx="2">
                  <c:v>107.00509717931166</c:v>
                </c:pt>
                <c:pt idx="3">
                  <c:v>209.30373238158612</c:v>
                </c:pt>
                <c:pt idx="4">
                  <c:v>30.878348663341782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8-42EF-83C6-19F5071447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0881536"/>
        <c:axId val="630883504"/>
      </c:barChart>
      <c:catAx>
        <c:axId val="63088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Race and ethnicity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83504"/>
        <c:crosses val="autoZero"/>
        <c:auto val="1"/>
        <c:lblAlgn val="ctr"/>
        <c:lblOffset val="100"/>
        <c:noMultiLvlLbl val="0"/>
      </c:catAx>
      <c:valAx>
        <c:axId val="6308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per 100,000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8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rate per 100,000 population of reported  domestic violence victims in 2020 and 2021, </a:t>
            </a:r>
            <a:r>
              <a:rPr lang="en-US" sz="1100" b="0" i="0" u="none" strike="noStrike" baseline="0">
                <a:effectLst/>
              </a:rPr>
              <a:t>Uniform Crime Report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'Domestic Violence '!$K$92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'!$J$93:$J$96</c:f>
              <c:strCache>
                <c:ptCount val="4"/>
                <c:pt idx="0">
                  <c:v>Benton </c:v>
                </c:pt>
                <c:pt idx="1">
                  <c:v>Lincoln 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'Domestic Violence '!$K$93:$K$96</c:f>
              <c:numCache>
                <c:formatCode>0.0</c:formatCode>
                <c:ptCount val="4"/>
                <c:pt idx="0">
                  <c:v>132.471386180585</c:v>
                </c:pt>
                <c:pt idx="1">
                  <c:v>97.389142146705353</c:v>
                </c:pt>
                <c:pt idx="2">
                  <c:v>169.10312129593046</c:v>
                </c:pt>
                <c:pt idx="3">
                  <c:v>143.02237749032196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F-4525-8F76-D0ACBF14ABCE}"/>
            </c:ext>
          </c:extLst>
        </c:ser>
        <c:ser>
          <c:idx val="1"/>
          <c:order val="1"/>
          <c:tx>
            <c:strRef>
              <c:f>'Domestic Violence '!$L$92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'Domestic Violence '!$J$93:$J$96</c:f>
              <c:strCache>
                <c:ptCount val="4"/>
                <c:pt idx="0">
                  <c:v>Benton </c:v>
                </c:pt>
                <c:pt idx="1">
                  <c:v>Lincoln 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'Domestic Violence '!$L$93:$L$96</c:f>
              <c:numCache>
                <c:formatCode>0.0</c:formatCode>
                <c:ptCount val="4"/>
                <c:pt idx="0">
                  <c:v>140.49543125759257</c:v>
                </c:pt>
                <c:pt idx="1">
                  <c:v>107.64931166545907</c:v>
                </c:pt>
                <c:pt idx="2">
                  <c:v>172.79296261388629</c:v>
                </c:pt>
                <c:pt idx="3">
                  <c:v>104.52067745143866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F-4525-8F76-D0ACBF14AB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7354400"/>
        <c:axId val="327356040"/>
      </c:barChart>
      <c:catAx>
        <c:axId val="32735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6040"/>
        <c:crosses val="autoZero"/>
        <c:auto val="1"/>
        <c:lblAlgn val="ctr"/>
        <c:lblOffset val="100"/>
        <c:noMultiLvlLbl val="0"/>
      </c:catAx>
      <c:valAx>
        <c:axId val="32735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per 100,000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and 11th graders who report feeling sad or hopeless almost every day for 2+ weeks in a row,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'!$I$23</c:f>
              <c:strCache>
                <c:ptCount val="1"/>
                <c:pt idx="0">
                  <c:v>8th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'!$H$24:$H$27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'!$I$24:$I$27</c:f>
              <c:numCache>
                <c:formatCode>0.0%</c:formatCode>
                <c:ptCount val="4"/>
                <c:pt idx="0">
                  <c:v>0.23699999999999999</c:v>
                </c:pt>
                <c:pt idx="1">
                  <c:v>0.34</c:v>
                </c:pt>
                <c:pt idx="2">
                  <c:v>0.33700000000000002</c:v>
                </c:pt>
                <c:pt idx="3">
                  <c:v>0.315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1-4D44-BD33-1BDC37FBEBF3}"/>
            </c:ext>
          </c:extLst>
        </c:ser>
        <c:ser>
          <c:idx val="1"/>
          <c:order val="1"/>
          <c:tx>
            <c:strRef>
              <c:f>'Oregon Healthy Teen Data '!$J$23</c:f>
              <c:strCache>
                <c:ptCount val="1"/>
                <c:pt idx="0">
                  <c:v>11th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'!$H$24:$H$27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'!$J$24:$J$27</c:f>
              <c:numCache>
                <c:formatCode>0.0%</c:formatCode>
                <c:ptCount val="4"/>
                <c:pt idx="0">
                  <c:v>0.39300000000000002</c:v>
                </c:pt>
                <c:pt idx="1">
                  <c:v>0.42799999999999999</c:v>
                </c:pt>
                <c:pt idx="2">
                  <c:v>0.36399999999999999</c:v>
                </c:pt>
                <c:pt idx="3">
                  <c:v>0.36299999999999999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1-4D44-BD33-1BDC37FBEB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2839728"/>
        <c:axId val="612840056"/>
      </c:barChart>
      <c:catAx>
        <c:axId val="61283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40056"/>
        <c:crosses val="autoZero"/>
        <c:auto val="1"/>
        <c:lblAlgn val="ctr"/>
        <c:lblOffset val="100"/>
        <c:noMultiLvlLbl val="0"/>
      </c:catAx>
      <c:valAx>
        <c:axId val="61284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3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and 11th graders who report seriously considering attempting suicide,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'!$I$30</c:f>
              <c:strCache>
                <c:ptCount val="1"/>
                <c:pt idx="0">
                  <c:v>8th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'!$H$31:$H$34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'!$I$31:$I$34</c:f>
              <c:numCache>
                <c:formatCode>0.0%</c:formatCode>
                <c:ptCount val="4"/>
                <c:pt idx="0">
                  <c:v>0.186</c:v>
                </c:pt>
                <c:pt idx="1">
                  <c:v>0.23300000000000001</c:v>
                </c:pt>
                <c:pt idx="2">
                  <c:v>0.182</c:v>
                </c:pt>
                <c:pt idx="3">
                  <c:v>0.19900000000000001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6-46B7-B71B-8FA7DBD4A037}"/>
            </c:ext>
          </c:extLst>
        </c:ser>
        <c:ser>
          <c:idx val="1"/>
          <c:order val="1"/>
          <c:tx>
            <c:strRef>
              <c:f>'Oregon Healthy Teen Data '!$J$30</c:f>
              <c:strCache>
                <c:ptCount val="1"/>
                <c:pt idx="0">
                  <c:v>11th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'!$H$31:$H$34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'!$J$31:$J$34</c:f>
              <c:numCache>
                <c:formatCode>0.0%</c:formatCode>
                <c:ptCount val="4"/>
                <c:pt idx="0">
                  <c:v>0.183</c:v>
                </c:pt>
                <c:pt idx="1">
                  <c:v>0.21199999999999999</c:v>
                </c:pt>
                <c:pt idx="2">
                  <c:v>0.19700000000000001</c:v>
                </c:pt>
                <c:pt idx="3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6-46B7-B71B-8FA7DBD4A0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1353328"/>
        <c:axId val="531356280"/>
      </c:barChart>
      <c:catAx>
        <c:axId val="53135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56280"/>
        <c:crosses val="autoZero"/>
        <c:auto val="1"/>
        <c:lblAlgn val="ctr"/>
        <c:lblOffset val="100"/>
        <c:noMultiLvlLbl val="0"/>
      </c:catAx>
      <c:valAx>
        <c:axId val="53135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and 11th graders who report actually attempted suicide,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'!$I$38</c:f>
              <c:strCache>
                <c:ptCount val="1"/>
                <c:pt idx="0">
                  <c:v>8th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'!$H$39:$H$42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'!$I$39:$I$42</c:f>
              <c:numCache>
                <c:formatCode>0.0%</c:formatCode>
                <c:ptCount val="4"/>
                <c:pt idx="0">
                  <c:v>8.3000000000000004E-2</c:v>
                </c:pt>
                <c:pt idx="1">
                  <c:v>0.13700000000000001</c:v>
                </c:pt>
                <c:pt idx="2">
                  <c:v>7.1999999999999995E-2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8-4DE2-9993-0D38ED3236C0}"/>
            </c:ext>
          </c:extLst>
        </c:ser>
        <c:ser>
          <c:idx val="1"/>
          <c:order val="1"/>
          <c:tx>
            <c:strRef>
              <c:f>'Oregon Healthy Teen Data '!$J$38</c:f>
              <c:strCache>
                <c:ptCount val="1"/>
                <c:pt idx="0">
                  <c:v>11th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'!$H$39:$H$42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'!$J$39:$J$42</c:f>
              <c:numCache>
                <c:formatCode>0.0%</c:formatCode>
                <c:ptCount val="4"/>
                <c:pt idx="0">
                  <c:v>0.05</c:v>
                </c:pt>
                <c:pt idx="1">
                  <c:v>7.0999999999999994E-2</c:v>
                </c:pt>
                <c:pt idx="2">
                  <c:v>9.9000000000000005E-2</c:v>
                </c:pt>
                <c:pt idx="3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8-4DE2-9993-0D38ED3236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9649520"/>
        <c:axId val="579647880"/>
      </c:barChart>
      <c:catAx>
        <c:axId val="57964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47880"/>
        <c:crosses val="autoZero"/>
        <c:auto val="1"/>
        <c:lblAlgn val="ctr"/>
        <c:lblOffset val="100"/>
        <c:noMultiLvlLbl val="0"/>
      </c:catAx>
      <c:valAx>
        <c:axId val="57964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4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reporting being bullied at school in the last 30-days on the following categories,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'!$F$64</c:f>
              <c:strCache>
                <c:ptCount val="1"/>
                <c:pt idx="0">
                  <c:v>Race or ethnic orgin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'!$G$64:$J$64</c:f>
              <c:numCache>
                <c:formatCode>0.0%</c:formatCode>
                <c:ptCount val="4"/>
                <c:pt idx="0">
                  <c:v>1.4999999999999999E-2</c:v>
                </c:pt>
                <c:pt idx="1">
                  <c:v>2.7E-2</c:v>
                </c:pt>
                <c:pt idx="2">
                  <c:v>4.5999999999999999E-2</c:v>
                </c:pt>
                <c:pt idx="3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E-4D3C-A738-8C2C7F880D73}"/>
            </c:ext>
          </c:extLst>
        </c:ser>
        <c:ser>
          <c:idx val="1"/>
          <c:order val="1"/>
          <c:tx>
            <c:strRef>
              <c:f>'Oregon Healthy Teen Data '!$F$65</c:f>
              <c:strCache>
                <c:ptCount val="1"/>
                <c:pt idx="0">
                  <c:v>Unwanted sexual comments or attention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'!$G$65:$J$65</c:f>
              <c:numCache>
                <c:formatCode>0.0%</c:formatCode>
                <c:ptCount val="4"/>
                <c:pt idx="0">
                  <c:v>6.5000000000000002E-2</c:v>
                </c:pt>
                <c:pt idx="1">
                  <c:v>5.7000000000000002E-2</c:v>
                </c:pt>
                <c:pt idx="2">
                  <c:v>9.1999999999999998E-2</c:v>
                </c:pt>
                <c:pt idx="3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E-4D3C-A738-8C2C7F880D73}"/>
            </c:ext>
          </c:extLst>
        </c:ser>
        <c:ser>
          <c:idx val="2"/>
          <c:order val="2"/>
          <c:tx>
            <c:strRef>
              <c:f>'Oregon Healthy Teen Data '!$F$66</c:f>
              <c:strCache>
                <c:ptCount val="1"/>
                <c:pt idx="0">
                  <c:v>Perceived LGBT status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'!$G$66:$J$66</c:f>
              <c:numCache>
                <c:formatCode>0.0%</c:formatCode>
                <c:ptCount val="4"/>
                <c:pt idx="0">
                  <c:v>5.0999999999999997E-2</c:v>
                </c:pt>
                <c:pt idx="1">
                  <c:v>8.0000000000000002E-3</c:v>
                </c:pt>
                <c:pt idx="2">
                  <c:v>5.8000000000000003E-2</c:v>
                </c:pt>
                <c:pt idx="3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E-4D3C-A738-8C2C7F880D73}"/>
            </c:ext>
          </c:extLst>
        </c:ser>
        <c:ser>
          <c:idx val="3"/>
          <c:order val="3"/>
          <c:tx>
            <c:strRef>
              <c:f>'Oregon Healthy Teen Data '!$F$67</c:f>
              <c:strCache>
                <c:ptCount val="1"/>
                <c:pt idx="0">
                  <c:v>Weight, clothes, acne, etc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'!$G$67:$J$67</c:f>
              <c:numCache>
                <c:formatCode>0.0%</c:formatCode>
                <c:ptCount val="4"/>
                <c:pt idx="0">
                  <c:v>5.8999999999999997E-2</c:v>
                </c:pt>
                <c:pt idx="1">
                  <c:v>4.1000000000000002E-2</c:v>
                </c:pt>
                <c:pt idx="2">
                  <c:v>8.6999999999999994E-2</c:v>
                </c:pt>
                <c:pt idx="3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E-4D3C-A738-8C2C7F880D73}"/>
            </c:ext>
          </c:extLst>
        </c:ser>
        <c:ser>
          <c:idx val="4"/>
          <c:order val="4"/>
          <c:tx>
            <c:strRef>
              <c:f>'Oregon Healthy Teen Data '!$F$68</c:f>
              <c:strCache>
                <c:ptCount val="1"/>
                <c:pt idx="0">
                  <c:v>About group of friends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'!$G$68:$J$68</c:f>
              <c:numCache>
                <c:formatCode>0.0%</c:formatCode>
                <c:ptCount val="4"/>
                <c:pt idx="0">
                  <c:v>4.2999999999999997E-2</c:v>
                </c:pt>
                <c:pt idx="1">
                  <c:v>3.3000000000000002E-2</c:v>
                </c:pt>
                <c:pt idx="2">
                  <c:v>0.04</c:v>
                </c:pt>
                <c:pt idx="3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6E-4D3C-A738-8C2C7F880D73}"/>
            </c:ext>
          </c:extLst>
        </c:ser>
        <c:ser>
          <c:idx val="5"/>
          <c:order val="5"/>
          <c:tx>
            <c:strRef>
              <c:f>'Oregon Healthy Teen Data '!$F$69</c:f>
              <c:strCache>
                <c:ptCount val="1"/>
                <c:pt idx="0">
                  <c:v>Other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'!$G$63:$J$63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'!$G$69:$J$69</c:f>
              <c:numCache>
                <c:formatCode>0.0%</c:formatCode>
                <c:ptCount val="4"/>
                <c:pt idx="0">
                  <c:v>9.5000000000000001E-2</c:v>
                </c:pt>
                <c:pt idx="1">
                  <c:v>0.12</c:v>
                </c:pt>
                <c:pt idx="2">
                  <c:v>9.8000000000000004E-2</c:v>
                </c:pt>
                <c:pt idx="3">
                  <c:v>9.0999999999999998E-2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6E-4D3C-A738-8C2C7F880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5438568"/>
        <c:axId val="615433976"/>
      </c:barChart>
      <c:catAx>
        <c:axId val="615438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Lovation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33976"/>
        <c:crosses val="autoZero"/>
        <c:auto val="1"/>
        <c:lblAlgn val="ctr"/>
        <c:lblOffset val="100"/>
        <c:noMultiLvlLbl val="0"/>
      </c:catAx>
      <c:valAx>
        <c:axId val="61543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3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reporting being bullied at school in the last 30-days on the following categories,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'!$M$64</c:f>
              <c:strCache>
                <c:ptCount val="1"/>
                <c:pt idx="0">
                  <c:v>Race or ethnic orgin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'!$N$64:$Q$64</c:f>
              <c:numCache>
                <c:formatCode>0.0%</c:formatCode>
                <c:ptCount val="4"/>
                <c:pt idx="0">
                  <c:v>5.0999999999999997E-2</c:v>
                </c:pt>
                <c:pt idx="1">
                  <c:v>8.1000000000000003E-2</c:v>
                </c:pt>
                <c:pt idx="2">
                  <c:v>5.7000000000000002E-2</c:v>
                </c:pt>
                <c:pt idx="3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42EB-8A3A-DB746B212769}"/>
            </c:ext>
          </c:extLst>
        </c:ser>
        <c:ser>
          <c:idx val="1"/>
          <c:order val="1"/>
          <c:tx>
            <c:strRef>
              <c:f>'Oregon Healthy Teen Data '!$M$65</c:f>
              <c:strCache>
                <c:ptCount val="1"/>
                <c:pt idx="0">
                  <c:v>Unwanted sexual comments or attention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'!$N$65:$Q$65</c:f>
              <c:numCache>
                <c:formatCode>0.0%</c:formatCode>
                <c:ptCount val="4"/>
                <c:pt idx="0">
                  <c:v>9.1999999999999998E-2</c:v>
                </c:pt>
                <c:pt idx="1">
                  <c:v>8.5000000000000006E-2</c:v>
                </c:pt>
                <c:pt idx="2">
                  <c:v>6.5000000000000002E-2</c:v>
                </c:pt>
                <c:pt idx="3">
                  <c:v>7.1999999999999995E-2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F-42EB-8A3A-DB746B212769}"/>
            </c:ext>
          </c:extLst>
        </c:ser>
        <c:ser>
          <c:idx val="2"/>
          <c:order val="2"/>
          <c:tx>
            <c:strRef>
              <c:f>'Oregon Healthy Teen Data '!$M$66</c:f>
              <c:strCache>
                <c:ptCount val="1"/>
                <c:pt idx="0">
                  <c:v>Perceived LGBT status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'!$N$66:$Q$66</c:f>
              <c:numCache>
                <c:formatCode>0.0%</c:formatCode>
                <c:ptCount val="4"/>
                <c:pt idx="0">
                  <c:v>0.05</c:v>
                </c:pt>
                <c:pt idx="1">
                  <c:v>5.3999999999999999E-2</c:v>
                </c:pt>
                <c:pt idx="2">
                  <c:v>7.0000000000000007E-2</c:v>
                </c:pt>
                <c:pt idx="3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2F-42EB-8A3A-DB746B212769}"/>
            </c:ext>
          </c:extLst>
        </c:ser>
        <c:ser>
          <c:idx val="3"/>
          <c:order val="3"/>
          <c:tx>
            <c:strRef>
              <c:f>'Oregon Healthy Teen Data '!$M$67</c:f>
              <c:strCache>
                <c:ptCount val="1"/>
                <c:pt idx="0">
                  <c:v>Weight, clothes, acne, etc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'!$N$67:$Q$67</c:f>
              <c:numCache>
                <c:formatCode>0.0%</c:formatCode>
                <c:ptCount val="4"/>
                <c:pt idx="0">
                  <c:v>0.106</c:v>
                </c:pt>
                <c:pt idx="1">
                  <c:v>0.16500000000000001</c:v>
                </c:pt>
                <c:pt idx="2">
                  <c:v>0.114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2F-42EB-8A3A-DB746B212769}"/>
            </c:ext>
          </c:extLst>
        </c:ser>
        <c:ser>
          <c:idx val="4"/>
          <c:order val="4"/>
          <c:tx>
            <c:strRef>
              <c:f>'Oregon Healthy Teen Data '!$M$68</c:f>
              <c:strCache>
                <c:ptCount val="1"/>
                <c:pt idx="0">
                  <c:v>About group of friends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'!$N$68:$Q$68</c:f>
              <c:numCache>
                <c:formatCode>0.0%</c:formatCode>
                <c:ptCount val="4"/>
                <c:pt idx="0">
                  <c:v>0.08</c:v>
                </c:pt>
                <c:pt idx="1">
                  <c:v>8.5999999999999993E-2</c:v>
                </c:pt>
                <c:pt idx="2">
                  <c:v>6.3E-2</c:v>
                </c:pt>
                <c:pt idx="3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2F-42EB-8A3A-DB746B212769}"/>
            </c:ext>
          </c:extLst>
        </c:ser>
        <c:ser>
          <c:idx val="5"/>
          <c:order val="5"/>
          <c:tx>
            <c:strRef>
              <c:f>'Oregon Healthy Teen Data '!$M$69</c:f>
              <c:strCache>
                <c:ptCount val="1"/>
                <c:pt idx="0">
                  <c:v>Other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'Oregon Healthy Teen Data '!$N$63:$Q$63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 </c:v>
                </c:pt>
              </c:strCache>
            </c:strRef>
          </c:cat>
          <c:val>
            <c:numRef>
              <c:f>'Oregon Healthy Teen Data '!$N$69:$Q$69</c:f>
              <c:numCache>
                <c:formatCode>0.0%</c:formatCode>
                <c:ptCount val="4"/>
                <c:pt idx="0">
                  <c:v>0.114</c:v>
                </c:pt>
                <c:pt idx="1">
                  <c:v>0.17699999999999999</c:v>
                </c:pt>
                <c:pt idx="2">
                  <c:v>0.13700000000000001</c:v>
                </c:pt>
                <c:pt idx="3">
                  <c:v>0.153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2F-42EB-8A3A-DB746B212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5967784"/>
        <c:axId val="575971064"/>
      </c:barChart>
      <c:catAx>
        <c:axId val="57596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71064"/>
        <c:crosses val="autoZero"/>
        <c:auto val="1"/>
        <c:lblAlgn val="ctr"/>
        <c:lblOffset val="100"/>
        <c:noMultiLvlLbl val="0"/>
      </c:catAx>
      <c:valAx>
        <c:axId val="5759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6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that during their life an adult has intentionally hit or physically hurt them,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'!$A$109:$A$112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'!$B$109:$B$112</c:f>
              <c:numCache>
                <c:formatCode>0.0%</c:formatCode>
                <c:ptCount val="4"/>
                <c:pt idx="0">
                  <c:v>0.28499999999999998</c:v>
                </c:pt>
                <c:pt idx="1">
                  <c:v>0.32500000000000001</c:v>
                </c:pt>
                <c:pt idx="2">
                  <c:v>0.28599999999999998</c:v>
                </c:pt>
                <c:pt idx="3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B-44F6-BA77-61EAAA01A6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9653456"/>
        <c:axId val="579650504"/>
      </c:barChart>
      <c:catAx>
        <c:axId val="57965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0504"/>
        <c:crosses val="autoZero"/>
        <c:auto val="1"/>
        <c:lblAlgn val="ctr"/>
        <c:lblOffset val="100"/>
        <c:noMultiLvlLbl val="0"/>
      </c:catAx>
      <c:valAx>
        <c:axId val="57965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65022137887413E-2"/>
              <c:y val="0.41141817947476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that during their life an adult  had sexual contact with them,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'!$A$116:$A$119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'!$B$116:$B$119</c:f>
              <c:numCache>
                <c:formatCode>0.0%</c:formatCode>
                <c:ptCount val="4"/>
                <c:pt idx="0">
                  <c:v>8.3000000000000004E-2</c:v>
                </c:pt>
                <c:pt idx="1">
                  <c:v>9.6000000000000002E-2</c:v>
                </c:pt>
                <c:pt idx="2">
                  <c:v>9.7000000000000003E-2</c:v>
                </c:pt>
                <c:pt idx="3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F-4793-AB95-3DB8F1BD7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1610880"/>
        <c:axId val="611615144"/>
      </c:barChart>
      <c:catAx>
        <c:axId val="61161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15144"/>
        <c:crosses val="autoZero"/>
        <c:auto val="1"/>
        <c:lblAlgn val="ctr"/>
        <c:lblOffset val="100"/>
        <c:noMultiLvlLbl val="0"/>
      </c:catAx>
      <c:valAx>
        <c:axId val="6116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and 11th graders who report unment emotional and mental health care needs, Oregon Healthy Teen Survey,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'!$H$125</c:f>
              <c:strCache>
                <c:ptCount val="1"/>
                <c:pt idx="0">
                  <c:v>8th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'!$G$126:$G$129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'!$H$126:$H$129</c:f>
              <c:numCache>
                <c:formatCode>0.0%</c:formatCode>
                <c:ptCount val="4"/>
                <c:pt idx="0">
                  <c:v>0.188</c:v>
                </c:pt>
                <c:pt idx="1">
                  <c:v>0.20799999999999999</c:v>
                </c:pt>
                <c:pt idx="2">
                  <c:v>0.192</c:v>
                </c:pt>
                <c:pt idx="3">
                  <c:v>0.19900000000000001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8-4CB6-9F72-70A762554C32}"/>
            </c:ext>
          </c:extLst>
        </c:ser>
        <c:ser>
          <c:idx val="1"/>
          <c:order val="1"/>
          <c:tx>
            <c:strRef>
              <c:f>'Oregon Healthy Teen Data '!$I$125</c:f>
              <c:strCache>
                <c:ptCount val="1"/>
                <c:pt idx="0">
                  <c:v>11th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'!$G$126:$G$129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'!$I$126:$I$129</c:f>
              <c:numCache>
                <c:formatCode>0.0%</c:formatCode>
                <c:ptCount val="4"/>
                <c:pt idx="0">
                  <c:v>0.28999999999999998</c:v>
                </c:pt>
                <c:pt idx="1">
                  <c:v>0.25900000000000001</c:v>
                </c:pt>
                <c:pt idx="2">
                  <c:v>0.216</c:v>
                </c:pt>
                <c:pt idx="3">
                  <c:v>0.23100000000000001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8-4CB6-9F72-70A762554C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9392000"/>
        <c:axId val="609391672"/>
      </c:barChart>
      <c:catAx>
        <c:axId val="60939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1672"/>
        <c:crosses val="autoZero"/>
        <c:auto val="1"/>
        <c:lblAlgn val="ctr"/>
        <c:lblOffset val="100"/>
        <c:noMultiLvlLbl val="0"/>
      </c:catAx>
      <c:valAx>
        <c:axId val="60939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smoking combustable cigarettes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'!$B$152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'!$A$153:$A$156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'!$B$153:$B$156</c:f>
              <c:numCache>
                <c:formatCode>0.0%</c:formatCode>
                <c:ptCount val="4"/>
                <c:pt idx="0">
                  <c:v>8.0000000000000002E-3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0.11899999999999999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E-4D91-95D9-6F498F371BA7}"/>
            </c:ext>
          </c:extLst>
        </c:ser>
        <c:ser>
          <c:idx val="1"/>
          <c:order val="1"/>
          <c:tx>
            <c:strRef>
              <c:f>'Oregon Healthy Teen Data '!$C$152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'!$A$153:$A$156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'!$C$153:$C$156</c:f>
              <c:numCache>
                <c:formatCode>0.0%</c:formatCode>
                <c:ptCount val="4"/>
                <c:pt idx="0">
                  <c:v>5.0000000000000001E-3</c:v>
                </c:pt>
                <c:pt idx="1">
                  <c:v>2.8000000000000001E-2</c:v>
                </c:pt>
                <c:pt idx="2">
                  <c:v>4.0000000000000001E-3</c:v>
                </c:pt>
                <c:pt idx="3">
                  <c:v>2.5999999999999999E-2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3E-4D91-95D9-6F498F371B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9408728"/>
        <c:axId val="609409056"/>
      </c:barChart>
      <c:catAx>
        <c:axId val="609408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09056"/>
        <c:crosses val="autoZero"/>
        <c:auto val="1"/>
        <c:lblAlgn val="ctr"/>
        <c:lblOffset val="100"/>
        <c:noMultiLvlLbl val="0"/>
      </c:catAx>
      <c:valAx>
        <c:axId val="6094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0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smoking combustable cigarettes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'!$F$152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'!$E$153:$E$156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'!$F$153:$F$156</c:f>
              <c:numCache>
                <c:formatCode>0.0%</c:formatCode>
                <c:ptCount val="4"/>
                <c:pt idx="0">
                  <c:v>7.1999999999999995E-2</c:v>
                </c:pt>
                <c:pt idx="1">
                  <c:v>7.2999999999999995E-2</c:v>
                </c:pt>
                <c:pt idx="2">
                  <c:v>0.112</c:v>
                </c:pt>
                <c:pt idx="3">
                  <c:v>0.29099999999999998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6-4168-AE77-CB42C665EEF3}"/>
            </c:ext>
          </c:extLst>
        </c:ser>
        <c:ser>
          <c:idx val="1"/>
          <c:order val="1"/>
          <c:tx>
            <c:strRef>
              <c:f>'Oregon Healthy Teen Data '!$G$152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'!$E$153:$E$156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'!$G$153:$G$156</c:f>
              <c:numCache>
                <c:formatCode>0.0%</c:formatCode>
                <c:ptCount val="4"/>
                <c:pt idx="0">
                  <c:v>3.9E-2</c:v>
                </c:pt>
                <c:pt idx="1">
                  <c:v>0.09</c:v>
                </c:pt>
                <c:pt idx="2">
                  <c:v>9.8000000000000004E-2</c:v>
                </c:pt>
                <c:pt idx="3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6-4168-AE77-CB42C665EE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4004032"/>
        <c:axId val="644006656"/>
      </c:barChart>
      <c:catAx>
        <c:axId val="6440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06656"/>
        <c:crosses val="autoZero"/>
        <c:auto val="1"/>
        <c:lblAlgn val="ctr"/>
        <c:lblOffset val="100"/>
        <c:noMultiLvlLbl val="0"/>
      </c:catAx>
      <c:valAx>
        <c:axId val="6440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drinking alcohol in the last 30-days in 2015 compared to 2019, Oregon Healthy Teen Survey, 2015-2019</a:t>
            </a:r>
          </a:p>
        </c:rich>
      </c:tx>
      <c:layout>
        <c:manualLayout>
          <c:xMode val="edge"/>
          <c:yMode val="edge"/>
          <c:x val="0.14088050314465408"/>
          <c:y val="2.7072753227946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'!$B$161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'!$A$162:$A$165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'!$B$162:$B$165</c:f>
              <c:numCache>
                <c:formatCode>0.0%</c:formatCode>
                <c:ptCount val="4"/>
                <c:pt idx="0">
                  <c:v>7.2999999999999995E-2</c:v>
                </c:pt>
                <c:pt idx="1">
                  <c:v>0.16900000000000001</c:v>
                </c:pt>
                <c:pt idx="2">
                  <c:v>0.14099999999999999</c:v>
                </c:pt>
                <c:pt idx="3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7-4C4A-B026-9D28A613DC85}"/>
            </c:ext>
          </c:extLst>
        </c:ser>
        <c:ser>
          <c:idx val="1"/>
          <c:order val="1"/>
          <c:tx>
            <c:strRef>
              <c:f>'Oregon Healthy Teen Data '!$C$161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'!$A$162:$A$165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'!$C$162:$C$165</c:f>
              <c:numCache>
                <c:formatCode>0.0%</c:formatCode>
                <c:ptCount val="4"/>
                <c:pt idx="0">
                  <c:v>0.123</c:v>
                </c:pt>
                <c:pt idx="1">
                  <c:v>0.13200000000000001</c:v>
                </c:pt>
                <c:pt idx="2">
                  <c:v>8.5999999999999993E-2</c:v>
                </c:pt>
                <c:pt idx="3">
                  <c:v>0.113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77-4C4A-B026-9D28A613DC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1619408"/>
        <c:axId val="611627936"/>
      </c:barChart>
      <c:catAx>
        <c:axId val="61161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27936"/>
        <c:crosses val="autoZero"/>
        <c:auto val="1"/>
        <c:lblAlgn val="ctr"/>
        <c:lblOffset val="100"/>
        <c:noMultiLvlLbl val="0"/>
      </c:catAx>
      <c:valAx>
        <c:axId val="6116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1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drnking alcohol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'!$F$161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'!$E$162:$E$165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'!$F$162:$F$165</c:f>
              <c:numCache>
                <c:formatCode>0.0%</c:formatCode>
                <c:ptCount val="4"/>
                <c:pt idx="0">
                  <c:v>0.3</c:v>
                </c:pt>
                <c:pt idx="1">
                  <c:v>0.23699999999999999</c:v>
                </c:pt>
                <c:pt idx="2">
                  <c:v>0.29099999999999998</c:v>
                </c:pt>
                <c:pt idx="3">
                  <c:v>8.7999999999999995E-2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578-B8CE-A3A528DEBF22}"/>
            </c:ext>
          </c:extLst>
        </c:ser>
        <c:ser>
          <c:idx val="1"/>
          <c:order val="1"/>
          <c:tx>
            <c:strRef>
              <c:f>'Oregon Healthy Teen Data '!$G$161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'!$E$162:$E$165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'!$G$162:$G$165</c:f>
              <c:numCache>
                <c:formatCode>0.0%</c:formatCode>
                <c:ptCount val="4"/>
                <c:pt idx="0">
                  <c:v>0.16800000000000001</c:v>
                </c:pt>
                <c:pt idx="1">
                  <c:v>0.24299999999999999</c:v>
                </c:pt>
                <c:pt idx="2">
                  <c:v>0.25800000000000001</c:v>
                </c:pt>
                <c:pt idx="3">
                  <c:v>0.24299999999999999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7-4578-B8CE-A3A528DEBF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9372320"/>
        <c:axId val="609371336"/>
      </c:barChart>
      <c:catAx>
        <c:axId val="60937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71336"/>
        <c:crosses val="autoZero"/>
        <c:auto val="1"/>
        <c:lblAlgn val="ctr"/>
        <c:lblOffset val="100"/>
        <c:noMultiLvlLbl val="0"/>
      </c:catAx>
      <c:valAx>
        <c:axId val="60937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smoking marijuana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'!$B$169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'!$A$170:$A$173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'!$B$170:$B$173</c:f>
              <c:numCache>
                <c:formatCode>0.0%</c:formatCode>
                <c:ptCount val="4"/>
                <c:pt idx="0">
                  <c:v>3.9E-2</c:v>
                </c:pt>
                <c:pt idx="1">
                  <c:v>0.217</c:v>
                </c:pt>
                <c:pt idx="2">
                  <c:v>0.124</c:v>
                </c:pt>
                <c:pt idx="3">
                  <c:v>8.7999999999999995E-2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D-4DD0-ACD1-802066E66B40}"/>
            </c:ext>
          </c:extLst>
        </c:ser>
        <c:ser>
          <c:idx val="1"/>
          <c:order val="1"/>
          <c:tx>
            <c:strRef>
              <c:f>'Oregon Healthy Teen Data '!$C$169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'!$A$170:$A$173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'!$C$170:$C$173</c:f>
              <c:numCache>
                <c:formatCode>0.0%</c:formatCode>
                <c:ptCount val="4"/>
                <c:pt idx="0">
                  <c:v>3.9E-2</c:v>
                </c:pt>
                <c:pt idx="1">
                  <c:v>9.4E-2</c:v>
                </c:pt>
                <c:pt idx="2">
                  <c:v>4.2000000000000003E-2</c:v>
                </c:pt>
                <c:pt idx="3">
                  <c:v>7.8E-2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D-4DD0-ACD1-802066E66B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5578288"/>
        <c:axId val="605584520"/>
      </c:barChart>
      <c:catAx>
        <c:axId val="60557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84520"/>
        <c:crosses val="autoZero"/>
        <c:auto val="1"/>
        <c:lblAlgn val="ctr"/>
        <c:lblOffset val="100"/>
        <c:noMultiLvlLbl val="0"/>
      </c:catAx>
      <c:valAx>
        <c:axId val="60558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7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drinking alcohol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'!$F$169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'!$E$170:$E$173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'!$F$170:$F$173</c:f>
              <c:numCache>
                <c:formatCode>0.0%</c:formatCode>
                <c:ptCount val="4"/>
                <c:pt idx="0">
                  <c:v>0.20499999999999999</c:v>
                </c:pt>
                <c:pt idx="1">
                  <c:v>0.23</c:v>
                </c:pt>
                <c:pt idx="2">
                  <c:v>0.215</c:v>
                </c:pt>
                <c:pt idx="3">
                  <c:v>0.191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F-440D-B86D-8B662C061391}"/>
            </c:ext>
          </c:extLst>
        </c:ser>
        <c:ser>
          <c:idx val="1"/>
          <c:order val="1"/>
          <c:tx>
            <c:strRef>
              <c:f>'Oregon Healthy Teen Data '!$G$169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'!$E$170:$E$173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'!$G$170:$G$173</c:f>
              <c:numCache>
                <c:formatCode>0.0%</c:formatCode>
                <c:ptCount val="4"/>
                <c:pt idx="0">
                  <c:v>0.16800000000000001</c:v>
                </c:pt>
                <c:pt idx="1">
                  <c:v>0.17399999999999999</c:v>
                </c:pt>
                <c:pt idx="2">
                  <c:v>0.23</c:v>
                </c:pt>
                <c:pt idx="3">
                  <c:v>0.20399999999999999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F-440D-B86D-8B662C0613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16480960"/>
        <c:axId val="716479976"/>
      </c:barChart>
      <c:catAx>
        <c:axId val="71648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79976"/>
        <c:crosses val="autoZero"/>
        <c:auto val="1"/>
        <c:lblAlgn val="ctr"/>
        <c:lblOffset val="100"/>
        <c:noMultiLvlLbl val="0"/>
      </c:catAx>
      <c:valAx>
        <c:axId val="71647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4209591474245116E-2"/>
              <c:y val="0.46964190950028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8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using prescription drugs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'!$B$177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'!$A$178:$A$181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'!$B$178:$B$181</c:f>
              <c:numCache>
                <c:formatCode>0.0%</c:formatCode>
                <c:ptCount val="4"/>
                <c:pt idx="0">
                  <c:v>2.9000000000000001E-2</c:v>
                </c:pt>
                <c:pt idx="1">
                  <c:v>5.0999999999999997E-2</c:v>
                </c:pt>
                <c:pt idx="2">
                  <c:v>6.5000000000000002E-2</c:v>
                </c:pt>
                <c:pt idx="3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F-4565-9268-856E3874CD92}"/>
            </c:ext>
          </c:extLst>
        </c:ser>
        <c:ser>
          <c:idx val="1"/>
          <c:order val="1"/>
          <c:tx>
            <c:strRef>
              <c:f>'Oregon Healthy Teen Data '!$C$177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'!$A$178:$A$181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'!$C$178:$C$181</c:f>
              <c:numCache>
                <c:formatCode>0.0%</c:formatCode>
                <c:ptCount val="4"/>
                <c:pt idx="0">
                  <c:v>0.04</c:v>
                </c:pt>
                <c:pt idx="1">
                  <c:v>5.5E-2</c:v>
                </c:pt>
                <c:pt idx="2">
                  <c:v>0.05</c:v>
                </c:pt>
                <c:pt idx="3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F-4565-9268-856E3874CD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7905528"/>
        <c:axId val="647906840"/>
      </c:barChart>
      <c:catAx>
        <c:axId val="647905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06840"/>
        <c:crosses val="autoZero"/>
        <c:auto val="1"/>
        <c:lblAlgn val="ctr"/>
        <c:lblOffset val="100"/>
        <c:noMultiLvlLbl val="0"/>
      </c:catAx>
      <c:valAx>
        <c:axId val="64790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0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using prescription drugs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'!$F$177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'!$E$178:$E$181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'!$F$178:$F$181</c:f>
              <c:numCache>
                <c:formatCode>0.0%</c:formatCode>
                <c:ptCount val="4"/>
                <c:pt idx="0">
                  <c:v>0.10199999999999999</c:v>
                </c:pt>
                <c:pt idx="1">
                  <c:v>5.0999999999999997E-2</c:v>
                </c:pt>
                <c:pt idx="2">
                  <c:v>7.4999999999999997E-2</c:v>
                </c:pt>
                <c:pt idx="3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295-A632-F2664702EA7E}"/>
            </c:ext>
          </c:extLst>
        </c:ser>
        <c:ser>
          <c:idx val="1"/>
          <c:order val="1"/>
          <c:tx>
            <c:strRef>
              <c:f>'Oregon Healthy Teen Data '!$G$177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'!$E$178:$E$181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'!$G$178:$G$181</c:f>
              <c:numCache>
                <c:formatCode>0.0%</c:formatCode>
                <c:ptCount val="4"/>
                <c:pt idx="0">
                  <c:v>3.5999999999999997E-2</c:v>
                </c:pt>
                <c:pt idx="1">
                  <c:v>0.09</c:v>
                </c:pt>
                <c:pt idx="2">
                  <c:v>5.1999999999999998E-2</c:v>
                </c:pt>
                <c:pt idx="3">
                  <c:v>4.8000000000000001E-2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4-4295-A632-F2664702E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5444472"/>
        <c:axId val="615446112"/>
      </c:barChart>
      <c:catAx>
        <c:axId val="615444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>
            <c:manualLayout>
              <c:xMode val="edge"/>
              <c:yMode val="edge"/>
              <c:x val="0.50075789111373592"/>
              <c:y val="0.88912161777418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46112"/>
        <c:crosses val="autoZero"/>
        <c:auto val="1"/>
        <c:lblAlgn val="ctr"/>
        <c:lblOffset val="100"/>
        <c:noMultiLvlLbl val="0"/>
      </c:catAx>
      <c:valAx>
        <c:axId val="61544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4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using e-cigarettes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'!$B$185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'!$A$186:$A$189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'!$B$186:$B$189</c:f>
              <c:numCache>
                <c:formatCode>0.0%</c:formatCode>
                <c:ptCount val="4"/>
                <c:pt idx="0">
                  <c:v>4.7E-2</c:v>
                </c:pt>
                <c:pt idx="1">
                  <c:v>9.7000000000000003E-2</c:v>
                </c:pt>
                <c:pt idx="2">
                  <c:v>0.14099999999999999</c:v>
                </c:pt>
                <c:pt idx="3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5-4D25-8C0F-E0A39C5D3588}"/>
            </c:ext>
          </c:extLst>
        </c:ser>
        <c:ser>
          <c:idx val="1"/>
          <c:order val="1"/>
          <c:tx>
            <c:strRef>
              <c:f>'Oregon Healthy Teen Data '!$C$185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'!$A$186:$A$189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'!$C$186:$C$189</c:f>
              <c:numCache>
                <c:formatCode>0.0%</c:formatCode>
                <c:ptCount val="4"/>
                <c:pt idx="0">
                  <c:v>7.4999999999999997E-2</c:v>
                </c:pt>
                <c:pt idx="1">
                  <c:v>7.0000000000000007E-2</c:v>
                </c:pt>
                <c:pt idx="2">
                  <c:v>9.8000000000000004E-2</c:v>
                </c:pt>
                <c:pt idx="3">
                  <c:v>0.105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5-4D25-8C0F-E0A39C5D35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5470056"/>
        <c:axId val="615473008"/>
      </c:barChart>
      <c:catAx>
        <c:axId val="615470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73008"/>
        <c:crosses val="autoZero"/>
        <c:auto val="1"/>
        <c:lblAlgn val="ctr"/>
        <c:lblOffset val="100"/>
        <c:noMultiLvlLbl val="0"/>
      </c:catAx>
      <c:valAx>
        <c:axId val="6154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7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using e-cigarettes in the last 30-days in 2015 compared to 2019, Oregon Healthy Teen Survey, 2015-2019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'!$F$185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'!$E$186:$E$189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'!$F$186:$F$189</c:f>
              <c:numCache>
                <c:formatCode>0.0%</c:formatCode>
                <c:ptCount val="4"/>
                <c:pt idx="0">
                  <c:v>0.11899999999999999</c:v>
                </c:pt>
                <c:pt idx="1">
                  <c:v>0.1</c:v>
                </c:pt>
                <c:pt idx="2">
                  <c:v>0.20499999999999999</c:v>
                </c:pt>
                <c:pt idx="3">
                  <c:v>0.17100000000000001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D-4BB9-B79F-97769CDA25C0}"/>
            </c:ext>
          </c:extLst>
        </c:ser>
        <c:ser>
          <c:idx val="1"/>
          <c:order val="1"/>
          <c:tx>
            <c:strRef>
              <c:f>'Oregon Healthy Teen Data '!$G$185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'!$E$186:$E$189</c:f>
              <c:strCache>
                <c:ptCount val="4"/>
                <c:pt idx="0">
                  <c:v>Benton </c:v>
                </c:pt>
                <c:pt idx="1">
                  <c:v>Lincoln</c:v>
                </c:pt>
                <c:pt idx="2">
                  <c:v>Linn</c:v>
                </c:pt>
                <c:pt idx="3">
                  <c:v>Oregon</c:v>
                </c:pt>
              </c:strCache>
            </c:strRef>
          </c:cat>
          <c:val>
            <c:numRef>
              <c:f>'Oregon Healthy Teen Data '!$G$186:$G$189</c:f>
              <c:numCache>
                <c:formatCode>0.0%</c:formatCode>
                <c:ptCount val="4"/>
                <c:pt idx="0">
                  <c:v>0.20300000000000001</c:v>
                </c:pt>
                <c:pt idx="1">
                  <c:v>0.16200000000000001</c:v>
                </c:pt>
                <c:pt idx="2">
                  <c:v>0.374</c:v>
                </c:pt>
                <c:pt idx="3">
                  <c:v>0.214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D-4BB9-B79F-97769CDA2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9582984"/>
        <c:axId val="699584296"/>
      </c:barChart>
      <c:catAx>
        <c:axId val="69958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84296"/>
        <c:crosses val="autoZero"/>
        <c:auto val="1"/>
        <c:lblAlgn val="ctr"/>
        <c:lblOffset val="100"/>
        <c:noMultiLvlLbl val="0"/>
      </c:catAx>
      <c:valAx>
        <c:axId val="69958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8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8th graders who report using substances in 2019 by location, Oregon Healthy Teen Survey, 2019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'!$B$192</c:f>
              <c:strCache>
                <c:ptCount val="1"/>
                <c:pt idx="0">
                  <c:v>Benton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'!$A$193:$A$197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'!$B$193:$B$197</c:f>
              <c:numCache>
                <c:formatCode>0.0%</c:formatCode>
                <c:ptCount val="5"/>
                <c:pt idx="0">
                  <c:v>5.0000000000000001E-3</c:v>
                </c:pt>
                <c:pt idx="1">
                  <c:v>0.123</c:v>
                </c:pt>
                <c:pt idx="2">
                  <c:v>3.9E-2</c:v>
                </c:pt>
                <c:pt idx="3">
                  <c:v>0.04</c:v>
                </c:pt>
                <c:pt idx="4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A-4D32-81F1-544FA47B2AB6}"/>
            </c:ext>
          </c:extLst>
        </c:ser>
        <c:ser>
          <c:idx val="1"/>
          <c:order val="1"/>
          <c:tx>
            <c:strRef>
              <c:f>'Oregon Healthy Teen Data '!$C$192</c:f>
              <c:strCache>
                <c:ptCount val="1"/>
                <c:pt idx="0">
                  <c:v>Lincoln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'!$A$193:$A$197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'!$C$193:$C$197</c:f>
              <c:numCache>
                <c:formatCode>0.0%</c:formatCode>
                <c:ptCount val="5"/>
                <c:pt idx="0">
                  <c:v>2.8000000000000001E-2</c:v>
                </c:pt>
                <c:pt idx="1">
                  <c:v>0.13200000000000001</c:v>
                </c:pt>
                <c:pt idx="2">
                  <c:v>9.4E-2</c:v>
                </c:pt>
                <c:pt idx="3">
                  <c:v>5.5E-2</c:v>
                </c:pt>
                <c:pt idx="4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A-4D32-81F1-544FA47B2AB6}"/>
            </c:ext>
          </c:extLst>
        </c:ser>
        <c:ser>
          <c:idx val="2"/>
          <c:order val="2"/>
          <c:tx>
            <c:strRef>
              <c:f>'Oregon Healthy Teen Data '!$D$192</c:f>
              <c:strCache>
                <c:ptCount val="1"/>
                <c:pt idx="0">
                  <c:v>Linn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'!$A$193:$A$197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'!$D$193:$D$197</c:f>
              <c:numCache>
                <c:formatCode>0.0%</c:formatCode>
                <c:ptCount val="5"/>
                <c:pt idx="0">
                  <c:v>4.0000000000000001E-3</c:v>
                </c:pt>
                <c:pt idx="1">
                  <c:v>8.5999999999999993E-2</c:v>
                </c:pt>
                <c:pt idx="2">
                  <c:v>4.2000000000000003E-2</c:v>
                </c:pt>
                <c:pt idx="3">
                  <c:v>0.05</c:v>
                </c:pt>
                <c:pt idx="4">
                  <c:v>9.8000000000000004E-2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A-4D32-81F1-544FA47B2AB6}"/>
            </c:ext>
          </c:extLst>
        </c:ser>
        <c:ser>
          <c:idx val="3"/>
          <c:order val="3"/>
          <c:tx>
            <c:strRef>
              <c:f>'Oregon Healthy Teen Data '!$E$192</c:f>
              <c:strCache>
                <c:ptCount val="1"/>
                <c:pt idx="0">
                  <c:v>Oregon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'!$A$193:$A$197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'!$E$193:$E$197</c:f>
              <c:numCache>
                <c:formatCode>0.0%</c:formatCode>
                <c:ptCount val="5"/>
                <c:pt idx="0">
                  <c:v>2.5999999999999999E-2</c:v>
                </c:pt>
                <c:pt idx="1">
                  <c:v>0.113</c:v>
                </c:pt>
                <c:pt idx="2">
                  <c:v>7.8E-2</c:v>
                </c:pt>
                <c:pt idx="3">
                  <c:v>5.8999999999999997E-2</c:v>
                </c:pt>
                <c:pt idx="4">
                  <c:v>0.105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2A-4D32-81F1-544FA47B2A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9828280"/>
        <c:axId val="649832872"/>
      </c:barChart>
      <c:catAx>
        <c:axId val="64982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Substance Type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32872"/>
        <c:crosses val="autoZero"/>
        <c:auto val="1"/>
        <c:lblAlgn val="ctr"/>
        <c:lblOffset val="100"/>
        <c:noMultiLvlLbl val="0"/>
      </c:catAx>
      <c:valAx>
        <c:axId val="64983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2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11th graders who report using substances in 2019 by location, Oregon Healthy Teen Survey, 2019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'Oregon Healthy Teen Data '!$B$200</c:f>
              <c:strCache>
                <c:ptCount val="1"/>
                <c:pt idx="0">
                  <c:v>Benton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'!$A$201:$A$205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'!$B$201:$B$205</c:f>
              <c:numCache>
                <c:formatCode>0.0%</c:formatCode>
                <c:ptCount val="5"/>
                <c:pt idx="0">
                  <c:v>3.9E-2</c:v>
                </c:pt>
                <c:pt idx="1">
                  <c:v>0.16800000000000001</c:v>
                </c:pt>
                <c:pt idx="2">
                  <c:v>0.16800000000000001</c:v>
                </c:pt>
                <c:pt idx="3">
                  <c:v>3.5999999999999997E-2</c:v>
                </c:pt>
                <c:pt idx="4">
                  <c:v>0.20300000000000001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FE3-B727-7F55BF1C9B8D}"/>
            </c:ext>
          </c:extLst>
        </c:ser>
        <c:ser>
          <c:idx val="1"/>
          <c:order val="1"/>
          <c:tx>
            <c:strRef>
              <c:f>'Oregon Healthy Teen Data '!$C$200</c:f>
              <c:strCache>
                <c:ptCount val="1"/>
                <c:pt idx="0">
                  <c:v>Lincoln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'!$A$201:$A$205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'!$C$201:$C$205</c:f>
              <c:numCache>
                <c:formatCode>0.0%</c:formatCode>
                <c:ptCount val="5"/>
                <c:pt idx="0">
                  <c:v>0.09</c:v>
                </c:pt>
                <c:pt idx="1">
                  <c:v>0.24299999999999999</c:v>
                </c:pt>
                <c:pt idx="2">
                  <c:v>0.17399999999999999</c:v>
                </c:pt>
                <c:pt idx="3">
                  <c:v>0.09</c:v>
                </c:pt>
                <c:pt idx="4">
                  <c:v>0.16200000000000001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FE3-B727-7F55BF1C9B8D}"/>
            </c:ext>
          </c:extLst>
        </c:ser>
        <c:ser>
          <c:idx val="2"/>
          <c:order val="2"/>
          <c:tx>
            <c:strRef>
              <c:f>'Oregon Healthy Teen Data '!$D$200</c:f>
              <c:strCache>
                <c:ptCount val="1"/>
                <c:pt idx="0">
                  <c:v>Linn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'!$A$201:$A$205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'!$D$201:$D$205</c:f>
              <c:numCache>
                <c:formatCode>0.0%</c:formatCode>
                <c:ptCount val="5"/>
                <c:pt idx="0">
                  <c:v>9.8000000000000004E-2</c:v>
                </c:pt>
                <c:pt idx="1">
                  <c:v>0.25800000000000001</c:v>
                </c:pt>
                <c:pt idx="2">
                  <c:v>0.23</c:v>
                </c:pt>
                <c:pt idx="3">
                  <c:v>5.1999999999999998E-2</c:v>
                </c:pt>
                <c:pt idx="4">
                  <c:v>0.374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2-4FE3-B727-7F55BF1C9B8D}"/>
            </c:ext>
          </c:extLst>
        </c:ser>
        <c:ser>
          <c:idx val="3"/>
          <c:order val="3"/>
          <c:tx>
            <c:strRef>
              <c:f>'Oregon Healthy Teen Data '!$E$200</c:f>
              <c:strCache>
                <c:ptCount val="1"/>
                <c:pt idx="0">
                  <c:v>Oregon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'Oregon Healthy Teen Data '!$A$201:$A$205</c:f>
              <c:strCache>
                <c:ptCount val="5"/>
                <c:pt idx="0">
                  <c:v>Smoke Combustable Cigarettes </c:v>
                </c:pt>
                <c:pt idx="1">
                  <c:v>Alcohol  </c:v>
                </c:pt>
                <c:pt idx="2">
                  <c:v>Marijuana</c:v>
                </c:pt>
                <c:pt idx="3">
                  <c:v>Prescription Drugs </c:v>
                </c:pt>
                <c:pt idx="4">
                  <c:v>E-Cigarettes </c:v>
                </c:pt>
              </c:strCache>
            </c:strRef>
          </c:cat>
          <c:val>
            <c:numRef>
              <c:f>'Oregon Healthy Teen Data '!$E$201:$E$205</c:f>
              <c:numCache>
                <c:formatCode>0.0%</c:formatCode>
                <c:ptCount val="5"/>
                <c:pt idx="0">
                  <c:v>4.9000000000000002E-2</c:v>
                </c:pt>
                <c:pt idx="1">
                  <c:v>0.24299999999999999</c:v>
                </c:pt>
                <c:pt idx="2">
                  <c:v>0.20399999999999999</c:v>
                </c:pt>
                <c:pt idx="3">
                  <c:v>4.8000000000000001E-2</c:v>
                </c:pt>
                <c:pt idx="4">
                  <c:v>0.214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2-4FE3-B727-7F55BF1C9B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9900440"/>
        <c:axId val="649905688"/>
      </c:barChart>
      <c:catAx>
        <c:axId val="649900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Substance Type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05688"/>
        <c:crosses val="autoZero"/>
        <c:auto val="1"/>
        <c:lblAlgn val="ctr"/>
        <c:lblOffset val="100"/>
        <c:noMultiLvlLbl val="0"/>
      </c:catAx>
      <c:valAx>
        <c:axId val="64990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0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number of reported migrant and seasonal farm workers by county in 2013 and 2018, Migrant and Seasonal Farmworker Enumeration Studies Reports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Farm Worker '!$B$10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Farm Worker '!$A$11:$A$13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'Migrant Farm Worker '!$B$11:$B$13</c:f>
              <c:numCache>
                <c:formatCode>General</c:formatCode>
                <c:ptCount val="3"/>
                <c:pt idx="0" formatCode="#,##0">
                  <c:v>1840</c:v>
                </c:pt>
                <c:pt idx="1">
                  <c:v>206</c:v>
                </c:pt>
                <c:pt idx="2" formatCode="#,##0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C-44FE-8C63-48B97594FFC5}"/>
            </c:ext>
          </c:extLst>
        </c:ser>
        <c:ser>
          <c:idx val="1"/>
          <c:order val="1"/>
          <c:tx>
            <c:strRef>
              <c:f>'Migrant Farm Worker '!$C$10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Farm Worker '!$A$11:$A$13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'Migrant Farm Worker '!$C$11:$C$13</c:f>
              <c:numCache>
                <c:formatCode>General</c:formatCode>
                <c:ptCount val="3"/>
                <c:pt idx="0" formatCode="#,##0">
                  <c:v>1707</c:v>
                </c:pt>
                <c:pt idx="1">
                  <c:v>65</c:v>
                </c:pt>
                <c:pt idx="2" formatCode="#,##0">
                  <c:v>2118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C-44FE-8C63-48B97594FF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0159184"/>
        <c:axId val="570154592"/>
      </c:barChart>
      <c:catAx>
        <c:axId val="57015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54592"/>
        <c:crosses val="autoZero"/>
        <c:auto val="1"/>
        <c:lblAlgn val="ctr"/>
        <c:lblOffset val="100"/>
        <c:noMultiLvlLbl val="0"/>
      </c:catAx>
      <c:valAx>
        <c:axId val="5701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15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Migrant and Seasonal Farmworkers and Non-Farmworkers 
in</a:t>
            </a:r>
            <a:r>
              <a:rPr lang="en-US" sz="1100" baseline="0"/>
              <a:t> 2013 and 2018 by County, </a:t>
            </a:r>
            <a:r>
              <a:rPr lang="en-US" sz="1100" b="0" i="0" u="none" strike="noStrike" baseline="0">
                <a:effectLst/>
              </a:rPr>
              <a:t>Migrant and Seasonal Farmworker Enumeration Studies Reports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Farm Worker '!$B$14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Farm Worker '!$A$15:$A$17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'Migrant Farm Worker '!$B$15:$B$17</c:f>
              <c:numCache>
                <c:formatCode>General</c:formatCode>
                <c:ptCount val="3"/>
                <c:pt idx="0">
                  <c:v>1388</c:v>
                </c:pt>
                <c:pt idx="1">
                  <c:v>155</c:v>
                </c:pt>
                <c:pt idx="2" formatCode="#,##0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1-4D00-8F62-120C25DF13B6}"/>
            </c:ext>
          </c:extLst>
        </c:ser>
        <c:ser>
          <c:idx val="1"/>
          <c:order val="1"/>
          <c:tx>
            <c:strRef>
              <c:f>'Migrant Farm Worker '!$C$14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Farm Worker '!$A$15:$A$17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'Migrant Farm Worker '!$C$15:$C$17</c:f>
              <c:numCache>
                <c:formatCode>General</c:formatCode>
                <c:ptCount val="3"/>
                <c:pt idx="0" formatCode="#,##0">
                  <c:v>3412</c:v>
                </c:pt>
                <c:pt idx="1">
                  <c:v>131</c:v>
                </c:pt>
                <c:pt idx="2" formatCode="#,##0">
                  <c:v>4233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1-4D00-8F62-120C25DF13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660128"/>
        <c:axId val="772658488"/>
      </c:barChart>
      <c:catAx>
        <c:axId val="7726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58488"/>
        <c:crosses val="autoZero"/>
        <c:auto val="1"/>
        <c:lblAlgn val="ctr"/>
        <c:lblOffset val="100"/>
        <c:noMultiLvlLbl val="0"/>
      </c:catAx>
      <c:valAx>
        <c:axId val="77265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food insecure individuals who are above and below SNAP eligibility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'Built Environment '!$B$10</c:f>
              <c:strCache>
                <c:ptCount val="1"/>
                <c:pt idx="0">
                  <c:v>Above SNAP Eligibility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'Built Environment '!$A$11:$A$13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'Built Environment '!$B$11:$B$13</c:f>
              <c:numCache>
                <c:formatCode>0%</c:formatCode>
                <c:ptCount val="3"/>
                <c:pt idx="0">
                  <c:v>0.26</c:v>
                </c:pt>
                <c:pt idx="1">
                  <c:v>0.21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6-45E6-9FB2-565E8EEB4EFD}"/>
            </c:ext>
          </c:extLst>
        </c:ser>
        <c:ser>
          <c:idx val="1"/>
          <c:order val="1"/>
          <c:tx>
            <c:strRef>
              <c:f>'Built Environment '!$C$10</c:f>
              <c:strCache>
                <c:ptCount val="1"/>
                <c:pt idx="0">
                  <c:v>Below SNAP Eligibility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'Built Environment '!$A$11:$A$13</c:f>
              <c:strCache>
                <c:ptCount val="3"/>
                <c:pt idx="0">
                  <c:v>Benton 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'Built Environment '!$C$11:$C$13</c:f>
              <c:numCache>
                <c:formatCode>0%</c:formatCode>
                <c:ptCount val="3"/>
                <c:pt idx="0">
                  <c:v>0.75</c:v>
                </c:pt>
                <c:pt idx="1">
                  <c:v>0.8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6-45E6-9FB2-565E8EEB4E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1266336"/>
        <c:axId val="631263712"/>
      </c:barChart>
      <c:catAx>
        <c:axId val="63126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63712"/>
        <c:crosses val="autoZero"/>
        <c:auto val="1"/>
        <c:lblAlgn val="ctr"/>
        <c:lblOffset val="100"/>
        <c:noMultiLvlLbl val="0"/>
      </c:catAx>
      <c:valAx>
        <c:axId val="6312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fires in the Region by County from 2000-2021, Oregon Department of Foresty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'Built Environment '!$B$124</c:f>
              <c:strCache>
                <c:ptCount val="1"/>
                <c:pt idx="0">
                  <c:v>Beton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'Built Environment '!$A$125:$A$146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'Built Environment '!$B$125:$B$146</c:f>
              <c:numCache>
                <c:formatCode>General</c:formatCode>
                <c:ptCount val="22"/>
                <c:pt idx="0">
                  <c:v>10</c:v>
                </c:pt>
                <c:pt idx="1">
                  <c:v>21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  <c:pt idx="6">
                  <c:v>16</c:v>
                </c:pt>
                <c:pt idx="7">
                  <c:v>11</c:v>
                </c:pt>
                <c:pt idx="8">
                  <c:v>1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9</c:v>
                </c:pt>
                <c:pt idx="14">
                  <c:v>7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7</c:v>
                </c:pt>
                <c:pt idx="19">
                  <c:v>9</c:v>
                </c:pt>
                <c:pt idx="20">
                  <c:v>3</c:v>
                </c:pt>
                <c:pt idx="2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1-4CFF-83E6-1804329580F7}"/>
            </c:ext>
          </c:extLst>
        </c:ser>
        <c:ser>
          <c:idx val="1"/>
          <c:order val="1"/>
          <c:tx>
            <c:strRef>
              <c:f>'Built Environment '!$C$124</c:f>
              <c:strCache>
                <c:ptCount val="1"/>
                <c:pt idx="0">
                  <c:v>Lincoln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'Built Environment '!$A$125:$A$146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'Built Environment '!$C$125:$C$146</c:f>
              <c:numCache>
                <c:formatCode>General</c:formatCode>
                <c:ptCount val="22"/>
                <c:pt idx="0">
                  <c:v>11</c:v>
                </c:pt>
                <c:pt idx="1">
                  <c:v>13</c:v>
                </c:pt>
                <c:pt idx="2">
                  <c:v>10</c:v>
                </c:pt>
                <c:pt idx="3">
                  <c:v>20</c:v>
                </c:pt>
                <c:pt idx="4">
                  <c:v>21</c:v>
                </c:pt>
                <c:pt idx="5">
                  <c:v>12</c:v>
                </c:pt>
                <c:pt idx="6">
                  <c:v>13</c:v>
                </c:pt>
                <c:pt idx="7">
                  <c:v>19</c:v>
                </c:pt>
                <c:pt idx="8">
                  <c:v>9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9</c:v>
                </c:pt>
                <c:pt idx="20">
                  <c:v>1</c:v>
                </c:pt>
                <c:pt idx="2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1-4CFF-83E6-1804329580F7}"/>
            </c:ext>
          </c:extLst>
        </c:ser>
        <c:ser>
          <c:idx val="2"/>
          <c:order val="2"/>
          <c:tx>
            <c:strRef>
              <c:f>'Built Environment '!$D$124</c:f>
              <c:strCache>
                <c:ptCount val="1"/>
                <c:pt idx="0">
                  <c:v>Linn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'Built Environment '!$A$125:$A$146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'Built Environment '!$D$125:$D$146</c:f>
              <c:numCache>
                <c:formatCode>General</c:formatCode>
                <c:ptCount val="22"/>
                <c:pt idx="0">
                  <c:v>21</c:v>
                </c:pt>
                <c:pt idx="1">
                  <c:v>28</c:v>
                </c:pt>
                <c:pt idx="2">
                  <c:v>27</c:v>
                </c:pt>
                <c:pt idx="3">
                  <c:v>32</c:v>
                </c:pt>
                <c:pt idx="4">
                  <c:v>40</c:v>
                </c:pt>
                <c:pt idx="5">
                  <c:v>14</c:v>
                </c:pt>
                <c:pt idx="6">
                  <c:v>35</c:v>
                </c:pt>
                <c:pt idx="7">
                  <c:v>58</c:v>
                </c:pt>
                <c:pt idx="8">
                  <c:v>43</c:v>
                </c:pt>
                <c:pt idx="9">
                  <c:v>20</c:v>
                </c:pt>
                <c:pt idx="10">
                  <c:v>23</c:v>
                </c:pt>
                <c:pt idx="11">
                  <c:v>17</c:v>
                </c:pt>
                <c:pt idx="12">
                  <c:v>20</c:v>
                </c:pt>
                <c:pt idx="13">
                  <c:v>10</c:v>
                </c:pt>
                <c:pt idx="14">
                  <c:v>18</c:v>
                </c:pt>
                <c:pt idx="15">
                  <c:v>26</c:v>
                </c:pt>
                <c:pt idx="16">
                  <c:v>26</c:v>
                </c:pt>
                <c:pt idx="17">
                  <c:v>18</c:v>
                </c:pt>
                <c:pt idx="18">
                  <c:v>31</c:v>
                </c:pt>
                <c:pt idx="19">
                  <c:v>38</c:v>
                </c:pt>
                <c:pt idx="20">
                  <c:v>23</c:v>
                </c:pt>
                <c:pt idx="2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1-4CFF-83E6-18043295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649392"/>
        <c:axId val="867647424"/>
      </c:lineChart>
      <c:catAx>
        <c:axId val="86764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47424"/>
        <c:crosses val="autoZero"/>
        <c:auto val="1"/>
        <c:lblAlgn val="ctr"/>
        <c:lblOffset val="100"/>
        <c:noMultiLvlLbl val="0"/>
      </c:catAx>
      <c:valAx>
        <c:axId val="8676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percent of fires in Oregon from 2018 to 2021, Oregon Department of Forestry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'Built Environment '!$A$152:$A$154</c:f>
              <c:strCache>
                <c:ptCount val="3"/>
                <c:pt idx="0">
                  <c:v>Benton</c:v>
                </c:pt>
                <c:pt idx="1">
                  <c:v>Lincoln </c:v>
                </c:pt>
                <c:pt idx="2">
                  <c:v>Linn </c:v>
                </c:pt>
              </c:strCache>
            </c:strRef>
          </c:cat>
          <c:val>
            <c:numRef>
              <c:f>'Built Environment '!$B$152:$B$154</c:f>
              <c:numCache>
                <c:formatCode>0.0%</c:formatCode>
                <c:ptCount val="3"/>
                <c:pt idx="0">
                  <c:v>6.3334087310563218E-3</c:v>
                </c:pt>
                <c:pt idx="1">
                  <c:v>6.1072155620900247E-3</c:v>
                </c:pt>
                <c:pt idx="2">
                  <c:v>3.1667043655281613E-2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A-4753-9BE0-0355B4304C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2666688"/>
        <c:axId val="627286104"/>
      </c:barChart>
      <c:catAx>
        <c:axId val="77266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86104"/>
        <c:crosses val="autoZero"/>
        <c:auto val="1"/>
        <c:lblAlgn val="ctr"/>
        <c:lblOffset val="100"/>
        <c:noMultiLvlLbl val="0"/>
      </c:catAx>
      <c:valAx>
        <c:axId val="62728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date of service by month for claims with a primary diagnosis for heat exhaustion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'Built Environment '!$A$205:$A$212</c:f>
              <c:numCache>
                <c:formatCode>General</c:formatCode>
                <c:ptCount val="8"/>
              </c:numCache>
            </c:numRef>
          </c:cat>
          <c:val>
            <c:numRef>
              <c:f>'Built Environment '!$B$205:$B$212</c:f>
              <c:numCache>
                <c:formatCode>0.0%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CBED-4866-B654-67A106AA4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268656"/>
        <c:axId val="671266032"/>
      </c:barChart>
      <c:catAx>
        <c:axId val="67126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66032"/>
        <c:crosses val="autoZero"/>
        <c:auto val="1"/>
        <c:lblAlgn val="ctr"/>
        <c:lblOffset val="100"/>
        <c:noMultiLvlLbl val="0"/>
      </c:catAx>
      <c:valAx>
        <c:axId val="6712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6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reports in 2020 that found evidence of child abuse by location, Child Wellfare Data Book,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 abuse'!$B$9</c:f>
              <c:strCache>
                <c:ptCount val="1"/>
                <c:pt idx="0">
                  <c:v>Founded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'Child abuse'!$A$10:$A$13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abuse'!$B$10:$B$13</c:f>
              <c:numCache>
                <c:formatCode>0.0%</c:formatCode>
                <c:ptCount val="4"/>
                <c:pt idx="0">
                  <c:v>0.16300000000000001</c:v>
                </c:pt>
                <c:pt idx="1">
                  <c:v>0.20499999999999999</c:v>
                </c:pt>
                <c:pt idx="2">
                  <c:v>0.21099999999999999</c:v>
                </c:pt>
                <c:pt idx="3">
                  <c:v>0.20699999999999999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7-438D-A425-910BF17BD5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1417216"/>
        <c:axId val="671413936"/>
      </c:barChart>
      <c:catAx>
        <c:axId val="67141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13936"/>
        <c:crosses val="autoZero"/>
        <c:auto val="1"/>
        <c:lblAlgn val="ctr"/>
        <c:lblOffset val="100"/>
        <c:noMultiLvlLbl val="0"/>
      </c:catAx>
      <c:valAx>
        <c:axId val="6714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1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child abuse reports filed in 2019 and 2020, Child Welfare Data Book, 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 abuse'!$B$17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 abuse'!$A$18:$A$21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abuse'!$B$18:$B$21</c:f>
              <c:numCache>
                <c:formatCode>0.0%</c:formatCode>
                <c:ptCount val="4"/>
                <c:pt idx="0">
                  <c:v>0.51639916259595253</c:v>
                </c:pt>
                <c:pt idx="1">
                  <c:v>0.55429292929292928</c:v>
                </c:pt>
                <c:pt idx="2">
                  <c:v>0.51828890266584005</c:v>
                </c:pt>
                <c:pt idx="3">
                  <c:v>0.53218350457809538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0-420B-8E55-DC27A3ECB1F0}"/>
            </c:ext>
          </c:extLst>
        </c:ser>
        <c:ser>
          <c:idx val="1"/>
          <c:order val="1"/>
          <c:tx>
            <c:strRef>
              <c:f>'Child abuse'!$C$17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'Child abuse'!$A$18:$A$21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abuse'!$C$18:$C$21</c:f>
              <c:numCache>
                <c:formatCode>0.0%</c:formatCode>
                <c:ptCount val="4"/>
                <c:pt idx="0">
                  <c:v>0.48360083740404747</c:v>
                </c:pt>
                <c:pt idx="1">
                  <c:v>0.44570707070707072</c:v>
                </c:pt>
                <c:pt idx="2">
                  <c:v>0.48171109733415995</c:v>
                </c:pt>
                <c:pt idx="3">
                  <c:v>0.46781649542190468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0-420B-8E55-DC27A3EC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88240"/>
        <c:axId val="657493160"/>
      </c:barChart>
      <c:catAx>
        <c:axId val="65748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93160"/>
        <c:crosses val="autoZero"/>
        <c:auto val="1"/>
        <c:lblAlgn val="ctr"/>
        <c:lblOffset val="100"/>
        <c:noMultiLvlLbl val="0"/>
      </c:catAx>
      <c:valAx>
        <c:axId val="65749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8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child abuse by type of abuse reported, Child Welfare Data Book,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'Child abuse'!$B$24</c:f>
              <c:strCache>
                <c:ptCount val="1"/>
                <c:pt idx="0">
                  <c:v>Mental Injury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 abuse'!$A$25:$A$27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'Child abuse'!$B$25:$B$27</c:f>
              <c:numCache>
                <c:formatCode>0.0%</c:formatCode>
                <c:ptCount val="3"/>
                <c:pt idx="0">
                  <c:v>1.7241379310344827E-2</c:v>
                </c:pt>
                <c:pt idx="1">
                  <c:v>9.9009900990099011E-3</c:v>
                </c:pt>
                <c:pt idx="2">
                  <c:v>1.5299026425591099E-2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C-4973-8B29-14CB7512EFD9}"/>
            </c:ext>
          </c:extLst>
        </c:ser>
        <c:ser>
          <c:idx val="1"/>
          <c:order val="1"/>
          <c:tx>
            <c:strRef>
              <c:f>'Child abuse'!$C$24</c:f>
              <c:strCache>
                <c:ptCount val="1"/>
                <c:pt idx="0">
                  <c:v>Neglect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'Child abuse'!$A$25:$A$27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'Child abuse'!$C$25:$C$27</c:f>
              <c:numCache>
                <c:formatCode>0.0%</c:formatCode>
                <c:ptCount val="3"/>
                <c:pt idx="0">
                  <c:v>0.43103448275862066</c:v>
                </c:pt>
                <c:pt idx="1">
                  <c:v>0.43069306930693069</c:v>
                </c:pt>
                <c:pt idx="2">
                  <c:v>0.36161335187760779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C-4973-8B29-14CB7512EFD9}"/>
            </c:ext>
          </c:extLst>
        </c:ser>
        <c:ser>
          <c:idx val="2"/>
          <c:order val="2"/>
          <c:tx>
            <c:strRef>
              <c:f>'Child abuse'!$D$24</c:f>
              <c:strCache>
                <c:ptCount val="1"/>
                <c:pt idx="0">
                  <c:v>Physical Abuse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'Child abuse'!$A$25:$A$27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'Child abuse'!$D$25:$D$27</c:f>
              <c:numCache>
                <c:formatCode>0.0%</c:formatCode>
                <c:ptCount val="3"/>
                <c:pt idx="0">
                  <c:v>0.10344827586206896</c:v>
                </c:pt>
                <c:pt idx="1">
                  <c:v>4.9504950495049507E-2</c:v>
                </c:pt>
                <c:pt idx="2">
                  <c:v>0.11543810848400557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C-4973-8B29-14CB7512EFD9}"/>
            </c:ext>
          </c:extLst>
        </c:ser>
        <c:ser>
          <c:idx val="3"/>
          <c:order val="3"/>
          <c:tx>
            <c:strRef>
              <c:f>'Child abuse'!$E$24</c:f>
              <c:strCache>
                <c:ptCount val="1"/>
                <c:pt idx="0">
                  <c:v>Sexual Abuse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'Child abuse'!$A$25:$A$27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'Child abuse'!$E$25:$E$27</c:f>
              <c:numCache>
                <c:formatCode>0.0%</c:formatCode>
                <c:ptCount val="3"/>
                <c:pt idx="0">
                  <c:v>6.3218390804597707E-2</c:v>
                </c:pt>
                <c:pt idx="1">
                  <c:v>7.4257425742574254E-2</c:v>
                </c:pt>
                <c:pt idx="2">
                  <c:v>6.397774687065369E-2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BC-4973-8B29-14CB7512EFD9}"/>
            </c:ext>
          </c:extLst>
        </c:ser>
        <c:ser>
          <c:idx val="4"/>
          <c:order val="4"/>
          <c:tx>
            <c:strRef>
              <c:f>'Child abuse'!$F$24</c:f>
              <c:strCache>
                <c:ptCount val="1"/>
                <c:pt idx="0">
                  <c:v>Threat of Harm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'Child abuse'!$A$25:$A$27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'Child abuse'!$F$25:$F$27</c:f>
              <c:numCache>
                <c:formatCode>0.0%</c:formatCode>
                <c:ptCount val="3"/>
                <c:pt idx="0">
                  <c:v>0.38505747126436779</c:v>
                </c:pt>
                <c:pt idx="1">
                  <c:v>0.43564356435643564</c:v>
                </c:pt>
                <c:pt idx="2">
                  <c:v>0.44367176634214184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BC-4973-8B29-14CB7512E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24370280"/>
        <c:axId val="824371264"/>
      </c:barChart>
      <c:catAx>
        <c:axId val="824370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371264"/>
        <c:crosses val="autoZero"/>
        <c:auto val="1"/>
        <c:lblAlgn val="ctr"/>
        <c:lblOffset val="100"/>
        <c:noMultiLvlLbl val="0"/>
      </c:catAx>
      <c:valAx>
        <c:axId val="8243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370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rate of child abuse victims from 2018-2020, Child Welfare Data Book,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 abuse'!$B$33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'Child abuse'!$A$34:$A$37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abuse'!$B$34:$B$37</c:f>
              <c:numCache>
                <c:formatCode>0.0</c:formatCode>
                <c:ptCount val="4"/>
                <c:pt idx="0">
                  <c:v>9.9</c:v>
                </c:pt>
                <c:pt idx="1">
                  <c:v>18</c:v>
                </c:pt>
                <c:pt idx="2">
                  <c:v>20.399999999999999</c:v>
                </c:pt>
                <c:pt idx="3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A-49EF-8D0D-39414F477FAD}"/>
            </c:ext>
          </c:extLst>
        </c:ser>
        <c:ser>
          <c:idx val="1"/>
          <c:order val="1"/>
          <c:tx>
            <c:strRef>
              <c:f>'Child abuse'!$C$33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'Child abuse'!$A$34:$A$37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abuse'!$C$34:$C$37</c:f>
              <c:numCache>
                <c:formatCode>0.0</c:formatCode>
                <c:ptCount val="4"/>
                <c:pt idx="0">
                  <c:v>10.6</c:v>
                </c:pt>
                <c:pt idx="1">
                  <c:v>20.2</c:v>
                </c:pt>
                <c:pt idx="2">
                  <c:v>18.600000000000001</c:v>
                </c:pt>
                <c:pt idx="3">
                  <c:v>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A-49EF-8D0D-39414F477FAD}"/>
            </c:ext>
          </c:extLst>
        </c:ser>
        <c:ser>
          <c:idx val="2"/>
          <c:order val="2"/>
          <c:tx>
            <c:strRef>
              <c:f>'Child abuse'!$D$33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'Child abuse'!$A$34:$A$37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'Child abuse'!$D$34:$D$37</c:f>
              <c:numCache>
                <c:formatCode>0.0</c:formatCode>
                <c:ptCount val="4"/>
                <c:pt idx="0">
                  <c:v>9.1</c:v>
                </c:pt>
                <c:pt idx="1">
                  <c:v>19.8</c:v>
                </c:pt>
                <c:pt idx="2">
                  <c:v>18.5</c:v>
                </c:pt>
                <c:pt idx="3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EA-49EF-8D0D-39414F477F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085976"/>
        <c:axId val="673075808"/>
      </c:barChart>
      <c:catAx>
        <c:axId val="67308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75808"/>
        <c:crosses val="autoZero"/>
        <c:auto val="1"/>
        <c:lblAlgn val="ctr"/>
        <c:lblOffset val="100"/>
        <c:noMultiLvlLbl val="0"/>
      </c:catAx>
      <c:valAx>
        <c:axId val="6730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per 1,000 children (under 18)</a:t>
                </a:r>
              </a:p>
            </c:rich>
          </c:tx>
          <c:layout>
            <c:manualLayout>
              <c:xMode val="edge"/>
              <c:yMode val="edge"/>
              <c:x val="2.464985994397759E-2"/>
              <c:y val="0.22578268312284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The percent of children experiencing at least one day in foster care in 2019 and 2020 by location, Child Welfare Data Book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'Foster Care '!$G$12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'!$F$13:$F$16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'!$G$13:$G$16</c:f>
              <c:numCache>
                <c:formatCode>0.0%</c:formatCode>
                <c:ptCount val="4"/>
                <c:pt idx="0">
                  <c:v>0.56084656084656082</c:v>
                </c:pt>
                <c:pt idx="1">
                  <c:v>0.52800000000000002</c:v>
                </c:pt>
                <c:pt idx="2">
                  <c:v>0.52649006622516559</c:v>
                </c:pt>
                <c:pt idx="3">
                  <c:v>0.52530759951749095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8-44A9-A68D-F9B7373408E5}"/>
            </c:ext>
          </c:extLst>
        </c:ser>
        <c:ser>
          <c:idx val="1"/>
          <c:order val="1"/>
          <c:tx>
            <c:strRef>
              <c:f>'Foster Care '!$H$12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'!$F$13:$F$16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'!$H$13:$H$16</c:f>
              <c:numCache>
                <c:formatCode>0.0%</c:formatCode>
                <c:ptCount val="4"/>
                <c:pt idx="0">
                  <c:v>0.43915343915343913</c:v>
                </c:pt>
                <c:pt idx="1">
                  <c:v>0.47199999999999998</c:v>
                </c:pt>
                <c:pt idx="2">
                  <c:v>0.47350993377483441</c:v>
                </c:pt>
                <c:pt idx="3">
                  <c:v>0.47469240048250905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8-44A9-A68D-F9B7373408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9031328"/>
        <c:axId val="819035264"/>
      </c:barChart>
      <c:catAx>
        <c:axId val="81903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35264"/>
        <c:crosses val="autoZero"/>
        <c:auto val="1"/>
        <c:lblAlgn val="ctr"/>
        <c:lblOffset val="100"/>
        <c:noMultiLvlLbl val="0"/>
      </c:catAx>
      <c:valAx>
        <c:axId val="8190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proporiton of children experiencing at least one day in foster care by age in 2020, Child Welfare Data Book,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'Foster Care '!$I$4</c:f>
              <c:strCache>
                <c:ptCount val="1"/>
                <c:pt idx="0">
                  <c:v>0-5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'Foster Care '!$H$5:$H$8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'!$I$5:$I$8</c:f>
              <c:numCache>
                <c:formatCode>0.0%</c:formatCode>
                <c:ptCount val="4"/>
                <c:pt idx="0">
                  <c:v>0.46987951807228917</c:v>
                </c:pt>
                <c:pt idx="1">
                  <c:v>0.3559322033898305</c:v>
                </c:pt>
                <c:pt idx="2">
                  <c:v>0.40209790209790208</c:v>
                </c:pt>
                <c:pt idx="3">
                  <c:v>0.39499898353323848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2-42C5-8F68-AEDE0F2112B3}"/>
            </c:ext>
          </c:extLst>
        </c:ser>
        <c:ser>
          <c:idx val="1"/>
          <c:order val="1"/>
          <c:tx>
            <c:strRef>
              <c:f>'Foster Care '!$J$4</c:f>
              <c:strCache>
                <c:ptCount val="1"/>
                <c:pt idx="0">
                  <c:v>6-12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'Foster Care '!$H$5:$H$8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'!$J$5:$J$8</c:f>
              <c:numCache>
                <c:formatCode>0.0%</c:formatCode>
                <c:ptCount val="4"/>
                <c:pt idx="0">
                  <c:v>0.3253012048192771</c:v>
                </c:pt>
                <c:pt idx="1">
                  <c:v>0.3559322033898305</c:v>
                </c:pt>
                <c:pt idx="2">
                  <c:v>0.2762237762237762</c:v>
                </c:pt>
                <c:pt idx="3">
                  <c:v>0.31774750965643422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12-42C5-8F68-AEDE0F2112B3}"/>
            </c:ext>
          </c:extLst>
        </c:ser>
        <c:ser>
          <c:idx val="2"/>
          <c:order val="2"/>
          <c:tx>
            <c:strRef>
              <c:f>'Foster Care '!$K$4</c:f>
              <c:strCache>
                <c:ptCount val="1"/>
                <c:pt idx="0">
                  <c:v>13-17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'Foster Care '!$H$5:$H$8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'!$K$5:$K$8</c:f>
              <c:numCache>
                <c:formatCode>0.0%</c:formatCode>
                <c:ptCount val="4"/>
                <c:pt idx="0">
                  <c:v>0.13253012048192772</c:v>
                </c:pt>
                <c:pt idx="1">
                  <c:v>0.15254237288135594</c:v>
                </c:pt>
                <c:pt idx="2">
                  <c:v>0.21678321678321677</c:v>
                </c:pt>
                <c:pt idx="3">
                  <c:v>0.20725757267737344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12-42C5-8F68-AEDE0F2112B3}"/>
            </c:ext>
          </c:extLst>
        </c:ser>
        <c:ser>
          <c:idx val="3"/>
          <c:order val="3"/>
          <c:tx>
            <c:strRef>
              <c:f>'Foster Care '!$L$4</c:f>
              <c:strCache>
                <c:ptCount val="1"/>
                <c:pt idx="0">
                  <c:v>18+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'Foster Care '!$H$5:$H$8</c:f>
              <c:strCache>
                <c:ptCount val="4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  <c:pt idx="3">
                  <c:v>Oregon </c:v>
                </c:pt>
              </c:strCache>
            </c:strRef>
          </c:cat>
          <c:val>
            <c:numRef>
              <c:f>'Foster Care '!$L$5:$L$8</c:f>
              <c:numCache>
                <c:formatCode>0.0%</c:formatCode>
                <c:ptCount val="4"/>
                <c:pt idx="0">
                  <c:v>7.2289156626506021E-2</c:v>
                </c:pt>
                <c:pt idx="1">
                  <c:v>0.13559322033898305</c:v>
                </c:pt>
                <c:pt idx="2">
                  <c:v>0.1048951048951049</c:v>
                </c:pt>
                <c:pt idx="3">
                  <c:v>7.9995934132953847E-2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12-42C5-8F68-AEDE0F211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72880"/>
        <c:axId val="430475176"/>
      </c:barChart>
      <c:catAx>
        <c:axId val="43047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75176"/>
        <c:crosses val="autoZero"/>
        <c:auto val="1"/>
        <c:lblAlgn val="ctr"/>
        <c:lblOffset val="100"/>
        <c:noMultiLvlLbl val="0"/>
      </c:catAx>
      <c:valAx>
        <c:axId val="43047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certified foster care homes in 2019 and 2020, Child Welfare Data Book, 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'Foster Care '!$B$20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'!$A$21:$A$23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'Foster Care '!$B$21:$B$23</c:f>
              <c:numCache>
                <c:formatCode>General</c:formatCode>
                <c:ptCount val="3"/>
                <c:pt idx="0">
                  <c:v>42</c:v>
                </c:pt>
                <c:pt idx="1">
                  <c:v>81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8-49ED-B520-B8993032021A}"/>
            </c:ext>
          </c:extLst>
        </c:ser>
        <c:ser>
          <c:idx val="1"/>
          <c:order val="1"/>
          <c:tx>
            <c:strRef>
              <c:f>'Foster Care '!$C$20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'!$A$21:$A$23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'Foster Care '!$C$21:$C$23</c:f>
              <c:numCache>
                <c:formatCode>General</c:formatCode>
                <c:ptCount val="3"/>
                <c:pt idx="0">
                  <c:v>47</c:v>
                </c:pt>
                <c:pt idx="1">
                  <c:v>59</c:v>
                </c:pt>
                <c:pt idx="2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8-49ED-B520-B899303202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2628368"/>
        <c:axId val="812633616"/>
      </c:barChart>
      <c:catAx>
        <c:axId val="81262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33616"/>
        <c:crosses val="autoZero"/>
        <c:auto val="1"/>
        <c:lblAlgn val="ctr"/>
        <c:lblOffset val="100"/>
        <c:noMultiLvlLbl val="0"/>
      </c:catAx>
      <c:valAx>
        <c:axId val="8126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2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new and closed certified foster care homes in 2020 by County, Child Welfare Data Book,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'Foster Care '!$B$27</c:f>
              <c:strCache>
                <c:ptCount val="1"/>
                <c:pt idx="0">
                  <c:v>New Foster Homes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'!$A$28:$A$30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'Foster Care '!$B$28:$B$30</c:f>
              <c:numCache>
                <c:formatCode>General</c:formatCode>
                <c:ptCount val="3"/>
                <c:pt idx="0">
                  <c:v>0</c:v>
                </c:pt>
                <c:pt idx="1">
                  <c:v>23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1-4EE0-B2C9-0DD6050A985E}"/>
            </c:ext>
          </c:extLst>
        </c:ser>
        <c:ser>
          <c:idx val="1"/>
          <c:order val="1"/>
          <c:tx>
            <c:strRef>
              <c:f>'Foster Care '!$C$27</c:f>
              <c:strCache>
                <c:ptCount val="1"/>
                <c:pt idx="0">
                  <c:v>Closed Foster Homes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'Foster Care '!$A$28:$A$30</c:f>
              <c:strCache>
                <c:ptCount val="3"/>
                <c:pt idx="0">
                  <c:v>Benton</c:v>
                </c:pt>
                <c:pt idx="1">
                  <c:v>Lincoln</c:v>
                </c:pt>
                <c:pt idx="2">
                  <c:v>Linn </c:v>
                </c:pt>
              </c:strCache>
            </c:strRef>
          </c:cat>
          <c:val>
            <c:numRef>
              <c:f>'Foster Care '!$C$28:$C$30</c:f>
              <c:numCache>
                <c:formatCode>General</c:formatCode>
                <c:ptCount val="3"/>
                <c:pt idx="0">
                  <c:v>0</c:v>
                </c:pt>
                <c:pt idx="1">
                  <c:v>43</c:v>
                </c:pt>
                <c:pt idx="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1-4EE0-B2C9-0DD6050A9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9017256"/>
        <c:axId val="819018240"/>
      </c:barChart>
      <c:catAx>
        <c:axId val="81901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18240"/>
        <c:crosses val="autoZero"/>
        <c:auto val="1"/>
        <c:lblAlgn val="ctr"/>
        <c:lblOffset val="100"/>
        <c:noMultiLvlLbl val="0"/>
      </c:catAx>
      <c:valAx>
        <c:axId val="8190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1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18" Type="http://schemas.openxmlformats.org/officeDocument/2006/relationships/chart" Target="../charts/chart3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17" Type="http://schemas.openxmlformats.org/officeDocument/2006/relationships/chart" Target="../charts/chart31.xml"/><Relationship Id="rId2" Type="http://schemas.openxmlformats.org/officeDocument/2006/relationships/chart" Target="../charts/chart16.xml"/><Relationship Id="rId16" Type="http://schemas.openxmlformats.org/officeDocument/2006/relationships/chart" Target="../charts/chart30.xml"/><Relationship Id="rId20" Type="http://schemas.openxmlformats.org/officeDocument/2006/relationships/chart" Target="../charts/chart34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chart" Target="../charts/chart29.xml"/><Relationship Id="rId10" Type="http://schemas.openxmlformats.org/officeDocument/2006/relationships/chart" Target="../charts/chart24.xml"/><Relationship Id="rId19" Type="http://schemas.openxmlformats.org/officeDocument/2006/relationships/chart" Target="../charts/chart33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chart" Target="../charts/chart40.xml"/><Relationship Id="rId2" Type="http://schemas.openxmlformats.org/officeDocument/2006/relationships/image" Target="../media/image1.png"/><Relationship Id="rId1" Type="http://schemas.openxmlformats.org/officeDocument/2006/relationships/chart" Target="../charts/chart37.xml"/><Relationship Id="rId6" Type="http://schemas.openxmlformats.org/officeDocument/2006/relationships/image" Target="../media/image5.png"/><Relationship Id="rId11" Type="http://schemas.openxmlformats.org/officeDocument/2006/relationships/chart" Target="../charts/chart39.xml"/><Relationship Id="rId5" Type="http://schemas.openxmlformats.org/officeDocument/2006/relationships/image" Target="../media/image4.png"/><Relationship Id="rId10" Type="http://schemas.openxmlformats.org/officeDocument/2006/relationships/chart" Target="../charts/chart38.xml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0</xdr:row>
      <xdr:rowOff>128586</xdr:rowOff>
    </xdr:from>
    <xdr:to>
      <xdr:col>19</xdr:col>
      <xdr:colOff>76201</xdr:colOff>
      <xdr:row>16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2FF4-2215-4389-A3FA-226F5A883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17</xdr:row>
      <xdr:rowOff>23811</xdr:rowOff>
    </xdr:from>
    <xdr:to>
      <xdr:col>18</xdr:col>
      <xdr:colOff>266700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CFC00-42C5-4B60-9B0B-6C95D31A1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28</xdr:row>
      <xdr:rowOff>52387</xdr:rowOff>
    </xdr:from>
    <xdr:to>
      <xdr:col>7</xdr:col>
      <xdr:colOff>285750</xdr:colOff>
      <xdr:row>43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0E3F79-9EE5-44B5-BA44-17875C7CB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9</xdr:row>
      <xdr:rowOff>138112</xdr:rowOff>
    </xdr:from>
    <xdr:to>
      <xdr:col>9</xdr:col>
      <xdr:colOff>133350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4D0AF-0AFD-450F-991B-C57D5AAEE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9</xdr:row>
      <xdr:rowOff>90487</xdr:rowOff>
    </xdr:from>
    <xdr:to>
      <xdr:col>13</xdr:col>
      <xdr:colOff>47625</xdr:colOff>
      <xdr:row>23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A2825-DCE7-43E4-B144-44174476D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24</xdr:row>
      <xdr:rowOff>138112</xdr:rowOff>
    </xdr:from>
    <xdr:to>
      <xdr:col>13</xdr:col>
      <xdr:colOff>314325</xdr:colOff>
      <xdr:row>39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4BCFA8-29A6-45D4-B23A-26FE708F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276225</xdr:colOff>
      <xdr:row>40</xdr:row>
      <xdr:rowOff>90487</xdr:rowOff>
    </xdr:from>
    <xdr:to>
      <xdr:col>13</xdr:col>
      <xdr:colOff>371475</xdr:colOff>
      <xdr:row>50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0FA201-6696-4925-A0DC-6201E3469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885824</xdr:colOff>
      <xdr:row>57</xdr:row>
      <xdr:rowOff>14287</xdr:rowOff>
    </xdr:from>
    <xdr:to>
      <xdr:col>10</xdr:col>
      <xdr:colOff>190499</xdr:colOff>
      <xdr:row>71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134126-F58A-4484-95A6-9E5D192EE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990599</xdr:colOff>
      <xdr:row>81</xdr:row>
      <xdr:rowOff>61912</xdr:rowOff>
    </xdr:from>
    <xdr:to>
      <xdr:col>10</xdr:col>
      <xdr:colOff>66674</xdr:colOff>
      <xdr:row>96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F1D796-B5DF-4C8A-B83E-0ED3786E5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933449</xdr:colOff>
      <xdr:row>94</xdr:row>
      <xdr:rowOff>176212</xdr:rowOff>
    </xdr:from>
    <xdr:to>
      <xdr:col>10</xdr:col>
      <xdr:colOff>638175</xdr:colOff>
      <xdr:row>109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9F489D-AE17-4875-AF73-D72FC2937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19</xdr:row>
      <xdr:rowOff>100012</xdr:rowOff>
    </xdr:from>
    <xdr:to>
      <xdr:col>16</xdr:col>
      <xdr:colOff>28575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AB2FC8-BD45-433D-BEC0-F2DF35C1B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34</xdr:row>
      <xdr:rowOff>166686</xdr:rowOff>
    </xdr:from>
    <xdr:to>
      <xdr:col>16</xdr:col>
      <xdr:colOff>38100</xdr:colOff>
      <xdr:row>51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D6539E-07AB-47AD-94B5-9C47CDB33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466725</xdr:colOff>
      <xdr:row>52</xdr:row>
      <xdr:rowOff>166686</xdr:rowOff>
    </xdr:from>
    <xdr:to>
      <xdr:col>16</xdr:col>
      <xdr:colOff>104775</xdr:colOff>
      <xdr:row>71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E65918-97DA-40D5-99FC-FD4D524AD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314325</xdr:colOff>
      <xdr:row>0</xdr:row>
      <xdr:rowOff>133350</xdr:rowOff>
    </xdr:from>
    <xdr:to>
      <xdr:col>15</xdr:col>
      <xdr:colOff>495300</xdr:colOff>
      <xdr:row>19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5DADF1-FD61-4184-B1D5-93692F6F7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21</xdr:row>
      <xdr:rowOff>147637</xdr:rowOff>
    </xdr:from>
    <xdr:to>
      <xdr:col>19</xdr:col>
      <xdr:colOff>238125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4DBF68-C3C6-46D3-BAB2-30ECB2621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466724</xdr:colOff>
      <xdr:row>21</xdr:row>
      <xdr:rowOff>171450</xdr:rowOff>
    </xdr:from>
    <xdr:to>
      <xdr:col>28</xdr:col>
      <xdr:colOff>114299</xdr:colOff>
      <xdr:row>36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93AAE-0AF6-420E-A1E8-B0D2802A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276224</xdr:colOff>
      <xdr:row>21</xdr:row>
      <xdr:rowOff>109536</xdr:rowOff>
    </xdr:from>
    <xdr:to>
      <xdr:col>36</xdr:col>
      <xdr:colOff>457199</xdr:colOff>
      <xdr:row>35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4C6984-BA63-4DA6-A26C-58D05722B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342900</xdr:colOff>
      <xdr:row>70</xdr:row>
      <xdr:rowOff>4762</xdr:rowOff>
    </xdr:from>
    <xdr:to>
      <xdr:col>12</xdr:col>
      <xdr:colOff>514350</xdr:colOff>
      <xdr:row>86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F4E4DF-2FDC-4E46-B5C2-C52F81C28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85724</xdr:colOff>
      <xdr:row>70</xdr:row>
      <xdr:rowOff>4761</xdr:rowOff>
    </xdr:from>
    <xdr:to>
      <xdr:col>22</xdr:col>
      <xdr:colOff>276225</xdr:colOff>
      <xdr:row>86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EDF1C4-AB28-40FF-A6D3-85069349F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428624</xdr:colOff>
      <xdr:row>105</xdr:row>
      <xdr:rowOff>147636</xdr:rowOff>
    </xdr:from>
    <xdr:to>
      <xdr:col>10</xdr:col>
      <xdr:colOff>571499</xdr:colOff>
      <xdr:row>117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947BD2-0897-465E-8D6B-A41427B08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104774</xdr:colOff>
      <xdr:row>105</xdr:row>
      <xdr:rowOff>185736</xdr:rowOff>
    </xdr:from>
    <xdr:to>
      <xdr:col>19</xdr:col>
      <xdr:colOff>457199</xdr:colOff>
      <xdr:row>117</xdr:row>
      <xdr:rowOff>76199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4627F3-9E6B-4B3E-A08D-299D38CCD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390524</xdr:colOff>
      <xdr:row>123</xdr:row>
      <xdr:rowOff>52387</xdr:rowOff>
    </xdr:from>
    <xdr:to>
      <xdr:col>15</xdr:col>
      <xdr:colOff>57149</xdr:colOff>
      <xdr:row>136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0D84DA-280B-46AB-AA00-8D8524DB0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380999</xdr:colOff>
      <xdr:row>148</xdr:row>
      <xdr:rowOff>119062</xdr:rowOff>
    </xdr:from>
    <xdr:to>
      <xdr:col>15</xdr:col>
      <xdr:colOff>600074</xdr:colOff>
      <xdr:row>163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DC1044-04AF-47C3-BB2D-AD9716DF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485775</xdr:colOff>
      <xdr:row>148</xdr:row>
      <xdr:rowOff>52387</xdr:rowOff>
    </xdr:from>
    <xdr:to>
      <xdr:col>26</xdr:col>
      <xdr:colOff>161925</xdr:colOff>
      <xdr:row>163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F1D3EA-4DE7-4338-8000-4CF73E2EB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323849</xdr:colOff>
      <xdr:row>163</xdr:row>
      <xdr:rowOff>138111</xdr:rowOff>
    </xdr:from>
    <xdr:to>
      <xdr:col>16</xdr:col>
      <xdr:colOff>219074</xdr:colOff>
      <xdr:row>178</xdr:row>
      <xdr:rowOff>142874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186085F-1860-469E-A367-431A05310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457199</xdr:colOff>
      <xdr:row>163</xdr:row>
      <xdr:rowOff>138111</xdr:rowOff>
    </xdr:from>
    <xdr:to>
      <xdr:col>25</xdr:col>
      <xdr:colOff>219075</xdr:colOff>
      <xdr:row>178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41490C-1A50-4F32-A583-53214E586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333375</xdr:colOff>
      <xdr:row>179</xdr:row>
      <xdr:rowOff>128587</xdr:rowOff>
    </xdr:from>
    <xdr:to>
      <xdr:col>16</xdr:col>
      <xdr:colOff>219075</xdr:colOff>
      <xdr:row>195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19B2B23-4E90-4C11-809D-F05C8DD37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514349</xdr:colOff>
      <xdr:row>179</xdr:row>
      <xdr:rowOff>128587</xdr:rowOff>
    </xdr:from>
    <xdr:to>
      <xdr:col>25</xdr:col>
      <xdr:colOff>390524</xdr:colOff>
      <xdr:row>195</xdr:row>
      <xdr:rowOff>142875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C2C242F-735D-4E6E-ABC8-9566CCAF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38100</xdr:colOff>
      <xdr:row>195</xdr:row>
      <xdr:rowOff>123825</xdr:rowOff>
    </xdr:from>
    <xdr:to>
      <xdr:col>15</xdr:col>
      <xdr:colOff>590550</xdr:colOff>
      <xdr:row>211</xdr:row>
      <xdr:rowOff>47625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E3EB6BE-D66B-451A-9D5C-C08FCF819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485775</xdr:colOff>
      <xdr:row>196</xdr:row>
      <xdr:rowOff>119062</xdr:rowOff>
    </xdr:from>
    <xdr:to>
      <xdr:col>25</xdr:col>
      <xdr:colOff>438151</xdr:colOff>
      <xdr:row>212</xdr:row>
      <xdr:rowOff>161926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69BDAA-0045-46B0-8E60-B9AD5FF97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257175</xdr:colOff>
      <xdr:row>213</xdr:row>
      <xdr:rowOff>42861</xdr:rowOff>
    </xdr:from>
    <xdr:to>
      <xdr:col>16</xdr:col>
      <xdr:colOff>352425</xdr:colOff>
      <xdr:row>228</xdr:row>
      <xdr:rowOff>142874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EF997D4-7797-46CB-8BA1-17C7B6ADE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19050</xdr:colOff>
      <xdr:row>213</xdr:row>
      <xdr:rowOff>71437</xdr:rowOff>
    </xdr:from>
    <xdr:to>
      <xdr:col>26</xdr:col>
      <xdr:colOff>133350</xdr:colOff>
      <xdr:row>229</xdr:row>
      <xdr:rowOff>66675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0658FD5-111F-48D2-9A01-A8A61031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206</xdr:row>
      <xdr:rowOff>4762</xdr:rowOff>
    </xdr:from>
    <xdr:to>
      <xdr:col>7</xdr:col>
      <xdr:colOff>295276</xdr:colOff>
      <xdr:row>221</xdr:row>
      <xdr:rowOff>133350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92BBF77-EE07-4BFC-A76D-9E772BC93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47625</xdr:colOff>
      <xdr:row>222</xdr:row>
      <xdr:rowOff>14287</xdr:rowOff>
    </xdr:from>
    <xdr:to>
      <xdr:col>7</xdr:col>
      <xdr:colOff>476250</xdr:colOff>
      <xdr:row>238</xdr:row>
      <xdr:rowOff>123825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0172CA5-0912-4AD5-A18E-0799FCA5C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2</xdr:row>
      <xdr:rowOff>90487</xdr:rowOff>
    </xdr:from>
    <xdr:to>
      <xdr:col>18</xdr:col>
      <xdr:colOff>19050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D120A-CD24-44E5-99B8-C52E1D746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400049</xdr:colOff>
      <xdr:row>20</xdr:row>
      <xdr:rowOff>23811</xdr:rowOff>
    </xdr:from>
    <xdr:to>
      <xdr:col>18</xdr:col>
      <xdr:colOff>381000</xdr:colOff>
      <xdr:row>36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1039E3-F159-43BF-8552-5455264DD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1</xdr:row>
      <xdr:rowOff>114300</xdr:rowOff>
    </xdr:from>
    <xdr:to>
      <xdr:col>16</xdr:col>
      <xdr:colOff>304799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F99AB-9F6A-4481-930D-064A9262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295275</xdr:colOff>
      <xdr:row>20</xdr:row>
      <xdr:rowOff>114300</xdr:rowOff>
    </xdr:from>
    <xdr:to>
      <xdr:col>4</xdr:col>
      <xdr:colOff>119275</xdr:colOff>
      <xdr:row>34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A16EDF-47C9-4E2E-8374-E992FD1C4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4305300"/>
          <a:ext cx="5148475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154406</xdr:colOff>
      <xdr:row>54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0E731F-2D31-4D41-9687-CA7BD94BD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5278856" cy="33432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36</xdr:row>
      <xdr:rowOff>85610</xdr:rowOff>
    </xdr:from>
    <xdr:to>
      <xdr:col>11</xdr:col>
      <xdr:colOff>485775</xdr:colOff>
      <xdr:row>54</xdr:row>
      <xdr:rowOff>85726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AB3103-1565-463D-B247-2A6A5EF6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7324610"/>
          <a:ext cx="5305425" cy="342911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56</xdr:row>
      <xdr:rowOff>9526</xdr:rowOff>
    </xdr:from>
    <xdr:to>
      <xdr:col>4</xdr:col>
      <xdr:colOff>715137</xdr:colOff>
      <xdr:row>74</xdr:row>
      <xdr:rowOff>85726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553AFE-86AE-46A6-8A7D-BA079269A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11058526"/>
          <a:ext cx="5468112" cy="35052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371474</xdr:colOff>
      <xdr:row>56</xdr:row>
      <xdr:rowOff>66676</xdr:rowOff>
    </xdr:from>
    <xdr:to>
      <xdr:col>12</xdr:col>
      <xdr:colOff>129242</xdr:colOff>
      <xdr:row>74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544474-6D49-4B0E-87FA-A0E2610A0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9374" y="11115676"/>
          <a:ext cx="5291793" cy="33623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77</xdr:row>
      <xdr:rowOff>1</xdr:rowOff>
    </xdr:from>
    <xdr:to>
      <xdr:col>7</xdr:col>
      <xdr:colOff>45169</xdr:colOff>
      <xdr:row>95</xdr:row>
      <xdr:rowOff>76201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58307A-E1E4-4F40-99AB-7ED974732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15049501"/>
          <a:ext cx="7017468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</xdr:rowOff>
    </xdr:from>
    <xdr:to>
      <xdr:col>7</xdr:col>
      <xdr:colOff>502829</xdr:colOff>
      <xdr:row>116</xdr:row>
      <xdr:rowOff>114301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CE8069-4E51-4E2F-B60F-21CA9809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859501"/>
          <a:ext cx="7475129" cy="373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457201</xdr:colOff>
      <xdr:row>84</xdr:row>
      <xdr:rowOff>85726</xdr:rowOff>
    </xdr:from>
    <xdr:to>
      <xdr:col>19</xdr:col>
      <xdr:colOff>178363</xdr:colOff>
      <xdr:row>102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1E0629A-F8E6-4271-B20D-9A7574A43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72576" y="16468726"/>
          <a:ext cx="6864912" cy="3428999"/>
        </a:xfrm>
        <a:prstGeom prst="rect">
          <a:avLst/>
        </a:prstGeom>
      </xdr:spPr>
    </xdr:pic>
    <xdr:clientData/>
  </xdr:twoCellAnchor>
  <xdr:twoCellAnchor>
    <xdr:from>
      <xdr:col>4</xdr:col>
      <xdr:colOff>409574</xdr:colOff>
      <xdr:row>122</xdr:row>
      <xdr:rowOff>119062</xdr:rowOff>
    </xdr:from>
    <xdr:to>
      <xdr:col>10</xdr:col>
      <xdr:colOff>276224</xdr:colOff>
      <xdr:row>139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455750B-EA55-498E-B7F4-1B6D7E4F3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476249</xdr:colOff>
      <xdr:row>141</xdr:row>
      <xdr:rowOff>80962</xdr:rowOff>
    </xdr:from>
    <xdr:to>
      <xdr:col>10</xdr:col>
      <xdr:colOff>266699</xdr:colOff>
      <xdr:row>154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8BAD261-08E4-42DF-8167-74CA7449A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952500</xdr:colOff>
      <xdr:row>192</xdr:row>
      <xdr:rowOff>33337</xdr:rowOff>
    </xdr:from>
    <xdr:to>
      <xdr:col>9</xdr:col>
      <xdr:colOff>561975</xdr:colOff>
      <xdr:row>206</xdr:row>
      <xdr:rowOff>109537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9D8EDD5-778C-42F0-9580-637BAC940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0</xdr:row>
      <xdr:rowOff>176212</xdr:rowOff>
    </xdr:from>
    <xdr:to>
      <xdr:col>21</xdr:col>
      <xdr:colOff>390525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00E976-F8F3-4E6C-89ED-74A11DC0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0</xdr:row>
      <xdr:rowOff>138112</xdr:rowOff>
    </xdr:from>
    <xdr:to>
      <xdr:col>13</xdr:col>
      <xdr:colOff>47625</xdr:colOff>
      <xdr:row>17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D63CFA-FE9E-4A1D-82C3-5A7EA1354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19</xdr:row>
      <xdr:rowOff>71437</xdr:rowOff>
    </xdr:from>
    <xdr:to>
      <xdr:col>17</xdr:col>
      <xdr:colOff>190500</xdr:colOff>
      <xdr:row>35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1726F3-9A77-42B8-B615-26B148980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571499</xdr:colOff>
      <xdr:row>36</xdr:row>
      <xdr:rowOff>90486</xdr:rowOff>
    </xdr:from>
    <xdr:to>
      <xdr:col>16</xdr:col>
      <xdr:colOff>381000</xdr:colOff>
      <xdr:row>52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DFA749-4DD2-4536-9BE8-7B252DE0D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</xdr:colOff>
      <xdr:row>8</xdr:row>
      <xdr:rowOff>138112</xdr:rowOff>
    </xdr:from>
    <xdr:to>
      <xdr:col>18</xdr:col>
      <xdr:colOff>428624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6AFDB-A452-4A50-9701-4D8AD1E2D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27</xdr:row>
      <xdr:rowOff>109536</xdr:rowOff>
    </xdr:from>
    <xdr:to>
      <xdr:col>17</xdr:col>
      <xdr:colOff>552450</xdr:colOff>
      <xdr:row>45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4293-31E5-498D-81C2-6B7466091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323850</xdr:colOff>
      <xdr:row>28</xdr:row>
      <xdr:rowOff>4762</xdr:rowOff>
    </xdr:from>
    <xdr:to>
      <xdr:col>26</xdr:col>
      <xdr:colOff>495300</xdr:colOff>
      <xdr:row>45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0EAD61-1AD7-43BC-B547-27A3E3EA2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142874</xdr:colOff>
      <xdr:row>8</xdr:row>
      <xdr:rowOff>142876</xdr:rowOff>
    </xdr:from>
    <xdr:to>
      <xdr:col>27</xdr:col>
      <xdr:colOff>152399</xdr:colOff>
      <xdr:row>24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8C41DC-49F6-42BE-BECD-FEF28CDF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egon.gov/ode/educator-resources/assessment/Pages/Assessment-Group-Reports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oregon.gov/osp/pages/uniform-crime-reporting-data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ountyhealthrankings.org/app/oregon/2021/compare/snapshot?counties=41_003%2B41_041%2B41_043" TargetMode="External"/><Relationship Id="rId1" Type="http://schemas.openxmlformats.org/officeDocument/2006/relationships/hyperlink" Target="https://www.ohsu.edu/sites/default/files/2021-09/2021%20Areas%20of%20Unmet%20Health%20Care%20Needs%20Report%2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oregon.gov/oha/HPA/HP-PCO/Pages/Migrant-Health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gon.gov/oha/PH/HEALTHYPEOPLEFAMILIES/WIC/Documents/annual/annual-linn.pdf" TargetMode="External"/><Relationship Id="rId2" Type="http://schemas.openxmlformats.org/officeDocument/2006/relationships/hyperlink" Target="https://www.oregon.gov/oha/PH/HEALTHYPEOPLEFAMILIES/WIC/Documents/annual/annual-lincoln.pdf" TargetMode="External"/><Relationship Id="rId1" Type="http://schemas.openxmlformats.org/officeDocument/2006/relationships/hyperlink" Target="https://www.oregon.gov/oha/PH/HEALTHYPEOPLEFAMILIES/WIC/Documents/annual/annual-benton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gon.gov/deq/aq/Documents/2020AQMonitoringReport.pdf" TargetMode="External"/><Relationship Id="rId2" Type="http://schemas.openxmlformats.org/officeDocument/2006/relationships/hyperlink" Target="https://map.feedingamerica.org/county/2018/overall/oregon/county/linn" TargetMode="External"/><Relationship Id="rId1" Type="http://schemas.openxmlformats.org/officeDocument/2006/relationships/hyperlink" Target="https://www.countyhealthrankings.org/app/oregon/2021/compare/snapshot?counties=41_003%2B41_041%2B41_043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s://oregon-department-of-forestry-geo.hub.arcgis.com/datasets/odf-fire-2/explore?location=43.677472%2C-120.638308%2C6.9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www.oregon.gov/dhs/CHILDREN/CHILD-ABUSE/Documents/2020-Child-Welfare-Data-Book.pdf" TargetMode="External"/><Relationship Id="rId1" Type="http://schemas.openxmlformats.org/officeDocument/2006/relationships/hyperlink" Target="https://www.oregon.gov/dhs/CHILDREN/CHILD-ABUSE/Documents/2019%20Child%20Welfare%20Data%20Book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opLeftCell="A4" zoomScaleNormal="100" workbookViewId="0">
      <selection activeCell="H54" sqref="H54"/>
    </sheetView>
  </sheetViews>
  <sheetFormatPr defaultRowHeight="15" x14ac:dyDescent="0.25"/>
  <cols>
    <col min="1" max="1" width="36.140625" bestFit="1" customWidth="1"/>
    <col min="2" max="2" width="26.28515625" bestFit="1" customWidth="1"/>
    <col min="3" max="3" width="26.42578125" customWidth="1"/>
    <col min="4" max="4" width="26.28515625" customWidth="1"/>
    <col min="5" max="5" width="16" customWidth="1"/>
    <col min="6" max="6" width="21" bestFit="1" customWidth="1"/>
    <col min="7" max="7" width="26.5703125" style="5" bestFit="1" customWidth="1"/>
    <col min="8" max="8" width="45.7109375" style="5" customWidth="1"/>
  </cols>
  <sheetData>
    <row r="1" spans="1:8" x14ac:dyDescent="0.25">
      <c r="A1" s="158" t="s">
        <v>0</v>
      </c>
      <c r="B1" s="158"/>
      <c r="C1" s="158"/>
      <c r="D1" s="158"/>
    </row>
    <row r="4" spans="1:8" s="4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6" t="s">
        <v>208</v>
      </c>
      <c r="H4" s="6" t="s">
        <v>384</v>
      </c>
    </row>
    <row r="5" spans="1:8" x14ac:dyDescent="0.25">
      <c r="A5" s="1" t="s">
        <v>7</v>
      </c>
      <c r="B5" s="1" t="s">
        <v>8</v>
      </c>
      <c r="C5" s="1" t="s">
        <v>9</v>
      </c>
      <c r="D5" s="1"/>
      <c r="E5" s="1" t="s">
        <v>10</v>
      </c>
      <c r="F5" s="1" t="s">
        <v>11</v>
      </c>
      <c r="G5" s="5" t="s">
        <v>209</v>
      </c>
    </row>
    <row r="6" spans="1:8" x14ac:dyDescent="0.25">
      <c r="A6" s="1"/>
      <c r="B6" s="1"/>
      <c r="C6" s="1"/>
      <c r="D6" s="1" t="s">
        <v>12</v>
      </c>
      <c r="E6" s="1" t="s">
        <v>13</v>
      </c>
      <c r="F6" s="1" t="s">
        <v>11</v>
      </c>
      <c r="G6" s="5" t="s">
        <v>209</v>
      </c>
    </row>
    <row r="7" spans="1:8" x14ac:dyDescent="0.25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 t="s">
        <v>11</v>
      </c>
      <c r="G7" s="5" t="s">
        <v>209</v>
      </c>
    </row>
    <row r="8" spans="1:8" x14ac:dyDescent="0.25">
      <c r="A8" s="1"/>
      <c r="B8" s="1"/>
      <c r="C8" s="1"/>
      <c r="D8" s="1" t="s">
        <v>12</v>
      </c>
      <c r="E8" s="1" t="s">
        <v>18</v>
      </c>
      <c r="F8" s="1" t="s">
        <v>11</v>
      </c>
      <c r="G8" s="5" t="s">
        <v>209</v>
      </c>
    </row>
    <row r="9" spans="1:8" x14ac:dyDescent="0.25">
      <c r="A9" s="1"/>
      <c r="B9" s="1" t="s">
        <v>19</v>
      </c>
      <c r="C9" s="1" t="s">
        <v>8</v>
      </c>
      <c r="D9" s="1"/>
      <c r="E9" s="1" t="s">
        <v>20</v>
      </c>
      <c r="F9" s="1" t="s">
        <v>21</v>
      </c>
      <c r="G9" s="5" t="s">
        <v>209</v>
      </c>
    </row>
    <row r="10" spans="1:8" x14ac:dyDescent="0.25">
      <c r="A10" s="1"/>
      <c r="B10" s="1" t="s">
        <v>22</v>
      </c>
      <c r="C10" s="1" t="s">
        <v>8</v>
      </c>
      <c r="D10" s="1"/>
      <c r="E10" s="1" t="s">
        <v>10</v>
      </c>
      <c r="F10" s="1" t="s">
        <v>23</v>
      </c>
    </row>
    <row r="11" spans="1:8" x14ac:dyDescent="0.25">
      <c r="A11" s="1"/>
      <c r="B11" s="1" t="s">
        <v>24</v>
      </c>
      <c r="C11" s="1" t="s">
        <v>8</v>
      </c>
      <c r="D11" s="1" t="s">
        <v>25</v>
      </c>
      <c r="E11" s="1" t="s">
        <v>26</v>
      </c>
      <c r="F11" s="1" t="s">
        <v>21</v>
      </c>
      <c r="G11" s="5" t="s">
        <v>209</v>
      </c>
    </row>
    <row r="12" spans="1:8" x14ac:dyDescent="0.25">
      <c r="A12" s="1"/>
      <c r="B12" s="1" t="s">
        <v>27</v>
      </c>
      <c r="C12" s="1" t="s">
        <v>8</v>
      </c>
      <c r="D12" s="1" t="s">
        <v>28</v>
      </c>
      <c r="E12" s="1" t="s">
        <v>20</v>
      </c>
      <c r="F12" s="1" t="s">
        <v>21</v>
      </c>
      <c r="G12" s="5" t="s">
        <v>209</v>
      </c>
    </row>
    <row r="13" spans="1:8" x14ac:dyDescent="0.25">
      <c r="A13" s="1"/>
      <c r="B13" s="1" t="s">
        <v>29</v>
      </c>
      <c r="C13" s="1" t="s">
        <v>8</v>
      </c>
      <c r="D13" s="1" t="s">
        <v>30</v>
      </c>
      <c r="E13" s="1" t="s">
        <v>31</v>
      </c>
      <c r="F13" s="1" t="s">
        <v>32</v>
      </c>
      <c r="G13" s="5" t="s">
        <v>209</v>
      </c>
    </row>
    <row r="14" spans="1:8" x14ac:dyDescent="0.25">
      <c r="A14" s="1"/>
      <c r="B14" s="1"/>
      <c r="C14" s="1" t="s">
        <v>8</v>
      </c>
      <c r="D14" s="1" t="s">
        <v>14</v>
      </c>
      <c r="E14" s="1" t="s">
        <v>31</v>
      </c>
      <c r="F14" s="1" t="s">
        <v>21</v>
      </c>
      <c r="G14" s="5" t="s">
        <v>209</v>
      </c>
    </row>
    <row r="15" spans="1:8" x14ac:dyDescent="0.25">
      <c r="A15" s="1"/>
      <c r="B15" s="1"/>
      <c r="C15" s="1" t="s">
        <v>8</v>
      </c>
      <c r="D15" s="1" t="s">
        <v>33</v>
      </c>
      <c r="E15" s="1" t="s">
        <v>31</v>
      </c>
      <c r="F15" s="1" t="s">
        <v>21</v>
      </c>
      <c r="G15" s="5" t="s">
        <v>209</v>
      </c>
    </row>
    <row r="16" spans="1:8" x14ac:dyDescent="0.25">
      <c r="A16" s="1"/>
      <c r="B16" s="1" t="s">
        <v>34</v>
      </c>
      <c r="C16" s="1" t="s">
        <v>35</v>
      </c>
      <c r="D16" s="1"/>
      <c r="E16" s="1" t="s">
        <v>20</v>
      </c>
      <c r="F16" s="1" t="s">
        <v>36</v>
      </c>
      <c r="G16" s="5" t="s">
        <v>211</v>
      </c>
    </row>
    <row r="17" spans="1:8" s="120" customFormat="1" x14ac:dyDescent="0.25">
      <c r="A17" s="121"/>
      <c r="B17" s="121"/>
      <c r="C17" s="121" t="s">
        <v>37</v>
      </c>
      <c r="D17" s="121"/>
      <c r="E17" s="121" t="s">
        <v>20</v>
      </c>
      <c r="F17" s="121" t="s">
        <v>23</v>
      </c>
      <c r="G17" s="121" t="s">
        <v>210</v>
      </c>
      <c r="H17" s="119"/>
    </row>
    <row r="18" spans="1:8" x14ac:dyDescent="0.25">
      <c r="A18" s="1"/>
      <c r="B18" s="1" t="s">
        <v>38</v>
      </c>
      <c r="C18" s="1" t="s">
        <v>39</v>
      </c>
      <c r="D18" s="1" t="s">
        <v>12</v>
      </c>
      <c r="E18" s="1" t="s">
        <v>20</v>
      </c>
      <c r="F18" s="1" t="s">
        <v>40</v>
      </c>
      <c r="G18" s="7"/>
    </row>
    <row r="19" spans="1:8" x14ac:dyDescent="0.25">
      <c r="A19" s="121"/>
      <c r="B19" s="121"/>
      <c r="C19" s="121" t="s">
        <v>41</v>
      </c>
      <c r="D19" s="121" t="s">
        <v>12</v>
      </c>
      <c r="E19" s="121" t="s">
        <v>31</v>
      </c>
      <c r="F19" s="121" t="s">
        <v>42</v>
      </c>
      <c r="G19" s="121" t="s">
        <v>210</v>
      </c>
    </row>
    <row r="20" spans="1:8" x14ac:dyDescent="0.25">
      <c r="A20" s="1"/>
      <c r="B20" s="1"/>
      <c r="C20" s="1" t="s">
        <v>43</v>
      </c>
      <c r="D20" s="1"/>
      <c r="E20" s="1"/>
      <c r="F20" s="1" t="s">
        <v>21</v>
      </c>
      <c r="G20" s="5" t="s">
        <v>209</v>
      </c>
    </row>
    <row r="21" spans="1:8" x14ac:dyDescent="0.25">
      <c r="A21" s="1"/>
      <c r="B21" s="1" t="s">
        <v>44</v>
      </c>
      <c r="C21" s="1"/>
      <c r="D21" s="1"/>
      <c r="E21" s="1"/>
      <c r="F21" s="1"/>
    </row>
    <row r="22" spans="1:8" x14ac:dyDescent="0.25">
      <c r="A22" s="2" t="s">
        <v>45</v>
      </c>
      <c r="B22" s="2" t="s">
        <v>46</v>
      </c>
      <c r="C22" s="2" t="s">
        <v>47</v>
      </c>
      <c r="D22" s="2" t="s">
        <v>12</v>
      </c>
      <c r="E22" s="2" t="s">
        <v>31</v>
      </c>
      <c r="F22" s="2" t="s">
        <v>21</v>
      </c>
      <c r="G22" s="2" t="s">
        <v>209</v>
      </c>
    </row>
    <row r="23" spans="1:8" x14ac:dyDescent="0.25">
      <c r="A23" s="2"/>
      <c r="B23" s="2"/>
      <c r="C23" s="2"/>
      <c r="D23" s="2" t="s">
        <v>48</v>
      </c>
      <c r="E23" s="2" t="s">
        <v>31</v>
      </c>
      <c r="F23" s="2" t="s">
        <v>21</v>
      </c>
      <c r="G23" s="2" t="s">
        <v>209</v>
      </c>
    </row>
    <row r="24" spans="1:8" x14ac:dyDescent="0.25">
      <c r="A24" s="2"/>
      <c r="B24" s="2"/>
      <c r="C24" s="2" t="s">
        <v>49</v>
      </c>
      <c r="D24" s="2" t="s">
        <v>12</v>
      </c>
      <c r="E24" s="2" t="s">
        <v>31</v>
      </c>
      <c r="F24" s="2" t="s">
        <v>21</v>
      </c>
      <c r="G24" s="2" t="s">
        <v>209</v>
      </c>
    </row>
    <row r="25" spans="1:8" x14ac:dyDescent="0.25">
      <c r="A25" s="2"/>
      <c r="B25" s="2"/>
      <c r="C25" s="2"/>
      <c r="D25" s="2" t="s">
        <v>14</v>
      </c>
      <c r="E25" s="2" t="s">
        <v>31</v>
      </c>
      <c r="F25" s="2" t="s">
        <v>21</v>
      </c>
      <c r="G25" s="2" t="s">
        <v>209</v>
      </c>
    </row>
    <row r="26" spans="1:8" x14ac:dyDescent="0.25">
      <c r="A26" s="2"/>
      <c r="B26" s="2"/>
      <c r="C26" s="2" t="s">
        <v>50</v>
      </c>
      <c r="D26" s="2"/>
      <c r="E26" s="2" t="s">
        <v>31</v>
      </c>
      <c r="F26" s="2"/>
      <c r="G26" s="2"/>
    </row>
    <row r="27" spans="1:8" x14ac:dyDescent="0.25">
      <c r="A27" s="2"/>
      <c r="B27" s="2"/>
      <c r="C27" s="2" t="s">
        <v>51</v>
      </c>
      <c r="D27" s="2" t="s">
        <v>14</v>
      </c>
      <c r="E27" s="2" t="s">
        <v>31</v>
      </c>
      <c r="F27" s="2" t="s">
        <v>21</v>
      </c>
      <c r="G27" s="2" t="s">
        <v>209</v>
      </c>
    </row>
    <row r="28" spans="1:8" x14ac:dyDescent="0.25">
      <c r="A28" s="2"/>
      <c r="B28" s="2"/>
      <c r="C28" s="2"/>
      <c r="D28" s="2" t="s">
        <v>52</v>
      </c>
      <c r="E28" s="2" t="s">
        <v>31</v>
      </c>
      <c r="F28" s="2" t="s">
        <v>21</v>
      </c>
      <c r="G28" s="2" t="s">
        <v>209</v>
      </c>
    </row>
    <row r="29" spans="1:8" x14ac:dyDescent="0.25">
      <c r="A29" s="121"/>
      <c r="B29" s="121"/>
      <c r="C29" s="121" t="s">
        <v>53</v>
      </c>
      <c r="D29" s="121"/>
      <c r="E29" s="121" t="s">
        <v>20</v>
      </c>
      <c r="F29" s="121" t="s">
        <v>54</v>
      </c>
      <c r="G29" s="121" t="s">
        <v>390</v>
      </c>
    </row>
    <row r="30" spans="1:8" s="130" customFormat="1" x14ac:dyDescent="0.25">
      <c r="C30" s="130" t="s">
        <v>55</v>
      </c>
      <c r="E30" s="130" t="s">
        <v>20</v>
      </c>
      <c r="F30" s="130" t="s">
        <v>54</v>
      </c>
      <c r="G30" s="130" t="s">
        <v>390</v>
      </c>
    </row>
    <row r="31" spans="1:8" x14ac:dyDescent="0.25">
      <c r="A31" s="121"/>
      <c r="B31" s="121"/>
      <c r="C31" s="121" t="s">
        <v>56</v>
      </c>
      <c r="D31" s="121"/>
      <c r="E31" s="121" t="s">
        <v>20</v>
      </c>
      <c r="F31" s="121" t="s">
        <v>54</v>
      </c>
      <c r="G31" s="121" t="s">
        <v>390</v>
      </c>
    </row>
    <row r="32" spans="1:8" x14ac:dyDescent="0.25">
      <c r="A32" s="2"/>
      <c r="B32" s="2" t="s">
        <v>57</v>
      </c>
      <c r="C32" s="2" t="s">
        <v>58</v>
      </c>
      <c r="D32" s="2" t="s">
        <v>12</v>
      </c>
      <c r="E32" s="2" t="s">
        <v>31</v>
      </c>
      <c r="F32" s="2" t="s">
        <v>21</v>
      </c>
      <c r="G32" s="2" t="s">
        <v>209</v>
      </c>
    </row>
    <row r="33" spans="1:8" x14ac:dyDescent="0.25">
      <c r="A33" s="2"/>
      <c r="B33" s="2"/>
      <c r="C33" s="2" t="s">
        <v>59</v>
      </c>
      <c r="D33" s="2" t="s">
        <v>12</v>
      </c>
      <c r="E33" s="2" t="s">
        <v>31</v>
      </c>
      <c r="F33" s="2" t="s">
        <v>21</v>
      </c>
      <c r="G33" s="2" t="s">
        <v>209</v>
      </c>
    </row>
    <row r="34" spans="1:8" x14ac:dyDescent="0.25">
      <c r="A34" s="2"/>
      <c r="B34" s="2"/>
      <c r="C34" s="2" t="s">
        <v>59</v>
      </c>
      <c r="D34" s="2" t="s">
        <v>60</v>
      </c>
      <c r="E34" s="2" t="s">
        <v>31</v>
      </c>
      <c r="F34" s="2" t="s">
        <v>21</v>
      </c>
      <c r="G34" s="2" t="s">
        <v>209</v>
      </c>
    </row>
    <row r="35" spans="1:8" x14ac:dyDescent="0.25">
      <c r="A35" s="2"/>
      <c r="B35" s="2"/>
      <c r="C35" s="2" t="s">
        <v>59</v>
      </c>
      <c r="D35" s="2" t="s">
        <v>61</v>
      </c>
      <c r="E35" s="2" t="s">
        <v>31</v>
      </c>
      <c r="F35" s="2" t="s">
        <v>21</v>
      </c>
      <c r="G35" s="2" t="s">
        <v>209</v>
      </c>
    </row>
    <row r="36" spans="1:8" x14ac:dyDescent="0.25">
      <c r="A36" s="2"/>
      <c r="B36" s="2"/>
      <c r="C36" s="2" t="s">
        <v>59</v>
      </c>
      <c r="D36" s="2" t="s">
        <v>52</v>
      </c>
      <c r="E36" s="2" t="s">
        <v>31</v>
      </c>
      <c r="F36" s="2" t="s">
        <v>21</v>
      </c>
      <c r="G36" s="2" t="s">
        <v>209</v>
      </c>
    </row>
    <row r="37" spans="1:8" x14ac:dyDescent="0.25">
      <c r="A37" s="121"/>
      <c r="B37" s="121" t="s">
        <v>62</v>
      </c>
      <c r="C37" s="121" t="s">
        <v>63</v>
      </c>
      <c r="D37" s="121"/>
      <c r="E37" s="121" t="s">
        <v>31</v>
      </c>
      <c r="F37" s="121" t="s">
        <v>64</v>
      </c>
      <c r="G37" s="121" t="s">
        <v>212</v>
      </c>
    </row>
    <row r="38" spans="1:8" x14ac:dyDescent="0.25">
      <c r="A38" s="121"/>
      <c r="B38" s="121"/>
      <c r="C38" s="121" t="s">
        <v>65</v>
      </c>
      <c r="D38" s="121"/>
      <c r="E38" s="121" t="s">
        <v>31</v>
      </c>
      <c r="F38" s="121" t="s">
        <v>64</v>
      </c>
      <c r="G38" s="121" t="s">
        <v>212</v>
      </c>
    </row>
    <row r="39" spans="1:8" x14ac:dyDescent="0.25">
      <c r="A39" s="2"/>
      <c r="B39" s="2"/>
      <c r="C39" s="2" t="s">
        <v>66</v>
      </c>
      <c r="D39" s="2"/>
      <c r="E39" s="2" t="s">
        <v>31</v>
      </c>
      <c r="F39" s="2" t="s">
        <v>67</v>
      </c>
      <c r="G39" s="7"/>
    </row>
    <row r="40" spans="1:8" x14ac:dyDescent="0.25">
      <c r="A40" s="2"/>
      <c r="B40" s="2"/>
      <c r="C40" s="2" t="s">
        <v>62</v>
      </c>
      <c r="D40" s="2" t="s">
        <v>52</v>
      </c>
      <c r="E40" s="2" t="s">
        <v>31</v>
      </c>
      <c r="F40" s="2" t="s">
        <v>68</v>
      </c>
      <c r="G40" s="2" t="s">
        <v>209</v>
      </c>
    </row>
    <row r="41" spans="1:8" x14ac:dyDescent="0.25">
      <c r="A41" s="2"/>
      <c r="B41" s="2" t="s">
        <v>69</v>
      </c>
      <c r="C41" s="2" t="s">
        <v>70</v>
      </c>
      <c r="D41" s="2" t="s">
        <v>12</v>
      </c>
      <c r="E41" s="2" t="s">
        <v>31</v>
      </c>
      <c r="F41" s="2" t="s">
        <v>21</v>
      </c>
      <c r="G41" s="2" t="s">
        <v>209</v>
      </c>
    </row>
    <row r="42" spans="1:8" x14ac:dyDescent="0.25">
      <c r="A42" s="2"/>
      <c r="B42" s="2"/>
      <c r="C42" s="2" t="s">
        <v>71</v>
      </c>
      <c r="D42" s="2" t="s">
        <v>72</v>
      </c>
      <c r="E42" s="2" t="s">
        <v>31</v>
      </c>
      <c r="F42" s="2" t="s">
        <v>21</v>
      </c>
      <c r="G42" s="2" t="s">
        <v>209</v>
      </c>
    </row>
    <row r="43" spans="1:8" x14ac:dyDescent="0.25">
      <c r="A43" s="2"/>
      <c r="B43" s="2"/>
      <c r="C43" s="2" t="s">
        <v>73</v>
      </c>
      <c r="D43" s="2"/>
      <c r="E43" s="2" t="s">
        <v>20</v>
      </c>
      <c r="F43" s="2" t="s">
        <v>74</v>
      </c>
      <c r="G43" s="7"/>
    </row>
    <row r="44" spans="1:8" x14ac:dyDescent="0.25">
      <c r="A44" s="2"/>
      <c r="B44" s="2"/>
      <c r="C44" s="7" t="s">
        <v>206</v>
      </c>
      <c r="D44" s="2"/>
      <c r="E44" s="2"/>
      <c r="F44" s="2"/>
    </row>
    <row r="45" spans="1:8" x14ac:dyDescent="0.25">
      <c r="A45" s="121" t="s">
        <v>75</v>
      </c>
      <c r="B45" s="121" t="s">
        <v>76</v>
      </c>
      <c r="C45" s="121" t="s">
        <v>77</v>
      </c>
      <c r="D45" s="121"/>
      <c r="E45" s="121"/>
      <c r="F45" s="121"/>
      <c r="G45" s="121" t="s">
        <v>213</v>
      </c>
    </row>
    <row r="46" spans="1:8" s="106" customFormat="1" ht="45" x14ac:dyDescent="0.25">
      <c r="A46" s="134"/>
      <c r="B46" s="134"/>
      <c r="C46" s="134" t="s">
        <v>78</v>
      </c>
      <c r="D46" s="134"/>
      <c r="E46" s="134"/>
      <c r="F46" s="134"/>
      <c r="G46" s="134" t="s">
        <v>213</v>
      </c>
      <c r="H46" s="135" t="s">
        <v>411</v>
      </c>
    </row>
    <row r="47" spans="1:8" s="121" customFormat="1" x14ac:dyDescent="0.25">
      <c r="C47" s="121" t="s">
        <v>167</v>
      </c>
      <c r="G47" s="121" t="s">
        <v>213</v>
      </c>
    </row>
    <row r="48" spans="1:8" s="139" customFormat="1" ht="30" x14ac:dyDescent="0.25">
      <c r="C48" s="139" t="s">
        <v>168</v>
      </c>
      <c r="G48" s="139" t="s">
        <v>213</v>
      </c>
      <c r="H48" s="140" t="s">
        <v>474</v>
      </c>
    </row>
    <row r="49" spans="1:8" x14ac:dyDescent="0.25">
      <c r="A49" s="1"/>
      <c r="B49" s="1" t="s">
        <v>79</v>
      </c>
      <c r="C49" s="1" t="s">
        <v>80</v>
      </c>
      <c r="D49" s="1"/>
      <c r="E49" s="1"/>
      <c r="F49" s="1"/>
      <c r="G49" s="2" t="s">
        <v>210</v>
      </c>
    </row>
    <row r="50" spans="1:8" s="139" customFormat="1" x14ac:dyDescent="0.25">
      <c r="C50" s="139" t="s">
        <v>81</v>
      </c>
      <c r="G50" s="139" t="s">
        <v>210</v>
      </c>
      <c r="H50" s="139" t="s">
        <v>417</v>
      </c>
    </row>
    <row r="51" spans="1:8" s="139" customFormat="1" x14ac:dyDescent="0.25">
      <c r="C51" s="139" t="s">
        <v>82</v>
      </c>
      <c r="G51" s="139" t="s">
        <v>210</v>
      </c>
      <c r="H51" s="139" t="s">
        <v>418</v>
      </c>
    </row>
    <row r="52" spans="1:8" s="139" customFormat="1" x14ac:dyDescent="0.25">
      <c r="C52" s="139" t="s">
        <v>83</v>
      </c>
      <c r="G52" s="139" t="s">
        <v>210</v>
      </c>
      <c r="H52" s="139" t="s">
        <v>418</v>
      </c>
    </row>
    <row r="53" spans="1:8" s="139" customFormat="1" x14ac:dyDescent="0.25">
      <c r="C53" s="139" t="s">
        <v>180</v>
      </c>
      <c r="G53" s="139" t="s">
        <v>210</v>
      </c>
      <c r="H53" s="139" t="s">
        <v>418</v>
      </c>
    </row>
    <row r="54" spans="1:8" s="139" customFormat="1" x14ac:dyDescent="0.25">
      <c r="C54" s="139" t="s">
        <v>207</v>
      </c>
      <c r="G54" s="139" t="s">
        <v>210</v>
      </c>
      <c r="H54" s="139" t="s">
        <v>419</v>
      </c>
    </row>
    <row r="55" spans="1:8" x14ac:dyDescent="0.25">
      <c r="A55" s="2" t="s">
        <v>110</v>
      </c>
      <c r="B55" s="2" t="s">
        <v>84</v>
      </c>
      <c r="C55" s="2" t="s">
        <v>85</v>
      </c>
      <c r="D55" s="2" t="s">
        <v>14</v>
      </c>
      <c r="E55" s="2" t="s">
        <v>31</v>
      </c>
      <c r="F55" s="2" t="s">
        <v>86</v>
      </c>
      <c r="G55" s="2" t="s">
        <v>209</v>
      </c>
    </row>
    <row r="56" spans="1:8" x14ac:dyDescent="0.25">
      <c r="A56" s="2"/>
      <c r="B56" s="2"/>
      <c r="C56" s="2" t="s">
        <v>85</v>
      </c>
      <c r="D56" s="2" t="s">
        <v>12</v>
      </c>
      <c r="E56" s="2" t="s">
        <v>31</v>
      </c>
      <c r="F56" s="2" t="s">
        <v>86</v>
      </c>
      <c r="G56" s="2" t="s">
        <v>209</v>
      </c>
    </row>
    <row r="57" spans="1:8" x14ac:dyDescent="0.25">
      <c r="A57" s="2"/>
      <c r="B57" s="2"/>
      <c r="C57" s="2" t="s">
        <v>85</v>
      </c>
      <c r="D57" s="2" t="s">
        <v>87</v>
      </c>
      <c r="E57" s="2" t="s">
        <v>31</v>
      </c>
      <c r="F57" s="2" t="s">
        <v>86</v>
      </c>
      <c r="G57" s="2" t="s">
        <v>209</v>
      </c>
    </row>
    <row r="58" spans="1:8" x14ac:dyDescent="0.25">
      <c r="A58" s="2"/>
      <c r="B58" s="2"/>
      <c r="C58" s="2" t="s">
        <v>88</v>
      </c>
      <c r="D58" s="2" t="s">
        <v>12</v>
      </c>
      <c r="E58" s="2" t="s">
        <v>31</v>
      </c>
      <c r="F58" s="2" t="s">
        <v>86</v>
      </c>
      <c r="G58" s="2" t="s">
        <v>209</v>
      </c>
    </row>
    <row r="59" spans="1:8" x14ac:dyDescent="0.25">
      <c r="A59" s="2"/>
      <c r="B59" s="2"/>
      <c r="C59" s="2" t="s">
        <v>88</v>
      </c>
      <c r="D59" s="2" t="s">
        <v>14</v>
      </c>
      <c r="E59" s="2" t="s">
        <v>31</v>
      </c>
      <c r="F59" s="2" t="s">
        <v>86</v>
      </c>
      <c r="G59" s="2" t="s">
        <v>209</v>
      </c>
    </row>
    <row r="60" spans="1:8" x14ac:dyDescent="0.25">
      <c r="A60" s="2"/>
      <c r="B60" s="2"/>
      <c r="C60" s="2" t="s">
        <v>88</v>
      </c>
      <c r="D60" s="2" t="s">
        <v>87</v>
      </c>
      <c r="E60" s="2" t="s">
        <v>31</v>
      </c>
      <c r="F60" s="2" t="s">
        <v>86</v>
      </c>
      <c r="G60" s="2" t="s">
        <v>209</v>
      </c>
    </row>
    <row r="61" spans="1:8" x14ac:dyDescent="0.25">
      <c r="A61" s="2"/>
      <c r="B61" s="2"/>
      <c r="C61" s="2" t="s">
        <v>89</v>
      </c>
      <c r="D61" s="2" t="s">
        <v>12</v>
      </c>
      <c r="E61" s="2" t="s">
        <v>31</v>
      </c>
      <c r="F61" s="2" t="s">
        <v>86</v>
      </c>
      <c r="G61" s="2" t="s">
        <v>209</v>
      </c>
    </row>
    <row r="62" spans="1:8" x14ac:dyDescent="0.25">
      <c r="A62" s="2"/>
      <c r="B62" s="2"/>
      <c r="C62" s="2" t="s">
        <v>89</v>
      </c>
      <c r="D62" s="2" t="s">
        <v>14</v>
      </c>
      <c r="E62" s="2" t="s">
        <v>31</v>
      </c>
      <c r="F62" s="2" t="s">
        <v>86</v>
      </c>
      <c r="G62" s="2" t="s">
        <v>209</v>
      </c>
    </row>
    <row r="63" spans="1:8" x14ac:dyDescent="0.25">
      <c r="A63" s="2"/>
      <c r="B63" s="2"/>
      <c r="C63" s="2" t="s">
        <v>89</v>
      </c>
      <c r="D63" s="2" t="s">
        <v>87</v>
      </c>
      <c r="E63" s="2" t="s">
        <v>31</v>
      </c>
      <c r="F63" s="2" t="s">
        <v>86</v>
      </c>
      <c r="G63" s="2" t="s">
        <v>209</v>
      </c>
    </row>
    <row r="64" spans="1:8" x14ac:dyDescent="0.25">
      <c r="A64" s="2"/>
      <c r="B64" s="2"/>
      <c r="C64" s="2" t="s">
        <v>90</v>
      </c>
      <c r="D64" s="2" t="s">
        <v>12</v>
      </c>
      <c r="E64" s="2" t="s">
        <v>31</v>
      </c>
      <c r="F64" s="2" t="s">
        <v>86</v>
      </c>
      <c r="G64" s="2" t="s">
        <v>209</v>
      </c>
    </row>
    <row r="65" spans="1:8" x14ac:dyDescent="0.25">
      <c r="A65" s="2"/>
      <c r="B65" s="2"/>
      <c r="C65" s="2" t="s">
        <v>90</v>
      </c>
      <c r="D65" s="2" t="s">
        <v>14</v>
      </c>
      <c r="E65" s="2" t="s">
        <v>31</v>
      </c>
      <c r="F65" s="2" t="s">
        <v>86</v>
      </c>
      <c r="G65" s="2" t="s">
        <v>209</v>
      </c>
    </row>
    <row r="66" spans="1:8" x14ac:dyDescent="0.25">
      <c r="A66" s="2"/>
      <c r="B66" s="2"/>
      <c r="C66" s="2" t="s">
        <v>90</v>
      </c>
      <c r="D66" s="2" t="s">
        <v>87</v>
      </c>
      <c r="E66" s="2" t="s">
        <v>31</v>
      </c>
      <c r="F66" s="2" t="s">
        <v>86</v>
      </c>
      <c r="G66" s="2" t="s">
        <v>209</v>
      </c>
    </row>
    <row r="67" spans="1:8" x14ac:dyDescent="0.25">
      <c r="A67" s="2"/>
      <c r="B67" s="2"/>
      <c r="C67" s="2" t="s">
        <v>91</v>
      </c>
      <c r="D67" s="2" t="s">
        <v>12</v>
      </c>
      <c r="E67" s="2" t="s">
        <v>31</v>
      </c>
      <c r="F67" s="2" t="s">
        <v>86</v>
      </c>
      <c r="G67" s="2" t="s">
        <v>209</v>
      </c>
    </row>
    <row r="68" spans="1:8" x14ac:dyDescent="0.25">
      <c r="A68" s="2"/>
      <c r="B68" s="2"/>
      <c r="C68" s="2" t="s">
        <v>91</v>
      </c>
      <c r="D68" s="2" t="s">
        <v>14</v>
      </c>
      <c r="E68" s="2" t="s">
        <v>31</v>
      </c>
      <c r="F68" s="2" t="s">
        <v>86</v>
      </c>
      <c r="G68" s="2" t="s">
        <v>209</v>
      </c>
    </row>
    <row r="69" spans="1:8" x14ac:dyDescent="0.25">
      <c r="A69" s="2"/>
      <c r="B69" s="2"/>
      <c r="C69" s="2" t="s">
        <v>91</v>
      </c>
      <c r="D69" s="2" t="s">
        <v>87</v>
      </c>
      <c r="E69" s="2" t="s">
        <v>31</v>
      </c>
      <c r="F69" s="2" t="s">
        <v>86</v>
      </c>
      <c r="G69" s="2" t="s">
        <v>209</v>
      </c>
    </row>
    <row r="70" spans="1:8" x14ac:dyDescent="0.25">
      <c r="A70" s="121"/>
      <c r="B70" s="121" t="s">
        <v>92</v>
      </c>
      <c r="C70" s="121" t="s">
        <v>92</v>
      </c>
      <c r="D70" s="121"/>
      <c r="E70" s="121" t="s">
        <v>10</v>
      </c>
      <c r="F70" s="121" t="s">
        <v>93</v>
      </c>
      <c r="G70" s="121" t="s">
        <v>210</v>
      </c>
      <c r="H70" s="5" t="s">
        <v>385</v>
      </c>
    </row>
    <row r="71" spans="1:8" x14ac:dyDescent="0.25">
      <c r="A71" s="121"/>
      <c r="B71" s="121" t="s">
        <v>94</v>
      </c>
      <c r="C71" s="121" t="s">
        <v>95</v>
      </c>
      <c r="D71" s="121"/>
      <c r="E71" s="121" t="s">
        <v>31</v>
      </c>
      <c r="F71" s="121" t="s">
        <v>96</v>
      </c>
      <c r="G71" s="121" t="s">
        <v>214</v>
      </c>
    </row>
    <row r="72" spans="1:8" x14ac:dyDescent="0.25">
      <c r="A72" s="121"/>
      <c r="B72" s="121"/>
      <c r="C72" s="121" t="s">
        <v>97</v>
      </c>
      <c r="D72" s="121"/>
      <c r="E72" s="121" t="s">
        <v>31</v>
      </c>
      <c r="F72" s="121" t="s">
        <v>96</v>
      </c>
      <c r="G72" s="121" t="s">
        <v>214</v>
      </c>
    </row>
    <row r="73" spans="1:8" x14ac:dyDescent="0.25">
      <c r="A73" s="139"/>
      <c r="B73" s="139" t="s">
        <v>98</v>
      </c>
      <c r="C73" s="139" t="s">
        <v>99</v>
      </c>
      <c r="D73" s="139"/>
      <c r="E73" s="139" t="s">
        <v>20</v>
      </c>
      <c r="F73" s="139" t="s">
        <v>100</v>
      </c>
      <c r="G73" s="139" t="s">
        <v>390</v>
      </c>
      <c r="H73" s="139" t="s">
        <v>473</v>
      </c>
    </row>
    <row r="74" spans="1:8" x14ac:dyDescent="0.25">
      <c r="A74" s="2"/>
      <c r="B74" s="2" t="s">
        <v>101</v>
      </c>
      <c r="C74" s="2" t="s">
        <v>102</v>
      </c>
      <c r="D74" s="2" t="s">
        <v>12</v>
      </c>
      <c r="E74" s="2" t="s">
        <v>31</v>
      </c>
      <c r="F74" s="2" t="s">
        <v>103</v>
      </c>
      <c r="G74" s="2" t="s">
        <v>209</v>
      </c>
    </row>
    <row r="75" spans="1:8" x14ac:dyDescent="0.25">
      <c r="A75" s="129"/>
      <c r="B75" s="129"/>
      <c r="C75" s="121" t="s">
        <v>104</v>
      </c>
      <c r="D75" s="121"/>
      <c r="E75" s="121" t="s">
        <v>20</v>
      </c>
      <c r="F75" s="121" t="s">
        <v>54</v>
      </c>
      <c r="G75" s="121" t="s">
        <v>390</v>
      </c>
    </row>
    <row r="76" spans="1:8" x14ac:dyDescent="0.25">
      <c r="A76" s="2"/>
      <c r="B76" s="2"/>
      <c r="C76" s="2" t="s">
        <v>105</v>
      </c>
      <c r="D76" s="2"/>
      <c r="E76" s="2" t="s">
        <v>20</v>
      </c>
      <c r="F76" s="2" t="s">
        <v>21</v>
      </c>
      <c r="G76" s="2" t="s">
        <v>209</v>
      </c>
    </row>
    <row r="77" spans="1:8" x14ac:dyDescent="0.25">
      <c r="A77" s="121"/>
      <c r="B77" s="121"/>
      <c r="C77" s="121" t="s">
        <v>106</v>
      </c>
      <c r="D77" s="121"/>
      <c r="E77" s="121" t="s">
        <v>20</v>
      </c>
      <c r="F77" s="121" t="s">
        <v>42</v>
      </c>
      <c r="G77" s="121" t="s">
        <v>210</v>
      </c>
    </row>
    <row r="78" spans="1:8" x14ac:dyDescent="0.25">
      <c r="A78" s="121"/>
      <c r="B78" s="121"/>
      <c r="C78" s="121" t="s">
        <v>107</v>
      </c>
      <c r="D78" s="121"/>
      <c r="E78" s="121" t="s">
        <v>20</v>
      </c>
      <c r="F78" s="121" t="s">
        <v>42</v>
      </c>
      <c r="G78" s="121" t="s">
        <v>210</v>
      </c>
    </row>
    <row r="79" spans="1:8" x14ac:dyDescent="0.25">
      <c r="A79" s="121"/>
      <c r="B79" s="121"/>
      <c r="C79" s="121" t="s">
        <v>58</v>
      </c>
      <c r="D79" s="121"/>
      <c r="E79" s="121" t="s">
        <v>20</v>
      </c>
      <c r="F79" s="121" t="s">
        <v>42</v>
      </c>
      <c r="G79" s="121" t="s">
        <v>210</v>
      </c>
    </row>
    <row r="80" spans="1:8" x14ac:dyDescent="0.25">
      <c r="A80" s="121" t="s">
        <v>109</v>
      </c>
      <c r="B80" s="121" t="s">
        <v>111</v>
      </c>
      <c r="C80" s="121" t="s">
        <v>116</v>
      </c>
      <c r="D80" s="121"/>
      <c r="E80" s="121"/>
      <c r="F80" s="121" t="s">
        <v>100</v>
      </c>
      <c r="G80" s="121" t="s">
        <v>210</v>
      </c>
    </row>
    <row r="81" spans="1:8" x14ac:dyDescent="0.25">
      <c r="A81" s="121"/>
      <c r="B81" s="121"/>
      <c r="C81" s="121" t="s">
        <v>112</v>
      </c>
      <c r="D81" s="121"/>
      <c r="E81" s="121"/>
      <c r="F81" s="121" t="s">
        <v>100</v>
      </c>
      <c r="G81" s="121" t="s">
        <v>210</v>
      </c>
    </row>
    <row r="82" spans="1:8" x14ac:dyDescent="0.25">
      <c r="A82" s="121"/>
      <c r="B82" s="121"/>
      <c r="C82" s="121" t="s">
        <v>113</v>
      </c>
      <c r="D82" s="121"/>
      <c r="E82" s="121"/>
      <c r="F82" s="121" t="s">
        <v>100</v>
      </c>
      <c r="G82" s="121" t="s">
        <v>210</v>
      </c>
    </row>
    <row r="83" spans="1:8" x14ac:dyDescent="0.25">
      <c r="A83" s="121"/>
      <c r="B83" s="121"/>
      <c r="C83" s="121" t="s">
        <v>114</v>
      </c>
      <c r="D83" s="121"/>
      <c r="E83" s="121"/>
      <c r="F83" s="121" t="s">
        <v>100</v>
      </c>
      <c r="G83" s="121" t="s">
        <v>210</v>
      </c>
    </row>
    <row r="84" spans="1:8" x14ac:dyDescent="0.25">
      <c r="A84" s="121"/>
      <c r="B84" s="121"/>
      <c r="C84" s="121" t="s">
        <v>115</v>
      </c>
      <c r="D84" s="121"/>
      <c r="E84" s="121"/>
      <c r="F84" s="121" t="s">
        <v>100</v>
      </c>
      <c r="G84" s="121" t="s">
        <v>210</v>
      </c>
    </row>
    <row r="85" spans="1:8" x14ac:dyDescent="0.25">
      <c r="A85" s="121"/>
      <c r="B85" s="121"/>
      <c r="C85" s="121" t="s">
        <v>128</v>
      </c>
      <c r="D85" s="121"/>
      <c r="E85" s="121"/>
      <c r="F85" s="121" t="s">
        <v>100</v>
      </c>
      <c r="G85" s="121" t="s">
        <v>210</v>
      </c>
    </row>
    <row r="86" spans="1:8" x14ac:dyDescent="0.25">
      <c r="A86" s="121"/>
      <c r="B86" s="121"/>
      <c r="C86" s="121" t="s">
        <v>117</v>
      </c>
      <c r="D86" s="121"/>
      <c r="E86" s="121"/>
      <c r="F86" s="121"/>
      <c r="G86" s="121" t="s">
        <v>214</v>
      </c>
    </row>
    <row r="87" spans="1:8" x14ac:dyDescent="0.25">
      <c r="A87" s="1"/>
      <c r="B87" s="1" t="s">
        <v>118</v>
      </c>
      <c r="C87" s="1" t="s">
        <v>119</v>
      </c>
      <c r="D87" s="1"/>
      <c r="E87" s="1"/>
      <c r="F87" s="1" t="s">
        <v>68</v>
      </c>
      <c r="G87" s="2" t="s">
        <v>209</v>
      </c>
    </row>
    <row r="88" spans="1:8" x14ac:dyDescent="0.25">
      <c r="A88" s="1"/>
      <c r="B88" s="1"/>
      <c r="C88" s="1" t="s">
        <v>112</v>
      </c>
      <c r="D88" s="1"/>
      <c r="E88" s="1"/>
      <c r="F88" s="1" t="s">
        <v>68</v>
      </c>
      <c r="G88" s="2" t="s">
        <v>209</v>
      </c>
    </row>
    <row r="89" spans="1:8" ht="30" x14ac:dyDescent="0.25">
      <c r="A89" s="146"/>
      <c r="B89" s="146"/>
      <c r="C89" s="146" t="s">
        <v>117</v>
      </c>
      <c r="D89" s="146"/>
      <c r="E89" s="146"/>
      <c r="F89" s="146"/>
      <c r="G89" s="146" t="s">
        <v>214</v>
      </c>
      <c r="H89" s="147" t="s">
        <v>439</v>
      </c>
    </row>
    <row r="90" spans="1:8" x14ac:dyDescent="0.25">
      <c r="A90" s="1"/>
      <c r="B90" s="1"/>
      <c r="C90" s="1" t="s">
        <v>120</v>
      </c>
      <c r="D90" s="1" t="s">
        <v>121</v>
      </c>
      <c r="E90" s="1"/>
      <c r="F90" s="1" t="s">
        <v>86</v>
      </c>
      <c r="G90" s="2" t="s">
        <v>209</v>
      </c>
    </row>
    <row r="91" spans="1:8" x14ac:dyDescent="0.25">
      <c r="A91" s="1"/>
      <c r="B91" s="1"/>
      <c r="C91" s="1" t="s">
        <v>120</v>
      </c>
      <c r="D91" s="1" t="s">
        <v>14</v>
      </c>
      <c r="E91" s="1"/>
      <c r="F91" s="1" t="s">
        <v>86</v>
      </c>
      <c r="G91" s="2" t="s">
        <v>209</v>
      </c>
    </row>
    <row r="92" spans="1:8" x14ac:dyDescent="0.25">
      <c r="A92" s="1"/>
      <c r="B92" s="1"/>
      <c r="C92" s="1" t="s">
        <v>120</v>
      </c>
      <c r="D92" s="1" t="s">
        <v>12</v>
      </c>
      <c r="E92" s="1"/>
      <c r="F92" s="1" t="s">
        <v>86</v>
      </c>
      <c r="G92" s="2" t="s">
        <v>209</v>
      </c>
    </row>
    <row r="93" spans="1:8" x14ac:dyDescent="0.25">
      <c r="A93" s="121" t="s">
        <v>122</v>
      </c>
      <c r="B93" s="121" t="s">
        <v>123</v>
      </c>
      <c r="C93" s="121" t="s">
        <v>125</v>
      </c>
      <c r="D93" s="121"/>
      <c r="E93" s="121"/>
      <c r="F93" s="121" t="s">
        <v>100</v>
      </c>
      <c r="G93" s="121" t="s">
        <v>210</v>
      </c>
    </row>
    <row r="94" spans="1:8" x14ac:dyDescent="0.25">
      <c r="A94" s="121"/>
      <c r="B94" s="121"/>
      <c r="C94" s="121" t="s">
        <v>126</v>
      </c>
      <c r="D94" s="121"/>
      <c r="E94" s="121"/>
      <c r="F94" s="121" t="s">
        <v>100</v>
      </c>
      <c r="G94" s="121" t="s">
        <v>210</v>
      </c>
    </row>
    <row r="95" spans="1:8" x14ac:dyDescent="0.25">
      <c r="A95" s="121"/>
      <c r="B95" s="121"/>
      <c r="C95" s="121" t="s">
        <v>124</v>
      </c>
      <c r="D95" s="121"/>
      <c r="E95" s="121"/>
      <c r="F95" s="121" t="s">
        <v>100</v>
      </c>
      <c r="G95" s="121" t="s">
        <v>210</v>
      </c>
    </row>
    <row r="96" spans="1:8" x14ac:dyDescent="0.25">
      <c r="A96" s="121"/>
      <c r="B96" s="121"/>
      <c r="C96" s="121" t="s">
        <v>127</v>
      </c>
      <c r="D96" s="121"/>
      <c r="E96" s="121"/>
      <c r="F96" s="121" t="s">
        <v>100</v>
      </c>
      <c r="G96" s="121" t="s">
        <v>210</v>
      </c>
    </row>
    <row r="97" spans="1:7" x14ac:dyDescent="0.25">
      <c r="A97" s="121"/>
      <c r="B97" s="121"/>
      <c r="C97" s="121" t="s">
        <v>108</v>
      </c>
      <c r="D97" s="121"/>
      <c r="E97" s="121"/>
      <c r="F97" s="121" t="s">
        <v>100</v>
      </c>
      <c r="G97" s="121" t="s">
        <v>210</v>
      </c>
    </row>
    <row r="98" spans="1:7" x14ac:dyDescent="0.25">
      <c r="A98" s="2"/>
      <c r="B98" s="2"/>
      <c r="C98" s="2" t="s">
        <v>130</v>
      </c>
      <c r="D98" s="2"/>
      <c r="E98" s="2"/>
      <c r="F98" s="2"/>
      <c r="G98" s="7"/>
    </row>
    <row r="99" spans="1:7" x14ac:dyDescent="0.25">
      <c r="A99" s="2"/>
      <c r="B99" s="2" t="s">
        <v>129</v>
      </c>
      <c r="C99" s="2" t="s">
        <v>125</v>
      </c>
      <c r="D99" s="2"/>
      <c r="E99" s="2"/>
      <c r="F99" s="2" t="s">
        <v>68</v>
      </c>
      <c r="G99" s="2" t="s">
        <v>209</v>
      </c>
    </row>
    <row r="100" spans="1:7" x14ac:dyDescent="0.25">
      <c r="A100" s="2"/>
      <c r="B100" s="2"/>
      <c r="C100" s="2" t="s">
        <v>126</v>
      </c>
      <c r="D100" s="2"/>
      <c r="E100" s="2"/>
      <c r="F100" s="2" t="s">
        <v>68</v>
      </c>
      <c r="G100" s="2" t="s">
        <v>209</v>
      </c>
    </row>
    <row r="101" spans="1:7" x14ac:dyDescent="0.25">
      <c r="A101" s="2"/>
      <c r="B101" s="2"/>
      <c r="C101" s="2" t="s">
        <v>124</v>
      </c>
      <c r="D101" s="2"/>
      <c r="E101" s="2"/>
      <c r="F101" s="2" t="s">
        <v>68</v>
      </c>
      <c r="G101" s="2" t="s">
        <v>209</v>
      </c>
    </row>
    <row r="102" spans="1:7" x14ac:dyDescent="0.25">
      <c r="A102" s="2"/>
      <c r="B102" s="2"/>
      <c r="C102" s="2" t="s">
        <v>127</v>
      </c>
      <c r="D102" s="2"/>
      <c r="E102" s="2"/>
      <c r="F102" s="2" t="s">
        <v>68</v>
      </c>
      <c r="G102" s="2" t="s">
        <v>209</v>
      </c>
    </row>
    <row r="103" spans="1:7" x14ac:dyDescent="0.25">
      <c r="A103" s="2"/>
      <c r="B103" s="2"/>
      <c r="C103" s="2" t="s">
        <v>108</v>
      </c>
      <c r="D103" s="2"/>
      <c r="E103" s="2"/>
      <c r="F103" s="2" t="s">
        <v>68</v>
      </c>
      <c r="G103" s="2" t="s">
        <v>209</v>
      </c>
    </row>
    <row r="104" spans="1:7" x14ac:dyDescent="0.25">
      <c r="A104" s="2"/>
      <c r="B104" s="2"/>
      <c r="C104" s="2" t="s">
        <v>131</v>
      </c>
      <c r="D104" s="2"/>
      <c r="E104" s="2"/>
      <c r="F104" s="2" t="s">
        <v>198</v>
      </c>
      <c r="G104" s="7"/>
    </row>
    <row r="105" spans="1:7" x14ac:dyDescent="0.25">
      <c r="A105" s="2"/>
      <c r="B105" s="2"/>
      <c r="C105" s="2" t="s">
        <v>132</v>
      </c>
      <c r="D105" s="2"/>
      <c r="E105" s="2"/>
      <c r="F105" s="2" t="s">
        <v>198</v>
      </c>
      <c r="G105" s="7"/>
    </row>
    <row r="106" spans="1:7" x14ac:dyDescent="0.25">
      <c r="A106" s="2"/>
      <c r="B106" s="2"/>
      <c r="C106" s="2" t="s">
        <v>130</v>
      </c>
      <c r="D106" s="2"/>
      <c r="E106" s="2"/>
      <c r="F106" s="2"/>
      <c r="G106" s="7"/>
    </row>
    <row r="107" spans="1:7" x14ac:dyDescent="0.25">
      <c r="A107" s="1" t="s">
        <v>178</v>
      </c>
      <c r="B107" s="1" t="s">
        <v>147</v>
      </c>
      <c r="C107" s="1" t="s">
        <v>12</v>
      </c>
      <c r="D107" s="1"/>
      <c r="E107" s="1"/>
      <c r="F107" s="1" t="s">
        <v>86</v>
      </c>
      <c r="G107" s="1" t="s">
        <v>209</v>
      </c>
    </row>
    <row r="108" spans="1:7" x14ac:dyDescent="0.25">
      <c r="A108" s="1"/>
      <c r="B108" s="1"/>
      <c r="C108" s="1" t="s">
        <v>14</v>
      </c>
      <c r="D108" s="1"/>
      <c r="E108" s="1"/>
      <c r="F108" s="1" t="s">
        <v>86</v>
      </c>
      <c r="G108" s="5" t="s">
        <v>209</v>
      </c>
    </row>
    <row r="109" spans="1:7" x14ac:dyDescent="0.25">
      <c r="A109" s="1"/>
      <c r="B109" s="1"/>
      <c r="C109" s="1" t="s">
        <v>121</v>
      </c>
      <c r="D109" s="1"/>
      <c r="E109" s="1"/>
      <c r="F109" s="1" t="s">
        <v>86</v>
      </c>
      <c r="G109" s="5" t="s">
        <v>209</v>
      </c>
    </row>
    <row r="110" spans="1:7" x14ac:dyDescent="0.25">
      <c r="A110" s="1"/>
      <c r="B110" s="1" t="s">
        <v>179</v>
      </c>
      <c r="C110" s="1"/>
      <c r="D110" s="1"/>
      <c r="E110" s="1"/>
      <c r="F110" s="1" t="s">
        <v>86</v>
      </c>
      <c r="G110" s="5" t="s">
        <v>209</v>
      </c>
    </row>
    <row r="111" spans="1:7" x14ac:dyDescent="0.25">
      <c r="A111" s="2" t="s">
        <v>133</v>
      </c>
      <c r="B111" s="2" t="s">
        <v>134</v>
      </c>
      <c r="C111" s="2" t="s">
        <v>135</v>
      </c>
      <c r="D111" s="2"/>
      <c r="E111" s="2"/>
      <c r="F111" s="2" t="s">
        <v>199</v>
      </c>
      <c r="G111" s="2" t="s">
        <v>211</v>
      </c>
    </row>
    <row r="112" spans="1:7" x14ac:dyDescent="0.25">
      <c r="A112" s="2"/>
      <c r="B112" s="2"/>
      <c r="C112" s="2" t="s">
        <v>136</v>
      </c>
      <c r="D112" s="2"/>
      <c r="E112" s="2"/>
      <c r="F112" s="2" t="s">
        <v>199</v>
      </c>
      <c r="G112" s="5" t="s">
        <v>211</v>
      </c>
    </row>
    <row r="113" spans="1:7" x14ac:dyDescent="0.25">
      <c r="A113" s="2"/>
      <c r="B113" s="2"/>
      <c r="C113" s="2" t="s">
        <v>138</v>
      </c>
      <c r="D113" s="2"/>
      <c r="E113" s="2"/>
      <c r="F113" s="2" t="s">
        <v>199</v>
      </c>
      <c r="G113" s="5" t="s">
        <v>211</v>
      </c>
    </row>
    <row r="114" spans="1:7" x14ac:dyDescent="0.25">
      <c r="A114" s="2"/>
      <c r="B114" s="2"/>
      <c r="C114" s="2" t="s">
        <v>139</v>
      </c>
      <c r="D114" s="2"/>
      <c r="E114" s="2"/>
      <c r="F114" s="2" t="s">
        <v>199</v>
      </c>
      <c r="G114" s="5" t="s">
        <v>211</v>
      </c>
    </row>
    <row r="115" spans="1:7" x14ac:dyDescent="0.25">
      <c r="A115" s="2"/>
      <c r="B115" s="2"/>
      <c r="C115" s="2" t="s">
        <v>140</v>
      </c>
      <c r="D115" s="2"/>
      <c r="E115" s="2"/>
      <c r="F115" s="2" t="s">
        <v>199</v>
      </c>
      <c r="G115" s="5" t="s">
        <v>211</v>
      </c>
    </row>
    <row r="116" spans="1:7" x14ac:dyDescent="0.25">
      <c r="A116" s="2"/>
      <c r="B116" s="2"/>
      <c r="C116" s="2" t="s">
        <v>141</v>
      </c>
      <c r="D116" s="2"/>
      <c r="E116" s="2"/>
      <c r="F116" s="2" t="s">
        <v>199</v>
      </c>
      <c r="G116" s="5" t="s">
        <v>211</v>
      </c>
    </row>
    <row r="117" spans="1:7" x14ac:dyDescent="0.25">
      <c r="A117" s="2"/>
      <c r="B117" s="2" t="s">
        <v>200</v>
      </c>
      <c r="C117" s="2" t="s">
        <v>137</v>
      </c>
      <c r="D117" s="2"/>
      <c r="E117" s="2"/>
      <c r="F117" s="2" t="s">
        <v>201</v>
      </c>
      <c r="G117" s="2" t="s">
        <v>209</v>
      </c>
    </row>
    <row r="118" spans="1:7" x14ac:dyDescent="0.25">
      <c r="A118" s="2"/>
      <c r="B118" s="2"/>
      <c r="C118" s="2" t="s">
        <v>142</v>
      </c>
      <c r="D118" s="2"/>
      <c r="E118" s="2"/>
      <c r="F118" s="2"/>
    </row>
    <row r="119" spans="1:7" x14ac:dyDescent="0.25">
      <c r="A119" s="2"/>
      <c r="B119" s="2"/>
      <c r="C119" s="2" t="s">
        <v>143</v>
      </c>
      <c r="D119" s="2"/>
      <c r="E119" s="2"/>
      <c r="F119" s="2"/>
    </row>
    <row r="120" spans="1:7" x14ac:dyDescent="0.25">
      <c r="A120" s="2"/>
      <c r="B120" s="2" t="s">
        <v>144</v>
      </c>
      <c r="C120" s="2" t="s">
        <v>145</v>
      </c>
      <c r="D120" s="2"/>
      <c r="E120" s="2"/>
      <c r="F120" s="2" t="s">
        <v>68</v>
      </c>
      <c r="G120" s="2" t="s">
        <v>209</v>
      </c>
    </row>
    <row r="121" spans="1:7" x14ac:dyDescent="0.25">
      <c r="A121" s="2"/>
      <c r="B121" s="2"/>
      <c r="C121" s="2" t="s">
        <v>146</v>
      </c>
      <c r="D121" s="2"/>
      <c r="E121" s="2"/>
      <c r="F121" s="2" t="s">
        <v>68</v>
      </c>
      <c r="G121" s="5" t="s">
        <v>209</v>
      </c>
    </row>
    <row r="122" spans="1:7" x14ac:dyDescent="0.25">
      <c r="A122" s="2"/>
      <c r="B122" s="2"/>
      <c r="C122" s="2" t="s">
        <v>187</v>
      </c>
      <c r="D122" s="2"/>
      <c r="E122" s="2"/>
      <c r="F122" s="2" t="s">
        <v>68</v>
      </c>
      <c r="G122" s="5" t="s">
        <v>209</v>
      </c>
    </row>
    <row r="123" spans="1:7" x14ac:dyDescent="0.25">
      <c r="A123" s="1" t="s">
        <v>148</v>
      </c>
      <c r="B123" s="1" t="s">
        <v>149</v>
      </c>
      <c r="C123" s="1" t="s">
        <v>150</v>
      </c>
      <c r="D123" s="1"/>
      <c r="E123" s="1"/>
      <c r="F123" s="1" t="s">
        <v>86</v>
      </c>
      <c r="G123" s="1" t="s">
        <v>209</v>
      </c>
    </row>
    <row r="124" spans="1:7" x14ac:dyDescent="0.25">
      <c r="A124" s="1"/>
      <c r="B124" s="1"/>
      <c r="C124" s="1" t="s">
        <v>151</v>
      </c>
      <c r="D124" s="1"/>
      <c r="E124" s="1"/>
      <c r="F124" s="1" t="s">
        <v>86</v>
      </c>
      <c r="G124" s="1" t="s">
        <v>209</v>
      </c>
    </row>
    <row r="125" spans="1:7" x14ac:dyDescent="0.25">
      <c r="A125" s="1"/>
      <c r="B125" s="1"/>
      <c r="C125" s="1" t="s">
        <v>152</v>
      </c>
      <c r="D125" s="1"/>
      <c r="E125" s="1"/>
      <c r="F125" s="1" t="s">
        <v>86</v>
      </c>
      <c r="G125" s="1" t="s">
        <v>209</v>
      </c>
    </row>
    <row r="126" spans="1:7" x14ac:dyDescent="0.25">
      <c r="A126" s="1"/>
      <c r="B126" s="1" t="s">
        <v>153</v>
      </c>
      <c r="C126" s="1" t="s">
        <v>154</v>
      </c>
      <c r="D126" s="1"/>
      <c r="E126" s="1"/>
      <c r="F126" s="1" t="s">
        <v>86</v>
      </c>
      <c r="G126" s="1" t="s">
        <v>209</v>
      </c>
    </row>
    <row r="127" spans="1:7" x14ac:dyDescent="0.25">
      <c r="A127" s="1"/>
      <c r="B127" s="1"/>
      <c r="C127" s="1" t="s">
        <v>155</v>
      </c>
      <c r="D127" s="1"/>
      <c r="E127" s="1"/>
      <c r="F127" s="1" t="s">
        <v>86</v>
      </c>
      <c r="G127" s="1" t="s">
        <v>209</v>
      </c>
    </row>
    <row r="128" spans="1:7" x14ac:dyDescent="0.25">
      <c r="A128" s="1"/>
      <c r="B128" s="1"/>
      <c r="C128" s="1" t="s">
        <v>156</v>
      </c>
      <c r="D128" s="1"/>
      <c r="E128" s="1"/>
      <c r="F128" s="1" t="s">
        <v>86</v>
      </c>
      <c r="G128" s="1" t="s">
        <v>209</v>
      </c>
    </row>
    <row r="129" spans="1:7" x14ac:dyDescent="0.25">
      <c r="A129" s="1"/>
      <c r="B129" s="1"/>
      <c r="C129" s="1"/>
      <c r="D129" s="1" t="s">
        <v>14</v>
      </c>
      <c r="E129" s="1"/>
      <c r="F129" s="1" t="s">
        <v>86</v>
      </c>
      <c r="G129" s="1" t="s">
        <v>209</v>
      </c>
    </row>
    <row r="130" spans="1:7" x14ac:dyDescent="0.25">
      <c r="A130" s="1"/>
      <c r="B130" s="1"/>
      <c r="C130" s="1"/>
      <c r="D130" s="1" t="s">
        <v>12</v>
      </c>
      <c r="E130" s="1"/>
      <c r="F130" s="1" t="s">
        <v>86</v>
      </c>
      <c r="G130" s="1" t="s">
        <v>209</v>
      </c>
    </row>
    <row r="131" spans="1:7" x14ac:dyDescent="0.25">
      <c r="A131" s="1"/>
      <c r="B131" s="1" t="s">
        <v>157</v>
      </c>
      <c r="C131" s="1" t="s">
        <v>158</v>
      </c>
      <c r="D131" s="1"/>
      <c r="E131" s="1"/>
      <c r="F131" s="1" t="s">
        <v>86</v>
      </c>
      <c r="G131" s="1" t="s">
        <v>209</v>
      </c>
    </row>
    <row r="132" spans="1:7" x14ac:dyDescent="0.25">
      <c r="A132" s="1"/>
      <c r="B132" s="1"/>
      <c r="C132" s="1" t="s">
        <v>159</v>
      </c>
      <c r="D132" s="1"/>
      <c r="E132" s="1"/>
      <c r="F132" s="1" t="s">
        <v>86</v>
      </c>
      <c r="G132" s="1" t="s">
        <v>209</v>
      </c>
    </row>
    <row r="133" spans="1:7" x14ac:dyDescent="0.25">
      <c r="A133" s="2" t="s">
        <v>160</v>
      </c>
      <c r="B133" s="2" t="s">
        <v>161</v>
      </c>
      <c r="C133" s="2"/>
      <c r="D133" s="2"/>
      <c r="E133" s="2"/>
      <c r="F133" s="2" t="s">
        <v>202</v>
      </c>
      <c r="G133" s="1" t="s">
        <v>209</v>
      </c>
    </row>
    <row r="134" spans="1:7" x14ac:dyDescent="0.25">
      <c r="A134" s="2"/>
      <c r="B134" s="2" t="s">
        <v>162</v>
      </c>
      <c r="C134" s="2"/>
      <c r="D134" s="2"/>
      <c r="E134" s="2"/>
      <c r="F134" s="2" t="s">
        <v>202</v>
      </c>
      <c r="G134" s="1" t="s">
        <v>209</v>
      </c>
    </row>
    <row r="135" spans="1:7" x14ac:dyDescent="0.25">
      <c r="A135" s="2"/>
      <c r="B135" s="2" t="s">
        <v>163</v>
      </c>
      <c r="C135" s="2"/>
      <c r="D135" s="2"/>
      <c r="E135" s="2"/>
      <c r="F135" s="2" t="s">
        <v>202</v>
      </c>
      <c r="G135" s="1" t="s">
        <v>209</v>
      </c>
    </row>
    <row r="136" spans="1:7" x14ac:dyDescent="0.25">
      <c r="A136" s="2"/>
      <c r="B136" s="2" t="s">
        <v>164</v>
      </c>
      <c r="C136" s="2"/>
      <c r="D136" s="2" t="s">
        <v>14</v>
      </c>
      <c r="E136" s="2"/>
      <c r="F136" s="2" t="s">
        <v>202</v>
      </c>
      <c r="G136" s="1" t="s">
        <v>209</v>
      </c>
    </row>
    <row r="137" spans="1:7" x14ac:dyDescent="0.25">
      <c r="A137" s="2"/>
      <c r="B137" s="2"/>
      <c r="C137" s="2"/>
      <c r="D137" s="2" t="s">
        <v>12</v>
      </c>
      <c r="E137" s="2"/>
      <c r="F137" s="2" t="s">
        <v>202</v>
      </c>
      <c r="G137" s="1" t="s">
        <v>209</v>
      </c>
    </row>
    <row r="138" spans="1:7" x14ac:dyDescent="0.25">
      <c r="A138" s="2"/>
      <c r="B138" s="2"/>
      <c r="C138" s="2"/>
      <c r="D138" s="2" t="s">
        <v>60</v>
      </c>
      <c r="E138" s="2"/>
      <c r="F138" s="2" t="s">
        <v>202</v>
      </c>
      <c r="G138" s="1" t="s">
        <v>209</v>
      </c>
    </row>
    <row r="139" spans="1:7" x14ac:dyDescent="0.25">
      <c r="A139" s="2"/>
      <c r="B139" s="2" t="s">
        <v>165</v>
      </c>
      <c r="C139" s="2"/>
      <c r="D139" s="2"/>
      <c r="E139" s="2"/>
      <c r="F139" s="2" t="s">
        <v>203</v>
      </c>
      <c r="G139" s="1" t="s">
        <v>215</v>
      </c>
    </row>
    <row r="140" spans="1:7" x14ac:dyDescent="0.25">
      <c r="A140" s="2"/>
      <c r="B140" s="2"/>
      <c r="C140" s="2"/>
      <c r="D140" s="2" t="s">
        <v>14</v>
      </c>
      <c r="E140" s="2"/>
      <c r="F140" s="2" t="s">
        <v>203</v>
      </c>
      <c r="G140" s="1" t="s">
        <v>215</v>
      </c>
    </row>
    <row r="141" spans="1:7" x14ac:dyDescent="0.25">
      <c r="A141" s="2"/>
      <c r="B141" s="2"/>
      <c r="C141" s="2"/>
      <c r="D141" s="2" t="s">
        <v>12</v>
      </c>
      <c r="E141" s="2"/>
      <c r="F141" s="2" t="s">
        <v>203</v>
      </c>
      <c r="G141" s="1" t="s">
        <v>215</v>
      </c>
    </row>
    <row r="142" spans="1:7" x14ac:dyDescent="0.25">
      <c r="A142" s="2"/>
      <c r="B142" s="2"/>
      <c r="C142" s="2"/>
      <c r="D142" s="2" t="s">
        <v>60</v>
      </c>
      <c r="E142" s="2"/>
      <c r="F142" s="2" t="s">
        <v>203</v>
      </c>
      <c r="G142" s="1" t="s">
        <v>215</v>
      </c>
    </row>
    <row r="143" spans="1:7" x14ac:dyDescent="0.25">
      <c r="A143" s="2"/>
      <c r="B143" s="2" t="s">
        <v>166</v>
      </c>
      <c r="C143" s="2"/>
      <c r="D143" s="2"/>
      <c r="E143" s="2"/>
      <c r="F143" s="2" t="s">
        <v>204</v>
      </c>
      <c r="G143" s="1" t="s">
        <v>215</v>
      </c>
    </row>
    <row r="144" spans="1:7" x14ac:dyDescent="0.25">
      <c r="A144" s="2"/>
      <c r="B144" s="2" t="s">
        <v>169</v>
      </c>
      <c r="C144" s="2" t="s">
        <v>175</v>
      </c>
      <c r="D144" s="2"/>
      <c r="E144" s="2"/>
      <c r="F144" s="2"/>
      <c r="G144" s="7"/>
    </row>
    <row r="145" spans="1:7" x14ac:dyDescent="0.25">
      <c r="A145" s="2"/>
      <c r="B145" s="2"/>
      <c r="C145" s="2" t="s">
        <v>176</v>
      </c>
      <c r="D145" s="2"/>
      <c r="E145" s="2"/>
      <c r="F145" s="2"/>
      <c r="G145" s="7"/>
    </row>
    <row r="146" spans="1:7" x14ac:dyDescent="0.25">
      <c r="A146" s="2"/>
      <c r="B146" s="2"/>
      <c r="C146" s="2" t="s">
        <v>69</v>
      </c>
      <c r="D146" s="2"/>
      <c r="E146" s="2"/>
      <c r="F146" s="2"/>
      <c r="G146" s="7"/>
    </row>
    <row r="147" spans="1:7" x14ac:dyDescent="0.25">
      <c r="A147" s="2"/>
      <c r="B147" s="2"/>
      <c r="C147" s="2" t="s">
        <v>177</v>
      </c>
      <c r="D147" s="2"/>
      <c r="E147" s="2"/>
      <c r="F147" s="2"/>
      <c r="G147" s="7"/>
    </row>
    <row r="148" spans="1:7" x14ac:dyDescent="0.25">
      <c r="A148" s="2"/>
      <c r="B148" s="2" t="s">
        <v>170</v>
      </c>
      <c r="C148" s="2" t="s">
        <v>171</v>
      </c>
      <c r="D148" s="2"/>
      <c r="E148" s="2"/>
      <c r="F148" s="2"/>
      <c r="G148" s="7"/>
    </row>
    <row r="149" spans="1:7" x14ac:dyDescent="0.25">
      <c r="A149" s="2"/>
      <c r="B149" s="2"/>
      <c r="C149" s="2" t="s">
        <v>172</v>
      </c>
      <c r="D149" s="2"/>
      <c r="E149" s="2"/>
      <c r="F149" s="2"/>
      <c r="G149" s="7"/>
    </row>
    <row r="150" spans="1:7" x14ac:dyDescent="0.25">
      <c r="A150" s="2"/>
      <c r="B150" s="2"/>
      <c r="C150" s="2" t="s">
        <v>174</v>
      </c>
      <c r="D150" s="2"/>
      <c r="E150" s="2"/>
      <c r="F150" s="2"/>
      <c r="G150" s="7"/>
    </row>
    <row r="151" spans="1:7" x14ac:dyDescent="0.25">
      <c r="A151" s="2"/>
      <c r="B151" s="2"/>
      <c r="C151" s="2" t="s">
        <v>173</v>
      </c>
      <c r="D151" s="2"/>
      <c r="E151" s="2"/>
      <c r="F151" s="2"/>
      <c r="G151" s="7"/>
    </row>
    <row r="152" spans="1:7" x14ac:dyDescent="0.25">
      <c r="A152" s="1" t="s">
        <v>181</v>
      </c>
      <c r="B152" s="1" t="s">
        <v>182</v>
      </c>
      <c r="C152" s="1"/>
      <c r="D152" s="1" t="s">
        <v>14</v>
      </c>
      <c r="E152" s="1"/>
      <c r="F152" s="1" t="s">
        <v>21</v>
      </c>
      <c r="G152" s="1" t="s">
        <v>209</v>
      </c>
    </row>
    <row r="153" spans="1:7" x14ac:dyDescent="0.25">
      <c r="A153" s="1"/>
      <c r="B153" s="1"/>
      <c r="C153" s="1"/>
      <c r="D153" s="1" t="s">
        <v>46</v>
      </c>
      <c r="E153" s="1"/>
      <c r="F153" s="1" t="s">
        <v>21</v>
      </c>
      <c r="G153" s="5" t="s">
        <v>209</v>
      </c>
    </row>
    <row r="154" spans="1:7" x14ac:dyDescent="0.25">
      <c r="A154" s="1"/>
      <c r="B154" s="1"/>
      <c r="C154" s="1"/>
      <c r="D154" s="1" t="s">
        <v>12</v>
      </c>
      <c r="E154" s="1"/>
      <c r="F154" s="1" t="s">
        <v>21</v>
      </c>
      <c r="G154" s="5" t="s">
        <v>209</v>
      </c>
    </row>
    <row r="155" spans="1:7" x14ac:dyDescent="0.25">
      <c r="A155" s="1"/>
      <c r="B155" s="1" t="s">
        <v>193</v>
      </c>
      <c r="C155" s="1"/>
      <c r="D155" s="1"/>
      <c r="E155" s="1"/>
      <c r="F155" s="1" t="s">
        <v>21</v>
      </c>
      <c r="G155" s="5" t="s">
        <v>209</v>
      </c>
    </row>
    <row r="156" spans="1:7" x14ac:dyDescent="0.25">
      <c r="A156" s="1"/>
      <c r="B156" s="1" t="s">
        <v>183</v>
      </c>
      <c r="C156" s="1"/>
      <c r="D156" s="1"/>
      <c r="E156" s="1"/>
      <c r="F156" s="1" t="s">
        <v>205</v>
      </c>
      <c r="G156" s="5" t="s">
        <v>210</v>
      </c>
    </row>
    <row r="157" spans="1:7" x14ac:dyDescent="0.25">
      <c r="A157" s="1"/>
      <c r="B157" s="1" t="s">
        <v>184</v>
      </c>
      <c r="C157" s="1" t="s">
        <v>185</v>
      </c>
      <c r="D157" s="1"/>
      <c r="E157" s="1"/>
      <c r="F157" s="1" t="s">
        <v>68</v>
      </c>
      <c r="G157" s="1" t="s">
        <v>209</v>
      </c>
    </row>
    <row r="158" spans="1:7" x14ac:dyDescent="0.25">
      <c r="A158" s="1"/>
      <c r="B158" s="1"/>
      <c r="C158" s="1" t="s">
        <v>186</v>
      </c>
      <c r="D158" s="1"/>
      <c r="E158" s="1"/>
      <c r="F158" s="1" t="s">
        <v>68</v>
      </c>
      <c r="G158" s="5" t="s">
        <v>209</v>
      </c>
    </row>
    <row r="159" spans="1:7" x14ac:dyDescent="0.25">
      <c r="A159" s="1"/>
      <c r="B159" s="1"/>
      <c r="C159" s="1" t="s">
        <v>187</v>
      </c>
      <c r="D159" s="1"/>
      <c r="E159" s="1"/>
      <c r="F159" s="1" t="s">
        <v>68</v>
      </c>
      <c r="G159" s="5" t="s">
        <v>209</v>
      </c>
    </row>
    <row r="160" spans="1:7" x14ac:dyDescent="0.25">
      <c r="A160" s="1"/>
      <c r="B160" s="1"/>
      <c r="C160" s="1" t="s">
        <v>188</v>
      </c>
      <c r="D160" s="1"/>
      <c r="E160" s="1"/>
      <c r="F160" s="1" t="s">
        <v>68</v>
      </c>
      <c r="G160" s="5" t="s">
        <v>209</v>
      </c>
    </row>
    <row r="161" spans="1:7" x14ac:dyDescent="0.25">
      <c r="A161" s="1"/>
      <c r="B161" s="1" t="s">
        <v>189</v>
      </c>
      <c r="C161" s="1" t="s">
        <v>190</v>
      </c>
      <c r="D161" s="1"/>
      <c r="E161" s="1"/>
      <c r="F161" s="1" t="s">
        <v>191</v>
      </c>
      <c r="G161" s="1" t="s">
        <v>211</v>
      </c>
    </row>
    <row r="162" spans="1:7" x14ac:dyDescent="0.25">
      <c r="A162" s="1"/>
      <c r="B162" s="1" t="s">
        <v>192</v>
      </c>
      <c r="C162" s="1"/>
      <c r="D162" s="1"/>
      <c r="E162" s="1" t="s">
        <v>10</v>
      </c>
      <c r="F162" s="1"/>
      <c r="G162" s="7"/>
    </row>
    <row r="163" spans="1:7" x14ac:dyDescent="0.25">
      <c r="A163" s="2" t="s">
        <v>194</v>
      </c>
      <c r="B163" s="2" t="s">
        <v>172</v>
      </c>
      <c r="C163" s="2"/>
      <c r="D163" s="2"/>
      <c r="E163" s="2"/>
      <c r="F163" s="2"/>
    </row>
    <row r="164" spans="1:7" x14ac:dyDescent="0.25">
      <c r="A164" s="2"/>
      <c r="B164" s="2" t="s">
        <v>195</v>
      </c>
      <c r="C164" s="2"/>
      <c r="D164" s="2"/>
      <c r="E164" s="2"/>
      <c r="F164" s="2"/>
    </row>
    <row r="165" spans="1:7" x14ac:dyDescent="0.25">
      <c r="A165" s="2"/>
      <c r="B165" s="2" t="s">
        <v>82</v>
      </c>
      <c r="C165" s="2"/>
      <c r="D165" s="2"/>
      <c r="E165" s="2"/>
      <c r="F165" s="2"/>
    </row>
    <row r="166" spans="1:7" x14ac:dyDescent="0.25">
      <c r="A166" s="2"/>
      <c r="B166" s="2" t="s">
        <v>69</v>
      </c>
      <c r="C166" s="2"/>
      <c r="D166" s="2"/>
      <c r="E166" s="2"/>
      <c r="F166" s="2"/>
    </row>
    <row r="167" spans="1:7" x14ac:dyDescent="0.25">
      <c r="A167" s="2"/>
      <c r="B167" s="2" t="s">
        <v>196</v>
      </c>
      <c r="C167" s="2"/>
      <c r="D167" s="2"/>
      <c r="E167" s="2"/>
      <c r="F167" s="2"/>
    </row>
    <row r="168" spans="1:7" x14ac:dyDescent="0.25">
      <c r="A168" s="2"/>
      <c r="B168" s="2" t="s">
        <v>197</v>
      </c>
      <c r="C168" s="2"/>
      <c r="D168" s="2"/>
      <c r="E168" s="2"/>
      <c r="F168" s="2"/>
    </row>
    <row r="169" spans="1:7" x14ac:dyDescent="0.25">
      <c r="A169" s="2"/>
      <c r="B169" s="2" t="s">
        <v>173</v>
      </c>
      <c r="C169" s="2"/>
      <c r="D169" s="2"/>
      <c r="E169" s="2"/>
      <c r="F169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751A-9418-4246-9C03-8910BBBEBA39}">
  <dimension ref="A1:K28"/>
  <sheetViews>
    <sheetView topLeftCell="A40" workbookViewId="0">
      <selection activeCell="A54" sqref="A54"/>
    </sheetView>
  </sheetViews>
  <sheetFormatPr defaultRowHeight="15" x14ac:dyDescent="0.25"/>
  <cols>
    <col min="1" max="1" width="29.28515625" customWidth="1"/>
    <col min="5" max="5" width="11" customWidth="1"/>
  </cols>
  <sheetData>
    <row r="1" spans="1:11" s="161" customFormat="1" ht="23.25" customHeight="1" x14ac:dyDescent="0.3">
      <c r="A1" s="161" t="s">
        <v>472</v>
      </c>
    </row>
    <row r="2" spans="1:11" s="155" customFormat="1" ht="16.5" customHeight="1" x14ac:dyDescent="0.3"/>
    <row r="3" spans="1:11" x14ac:dyDescent="0.25">
      <c r="A3" s="164" t="s">
        <v>456</v>
      </c>
      <c r="B3" s="164"/>
      <c r="C3" s="164"/>
      <c r="D3" s="164"/>
    </row>
    <row r="4" spans="1:11" x14ac:dyDescent="0.25">
      <c r="A4" s="164"/>
      <c r="B4" s="164"/>
      <c r="C4" s="164"/>
      <c r="D4" s="164"/>
    </row>
    <row r="5" spans="1:11" x14ac:dyDescent="0.25">
      <c r="A5" s="25"/>
      <c r="B5" s="58" t="s">
        <v>342</v>
      </c>
      <c r="C5" s="58" t="s">
        <v>260</v>
      </c>
      <c r="D5" s="58" t="s">
        <v>261</v>
      </c>
    </row>
    <row r="6" spans="1:11" x14ac:dyDescent="0.25">
      <c r="A6" s="25" t="s">
        <v>263</v>
      </c>
      <c r="B6" s="56">
        <v>0.189</v>
      </c>
      <c r="C6" s="55">
        <v>0.19400000000000001</v>
      </c>
      <c r="D6" s="55">
        <v>0.183</v>
      </c>
      <c r="F6" s="150"/>
    </row>
    <row r="7" spans="1:11" x14ac:dyDescent="0.25">
      <c r="A7" s="25" t="s">
        <v>264</v>
      </c>
      <c r="B7" s="56">
        <v>0.28899999999999998</v>
      </c>
      <c r="C7" s="55">
        <v>0.307</v>
      </c>
      <c r="D7" s="55">
        <v>0.24299999999999999</v>
      </c>
    </row>
    <row r="8" spans="1:11" x14ac:dyDescent="0.25">
      <c r="A8" s="25" t="s">
        <v>278</v>
      </c>
      <c r="B8" s="56">
        <v>0.20899999999999999</v>
      </c>
      <c r="C8" s="55">
        <v>0.21299999999999999</v>
      </c>
      <c r="D8" s="55">
        <v>0.20300000000000001</v>
      </c>
      <c r="F8" s="95"/>
    </row>
    <row r="10" spans="1:11" ht="15" customHeight="1" x14ac:dyDescent="0.25">
      <c r="A10" s="166" t="s">
        <v>463</v>
      </c>
      <c r="B10" s="167"/>
      <c r="C10" s="168"/>
    </row>
    <row r="11" spans="1:11" x14ac:dyDescent="0.25">
      <c r="A11" s="169"/>
      <c r="B11" s="170"/>
      <c r="C11" s="171"/>
    </row>
    <row r="12" spans="1:11" x14ac:dyDescent="0.25">
      <c r="A12" s="172"/>
      <c r="B12" s="173"/>
      <c r="C12" s="174"/>
    </row>
    <row r="13" spans="1:11" x14ac:dyDescent="0.25">
      <c r="A13" s="25"/>
      <c r="B13" s="88" t="s">
        <v>458</v>
      </c>
      <c r="C13" s="88" t="s">
        <v>459</v>
      </c>
    </row>
    <row r="14" spans="1:11" x14ac:dyDescent="0.25">
      <c r="A14" s="25" t="s">
        <v>457</v>
      </c>
      <c r="B14" s="151">
        <v>0.26700000000000002</v>
      </c>
      <c r="C14" s="55">
        <v>0.21199999999999999</v>
      </c>
    </row>
    <row r="15" spans="1:11" x14ac:dyDescent="0.25">
      <c r="A15" s="25" t="s">
        <v>464</v>
      </c>
      <c r="B15" s="55">
        <v>0.34599999999999997</v>
      </c>
      <c r="C15" s="55">
        <v>0.128</v>
      </c>
      <c r="G15" s="162"/>
      <c r="H15" s="163"/>
      <c r="I15" s="163"/>
      <c r="J15" s="163"/>
      <c r="K15" s="163"/>
    </row>
    <row r="16" spans="1:11" x14ac:dyDescent="0.25">
      <c r="A16" s="25" t="s">
        <v>460</v>
      </c>
      <c r="B16" s="55">
        <v>0.24</v>
      </c>
      <c r="C16" s="55">
        <v>0.19</v>
      </c>
      <c r="G16" s="162"/>
      <c r="H16" s="163"/>
      <c r="I16" s="163"/>
      <c r="J16" s="163"/>
      <c r="K16" s="163"/>
    </row>
    <row r="17" spans="1:11" x14ac:dyDescent="0.25">
      <c r="A17" s="25" t="s">
        <v>461</v>
      </c>
      <c r="B17" s="55">
        <v>0.23200000000000001</v>
      </c>
      <c r="C17" s="55">
        <v>0.187</v>
      </c>
      <c r="G17" s="8"/>
      <c r="H17" s="153"/>
      <c r="I17" s="153"/>
      <c r="J17" s="159"/>
      <c r="K17" s="159"/>
    </row>
    <row r="18" spans="1:11" x14ac:dyDescent="0.25">
      <c r="A18" s="25" t="s">
        <v>462</v>
      </c>
      <c r="B18" s="59">
        <v>0.35499999999999998</v>
      </c>
      <c r="C18" s="59">
        <v>0.17100000000000001</v>
      </c>
      <c r="G18" s="8"/>
      <c r="H18" s="159"/>
      <c r="I18" s="159"/>
      <c r="J18" s="159"/>
      <c r="K18" s="159"/>
    </row>
    <row r="19" spans="1:11" ht="15" customHeight="1" x14ac:dyDescent="0.25">
      <c r="A19" s="165" t="s">
        <v>465</v>
      </c>
      <c r="B19" s="165"/>
      <c r="C19" s="165"/>
      <c r="G19" s="8"/>
      <c r="H19" s="159"/>
      <c r="I19" s="159"/>
      <c r="J19" s="159"/>
      <c r="K19" s="159"/>
    </row>
    <row r="20" spans="1:11" x14ac:dyDescent="0.25">
      <c r="A20" s="165"/>
      <c r="B20" s="165"/>
      <c r="C20" s="165"/>
    </row>
    <row r="21" spans="1:11" x14ac:dyDescent="0.25">
      <c r="A21" s="165"/>
      <c r="B21" s="165"/>
      <c r="C21" s="165"/>
    </row>
    <row r="23" spans="1:11" x14ac:dyDescent="0.25">
      <c r="A23" s="160" t="s">
        <v>471</v>
      </c>
      <c r="B23" s="160"/>
      <c r="C23" s="160"/>
    </row>
    <row r="24" spans="1:11" x14ac:dyDescent="0.25">
      <c r="A24" s="160"/>
      <c r="B24" s="160"/>
      <c r="C24" s="160"/>
    </row>
    <row r="25" spans="1:11" ht="15" customHeight="1" x14ac:dyDescent="0.25">
      <c r="A25" s="108"/>
      <c r="B25" s="154" t="s">
        <v>469</v>
      </c>
      <c r="C25" s="154" t="s">
        <v>470</v>
      </c>
    </row>
    <row r="26" spans="1:11" x14ac:dyDescent="0.25">
      <c r="A26" s="25" t="s">
        <v>466</v>
      </c>
      <c r="B26" s="152">
        <v>0.224</v>
      </c>
      <c r="C26" s="152">
        <v>0.77600000000000002</v>
      </c>
    </row>
    <row r="27" spans="1:11" x14ac:dyDescent="0.25">
      <c r="A27" s="25" t="s">
        <v>467</v>
      </c>
      <c r="B27" s="152">
        <v>0.20399999999999999</v>
      </c>
      <c r="C27" s="152">
        <v>0.79600000000000004</v>
      </c>
    </row>
    <row r="28" spans="1:11" x14ac:dyDescent="0.25">
      <c r="A28" s="25" t="s">
        <v>468</v>
      </c>
      <c r="B28" s="152">
        <v>0.14499999999999999</v>
      </c>
      <c r="C28" s="152">
        <v>0.85499999999999998</v>
      </c>
    </row>
  </sheetData>
  <mergeCells count="13">
    <mergeCell ref="H19:I19"/>
    <mergeCell ref="J19:K19"/>
    <mergeCell ref="A23:C24"/>
    <mergeCell ref="A1:XFD1"/>
    <mergeCell ref="G15:G16"/>
    <mergeCell ref="H15:I16"/>
    <mergeCell ref="J15:K16"/>
    <mergeCell ref="J17:K17"/>
    <mergeCell ref="H18:I18"/>
    <mergeCell ref="J18:K18"/>
    <mergeCell ref="A3:D4"/>
    <mergeCell ref="A19:C21"/>
    <mergeCell ref="A10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EA2-A2D5-48FB-B87F-EC5A7D0C212A}">
  <dimension ref="A1:AB108"/>
  <sheetViews>
    <sheetView topLeftCell="A48" workbookViewId="0">
      <selection activeCell="E113" sqref="E113"/>
    </sheetView>
  </sheetViews>
  <sheetFormatPr defaultColWidth="18" defaultRowHeight="15" x14ac:dyDescent="0.25"/>
  <cols>
    <col min="1" max="1" width="30.42578125" customWidth="1"/>
    <col min="2" max="3" width="24.85546875" customWidth="1"/>
    <col min="14" max="14" width="24.7109375" customWidth="1"/>
  </cols>
  <sheetData>
    <row r="1" spans="1:28" s="179" customFormat="1" ht="20.25" customHeight="1" x14ac:dyDescent="0.35">
      <c r="A1" s="178" t="s">
        <v>228</v>
      </c>
    </row>
    <row r="3" spans="1:28" x14ac:dyDescent="0.25">
      <c r="A3" s="25" t="s">
        <v>218</v>
      </c>
      <c r="B3" s="180" t="s">
        <v>216</v>
      </c>
      <c r="C3" s="180"/>
      <c r="D3" s="181" t="s">
        <v>222</v>
      </c>
      <c r="E3" s="181"/>
      <c r="F3" s="182" t="s">
        <v>226</v>
      </c>
      <c r="G3" s="182"/>
      <c r="H3" s="183" t="s">
        <v>227</v>
      </c>
      <c r="I3" s="183"/>
    </row>
    <row r="4" spans="1:28" s="12" customFormat="1" x14ac:dyDescent="0.25">
      <c r="A4" s="29"/>
      <c r="B4" s="26" t="s">
        <v>224</v>
      </c>
      <c r="C4" s="26" t="s">
        <v>225</v>
      </c>
      <c r="D4" s="26" t="s">
        <v>224</v>
      </c>
      <c r="E4" s="26" t="s">
        <v>225</v>
      </c>
      <c r="F4" s="26" t="s">
        <v>224</v>
      </c>
      <c r="G4" s="26" t="s">
        <v>225</v>
      </c>
      <c r="H4" s="26" t="s">
        <v>224</v>
      </c>
      <c r="I4" s="26" t="s">
        <v>225</v>
      </c>
    </row>
    <row r="5" spans="1:28" x14ac:dyDescent="0.25">
      <c r="A5" s="27" t="s">
        <v>223</v>
      </c>
      <c r="B5" s="28">
        <v>616</v>
      </c>
      <c r="C5" s="28">
        <v>644</v>
      </c>
      <c r="D5" s="28">
        <v>329</v>
      </c>
      <c r="E5" s="25">
        <v>333</v>
      </c>
      <c r="F5" s="25">
        <v>1432</v>
      </c>
      <c r="G5" s="25">
        <v>1661</v>
      </c>
      <c r="H5" s="28">
        <v>42299</v>
      </c>
      <c r="I5" s="28">
        <v>41762</v>
      </c>
    </row>
    <row r="6" spans="1:28" x14ac:dyDescent="0.25">
      <c r="A6" s="27" t="s">
        <v>217</v>
      </c>
      <c r="B6" s="28">
        <v>329</v>
      </c>
      <c r="C6" s="28">
        <v>396</v>
      </c>
      <c r="D6" s="28">
        <v>118</v>
      </c>
      <c r="E6" s="25">
        <v>137</v>
      </c>
      <c r="F6" s="25">
        <v>599</v>
      </c>
      <c r="G6" s="25">
        <v>792</v>
      </c>
      <c r="H6" s="28">
        <v>19509</v>
      </c>
      <c r="I6" s="29">
        <v>22108</v>
      </c>
    </row>
    <row r="7" spans="1:28" x14ac:dyDescent="0.25">
      <c r="A7" s="27" t="s">
        <v>219</v>
      </c>
      <c r="B7" s="28">
        <v>278</v>
      </c>
      <c r="C7" s="30">
        <v>247</v>
      </c>
      <c r="D7" s="31">
        <v>208</v>
      </c>
      <c r="E7" s="25">
        <v>194</v>
      </c>
      <c r="F7" s="25">
        <v>832</v>
      </c>
      <c r="G7" s="25">
        <v>868</v>
      </c>
      <c r="H7" s="29">
        <v>22486</v>
      </c>
      <c r="I7" s="29">
        <v>19476</v>
      </c>
    </row>
    <row r="8" spans="1:28" x14ac:dyDescent="0.25">
      <c r="A8" s="32" t="s">
        <v>220</v>
      </c>
      <c r="B8" s="33">
        <v>0.53409090909090906</v>
      </c>
      <c r="C8" s="33" cm="1">
        <f t="array" ref="C8:C9">C6:C7/C5</f>
        <v>0.6149068322981367</v>
      </c>
      <c r="D8" s="33">
        <v>0.35866261398176291</v>
      </c>
      <c r="E8" s="34">
        <v>0.41141141141141141</v>
      </c>
      <c r="F8" s="34">
        <v>0.41829608938547486</v>
      </c>
      <c r="G8" s="34">
        <v>0.47682119205298013</v>
      </c>
      <c r="H8" s="33">
        <v>0.46121657722404785</v>
      </c>
      <c r="I8" s="33" cm="1">
        <f t="array" ref="I8:I9">I6:I7/I5</f>
        <v>0.52938077678272111</v>
      </c>
      <c r="AB8" s="9"/>
    </row>
    <row r="9" spans="1:28" x14ac:dyDescent="0.25">
      <c r="A9" s="32" t="s">
        <v>221</v>
      </c>
      <c r="B9" s="33">
        <v>0.45129870129870131</v>
      </c>
      <c r="C9" s="33">
        <v>0.38354037267080743</v>
      </c>
      <c r="D9" s="33">
        <v>0.63221884498480241</v>
      </c>
      <c r="E9" s="34">
        <v>0.58258258258258255</v>
      </c>
      <c r="F9" s="34">
        <v>0.58100558659217882</v>
      </c>
      <c r="G9" s="34">
        <v>0.52257676098735706</v>
      </c>
      <c r="H9" s="33">
        <f>H7/H5</f>
        <v>0.53159649164282841</v>
      </c>
      <c r="I9" s="33">
        <v>0.4663569752406494</v>
      </c>
      <c r="AB9" s="9"/>
    </row>
    <row r="10" spans="1:28" x14ac:dyDescent="0.25">
      <c r="B10" s="18"/>
      <c r="C10" s="18"/>
      <c r="D10" s="10"/>
      <c r="P10" s="8"/>
    </row>
    <row r="11" spans="1:28" x14ac:dyDescent="0.25">
      <c r="A11" s="35" t="s">
        <v>232</v>
      </c>
      <c r="B11" s="36"/>
      <c r="C11" s="37"/>
      <c r="D11" s="10"/>
      <c r="I11" s="13"/>
    </row>
    <row r="12" spans="1:28" x14ac:dyDescent="0.25">
      <c r="A12" s="20" t="s">
        <v>230</v>
      </c>
      <c r="B12" s="24"/>
      <c r="C12" s="23"/>
      <c r="D12" s="10"/>
    </row>
    <row r="13" spans="1:28" x14ac:dyDescent="0.25">
      <c r="A13" s="20" t="s">
        <v>229</v>
      </c>
      <c r="B13" s="21"/>
      <c r="C13" s="22"/>
      <c r="D13" s="10"/>
    </row>
    <row r="14" spans="1:28" x14ac:dyDescent="0.25">
      <c r="A14" s="38" t="s">
        <v>231</v>
      </c>
      <c r="B14" s="39"/>
      <c r="C14" s="40"/>
      <c r="D14" s="10"/>
      <c r="AB14" s="9"/>
    </row>
    <row r="15" spans="1:28" x14ac:dyDescent="0.25">
      <c r="A15" s="15"/>
      <c r="B15" s="11"/>
      <c r="C15" s="11"/>
      <c r="D15" s="10"/>
      <c r="AB15" s="9"/>
    </row>
    <row r="16" spans="1:28" x14ac:dyDescent="0.25">
      <c r="A16" s="15" t="s">
        <v>224</v>
      </c>
      <c r="B16" s="11" t="s">
        <v>216</v>
      </c>
      <c r="C16" s="11" t="s">
        <v>222</v>
      </c>
      <c r="D16" s="10" t="s">
        <v>226</v>
      </c>
      <c r="E16" t="s">
        <v>227</v>
      </c>
      <c r="AB16" s="9"/>
    </row>
    <row r="17" spans="1:9" x14ac:dyDescent="0.25">
      <c r="A17" s="41" t="s">
        <v>220</v>
      </c>
      <c r="B17" s="42">
        <v>0.53409090909090906</v>
      </c>
      <c r="C17" s="42">
        <v>0.35866261398176291</v>
      </c>
      <c r="D17" s="42">
        <v>0.41829608938547486</v>
      </c>
      <c r="E17" s="42">
        <v>0.46121657722404785</v>
      </c>
    </row>
    <row r="18" spans="1:9" x14ac:dyDescent="0.25">
      <c r="A18" s="41" t="s">
        <v>221</v>
      </c>
      <c r="B18" s="42">
        <v>0.45129870129870131</v>
      </c>
      <c r="C18" s="42">
        <v>0.63221884498480241</v>
      </c>
      <c r="D18" s="42">
        <v>0.58100558659217882</v>
      </c>
      <c r="E18" s="42">
        <v>0.53159649164282841</v>
      </c>
    </row>
    <row r="19" spans="1:9" x14ac:dyDescent="0.25">
      <c r="A19" s="14"/>
      <c r="B19" s="16"/>
      <c r="C19" s="16"/>
      <c r="D19" s="10"/>
    </row>
    <row r="20" spans="1:9" x14ac:dyDescent="0.25">
      <c r="B20" s="16"/>
      <c r="C20" s="16"/>
      <c r="D20" s="10"/>
    </row>
    <row r="21" spans="1:9" x14ac:dyDescent="0.25">
      <c r="A21" s="14" t="s">
        <v>225</v>
      </c>
      <c r="B21" s="11" t="s">
        <v>216</v>
      </c>
      <c r="C21" s="11" t="s">
        <v>222</v>
      </c>
      <c r="D21" s="10" t="s">
        <v>226</v>
      </c>
      <c r="E21" t="s">
        <v>227</v>
      </c>
    </row>
    <row r="22" spans="1:9" x14ac:dyDescent="0.25">
      <c r="A22" s="41" t="s">
        <v>220</v>
      </c>
      <c r="B22" s="17">
        <v>0.6149068322981367</v>
      </c>
      <c r="C22" s="17">
        <v>0.41141141141141141</v>
      </c>
      <c r="D22" s="11">
        <v>0.47682119205298013</v>
      </c>
      <c r="E22" s="13">
        <v>0.52938077678272111</v>
      </c>
    </row>
    <row r="23" spans="1:9" x14ac:dyDescent="0.25">
      <c r="A23" s="41" t="s">
        <v>221</v>
      </c>
      <c r="B23" s="17">
        <v>0.38354037267080743</v>
      </c>
      <c r="C23" s="17">
        <v>0.58258258258258255</v>
      </c>
      <c r="D23" s="11">
        <v>0.52257676098735706</v>
      </c>
      <c r="E23" s="13">
        <v>0.4663569752406494</v>
      </c>
    </row>
    <row r="24" spans="1:9" x14ac:dyDescent="0.25">
      <c r="C24" s="10"/>
      <c r="D24" s="10"/>
    </row>
    <row r="25" spans="1:9" x14ac:dyDescent="0.25">
      <c r="A25" s="14" t="s">
        <v>233</v>
      </c>
      <c r="C25" s="10"/>
      <c r="D25" s="10"/>
    </row>
    <row r="26" spans="1:9" x14ac:dyDescent="0.25">
      <c r="A26" s="43" t="s">
        <v>234</v>
      </c>
      <c r="C26" s="10"/>
      <c r="D26" s="10"/>
    </row>
    <row r="27" spans="1:9" x14ac:dyDescent="0.25">
      <c r="A27" s="14"/>
      <c r="C27" s="10"/>
      <c r="D27" s="10"/>
    </row>
    <row r="28" spans="1:9" x14ac:dyDescent="0.25">
      <c r="A28" s="15"/>
      <c r="C28" s="10"/>
      <c r="D28" s="10"/>
    </row>
    <row r="29" spans="1:9" x14ac:dyDescent="0.25">
      <c r="A29" s="25" t="s">
        <v>235</v>
      </c>
      <c r="B29" s="180" t="s">
        <v>216</v>
      </c>
      <c r="C29" s="180"/>
      <c r="D29" s="181" t="s">
        <v>222</v>
      </c>
      <c r="E29" s="181"/>
      <c r="F29" s="182" t="s">
        <v>226</v>
      </c>
      <c r="G29" s="182"/>
      <c r="H29" s="183" t="s">
        <v>227</v>
      </c>
      <c r="I29" s="183"/>
    </row>
    <row r="30" spans="1:9" x14ac:dyDescent="0.25">
      <c r="A30" s="29"/>
      <c r="B30" s="26" t="s">
        <v>224</v>
      </c>
      <c r="C30" s="26" t="s">
        <v>225</v>
      </c>
      <c r="D30" s="26" t="s">
        <v>224</v>
      </c>
      <c r="E30" s="26" t="s">
        <v>225</v>
      </c>
      <c r="F30" s="26" t="s">
        <v>224</v>
      </c>
      <c r="G30" s="26" t="s">
        <v>225</v>
      </c>
      <c r="H30" s="26" t="s">
        <v>224</v>
      </c>
      <c r="I30" s="26" t="s">
        <v>225</v>
      </c>
    </row>
    <row r="31" spans="1:9" x14ac:dyDescent="0.25">
      <c r="A31" s="27" t="s">
        <v>223</v>
      </c>
      <c r="B31" s="28">
        <v>195</v>
      </c>
      <c r="C31" s="28">
        <v>153</v>
      </c>
      <c r="D31" s="28">
        <v>329</v>
      </c>
      <c r="E31" s="29">
        <v>200</v>
      </c>
      <c r="F31" s="29">
        <v>1012</v>
      </c>
      <c r="G31" s="29">
        <v>525</v>
      </c>
      <c r="H31" s="28">
        <v>25161</v>
      </c>
      <c r="I31" s="28">
        <v>21839</v>
      </c>
    </row>
    <row r="32" spans="1:9" x14ac:dyDescent="0.25">
      <c r="A32" s="27" t="s">
        <v>217</v>
      </c>
      <c r="B32" s="28">
        <v>58</v>
      </c>
      <c r="C32" s="28">
        <v>59</v>
      </c>
      <c r="D32" s="28">
        <v>118</v>
      </c>
      <c r="E32" s="29">
        <v>60</v>
      </c>
      <c r="F32" s="29">
        <v>357</v>
      </c>
      <c r="G32" s="29">
        <v>297</v>
      </c>
      <c r="H32" s="28">
        <v>8363</v>
      </c>
      <c r="I32" s="28">
        <v>8740</v>
      </c>
    </row>
    <row r="33" spans="1:9" x14ac:dyDescent="0.25">
      <c r="A33" s="27" t="s">
        <v>219</v>
      </c>
      <c r="B33" s="28">
        <v>133</v>
      </c>
      <c r="C33" s="30">
        <v>94</v>
      </c>
      <c r="D33" s="28">
        <v>208</v>
      </c>
      <c r="E33" s="29">
        <v>139</v>
      </c>
      <c r="F33" s="29">
        <v>654</v>
      </c>
      <c r="G33" s="29">
        <v>504</v>
      </c>
      <c r="H33" s="29">
        <v>16561</v>
      </c>
      <c r="I33" s="28">
        <v>12959</v>
      </c>
    </row>
    <row r="34" spans="1:9" x14ac:dyDescent="0.25">
      <c r="A34" s="32" t="s">
        <v>220</v>
      </c>
      <c r="B34" s="33" cm="1">
        <f t="array" ref="B34:B35">B32:B33/B31</f>
        <v>0.29743589743589743</v>
      </c>
      <c r="C34" s="33" cm="1">
        <f t="array" ref="C34:C35">C32:C33/C31</f>
        <v>0.38562091503267976</v>
      </c>
      <c r="D34" s="33" cm="1">
        <f t="array" ref="D34:D35">D32:D33/D31</f>
        <v>0.35866261398176291</v>
      </c>
      <c r="E34" s="33" cm="1">
        <f t="array" ref="E34:E35">E32:E33/E31</f>
        <v>0.3</v>
      </c>
      <c r="F34" s="33" cm="1">
        <f t="array" ref="F34:F35">F32:F33/F31</f>
        <v>0.35276679841897235</v>
      </c>
      <c r="G34" s="33" cm="1">
        <f t="array" ref="G34:G35">G32:G33/G31</f>
        <v>0.56571428571428573</v>
      </c>
      <c r="H34" s="33" cm="1">
        <f t="array" ref="H34:H35">H32:H33/H31</f>
        <v>0.33237947617344304</v>
      </c>
      <c r="I34" s="33" cm="1">
        <f t="array" ref="I34:I35">I32:I33/I31</f>
        <v>0.40020147442648474</v>
      </c>
    </row>
    <row r="35" spans="1:9" x14ac:dyDescent="0.25">
      <c r="A35" s="32" t="s">
        <v>221</v>
      </c>
      <c r="B35" s="33">
        <v>0.68205128205128207</v>
      </c>
      <c r="C35" s="33">
        <v>0.6143790849673203</v>
      </c>
      <c r="D35" s="33">
        <v>0.63221884498480241</v>
      </c>
      <c r="E35" s="33">
        <v>0.69499999999999995</v>
      </c>
      <c r="F35" s="33">
        <v>0.64624505928853759</v>
      </c>
      <c r="G35" s="33">
        <v>0.96</v>
      </c>
      <c r="H35" s="33">
        <v>0.65820118437264019</v>
      </c>
      <c r="I35" s="33">
        <v>0.5933879756399103</v>
      </c>
    </row>
    <row r="37" spans="1:9" x14ac:dyDescent="0.25">
      <c r="E37" t="s">
        <v>216</v>
      </c>
      <c r="F37" t="s">
        <v>222</v>
      </c>
      <c r="G37" t="s">
        <v>226</v>
      </c>
      <c r="H37" t="s">
        <v>241</v>
      </c>
    </row>
    <row r="38" spans="1:9" x14ac:dyDescent="0.25">
      <c r="D38" t="s">
        <v>239</v>
      </c>
      <c r="E38" s="13">
        <v>0.29743589743589743</v>
      </c>
      <c r="F38" s="13">
        <v>0.35866261398176291</v>
      </c>
      <c r="G38" s="13">
        <v>0.35276679841897235</v>
      </c>
      <c r="H38" s="13">
        <v>0.33237947617344304</v>
      </c>
    </row>
    <row r="39" spans="1:9" x14ac:dyDescent="0.25">
      <c r="D39" t="s">
        <v>240</v>
      </c>
      <c r="E39" s="42">
        <v>0.53409090909090906</v>
      </c>
      <c r="F39" s="42">
        <v>0.35866261398176291</v>
      </c>
      <c r="G39" s="42">
        <v>0.41829608938547486</v>
      </c>
      <c r="H39" s="42">
        <v>0.46121657722404785</v>
      </c>
    </row>
    <row r="41" spans="1:9" x14ac:dyDescent="0.25">
      <c r="E41" t="s">
        <v>216</v>
      </c>
      <c r="F41" t="s">
        <v>222</v>
      </c>
      <c r="G41" t="s">
        <v>226</v>
      </c>
      <c r="H41" t="s">
        <v>241</v>
      </c>
    </row>
    <row r="42" spans="1:9" x14ac:dyDescent="0.25">
      <c r="D42" t="s">
        <v>239</v>
      </c>
      <c r="E42" s="46">
        <v>0.6149068322981367</v>
      </c>
      <c r="F42" s="46">
        <v>0.41141141141141141</v>
      </c>
      <c r="G42" s="47">
        <v>0.47682119205298013</v>
      </c>
      <c r="H42" s="47">
        <v>0.52938077678272111</v>
      </c>
    </row>
    <row r="43" spans="1:9" x14ac:dyDescent="0.25">
      <c r="D43" t="s">
        <v>240</v>
      </c>
      <c r="E43" s="13">
        <v>0.38562091503267976</v>
      </c>
      <c r="F43" s="13">
        <v>0.3</v>
      </c>
      <c r="G43" s="13">
        <v>0.56571428571428573</v>
      </c>
      <c r="H43" s="13">
        <v>0.40020147442648474</v>
      </c>
    </row>
    <row r="44" spans="1:9" x14ac:dyDescent="0.25">
      <c r="A44" s="35" t="s">
        <v>232</v>
      </c>
      <c r="B44" s="44"/>
    </row>
    <row r="45" spans="1:9" ht="53.25" customHeight="1" x14ac:dyDescent="0.25">
      <c r="A45" s="184" t="s">
        <v>236</v>
      </c>
      <c r="B45" s="185"/>
    </row>
    <row r="46" spans="1:9" x14ac:dyDescent="0.25">
      <c r="A46" s="19" t="s">
        <v>237</v>
      </c>
      <c r="B46" s="45"/>
    </row>
    <row r="47" spans="1:9" ht="33.75" customHeight="1" x14ac:dyDescent="0.25">
      <c r="A47" s="186" t="s">
        <v>238</v>
      </c>
      <c r="B47" s="187"/>
    </row>
    <row r="50" spans="1:10" s="175" customFormat="1" ht="20.25" customHeight="1" x14ac:dyDescent="0.35">
      <c r="A50" s="175" t="s">
        <v>242</v>
      </c>
    </row>
    <row r="51" spans="1:10" s="52" customFormat="1" ht="15.75" customHeight="1" x14ac:dyDescent="0.35"/>
    <row r="52" spans="1:10" s="48" customFormat="1" ht="15.75" customHeight="1" x14ac:dyDescent="0.35">
      <c r="A52" s="176" t="s">
        <v>218</v>
      </c>
      <c r="B52" s="176"/>
      <c r="C52" s="176"/>
      <c r="D52" s="176"/>
      <c r="E52" s="176"/>
    </row>
    <row r="53" spans="1:10" x14ac:dyDescent="0.25">
      <c r="A53" s="25"/>
      <c r="B53" s="29" t="s">
        <v>216</v>
      </c>
      <c r="C53" s="29" t="s">
        <v>246</v>
      </c>
      <c r="D53" s="29" t="s">
        <v>226</v>
      </c>
      <c r="E53" s="29" t="s">
        <v>227</v>
      </c>
      <c r="G53" t="s">
        <v>216</v>
      </c>
      <c r="H53" t="s">
        <v>246</v>
      </c>
      <c r="I53" t="s">
        <v>226</v>
      </c>
      <c r="J53" t="s">
        <v>227</v>
      </c>
    </row>
    <row r="54" spans="1:10" x14ac:dyDescent="0.25">
      <c r="A54" s="25" t="s">
        <v>243</v>
      </c>
      <c r="B54" s="29">
        <v>777</v>
      </c>
      <c r="C54" s="29">
        <v>441</v>
      </c>
      <c r="D54" s="29">
        <v>2113</v>
      </c>
      <c r="E54" s="29">
        <v>46283</v>
      </c>
      <c r="F54" t="s">
        <v>218</v>
      </c>
      <c r="G54" s="13">
        <v>0.86357786357786359</v>
      </c>
      <c r="H54" s="13">
        <v>0.57823129251700678</v>
      </c>
      <c r="I54" s="13">
        <v>0.71935636535731184</v>
      </c>
      <c r="J54" s="13">
        <v>0.80634358187671495</v>
      </c>
    </row>
    <row r="55" spans="1:10" x14ac:dyDescent="0.25">
      <c r="A55" s="25" t="s">
        <v>245</v>
      </c>
      <c r="B55" s="29">
        <v>671</v>
      </c>
      <c r="C55" s="29">
        <v>255</v>
      </c>
      <c r="D55" s="29">
        <v>1520</v>
      </c>
      <c r="E55" s="29">
        <v>37320</v>
      </c>
      <c r="F55" t="s">
        <v>256</v>
      </c>
      <c r="G55" s="13">
        <v>0.85537918871252205</v>
      </c>
      <c r="H55" s="13">
        <v>0.5625</v>
      </c>
      <c r="I55" s="13">
        <v>0.72</v>
      </c>
      <c r="J55" s="13">
        <v>0.82080297085201792</v>
      </c>
    </row>
    <row r="56" spans="1:10" x14ac:dyDescent="0.25">
      <c r="A56" s="25" t="s">
        <v>244</v>
      </c>
      <c r="B56" s="33">
        <f>B55/B54</f>
        <v>0.86357786357786359</v>
      </c>
      <c r="C56" s="33">
        <f>C55/C54</f>
        <v>0.57823129251700678</v>
      </c>
      <c r="D56" s="33">
        <f>D55/D54</f>
        <v>0.71935636535731184</v>
      </c>
      <c r="E56" s="33">
        <f>E55/E54</f>
        <v>0.80634358187671495</v>
      </c>
      <c r="F56" t="s">
        <v>257</v>
      </c>
      <c r="G56" s="13">
        <v>0.88235294117647056</v>
      </c>
      <c r="H56" s="13">
        <v>0.64356435643564358</v>
      </c>
      <c r="I56" s="13">
        <v>0.68438538205980071</v>
      </c>
      <c r="J56" s="13">
        <v>0.77036900027744382</v>
      </c>
    </row>
    <row r="57" spans="1:10" s="50" customFormat="1" x14ac:dyDescent="0.25">
      <c r="A57" s="176" t="s">
        <v>254</v>
      </c>
      <c r="B57" s="176"/>
      <c r="C57" s="176"/>
      <c r="D57" s="176"/>
      <c r="E57" s="176"/>
    </row>
    <row r="58" spans="1:10" x14ac:dyDescent="0.25">
      <c r="A58" s="177" t="s">
        <v>247</v>
      </c>
      <c r="B58" s="177"/>
      <c r="C58" s="177"/>
      <c r="D58" s="177"/>
      <c r="E58" s="177"/>
    </row>
    <row r="59" spans="1:10" x14ac:dyDescent="0.25">
      <c r="A59" s="51"/>
      <c r="B59" s="29" t="s">
        <v>216</v>
      </c>
      <c r="C59" s="29" t="s">
        <v>246</v>
      </c>
      <c r="D59" s="29" t="s">
        <v>226</v>
      </c>
      <c r="E59" s="29" t="s">
        <v>227</v>
      </c>
    </row>
    <row r="60" spans="1:10" x14ac:dyDescent="0.25">
      <c r="A60" s="27" t="s">
        <v>243</v>
      </c>
      <c r="B60" s="29" t="s">
        <v>255</v>
      </c>
      <c r="C60" s="29">
        <v>20</v>
      </c>
      <c r="D60" s="29">
        <v>18</v>
      </c>
      <c r="E60" s="29">
        <v>597</v>
      </c>
    </row>
    <row r="61" spans="1:10" x14ac:dyDescent="0.25">
      <c r="A61" s="27" t="s">
        <v>245</v>
      </c>
      <c r="B61" s="29" t="s">
        <v>255</v>
      </c>
      <c r="C61" s="29">
        <v>10</v>
      </c>
      <c r="D61" s="29">
        <v>12</v>
      </c>
      <c r="E61" s="29">
        <v>400</v>
      </c>
    </row>
    <row r="62" spans="1:10" x14ac:dyDescent="0.25">
      <c r="A62" s="27" t="s">
        <v>244</v>
      </c>
      <c r="B62" s="29" t="s">
        <v>255</v>
      </c>
      <c r="C62" s="33">
        <f>C61/C60</f>
        <v>0.5</v>
      </c>
      <c r="D62" s="33">
        <f>D61/D60</f>
        <v>0.66666666666666663</v>
      </c>
      <c r="E62" s="33">
        <f>E61/E60</f>
        <v>0.67001675041876052</v>
      </c>
    </row>
    <row r="63" spans="1:10" x14ac:dyDescent="0.25">
      <c r="A63" s="177" t="s">
        <v>248</v>
      </c>
      <c r="B63" s="177"/>
      <c r="C63" s="177"/>
      <c r="D63" s="177"/>
      <c r="E63" s="177"/>
    </row>
    <row r="64" spans="1:10" x14ac:dyDescent="0.25">
      <c r="A64" s="51"/>
      <c r="B64" s="29" t="s">
        <v>216</v>
      </c>
      <c r="C64" s="29" t="s">
        <v>246</v>
      </c>
      <c r="D64" s="29" t="s">
        <v>226</v>
      </c>
      <c r="E64" s="29" t="s">
        <v>227</v>
      </c>
    </row>
    <row r="65" spans="1:10" x14ac:dyDescent="0.25">
      <c r="A65" s="27" t="s">
        <v>243</v>
      </c>
      <c r="B65" s="29" t="s">
        <v>255</v>
      </c>
      <c r="C65" s="29" t="s">
        <v>255</v>
      </c>
      <c r="D65" s="29">
        <v>31</v>
      </c>
      <c r="E65" s="29">
        <v>1909</v>
      </c>
      <c r="F65" s="12"/>
    </row>
    <row r="66" spans="1:10" x14ac:dyDescent="0.25">
      <c r="A66" s="27" t="s">
        <v>245</v>
      </c>
      <c r="B66" s="29" t="s">
        <v>255</v>
      </c>
      <c r="C66" s="29" t="s">
        <v>255</v>
      </c>
      <c r="D66" s="29">
        <v>29</v>
      </c>
      <c r="E66" s="29">
        <v>1754</v>
      </c>
    </row>
    <row r="67" spans="1:10" x14ac:dyDescent="0.25">
      <c r="A67" s="27" t="s">
        <v>244</v>
      </c>
      <c r="B67" s="29" t="s">
        <v>255</v>
      </c>
      <c r="C67" s="29" t="s">
        <v>255</v>
      </c>
      <c r="D67" s="33">
        <f>D66/D65</f>
        <v>0.93548387096774188</v>
      </c>
      <c r="E67" s="33">
        <f>E66/E65</f>
        <v>0.91880565741225773</v>
      </c>
    </row>
    <row r="68" spans="1:10" x14ac:dyDescent="0.25">
      <c r="A68" s="177" t="s">
        <v>249</v>
      </c>
      <c r="B68" s="177"/>
      <c r="C68" s="177"/>
      <c r="D68" s="177"/>
      <c r="E68" s="177"/>
    </row>
    <row r="69" spans="1:10" x14ac:dyDescent="0.25">
      <c r="A69" s="51"/>
      <c r="B69" s="29" t="s">
        <v>216</v>
      </c>
      <c r="C69" s="29" t="s">
        <v>246</v>
      </c>
      <c r="D69" s="29" t="s">
        <v>226</v>
      </c>
      <c r="E69" s="29" t="s">
        <v>227</v>
      </c>
    </row>
    <row r="70" spans="1:10" x14ac:dyDescent="0.25">
      <c r="A70" s="27" t="s">
        <v>243</v>
      </c>
      <c r="B70" s="29" t="s">
        <v>255</v>
      </c>
      <c r="C70" s="29" t="s">
        <v>255</v>
      </c>
      <c r="D70" s="29">
        <v>27</v>
      </c>
      <c r="E70" s="29">
        <v>1101</v>
      </c>
    </row>
    <row r="71" spans="1:10" x14ac:dyDescent="0.25">
      <c r="A71" s="27" t="s">
        <v>245</v>
      </c>
      <c r="B71" s="29" t="s">
        <v>255</v>
      </c>
      <c r="C71" s="29" t="s">
        <v>255</v>
      </c>
      <c r="D71" s="29">
        <v>18</v>
      </c>
      <c r="E71" s="29">
        <v>809</v>
      </c>
    </row>
    <row r="72" spans="1:10" x14ac:dyDescent="0.25">
      <c r="A72" s="27" t="s">
        <v>244</v>
      </c>
      <c r="B72" s="29" t="s">
        <v>255</v>
      </c>
      <c r="C72" s="29" t="s">
        <v>255</v>
      </c>
      <c r="D72" s="33">
        <f>D71/D70</f>
        <v>0.66666666666666663</v>
      </c>
      <c r="E72" s="33">
        <f>E71/E70</f>
        <v>0.73478655767484102</v>
      </c>
    </row>
    <row r="73" spans="1:10" x14ac:dyDescent="0.25">
      <c r="A73" s="177" t="s">
        <v>250</v>
      </c>
      <c r="B73" s="177"/>
      <c r="C73" s="177"/>
      <c r="D73" s="177"/>
      <c r="E73" s="177"/>
    </row>
    <row r="74" spans="1:10" x14ac:dyDescent="0.25">
      <c r="A74" s="51"/>
      <c r="B74" s="29" t="s">
        <v>216</v>
      </c>
      <c r="C74" s="29" t="s">
        <v>246</v>
      </c>
      <c r="D74" s="29" t="s">
        <v>226</v>
      </c>
      <c r="E74" s="29" t="s">
        <v>227</v>
      </c>
      <c r="G74" t="s">
        <v>216</v>
      </c>
      <c r="H74" t="s">
        <v>246</v>
      </c>
      <c r="I74" t="s">
        <v>226</v>
      </c>
      <c r="J74" t="s">
        <v>227</v>
      </c>
    </row>
    <row r="75" spans="1:10" x14ac:dyDescent="0.25">
      <c r="A75" s="27" t="s">
        <v>243</v>
      </c>
      <c r="B75" s="29">
        <v>102</v>
      </c>
      <c r="C75" s="29">
        <v>101</v>
      </c>
      <c r="D75" s="29">
        <v>301</v>
      </c>
      <c r="E75" s="29">
        <v>10813</v>
      </c>
      <c r="F75" t="s">
        <v>218</v>
      </c>
      <c r="G75" s="13">
        <v>0.86357786357786359</v>
      </c>
      <c r="H75" s="13">
        <v>0.57823129251700678</v>
      </c>
      <c r="I75" s="13">
        <v>0.71935636535731184</v>
      </c>
      <c r="J75" s="13">
        <v>0.80634358187671495</v>
      </c>
    </row>
    <row r="76" spans="1:10" x14ac:dyDescent="0.25">
      <c r="A76" s="27" t="s">
        <v>245</v>
      </c>
      <c r="B76" s="29">
        <v>90</v>
      </c>
      <c r="C76" s="29">
        <v>65</v>
      </c>
      <c r="D76" s="29">
        <v>206</v>
      </c>
      <c r="E76" s="29">
        <v>8330</v>
      </c>
      <c r="F76" t="s">
        <v>259</v>
      </c>
      <c r="G76" s="13">
        <v>0.75444839857651247</v>
      </c>
      <c r="H76" s="13">
        <v>0.5821917808219178</v>
      </c>
      <c r="I76" s="13">
        <v>0.67809364548494988</v>
      </c>
      <c r="J76" s="13">
        <v>0.76993977306758066</v>
      </c>
    </row>
    <row r="77" spans="1:10" x14ac:dyDescent="0.25">
      <c r="A77" s="27" t="s">
        <v>244</v>
      </c>
      <c r="B77" s="33">
        <f>B76/B75</f>
        <v>0.88235294117647056</v>
      </c>
      <c r="C77" s="33">
        <f>C76/C75</f>
        <v>0.64356435643564358</v>
      </c>
      <c r="D77" s="33">
        <f>D76/D75</f>
        <v>0.68438538205980071</v>
      </c>
      <c r="E77" s="33">
        <f>E76/E75</f>
        <v>0.77036900027744382</v>
      </c>
      <c r="F77" t="s">
        <v>256</v>
      </c>
      <c r="G77" s="13">
        <v>0.85537918871252205</v>
      </c>
      <c r="H77" s="13">
        <v>0.5625</v>
      </c>
      <c r="I77" s="13">
        <v>0.72</v>
      </c>
      <c r="J77" s="13">
        <v>0.82080297085201792</v>
      </c>
    </row>
    <row r="78" spans="1:10" x14ac:dyDescent="0.25">
      <c r="A78" s="177" t="s">
        <v>251</v>
      </c>
      <c r="B78" s="177"/>
      <c r="C78" s="177"/>
      <c r="D78" s="177"/>
      <c r="E78" s="177"/>
      <c r="F78" t="s">
        <v>257</v>
      </c>
      <c r="G78" s="13">
        <v>0.88235294117647056</v>
      </c>
      <c r="H78" s="13">
        <v>0.64356435643564358</v>
      </c>
      <c r="I78" s="13">
        <v>0.68438538205980071</v>
      </c>
      <c r="J78" s="13">
        <v>0.77036900027744382</v>
      </c>
    </row>
    <row r="79" spans="1:10" x14ac:dyDescent="0.25">
      <c r="A79" s="51"/>
      <c r="B79" s="29" t="s">
        <v>216</v>
      </c>
      <c r="C79" s="29" t="s">
        <v>246</v>
      </c>
      <c r="D79" s="29" t="s">
        <v>226</v>
      </c>
      <c r="E79" s="29" t="s">
        <v>227</v>
      </c>
    </row>
    <row r="80" spans="1:10" x14ac:dyDescent="0.25">
      <c r="A80" s="27" t="s">
        <v>243</v>
      </c>
      <c r="B80" s="29" t="s">
        <v>255</v>
      </c>
      <c r="C80" s="29" t="s">
        <v>255</v>
      </c>
      <c r="D80" s="29" t="s">
        <v>255</v>
      </c>
      <c r="E80" s="29">
        <v>351</v>
      </c>
    </row>
    <row r="81" spans="1:10" x14ac:dyDescent="0.25">
      <c r="A81" s="27" t="s">
        <v>245</v>
      </c>
      <c r="B81" s="29" t="s">
        <v>255</v>
      </c>
      <c r="C81" s="29" t="s">
        <v>255</v>
      </c>
      <c r="D81" s="29" t="s">
        <v>255</v>
      </c>
      <c r="E81" s="29">
        <v>245</v>
      </c>
    </row>
    <row r="82" spans="1:10" x14ac:dyDescent="0.25">
      <c r="A82" s="27" t="s">
        <v>244</v>
      </c>
      <c r="B82" s="29" t="s">
        <v>255</v>
      </c>
      <c r="C82" s="29" t="s">
        <v>255</v>
      </c>
      <c r="D82" s="29" t="s">
        <v>255</v>
      </c>
      <c r="E82" s="33">
        <f>E81/E80</f>
        <v>0.69800569800569801</v>
      </c>
    </row>
    <row r="83" spans="1:10" x14ac:dyDescent="0.25">
      <c r="A83" s="177" t="s">
        <v>253</v>
      </c>
      <c r="B83" s="177"/>
      <c r="C83" s="177"/>
      <c r="D83" s="177"/>
      <c r="E83" s="177"/>
    </row>
    <row r="84" spans="1:10" x14ac:dyDescent="0.25">
      <c r="A84" s="51"/>
      <c r="B84" s="29" t="s">
        <v>216</v>
      </c>
      <c r="C84" s="29" t="s">
        <v>246</v>
      </c>
      <c r="D84" s="29" t="s">
        <v>226</v>
      </c>
      <c r="E84" s="29" t="s">
        <v>227</v>
      </c>
    </row>
    <row r="85" spans="1:10" x14ac:dyDescent="0.25">
      <c r="A85" s="27" t="s">
        <v>243</v>
      </c>
      <c r="B85" s="29">
        <v>64</v>
      </c>
      <c r="C85" s="29">
        <v>42</v>
      </c>
      <c r="D85" s="29">
        <v>151</v>
      </c>
      <c r="E85" s="29">
        <v>2967</v>
      </c>
    </row>
    <row r="86" spans="1:10" x14ac:dyDescent="0.25">
      <c r="A86" s="27" t="s">
        <v>245</v>
      </c>
      <c r="B86" s="29">
        <v>55</v>
      </c>
      <c r="C86" s="29">
        <v>22</v>
      </c>
      <c r="D86" s="29">
        <v>111</v>
      </c>
      <c r="E86" s="29">
        <v>2353</v>
      </c>
    </row>
    <row r="87" spans="1:10" x14ac:dyDescent="0.25">
      <c r="A87" s="27" t="s">
        <v>244</v>
      </c>
      <c r="B87" s="33">
        <f>B86/B85</f>
        <v>0.859375</v>
      </c>
      <c r="C87" s="33">
        <f>C86/C85</f>
        <v>0.52380952380952384</v>
      </c>
      <c r="D87" s="33">
        <f>D86/D85</f>
        <v>0.73509933774834435</v>
      </c>
      <c r="E87" s="33">
        <f>E86/E85</f>
        <v>0.79305695989214697</v>
      </c>
    </row>
    <row r="88" spans="1:10" x14ac:dyDescent="0.25">
      <c r="A88" s="177" t="s">
        <v>252</v>
      </c>
      <c r="B88" s="177"/>
      <c r="C88" s="177"/>
      <c r="D88" s="177"/>
      <c r="E88" s="177"/>
    </row>
    <row r="89" spans="1:10" x14ac:dyDescent="0.25">
      <c r="A89" s="51"/>
      <c r="B89" s="29" t="s">
        <v>216</v>
      </c>
      <c r="C89" s="29" t="s">
        <v>246</v>
      </c>
      <c r="D89" s="29" t="s">
        <v>226</v>
      </c>
      <c r="E89" s="29" t="s">
        <v>227</v>
      </c>
    </row>
    <row r="90" spans="1:10" x14ac:dyDescent="0.25">
      <c r="A90" s="27" t="s">
        <v>243</v>
      </c>
      <c r="B90" s="29">
        <v>567</v>
      </c>
      <c r="C90" s="29">
        <v>272</v>
      </c>
      <c r="D90" s="29">
        <v>1575</v>
      </c>
      <c r="E90" s="29">
        <v>28544</v>
      </c>
    </row>
    <row r="91" spans="1:10" x14ac:dyDescent="0.25">
      <c r="A91" s="27" t="s">
        <v>245</v>
      </c>
      <c r="B91" s="29">
        <v>485</v>
      </c>
      <c r="C91" s="29">
        <v>153</v>
      </c>
      <c r="D91" s="29">
        <v>1134</v>
      </c>
      <c r="E91" s="29">
        <v>23429</v>
      </c>
    </row>
    <row r="92" spans="1:10" x14ac:dyDescent="0.25">
      <c r="A92" s="27" t="s">
        <v>244</v>
      </c>
      <c r="B92" s="33">
        <f>B91/B90</f>
        <v>0.85537918871252205</v>
      </c>
      <c r="C92" s="33">
        <f>C91/C90</f>
        <v>0.5625</v>
      </c>
      <c r="D92" s="33">
        <f>D91/D90</f>
        <v>0.72</v>
      </c>
      <c r="E92" s="33">
        <f>E91/E90</f>
        <v>0.82080297085201792</v>
      </c>
    </row>
    <row r="93" spans="1:10" x14ac:dyDescent="0.25">
      <c r="A93" s="176" t="s">
        <v>258</v>
      </c>
      <c r="B93" s="176"/>
      <c r="C93" s="176"/>
      <c r="D93" s="176"/>
      <c r="E93" s="176"/>
    </row>
    <row r="94" spans="1:10" x14ac:dyDescent="0.25">
      <c r="A94" s="25"/>
      <c r="B94" s="29" t="s">
        <v>216</v>
      </c>
      <c r="C94" s="29" t="s">
        <v>246</v>
      </c>
      <c r="D94" s="29" t="s">
        <v>226</v>
      </c>
      <c r="E94" s="29" t="s">
        <v>227</v>
      </c>
    </row>
    <row r="95" spans="1:10" x14ac:dyDescent="0.25">
      <c r="A95" s="27" t="s">
        <v>243</v>
      </c>
      <c r="B95" s="25">
        <v>281</v>
      </c>
      <c r="C95" s="25">
        <v>438</v>
      </c>
      <c r="D95" s="25">
        <v>1196</v>
      </c>
      <c r="E95" s="25">
        <v>30053</v>
      </c>
    </row>
    <row r="96" spans="1:10" x14ac:dyDescent="0.25">
      <c r="A96" s="27" t="s">
        <v>245</v>
      </c>
      <c r="B96" s="25">
        <v>212</v>
      </c>
      <c r="C96" s="25">
        <v>255</v>
      </c>
      <c r="D96" s="25">
        <v>811</v>
      </c>
      <c r="E96" s="25">
        <v>23139</v>
      </c>
      <c r="G96" t="s">
        <v>216</v>
      </c>
      <c r="H96" t="s">
        <v>246</v>
      </c>
      <c r="I96" t="s">
        <v>226</v>
      </c>
      <c r="J96" t="s">
        <v>227</v>
      </c>
    </row>
    <row r="97" spans="1:10" x14ac:dyDescent="0.25">
      <c r="A97" s="27" t="s">
        <v>244</v>
      </c>
      <c r="B97" s="34">
        <f>B96/B95</f>
        <v>0.75444839857651247</v>
      </c>
      <c r="C97" s="34" cm="1">
        <f t="array" ref="C97:D97">C96:D96/C95:D95</f>
        <v>0.5821917808219178</v>
      </c>
      <c r="D97" s="34">
        <v>0.67809364548494988</v>
      </c>
      <c r="E97" s="34">
        <f>E96/E95</f>
        <v>0.76993977306758066</v>
      </c>
      <c r="F97" t="s">
        <v>218</v>
      </c>
      <c r="G97" s="13">
        <v>0.86357786357786359</v>
      </c>
      <c r="H97" s="13">
        <v>0.57823129251700678</v>
      </c>
      <c r="I97" s="13">
        <v>0.71935636535731184</v>
      </c>
      <c r="J97" s="13">
        <v>0.80634358187671495</v>
      </c>
    </row>
    <row r="98" spans="1:10" x14ac:dyDescent="0.25">
      <c r="A98" s="189" t="s">
        <v>121</v>
      </c>
      <c r="B98" s="190"/>
      <c r="C98" s="190"/>
      <c r="D98" s="190"/>
      <c r="E98" s="191"/>
      <c r="F98" t="s">
        <v>260</v>
      </c>
      <c r="G98" s="13">
        <v>0.87365591397849462</v>
      </c>
      <c r="H98" s="13">
        <v>0.625</v>
      </c>
      <c r="I98" s="13">
        <v>0.75673166202414111</v>
      </c>
      <c r="J98" s="13">
        <v>0.8348590917250045</v>
      </c>
    </row>
    <row r="99" spans="1:10" x14ac:dyDescent="0.25">
      <c r="A99" s="188" t="s">
        <v>260</v>
      </c>
      <c r="B99" s="188"/>
      <c r="C99" s="188"/>
      <c r="D99" s="188"/>
      <c r="E99" s="188"/>
      <c r="F99" t="s">
        <v>261</v>
      </c>
      <c r="G99" s="13">
        <v>0.85929648241206025</v>
      </c>
      <c r="H99" s="13">
        <v>0.5339366515837104</v>
      </c>
      <c r="I99" s="13">
        <v>0.68385214007782102</v>
      </c>
      <c r="J99" s="13">
        <v>0.78058594241166857</v>
      </c>
    </row>
    <row r="100" spans="1:10" x14ac:dyDescent="0.25">
      <c r="A100" s="29"/>
      <c r="B100" s="29" t="s">
        <v>216</v>
      </c>
      <c r="C100" s="29" t="s">
        <v>246</v>
      </c>
      <c r="D100" s="29" t="s">
        <v>226</v>
      </c>
      <c r="E100" s="29" t="s">
        <v>227</v>
      </c>
    </row>
    <row r="101" spans="1:10" x14ac:dyDescent="0.25">
      <c r="A101" s="27" t="s">
        <v>243</v>
      </c>
      <c r="B101" s="25">
        <v>372</v>
      </c>
      <c r="C101" s="25">
        <v>216</v>
      </c>
      <c r="D101" s="25">
        <v>1077</v>
      </c>
      <c r="E101" s="25">
        <v>22284</v>
      </c>
    </row>
    <row r="102" spans="1:10" x14ac:dyDescent="0.25">
      <c r="A102" s="27" t="s">
        <v>245</v>
      </c>
      <c r="B102" s="25">
        <v>325</v>
      </c>
      <c r="C102" s="25">
        <v>135</v>
      </c>
      <c r="D102" s="25">
        <v>815</v>
      </c>
      <c r="E102" s="25">
        <v>18604</v>
      </c>
    </row>
    <row r="103" spans="1:10" x14ac:dyDescent="0.25">
      <c r="A103" s="27" t="s">
        <v>244</v>
      </c>
      <c r="B103" s="34">
        <f>B102/B101</f>
        <v>0.87365591397849462</v>
      </c>
      <c r="C103" s="34">
        <f>C102/C101</f>
        <v>0.625</v>
      </c>
      <c r="D103" s="34">
        <f>D102/D101</f>
        <v>0.75673166202414111</v>
      </c>
      <c r="E103" s="34">
        <f>E102/E101</f>
        <v>0.8348590917250045</v>
      </c>
    </row>
    <row r="104" spans="1:10" x14ac:dyDescent="0.25">
      <c r="A104" s="188" t="s">
        <v>261</v>
      </c>
      <c r="B104" s="188"/>
      <c r="C104" s="188"/>
      <c r="D104" s="188"/>
      <c r="E104" s="188"/>
    </row>
    <row r="105" spans="1:10" x14ac:dyDescent="0.25">
      <c r="B105" s="29" t="s">
        <v>216</v>
      </c>
      <c r="C105" s="29" t="s">
        <v>246</v>
      </c>
      <c r="D105" s="29" t="s">
        <v>226</v>
      </c>
      <c r="E105" s="29" t="s">
        <v>227</v>
      </c>
    </row>
    <row r="106" spans="1:10" x14ac:dyDescent="0.25">
      <c r="A106" s="27" t="s">
        <v>243</v>
      </c>
      <c r="B106" s="25">
        <v>398</v>
      </c>
      <c r="C106" s="25">
        <v>221</v>
      </c>
      <c r="D106" s="25">
        <v>1028</v>
      </c>
      <c r="E106" s="25">
        <v>23859</v>
      </c>
    </row>
    <row r="107" spans="1:10" x14ac:dyDescent="0.25">
      <c r="A107" s="27" t="s">
        <v>245</v>
      </c>
      <c r="B107" s="25">
        <v>342</v>
      </c>
      <c r="C107" s="25">
        <v>118</v>
      </c>
      <c r="D107" s="25">
        <v>703</v>
      </c>
      <c r="E107" s="25">
        <v>18624</v>
      </c>
    </row>
    <row r="108" spans="1:10" x14ac:dyDescent="0.25">
      <c r="A108" s="27" t="s">
        <v>244</v>
      </c>
      <c r="B108" s="34">
        <f>B107/B106</f>
        <v>0.85929648241206025</v>
      </c>
      <c r="C108" s="34">
        <f>C107/C106</f>
        <v>0.5339366515837104</v>
      </c>
      <c r="D108" s="34">
        <f>D107/D106</f>
        <v>0.68385214007782102</v>
      </c>
      <c r="E108" s="34">
        <f>E107/E106</f>
        <v>0.78058594241166857</v>
      </c>
    </row>
  </sheetData>
  <mergeCells count="25">
    <mergeCell ref="A104:E104"/>
    <mergeCell ref="A88:E88"/>
    <mergeCell ref="A93:E93"/>
    <mergeCell ref="A99:E99"/>
    <mergeCell ref="A98:E98"/>
    <mergeCell ref="A63:E63"/>
    <mergeCell ref="A68:E68"/>
    <mergeCell ref="A73:E73"/>
    <mergeCell ref="A78:E78"/>
    <mergeCell ref="A83:E83"/>
    <mergeCell ref="A50:XFD50"/>
    <mergeCell ref="A52:E52"/>
    <mergeCell ref="A57:E57"/>
    <mergeCell ref="A58:E58"/>
    <mergeCell ref="A1:XFD1"/>
    <mergeCell ref="B3:C3"/>
    <mergeCell ref="D3:E3"/>
    <mergeCell ref="F3:G3"/>
    <mergeCell ref="H3:I3"/>
    <mergeCell ref="A45:B45"/>
    <mergeCell ref="A47:B47"/>
    <mergeCell ref="H29:I29"/>
    <mergeCell ref="B29:C29"/>
    <mergeCell ref="D29:E29"/>
    <mergeCell ref="F29:G29"/>
  </mergeCells>
  <hyperlinks>
    <hyperlink ref="A26" r:id="rId1" xr:uid="{6F2DD5D3-A790-4B79-B72C-563A1659D9E3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C4A0-9A98-4D2E-A87A-0690F2A4FA5D}">
  <dimension ref="A2:M134"/>
  <sheetViews>
    <sheetView topLeftCell="A22" workbookViewId="0">
      <selection activeCell="G7" sqref="G7"/>
    </sheetView>
  </sheetViews>
  <sheetFormatPr defaultRowHeight="15" x14ac:dyDescent="0.25"/>
  <cols>
    <col min="1" max="1" width="29.85546875" customWidth="1"/>
    <col min="2" max="2" width="17.5703125" customWidth="1"/>
    <col min="3" max="3" width="15.42578125" customWidth="1"/>
    <col min="4" max="4" width="22.140625" customWidth="1"/>
    <col min="5" max="5" width="19.5703125" customWidth="1"/>
    <col min="6" max="6" width="21.140625" customWidth="1"/>
    <col min="7" max="7" width="12" bestFit="1" customWidth="1"/>
    <col min="9" max="9" width="13.42578125" customWidth="1"/>
  </cols>
  <sheetData>
    <row r="2" spans="1:11" x14ac:dyDescent="0.25">
      <c r="A2" s="195" t="s">
        <v>377</v>
      </c>
      <c r="B2" s="195"/>
      <c r="C2" s="195"/>
      <c r="D2" s="195"/>
      <c r="E2" s="195"/>
      <c r="F2" s="195"/>
      <c r="G2" s="49"/>
    </row>
    <row r="3" spans="1:11" x14ac:dyDescent="0.25">
      <c r="A3" s="105"/>
      <c r="B3" s="92">
        <v>2020</v>
      </c>
      <c r="C3" s="92">
        <v>2021</v>
      </c>
      <c r="D3" s="92" t="s">
        <v>368</v>
      </c>
      <c r="E3" s="92" t="s">
        <v>369</v>
      </c>
    </row>
    <row r="4" spans="1:11" x14ac:dyDescent="0.25">
      <c r="A4" s="25" t="s">
        <v>293</v>
      </c>
      <c r="B4" s="58">
        <v>125</v>
      </c>
      <c r="C4" s="58">
        <v>133</v>
      </c>
      <c r="D4" s="96">
        <v>132.471386180585</v>
      </c>
      <c r="E4" s="96">
        <v>140.49543125759257</v>
      </c>
    </row>
    <row r="5" spans="1:11" x14ac:dyDescent="0.25">
      <c r="A5" s="25" t="s">
        <v>344</v>
      </c>
      <c r="B5" s="58">
        <v>47</v>
      </c>
      <c r="C5" s="58">
        <v>52</v>
      </c>
      <c r="D5" s="96">
        <v>97.389142146705353</v>
      </c>
      <c r="E5" s="96">
        <v>107.64931166545907</v>
      </c>
    </row>
    <row r="6" spans="1:11" x14ac:dyDescent="0.25">
      <c r="A6" s="25" t="s">
        <v>265</v>
      </c>
      <c r="B6" s="58">
        <v>214</v>
      </c>
      <c r="C6" s="58">
        <v>220</v>
      </c>
      <c r="D6" s="96">
        <v>169.10312129593046</v>
      </c>
      <c r="E6" s="96">
        <v>172.79296261388629</v>
      </c>
    </row>
    <row r="7" spans="1:11" x14ac:dyDescent="0.25">
      <c r="A7" s="25" t="s">
        <v>227</v>
      </c>
      <c r="B7" s="58">
        <v>6059</v>
      </c>
      <c r="C7" s="58">
        <v>4461</v>
      </c>
      <c r="D7" s="96">
        <v>143.02237749032196</v>
      </c>
      <c r="E7" s="96">
        <v>104.52067745143866</v>
      </c>
    </row>
    <row r="8" spans="1:11" x14ac:dyDescent="0.25">
      <c r="A8" s="8"/>
      <c r="B8" s="104"/>
      <c r="C8" s="104"/>
      <c r="D8" s="104"/>
      <c r="E8" s="103"/>
      <c r="F8" s="103"/>
      <c r="G8" s="8"/>
      <c r="H8" s="8"/>
      <c r="I8" s="8"/>
      <c r="J8" s="8"/>
      <c r="K8" s="8"/>
    </row>
    <row r="9" spans="1:11" x14ac:dyDescent="0.25">
      <c r="A9" s="196" t="s">
        <v>376</v>
      </c>
      <c r="B9" s="196"/>
      <c r="C9" s="196"/>
      <c r="D9" s="196"/>
      <c r="E9" s="49"/>
      <c r="F9" s="49"/>
    </row>
    <row r="10" spans="1:11" x14ac:dyDescent="0.25">
      <c r="A10" s="105"/>
      <c r="B10" s="92" t="s">
        <v>370</v>
      </c>
      <c r="C10" s="92" t="s">
        <v>372</v>
      </c>
      <c r="D10" s="92" t="s">
        <v>371</v>
      </c>
    </row>
    <row r="11" spans="1:11" x14ac:dyDescent="0.25">
      <c r="A11" s="25" t="s">
        <v>293</v>
      </c>
      <c r="B11" s="97">
        <v>0.49612403100775193</v>
      </c>
      <c r="C11" s="97">
        <v>0.34496124031007752</v>
      </c>
      <c r="D11" s="97">
        <v>0.15891472868217055</v>
      </c>
    </row>
    <row r="12" spans="1:11" x14ac:dyDescent="0.25">
      <c r="A12" s="25" t="s">
        <v>344</v>
      </c>
      <c r="B12" s="97">
        <v>0.62</v>
      </c>
      <c r="C12" s="97">
        <v>0.36</v>
      </c>
      <c r="D12" s="97">
        <v>0.02</v>
      </c>
    </row>
    <row r="13" spans="1:11" x14ac:dyDescent="0.25">
      <c r="A13" s="25" t="s">
        <v>265</v>
      </c>
      <c r="B13" s="97">
        <v>0.65668202764976957</v>
      </c>
      <c r="C13" s="97">
        <v>0.23963133640552994</v>
      </c>
      <c r="D13" s="97">
        <v>0.10368663594470046</v>
      </c>
    </row>
    <row r="14" spans="1:11" x14ac:dyDescent="0.25">
      <c r="A14" s="25" t="s">
        <v>227</v>
      </c>
      <c r="B14" s="97">
        <v>0.57452471482889733</v>
      </c>
      <c r="C14" s="97">
        <v>0.22927756653992395</v>
      </c>
      <c r="D14" s="97">
        <v>0.19619771863117871</v>
      </c>
    </row>
    <row r="15" spans="1:11" x14ac:dyDescent="0.25">
      <c r="A15" s="8"/>
      <c r="B15" s="109"/>
      <c r="C15" s="109"/>
      <c r="D15" s="109"/>
      <c r="E15" s="8"/>
      <c r="F15" s="8"/>
      <c r="G15" s="8"/>
      <c r="H15" s="8"/>
      <c r="I15" s="8"/>
      <c r="J15" s="8"/>
      <c r="K15" s="8"/>
    </row>
    <row r="16" spans="1:11" x14ac:dyDescent="0.25">
      <c r="A16" s="196" t="s">
        <v>375</v>
      </c>
      <c r="B16" s="196"/>
      <c r="C16" s="196"/>
      <c r="D16" s="196"/>
      <c r="E16" s="60"/>
      <c r="F16" s="60"/>
      <c r="G16" s="60"/>
    </row>
    <row r="17" spans="1:7" x14ac:dyDescent="0.25">
      <c r="A17" s="92"/>
      <c r="B17" s="92" t="s">
        <v>345</v>
      </c>
      <c r="C17" s="92" t="s">
        <v>346</v>
      </c>
      <c r="D17" s="92" t="s">
        <v>347</v>
      </c>
      <c r="E17" s="92" t="s">
        <v>348</v>
      </c>
      <c r="F17" s="92" t="s">
        <v>349</v>
      </c>
      <c r="G17" s="92" t="s">
        <v>350</v>
      </c>
    </row>
    <row r="18" spans="1:7" x14ac:dyDescent="0.25">
      <c r="A18" s="107" t="s">
        <v>263</v>
      </c>
      <c r="B18" s="97">
        <v>5.3763440860215055E-2</v>
      </c>
      <c r="C18" s="97">
        <v>0.26881720430107525</v>
      </c>
      <c r="D18" s="97">
        <v>0.33333333333333331</v>
      </c>
      <c r="E18" s="97">
        <v>0.13620071684587814</v>
      </c>
      <c r="F18" s="97">
        <v>6.8100358422939072E-2</v>
      </c>
      <c r="G18" s="97">
        <v>0.13978494623655913</v>
      </c>
    </row>
    <row r="19" spans="1:7" x14ac:dyDescent="0.25">
      <c r="A19" s="107" t="s">
        <v>264</v>
      </c>
      <c r="B19" s="97">
        <v>9.0909090909090912E-2</v>
      </c>
      <c r="C19" s="97">
        <v>0.20202020202020202</v>
      </c>
      <c r="D19" s="97">
        <v>0.41414141414141414</v>
      </c>
      <c r="E19" s="97">
        <v>0.20202020202020202</v>
      </c>
      <c r="F19" s="97">
        <v>7.0707070707070704E-2</v>
      </c>
      <c r="G19" s="97">
        <v>2.0202020202020204E-2</v>
      </c>
    </row>
    <row r="20" spans="1:7" x14ac:dyDescent="0.25">
      <c r="A20" s="107" t="s">
        <v>278</v>
      </c>
      <c r="B20" s="97">
        <v>0.11751152073732719</v>
      </c>
      <c r="C20" s="97">
        <v>0.20506912442396313</v>
      </c>
      <c r="D20" s="97">
        <v>0.43087557603686638</v>
      </c>
      <c r="E20" s="97">
        <v>0.10368663594470046</v>
      </c>
      <c r="F20" s="97">
        <v>3.9170506912442393E-2</v>
      </c>
      <c r="G20" s="97">
        <v>0.10368663594470046</v>
      </c>
    </row>
    <row r="21" spans="1:7" x14ac:dyDescent="0.25">
      <c r="A21" s="107" t="s">
        <v>227</v>
      </c>
      <c r="B21" s="97">
        <v>5.4752851711026618E-2</v>
      </c>
      <c r="C21" s="97">
        <v>0.22519011406844106</v>
      </c>
      <c r="D21" s="97">
        <v>0.36615969581749047</v>
      </c>
      <c r="E21" s="97">
        <v>0.11711026615969582</v>
      </c>
      <c r="F21" s="97">
        <v>3.9543726235741442E-2</v>
      </c>
      <c r="G21" s="97">
        <v>0.19724334600760457</v>
      </c>
    </row>
    <row r="23" spans="1:7" x14ac:dyDescent="0.25">
      <c r="A23" s="194" t="s">
        <v>373</v>
      </c>
      <c r="B23" s="194"/>
      <c r="C23" s="194"/>
      <c r="D23" s="194"/>
      <c r="E23" s="110"/>
    </row>
    <row r="24" spans="1:7" x14ac:dyDescent="0.25">
      <c r="A24" s="194"/>
      <c r="B24" s="194"/>
      <c r="C24" s="194"/>
      <c r="D24" s="194"/>
      <c r="E24" s="99"/>
    </row>
    <row r="25" spans="1:7" x14ac:dyDescent="0.25">
      <c r="A25" s="192" t="s">
        <v>374</v>
      </c>
      <c r="B25" s="193"/>
      <c r="C25" s="92" t="s">
        <v>360</v>
      </c>
      <c r="D25" s="92" t="s">
        <v>227</v>
      </c>
    </row>
    <row r="26" spans="1:7" x14ac:dyDescent="0.25">
      <c r="A26" s="197" t="s">
        <v>352</v>
      </c>
      <c r="B26" s="197"/>
      <c r="C26" s="96">
        <v>283.81270175184068</v>
      </c>
      <c r="D26" s="96">
        <v>224.38575543309511</v>
      </c>
    </row>
    <row r="27" spans="1:7" x14ac:dyDescent="0.25">
      <c r="A27" s="197" t="s">
        <v>353</v>
      </c>
      <c r="B27" s="197"/>
      <c r="C27" s="96">
        <v>215.92442645074223</v>
      </c>
      <c r="D27" s="96">
        <v>141.28553966313717</v>
      </c>
    </row>
    <row r="28" spans="1:7" x14ac:dyDescent="0.25">
      <c r="A28" s="197" t="s">
        <v>354</v>
      </c>
      <c r="B28" s="197"/>
      <c r="C28" s="96">
        <v>131.04139366376322</v>
      </c>
      <c r="D28" s="96">
        <v>107.00509717931166</v>
      </c>
    </row>
    <row r="29" spans="1:7" x14ac:dyDescent="0.25">
      <c r="A29" s="197" t="s">
        <v>355</v>
      </c>
      <c r="B29" s="197"/>
      <c r="C29" s="96">
        <v>942.12651413189769</v>
      </c>
      <c r="D29" s="96">
        <v>209.30373238158612</v>
      </c>
    </row>
    <row r="30" spans="1:7" x14ac:dyDescent="0.25">
      <c r="A30" s="197" t="s">
        <v>367</v>
      </c>
      <c r="B30" s="197"/>
      <c r="C30" s="96">
        <v>77.327559542220854</v>
      </c>
      <c r="D30" s="96">
        <v>30.878348663341782</v>
      </c>
    </row>
    <row r="33" spans="1:5" x14ac:dyDescent="0.25">
      <c r="A33" s="198" t="s">
        <v>378</v>
      </c>
      <c r="B33" s="198"/>
      <c r="C33" s="198"/>
    </row>
    <row r="34" spans="1:5" x14ac:dyDescent="0.25">
      <c r="A34" s="198"/>
      <c r="B34" s="198"/>
      <c r="C34" s="198"/>
    </row>
    <row r="35" spans="1:5" x14ac:dyDescent="0.25">
      <c r="A35" s="92" t="s">
        <v>379</v>
      </c>
      <c r="B35" s="92" t="s">
        <v>360</v>
      </c>
      <c r="C35" s="92" t="s">
        <v>227</v>
      </c>
    </row>
    <row r="36" spans="1:5" x14ac:dyDescent="0.25">
      <c r="A36" s="107" t="s">
        <v>352</v>
      </c>
      <c r="B36" s="97">
        <v>0.88920454545454541</v>
      </c>
      <c r="C36" s="97">
        <v>0.83866021936549118</v>
      </c>
    </row>
    <row r="37" spans="1:5" x14ac:dyDescent="0.25">
      <c r="A37" s="107" t="s">
        <v>353</v>
      </c>
      <c r="B37" s="97">
        <v>1.1363636363636364E-2</v>
      </c>
      <c r="C37" s="97">
        <v>1.0496520816133979E-2</v>
      </c>
    </row>
    <row r="38" spans="1:5" x14ac:dyDescent="0.25">
      <c r="A38" s="107" t="s">
        <v>354</v>
      </c>
      <c r="B38" s="97">
        <v>4.8295454545454544E-2</v>
      </c>
      <c r="C38" s="97">
        <v>7.4301214765892201E-2</v>
      </c>
    </row>
    <row r="39" spans="1:5" x14ac:dyDescent="0.25">
      <c r="A39" s="107" t="s">
        <v>355</v>
      </c>
      <c r="B39" s="97">
        <v>1.9886363636363636E-2</v>
      </c>
      <c r="C39" s="97">
        <v>2.0403349451586273E-2</v>
      </c>
    </row>
    <row r="40" spans="1:5" x14ac:dyDescent="0.25">
      <c r="A40" s="107" t="s">
        <v>356</v>
      </c>
      <c r="B40" s="97">
        <v>7.102272727272727E-3</v>
      </c>
      <c r="C40" s="97">
        <v>7.7839367849982313E-3</v>
      </c>
    </row>
    <row r="41" spans="1:5" x14ac:dyDescent="0.25">
      <c r="A41" s="107" t="s">
        <v>357</v>
      </c>
      <c r="B41" s="97">
        <v>0</v>
      </c>
      <c r="C41" s="97">
        <v>0</v>
      </c>
    </row>
    <row r="42" spans="1:5" x14ac:dyDescent="0.25">
      <c r="A42" s="111" t="s">
        <v>351</v>
      </c>
      <c r="B42" s="101">
        <v>2.4147727272727272E-2</v>
      </c>
      <c r="C42" s="101">
        <v>4.8354758815898104E-2</v>
      </c>
    </row>
    <row r="43" spans="1:5" x14ac:dyDescent="0.25">
      <c r="A43" s="207" t="s">
        <v>383</v>
      </c>
      <c r="B43" s="207"/>
      <c r="C43" s="207"/>
      <c r="D43" s="207"/>
      <c r="E43" s="207"/>
    </row>
    <row r="44" spans="1:5" x14ac:dyDescent="0.25">
      <c r="A44" s="199" t="s">
        <v>382</v>
      </c>
      <c r="B44" s="200"/>
      <c r="C44" s="200"/>
      <c r="D44" s="113"/>
      <c r="E44" s="114"/>
    </row>
    <row r="45" spans="1:5" x14ac:dyDescent="0.25">
      <c r="A45" s="201" t="s">
        <v>380</v>
      </c>
      <c r="B45" s="202"/>
      <c r="C45" s="202"/>
      <c r="D45" s="202"/>
      <c r="E45" s="203"/>
    </row>
    <row r="46" spans="1:5" x14ac:dyDescent="0.25">
      <c r="A46" s="201"/>
      <c r="B46" s="202"/>
      <c r="C46" s="202"/>
      <c r="D46" s="202"/>
      <c r="E46" s="203"/>
    </row>
    <row r="47" spans="1:5" x14ac:dyDescent="0.25">
      <c r="A47" s="201" t="s">
        <v>381</v>
      </c>
      <c r="B47" s="202"/>
      <c r="C47" s="202"/>
      <c r="D47" s="202"/>
      <c r="E47" s="203"/>
    </row>
    <row r="48" spans="1:5" x14ac:dyDescent="0.25">
      <c r="A48" s="204"/>
      <c r="B48" s="205"/>
      <c r="C48" s="205"/>
      <c r="D48" s="205"/>
      <c r="E48" s="206"/>
    </row>
    <row r="53" s="8" customFormat="1" x14ac:dyDescent="0.25"/>
    <row r="60" s="8" customFormat="1" x14ac:dyDescent="0.25"/>
    <row r="92" spans="1:12" x14ac:dyDescent="0.25">
      <c r="B92">
        <v>2020</v>
      </c>
      <c r="C92">
        <v>2021</v>
      </c>
      <c r="D92" t="s">
        <v>342</v>
      </c>
      <c r="H92">
        <v>2019</v>
      </c>
      <c r="K92">
        <v>2020</v>
      </c>
      <c r="L92">
        <v>2021</v>
      </c>
    </row>
    <row r="93" spans="1:12" x14ac:dyDescent="0.25">
      <c r="A93" t="s">
        <v>293</v>
      </c>
      <c r="B93">
        <v>125</v>
      </c>
      <c r="C93">
        <v>133</v>
      </c>
      <c r="D93">
        <f>SUM(B93:C93)</f>
        <v>258</v>
      </c>
      <c r="G93" t="s">
        <v>263</v>
      </c>
      <c r="H93">
        <v>94360</v>
      </c>
      <c r="J93" t="s">
        <v>293</v>
      </c>
      <c r="K93" s="9" cm="1">
        <f t="array" ref="K93:K96">B93:B96/H93:H96*100000</f>
        <v>132.471386180585</v>
      </c>
      <c r="L93" s="9" cm="1">
        <f t="array" ref="L93:L96">C93:C96/H98:H101*100000</f>
        <v>140.49543125759257</v>
      </c>
    </row>
    <row r="94" spans="1:12" x14ac:dyDescent="0.25">
      <c r="A94" t="s">
        <v>344</v>
      </c>
      <c r="B94">
        <v>47</v>
      </c>
      <c r="C94">
        <v>52</v>
      </c>
      <c r="D94">
        <f>SUM(B94:C94)</f>
        <v>99</v>
      </c>
      <c r="G94" t="s">
        <v>264</v>
      </c>
      <c r="H94">
        <v>48260</v>
      </c>
      <c r="J94" t="s">
        <v>344</v>
      </c>
      <c r="K94" s="9">
        <v>97.389142146705353</v>
      </c>
      <c r="L94" s="9">
        <v>107.64931166545907</v>
      </c>
    </row>
    <row r="95" spans="1:12" x14ac:dyDescent="0.25">
      <c r="A95" t="s">
        <v>265</v>
      </c>
      <c r="B95">
        <v>214</v>
      </c>
      <c r="C95">
        <v>220</v>
      </c>
      <c r="D95">
        <f>SUM(B95:C95)</f>
        <v>434</v>
      </c>
      <c r="G95" t="s">
        <v>265</v>
      </c>
      <c r="H95">
        <v>126550</v>
      </c>
      <c r="J95" t="s">
        <v>265</v>
      </c>
      <c r="K95" s="9">
        <v>169.10312129593046</v>
      </c>
      <c r="L95" s="9">
        <v>172.79296261388629</v>
      </c>
    </row>
    <row r="96" spans="1:12" x14ac:dyDescent="0.25">
      <c r="A96" t="s">
        <v>227</v>
      </c>
      <c r="B96">
        <v>6059</v>
      </c>
      <c r="C96">
        <v>4461</v>
      </c>
      <c r="D96">
        <f>SUM(B96:C96)</f>
        <v>10520</v>
      </c>
      <c r="G96" t="s">
        <v>358</v>
      </c>
      <c r="H96">
        <v>4236400</v>
      </c>
      <c r="J96" t="s">
        <v>227</v>
      </c>
      <c r="K96" s="9">
        <v>143.02237749032196</v>
      </c>
      <c r="L96" s="9">
        <v>104.52067745143866</v>
      </c>
    </row>
    <row r="97" spans="1:13" x14ac:dyDescent="0.25">
      <c r="B97" t="s">
        <v>260</v>
      </c>
      <c r="C97" t="s">
        <v>261</v>
      </c>
      <c r="D97" t="s">
        <v>351</v>
      </c>
      <c r="H97">
        <v>2020</v>
      </c>
    </row>
    <row r="98" spans="1:13" x14ac:dyDescent="0.25">
      <c r="A98" t="s">
        <v>293</v>
      </c>
      <c r="B98">
        <v>128</v>
      </c>
      <c r="C98">
        <v>89</v>
      </c>
      <c r="D98">
        <v>41</v>
      </c>
      <c r="E98">
        <f>SUM(B98:D98)</f>
        <v>258</v>
      </c>
      <c r="G98" t="s">
        <v>263</v>
      </c>
      <c r="H98">
        <v>94665</v>
      </c>
      <c r="K98" t="s">
        <v>260</v>
      </c>
      <c r="L98" t="s">
        <v>261</v>
      </c>
      <c r="M98" t="s">
        <v>351</v>
      </c>
    </row>
    <row r="99" spans="1:13" x14ac:dyDescent="0.25">
      <c r="A99" t="s">
        <v>344</v>
      </c>
      <c r="B99">
        <v>62</v>
      </c>
      <c r="C99">
        <v>36</v>
      </c>
      <c r="D99">
        <v>2</v>
      </c>
      <c r="E99">
        <f>SUM(B99:D99)</f>
        <v>100</v>
      </c>
      <c r="G99" t="s">
        <v>264</v>
      </c>
      <c r="H99">
        <v>48305</v>
      </c>
      <c r="J99" t="s">
        <v>293</v>
      </c>
      <c r="K99" s="13" cm="1">
        <f t="array" ref="K99:M102">B98:D101/E98:E101</f>
        <v>0.49612403100775193</v>
      </c>
      <c r="L99" s="13">
        <v>0.34496124031007752</v>
      </c>
      <c r="M99" s="13">
        <v>0.15891472868217055</v>
      </c>
    </row>
    <row r="100" spans="1:13" x14ac:dyDescent="0.25">
      <c r="A100" t="s">
        <v>265</v>
      </c>
      <c r="B100">
        <v>285</v>
      </c>
      <c r="C100">
        <v>104</v>
      </c>
      <c r="D100">
        <v>45</v>
      </c>
      <c r="E100">
        <f>SUM(B100:D100)</f>
        <v>434</v>
      </c>
      <c r="G100" t="s">
        <v>265</v>
      </c>
      <c r="H100">
        <v>127320</v>
      </c>
      <c r="J100" t="s">
        <v>344</v>
      </c>
      <c r="K100" s="13">
        <v>0.62</v>
      </c>
      <c r="L100" s="13">
        <v>0.36</v>
      </c>
      <c r="M100" s="13">
        <v>0.02</v>
      </c>
    </row>
    <row r="101" spans="1:13" x14ac:dyDescent="0.25">
      <c r="A101" t="s">
        <v>227</v>
      </c>
      <c r="B101">
        <v>6044</v>
      </c>
      <c r="C101">
        <v>2412</v>
      </c>
      <c r="D101">
        <v>2064</v>
      </c>
      <c r="E101">
        <f>SUM(B101:D101)</f>
        <v>10520</v>
      </c>
      <c r="G101" t="s">
        <v>358</v>
      </c>
      <c r="H101">
        <v>4268055</v>
      </c>
      <c r="J101" t="s">
        <v>265</v>
      </c>
      <c r="K101" s="13">
        <v>0.65668202764976957</v>
      </c>
      <c r="L101" s="13">
        <v>0.23963133640552994</v>
      </c>
      <c r="M101" s="13">
        <v>0.10368663594470046</v>
      </c>
    </row>
    <row r="102" spans="1:13" x14ac:dyDescent="0.25">
      <c r="J102" t="s">
        <v>227</v>
      </c>
      <c r="K102" s="13">
        <v>0.57452471482889733</v>
      </c>
      <c r="L102" s="13">
        <v>0.22927756653992395</v>
      </c>
      <c r="M102" s="13">
        <v>0.19619771863117871</v>
      </c>
    </row>
    <row r="103" spans="1:13" x14ac:dyDescent="0.25">
      <c r="B103" t="s">
        <v>263</v>
      </c>
      <c r="C103" t="s">
        <v>264</v>
      </c>
      <c r="D103" t="s">
        <v>278</v>
      </c>
      <c r="E103" t="s">
        <v>359</v>
      </c>
      <c r="F103" t="s">
        <v>227</v>
      </c>
    </row>
    <row r="104" spans="1:13" x14ac:dyDescent="0.25">
      <c r="A104" t="s">
        <v>345</v>
      </c>
      <c r="B104">
        <v>15</v>
      </c>
      <c r="C104">
        <v>9</v>
      </c>
      <c r="D104">
        <f>34+17</f>
        <v>51</v>
      </c>
      <c r="E104">
        <f t="shared" ref="E104:E109" si="0">SUM(B104:D104)</f>
        <v>75</v>
      </c>
      <c r="F104">
        <f>329+247</f>
        <v>576</v>
      </c>
      <c r="I104" t="s">
        <v>360</v>
      </c>
      <c r="J104" t="s">
        <v>227</v>
      </c>
    </row>
    <row r="105" spans="1:13" x14ac:dyDescent="0.25">
      <c r="A105" t="s">
        <v>346</v>
      </c>
      <c r="B105">
        <f>37+38</f>
        <v>75</v>
      </c>
      <c r="C105">
        <v>20</v>
      </c>
      <c r="D105">
        <f>40+49</f>
        <v>89</v>
      </c>
      <c r="E105">
        <f t="shared" si="0"/>
        <v>184</v>
      </c>
      <c r="F105">
        <f>1336+1033</f>
        <v>2369</v>
      </c>
      <c r="H105" t="s">
        <v>345</v>
      </c>
      <c r="I105" s="13" cm="1">
        <f t="array" ref="I105:J110">E104:F109/E110:F110</f>
        <v>9.2364532019704432E-2</v>
      </c>
      <c r="J105" s="13">
        <v>5.4752851711026618E-2</v>
      </c>
      <c r="K105" s="13"/>
      <c r="L105" s="13"/>
      <c r="M105" s="13"/>
    </row>
    <row r="106" spans="1:13" x14ac:dyDescent="0.25">
      <c r="A106" t="s">
        <v>347</v>
      </c>
      <c r="B106">
        <f>49+44</f>
        <v>93</v>
      </c>
      <c r="C106">
        <v>41</v>
      </c>
      <c r="D106">
        <f>93+94</f>
        <v>187</v>
      </c>
      <c r="E106">
        <f t="shared" si="0"/>
        <v>321</v>
      </c>
      <c r="F106">
        <f>2140+1712</f>
        <v>3852</v>
      </c>
      <c r="H106" t="s">
        <v>346</v>
      </c>
      <c r="I106" s="13">
        <v>0.22660098522167488</v>
      </c>
      <c r="J106" s="13">
        <v>0.22519011406844106</v>
      </c>
      <c r="K106" s="13"/>
      <c r="L106" s="13"/>
      <c r="M106" s="13"/>
    </row>
    <row r="107" spans="1:13" x14ac:dyDescent="0.25">
      <c r="A107" t="s">
        <v>348</v>
      </c>
      <c r="B107">
        <f>16+22</f>
        <v>38</v>
      </c>
      <c r="C107">
        <v>20</v>
      </c>
      <c r="D107">
        <f>20+25</f>
        <v>45</v>
      </c>
      <c r="E107">
        <f t="shared" si="0"/>
        <v>103</v>
      </c>
      <c r="F107">
        <f>680+552</f>
        <v>1232</v>
      </c>
      <c r="H107" t="s">
        <v>347</v>
      </c>
      <c r="I107" s="13">
        <v>0.39532019704433496</v>
      </c>
      <c r="J107" s="13">
        <v>0.36615969581749047</v>
      </c>
      <c r="K107" s="13"/>
      <c r="L107" s="13"/>
      <c r="M107" s="13"/>
    </row>
    <row r="108" spans="1:13" x14ac:dyDescent="0.25">
      <c r="A108" t="s">
        <v>349</v>
      </c>
      <c r="B108">
        <v>19</v>
      </c>
      <c r="C108">
        <v>7</v>
      </c>
      <c r="D108">
        <v>17</v>
      </c>
      <c r="E108">
        <f t="shared" si="0"/>
        <v>43</v>
      </c>
      <c r="F108">
        <f>218+198</f>
        <v>416</v>
      </c>
      <c r="H108" t="s">
        <v>348</v>
      </c>
      <c r="I108" s="13">
        <v>0.1268472906403941</v>
      </c>
      <c r="J108" s="13">
        <v>0.11711026615969582</v>
      </c>
      <c r="K108" s="13"/>
      <c r="L108" s="13"/>
      <c r="M108" s="13"/>
    </row>
    <row r="109" spans="1:13" x14ac:dyDescent="0.25">
      <c r="A109" t="s">
        <v>350</v>
      </c>
      <c r="B109">
        <f>12+27</f>
        <v>39</v>
      </c>
      <c r="C109">
        <v>2</v>
      </c>
      <c r="D109">
        <f>19+26</f>
        <v>45</v>
      </c>
      <c r="E109">
        <f t="shared" si="0"/>
        <v>86</v>
      </c>
      <c r="F109">
        <f>1356+719</f>
        <v>2075</v>
      </c>
      <c r="H109" t="s">
        <v>349</v>
      </c>
      <c r="I109" s="13">
        <v>5.295566502463054E-2</v>
      </c>
      <c r="J109" s="13">
        <v>3.9543726235741442E-2</v>
      </c>
      <c r="K109" s="13"/>
      <c r="L109" s="13"/>
      <c r="M109" s="13"/>
    </row>
    <row r="110" spans="1:13" x14ac:dyDescent="0.25">
      <c r="B110">
        <f>SUM(B104:B109)</f>
        <v>279</v>
      </c>
      <c r="C110">
        <f>SUM(C104:C109)</f>
        <v>99</v>
      </c>
      <c r="D110">
        <f>SUM(D104:D109)</f>
        <v>434</v>
      </c>
      <c r="E110">
        <f>SUM(E104:E109)</f>
        <v>812</v>
      </c>
      <c r="F110">
        <f>SUM(F104:F109)</f>
        <v>10520</v>
      </c>
      <c r="H110" t="s">
        <v>350</v>
      </c>
      <c r="I110" s="13">
        <v>0.10591133004926108</v>
      </c>
      <c r="J110" s="13">
        <v>0.19724334600760457</v>
      </c>
      <c r="K110" s="13"/>
      <c r="L110" s="13"/>
      <c r="M110" s="13"/>
    </row>
    <row r="111" spans="1:13" x14ac:dyDescent="0.25">
      <c r="B111" t="s">
        <v>263</v>
      </c>
      <c r="C111" t="s">
        <v>264</v>
      </c>
      <c r="D111" t="s">
        <v>278</v>
      </c>
      <c r="E111" t="s">
        <v>359</v>
      </c>
      <c r="F111" t="s">
        <v>227</v>
      </c>
    </row>
    <row r="112" spans="1:13" x14ac:dyDescent="0.25">
      <c r="A112" t="s">
        <v>352</v>
      </c>
      <c r="B112">
        <v>184</v>
      </c>
      <c r="C112">
        <v>84</v>
      </c>
      <c r="D112">
        <v>358</v>
      </c>
      <c r="E112">
        <f>SUM(B112:D112)</f>
        <v>626</v>
      </c>
      <c r="F112">
        <v>7111</v>
      </c>
      <c r="I112" t="s">
        <v>263</v>
      </c>
      <c r="J112" t="s">
        <v>264</v>
      </c>
      <c r="K112" t="s">
        <v>278</v>
      </c>
      <c r="L112" t="s">
        <v>227</v>
      </c>
    </row>
    <row r="113" spans="1:12" x14ac:dyDescent="0.25">
      <c r="A113" t="s">
        <v>353</v>
      </c>
      <c r="C113">
        <v>6</v>
      </c>
      <c r="D113">
        <v>2</v>
      </c>
      <c r="E113">
        <f>SUM(B113:D113)</f>
        <v>8</v>
      </c>
      <c r="F113">
        <v>89</v>
      </c>
      <c r="H113" t="s">
        <v>345</v>
      </c>
      <c r="I113" s="13" cm="1">
        <f t="array" ref="I113:K118">B104:D109/B110:D110</f>
        <v>5.3763440860215055E-2</v>
      </c>
      <c r="J113" s="13">
        <v>9.0909090909090912E-2</v>
      </c>
      <c r="K113" s="13">
        <v>0.11751152073732719</v>
      </c>
      <c r="L113" s="13">
        <v>5.4752851711026618E-2</v>
      </c>
    </row>
    <row r="114" spans="1:12" x14ac:dyDescent="0.25">
      <c r="A114" t="s">
        <v>354</v>
      </c>
      <c r="B114">
        <v>15</v>
      </c>
      <c r="C114">
        <v>5</v>
      </c>
      <c r="D114">
        <v>14</v>
      </c>
      <c r="E114">
        <f>SUM(B114:D114)</f>
        <v>34</v>
      </c>
      <c r="F114">
        <v>630</v>
      </c>
      <c r="H114" t="s">
        <v>346</v>
      </c>
      <c r="I114" s="13">
        <v>0.26881720430107525</v>
      </c>
      <c r="J114" s="13">
        <v>0.20202020202020202</v>
      </c>
      <c r="K114" s="13">
        <v>0.20506912442396313</v>
      </c>
      <c r="L114" s="13">
        <v>0.22519011406844106</v>
      </c>
    </row>
    <row r="115" spans="1:12" x14ac:dyDescent="0.25">
      <c r="A115" t="s">
        <v>355</v>
      </c>
      <c r="B115">
        <v>6</v>
      </c>
      <c r="C115">
        <v>0</v>
      </c>
      <c r="D115">
        <v>8</v>
      </c>
      <c r="E115">
        <f>SUM(B115:D115)</f>
        <v>14</v>
      </c>
      <c r="F115">
        <v>173</v>
      </c>
      <c r="H115" t="s">
        <v>347</v>
      </c>
      <c r="I115" s="13">
        <v>0.33333333333333331</v>
      </c>
      <c r="J115" s="13">
        <v>0.41414141414141414</v>
      </c>
      <c r="K115" s="13">
        <v>0.43087557603686638</v>
      </c>
      <c r="L115" s="13">
        <v>0.36615969581749047</v>
      </c>
    </row>
    <row r="116" spans="1:12" x14ac:dyDescent="0.25">
      <c r="A116" t="s">
        <v>356</v>
      </c>
      <c r="B116">
        <v>3</v>
      </c>
      <c r="C116">
        <v>0</v>
      </c>
      <c r="D116">
        <v>0</v>
      </c>
      <c r="E116">
        <v>5</v>
      </c>
      <c r="F116">
        <v>66</v>
      </c>
      <c r="H116" t="s">
        <v>348</v>
      </c>
      <c r="I116" s="13">
        <v>0.13620071684587814</v>
      </c>
      <c r="J116" s="13">
        <v>0.20202020202020202</v>
      </c>
      <c r="K116" s="13">
        <v>0.10368663594470046</v>
      </c>
      <c r="L116" s="13">
        <v>0.11711026615969582</v>
      </c>
    </row>
    <row r="117" spans="1:12" x14ac:dyDescent="0.25">
      <c r="A117" t="s">
        <v>357</v>
      </c>
      <c r="B117">
        <v>2</v>
      </c>
      <c r="C117">
        <v>0</v>
      </c>
      <c r="D117">
        <v>0</v>
      </c>
      <c r="H117" t="s">
        <v>349</v>
      </c>
      <c r="I117" s="13">
        <v>6.8100358422939072E-2</v>
      </c>
      <c r="J117" s="13">
        <v>7.0707070707070704E-2</v>
      </c>
      <c r="K117" s="13">
        <v>3.9170506912442393E-2</v>
      </c>
      <c r="L117" s="13">
        <v>3.9543726235741442E-2</v>
      </c>
    </row>
    <row r="118" spans="1:12" x14ac:dyDescent="0.25">
      <c r="A118" t="s">
        <v>351</v>
      </c>
      <c r="B118">
        <v>7</v>
      </c>
      <c r="C118">
        <v>3</v>
      </c>
      <c r="D118">
        <v>7</v>
      </c>
      <c r="E118">
        <f>SUM(B118:D118)</f>
        <v>17</v>
      </c>
      <c r="F118">
        <v>410</v>
      </c>
      <c r="H118" t="s">
        <v>350</v>
      </c>
      <c r="I118" s="13">
        <v>0.13978494623655913</v>
      </c>
      <c r="J118" s="13">
        <v>2.0202020202020204E-2</v>
      </c>
      <c r="K118" s="13">
        <v>0.10368663594470046</v>
      </c>
      <c r="L118" s="13">
        <v>0.19724334600760457</v>
      </c>
    </row>
    <row r="119" spans="1:12" x14ac:dyDescent="0.25">
      <c r="E119">
        <f>SUM(E112:E118)</f>
        <v>704</v>
      </c>
      <c r="F119">
        <f>SUM(F112:F118)</f>
        <v>8479</v>
      </c>
    </row>
    <row r="120" spans="1:12" x14ac:dyDescent="0.25">
      <c r="B120" t="s">
        <v>360</v>
      </c>
      <c r="C120" t="s">
        <v>227</v>
      </c>
      <c r="G120" t="s">
        <v>360</v>
      </c>
      <c r="H120" t="s">
        <v>227</v>
      </c>
    </row>
    <row r="121" spans="1:12" x14ac:dyDescent="0.25">
      <c r="A121" t="s">
        <v>352</v>
      </c>
      <c r="B121" s="13" cm="1">
        <f t="array" ref="B121:C127">E112:F118/E119:F119</f>
        <v>0.88920454545454541</v>
      </c>
      <c r="C121" s="13">
        <v>0.83866021936549118</v>
      </c>
      <c r="F121" t="s">
        <v>352</v>
      </c>
      <c r="G121" s="9" cm="1">
        <f t="array" ref="G121:H121">E112:F112/E129:F129*100000</f>
        <v>283.81270175184068</v>
      </c>
      <c r="H121" s="9">
        <v>224.38575543309511</v>
      </c>
    </row>
    <row r="122" spans="1:12" x14ac:dyDescent="0.25">
      <c r="A122" t="s">
        <v>353</v>
      </c>
      <c r="B122" s="13">
        <v>1.1363636363636364E-2</v>
      </c>
      <c r="C122" s="13">
        <v>1.0496520816133979E-2</v>
      </c>
      <c r="F122" t="s">
        <v>353</v>
      </c>
      <c r="G122" s="9" cm="1">
        <f t="array" ref="G122:H122">E113:F113/E131:F131*100000</f>
        <v>215.92442645074223</v>
      </c>
      <c r="H122" s="9">
        <v>141.28553966313717</v>
      </c>
    </row>
    <row r="123" spans="1:12" x14ac:dyDescent="0.25">
      <c r="A123" t="s">
        <v>354</v>
      </c>
      <c r="B123" s="13">
        <v>4.8295454545454544E-2</v>
      </c>
      <c r="C123" s="13">
        <v>7.4301214765892201E-2</v>
      </c>
      <c r="F123" t="s">
        <v>354</v>
      </c>
      <c r="G123" s="9" cm="1">
        <f t="array" ref="G123:H123">E114:F114/E134:F134*100000</f>
        <v>131.04139366376322</v>
      </c>
      <c r="H123" s="9">
        <v>107.00509717931166</v>
      </c>
    </row>
    <row r="124" spans="1:12" x14ac:dyDescent="0.25">
      <c r="A124" t="s">
        <v>355</v>
      </c>
      <c r="B124" s="13">
        <v>1.9886363636363636E-2</v>
      </c>
      <c r="C124" s="13">
        <v>2.0403349451586273E-2</v>
      </c>
      <c r="F124" t="s">
        <v>355</v>
      </c>
      <c r="G124" s="9" cm="1">
        <f t="array" ref="G124:H124">E115:F115/E130:F130*100000</f>
        <v>942.12651413189769</v>
      </c>
      <c r="H124" s="9">
        <v>209.30373238158612</v>
      </c>
    </row>
    <row r="125" spans="1:12" x14ac:dyDescent="0.25">
      <c r="A125" t="s">
        <v>356</v>
      </c>
      <c r="B125" s="13">
        <v>7.102272727272727E-3</v>
      </c>
      <c r="C125" s="13">
        <v>7.7839367849982313E-3</v>
      </c>
      <c r="F125" t="s">
        <v>367</v>
      </c>
      <c r="G125" s="9" cm="1">
        <f t="array" ref="G125:H125">E116:F116/H132:I132*100000</f>
        <v>77.327559542220854</v>
      </c>
      <c r="H125" s="9">
        <v>30.878348663341782</v>
      </c>
    </row>
    <row r="126" spans="1:12" x14ac:dyDescent="0.25">
      <c r="A126" t="s">
        <v>357</v>
      </c>
      <c r="B126" s="13">
        <v>0</v>
      </c>
      <c r="C126" s="13">
        <v>0</v>
      </c>
      <c r="G126" s="9"/>
      <c r="H126" s="9"/>
    </row>
    <row r="127" spans="1:12" x14ac:dyDescent="0.25">
      <c r="A127" t="s">
        <v>351</v>
      </c>
      <c r="B127" s="13">
        <v>2.4147727272727272E-2</v>
      </c>
      <c r="C127" s="13">
        <v>4.8354758815898104E-2</v>
      </c>
    </row>
    <row r="128" spans="1:12" x14ac:dyDescent="0.25">
      <c r="B128" t="s">
        <v>263</v>
      </c>
      <c r="C128" t="s">
        <v>264</v>
      </c>
      <c r="D128" t="s">
        <v>278</v>
      </c>
    </row>
    <row r="129" spans="1:9" x14ac:dyDescent="0.25">
      <c r="A129" t="s">
        <v>361</v>
      </c>
      <c r="B129">
        <v>74506</v>
      </c>
      <c r="C129">
        <v>40393</v>
      </c>
      <c r="D129">
        <v>105669</v>
      </c>
      <c r="E129">
        <f t="shared" ref="E129:E134" si="1">SUM(B129:D129)</f>
        <v>220568</v>
      </c>
      <c r="F129">
        <v>3169096</v>
      </c>
    </row>
    <row r="130" spans="1:9" x14ac:dyDescent="0.25">
      <c r="A130" t="s">
        <v>362</v>
      </c>
      <c r="B130">
        <v>759</v>
      </c>
      <c r="C130">
        <v>193</v>
      </c>
      <c r="D130">
        <v>534</v>
      </c>
      <c r="E130">
        <f t="shared" si="1"/>
        <v>1486</v>
      </c>
      <c r="F130">
        <v>82655</v>
      </c>
    </row>
    <row r="131" spans="1:9" x14ac:dyDescent="0.25">
      <c r="A131" t="s">
        <v>363</v>
      </c>
      <c r="B131">
        <v>627</v>
      </c>
      <c r="C131">
        <v>1590</v>
      </c>
      <c r="D131">
        <v>1488</v>
      </c>
      <c r="E131">
        <f t="shared" si="1"/>
        <v>3705</v>
      </c>
      <c r="F131">
        <v>62993</v>
      </c>
    </row>
    <row r="132" spans="1:9" x14ac:dyDescent="0.25">
      <c r="A132" t="s">
        <v>364</v>
      </c>
      <c r="B132">
        <v>4429</v>
      </c>
      <c r="C132">
        <v>492</v>
      </c>
      <c r="D132">
        <v>1111</v>
      </c>
      <c r="E132">
        <f t="shared" si="1"/>
        <v>6032</v>
      </c>
      <c r="F132">
        <v>194538</v>
      </c>
      <c r="H132">
        <f>SUM(E132:E133)</f>
        <v>6466</v>
      </c>
      <c r="I132">
        <f>SUM(F132:F133)</f>
        <v>213742</v>
      </c>
    </row>
    <row r="133" spans="1:9" x14ac:dyDescent="0.25">
      <c r="A133" t="s">
        <v>365</v>
      </c>
      <c r="B133">
        <v>213</v>
      </c>
      <c r="C133">
        <v>59</v>
      </c>
      <c r="D133">
        <v>162</v>
      </c>
      <c r="E133">
        <f t="shared" si="1"/>
        <v>434</v>
      </c>
      <c r="F133">
        <v>19204</v>
      </c>
    </row>
    <row r="134" spans="1:9" x14ac:dyDescent="0.25">
      <c r="A134" t="s">
        <v>366</v>
      </c>
      <c r="B134">
        <v>8524</v>
      </c>
      <c r="C134">
        <v>4851</v>
      </c>
      <c r="D134">
        <v>12571</v>
      </c>
      <c r="E134">
        <f t="shared" si="1"/>
        <v>25946</v>
      </c>
      <c r="F134">
        <v>588757</v>
      </c>
    </row>
  </sheetData>
  <mergeCells count="15">
    <mergeCell ref="A33:C34"/>
    <mergeCell ref="A44:C44"/>
    <mergeCell ref="A45:E46"/>
    <mergeCell ref="A47:E48"/>
    <mergeCell ref="A43:E43"/>
    <mergeCell ref="A26:B26"/>
    <mergeCell ref="A27:B27"/>
    <mergeCell ref="A28:B28"/>
    <mergeCell ref="A29:B29"/>
    <mergeCell ref="A30:B30"/>
    <mergeCell ref="A25:B25"/>
    <mergeCell ref="A23:D24"/>
    <mergeCell ref="A2:F2"/>
    <mergeCell ref="A9:D9"/>
    <mergeCell ref="A16:D16"/>
  </mergeCells>
  <hyperlinks>
    <hyperlink ref="A44:C44" r:id="rId1" display="Data Source: Uniform Crime Report, Victims Interactive Dashboard " xr:uid="{17151D45-F6CF-40EB-9B14-20351DBAB247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5CF7-E296-4002-B166-E9E99D7AE1AF}">
  <dimension ref="A1:W205"/>
  <sheetViews>
    <sheetView topLeftCell="A106" workbookViewId="0">
      <selection activeCell="I119" sqref="I119"/>
    </sheetView>
  </sheetViews>
  <sheetFormatPr defaultRowHeight="15" x14ac:dyDescent="0.25"/>
  <cols>
    <col min="1" max="1" width="32.28515625" customWidth="1"/>
    <col min="2" max="2" width="9.140625" customWidth="1"/>
    <col min="3" max="3" width="10.140625" bestFit="1" customWidth="1"/>
  </cols>
  <sheetData>
    <row r="1" spans="1:9" s="208" customFormat="1" ht="24" customHeight="1" x14ac:dyDescent="0.35">
      <c r="A1" s="208" t="s">
        <v>116</v>
      </c>
    </row>
    <row r="3" spans="1:9" x14ac:dyDescent="0.25">
      <c r="A3" s="209" t="s">
        <v>262</v>
      </c>
      <c r="B3" s="209"/>
      <c r="C3" s="209"/>
      <c r="D3" s="209"/>
      <c r="E3" s="209"/>
    </row>
    <row r="4" spans="1:9" x14ac:dyDescent="0.25">
      <c r="A4" s="25"/>
      <c r="B4" s="209">
        <v>2015</v>
      </c>
      <c r="C4" s="209"/>
      <c r="D4" s="209">
        <v>2019</v>
      </c>
      <c r="E4" s="209"/>
    </row>
    <row r="5" spans="1:9" x14ac:dyDescent="0.25">
      <c r="A5" s="25"/>
      <c r="B5" s="29" t="s">
        <v>266</v>
      </c>
      <c r="C5" s="29" t="s">
        <v>267</v>
      </c>
      <c r="D5" s="29" t="s">
        <v>268</v>
      </c>
      <c r="E5" s="29" t="s">
        <v>267</v>
      </c>
    </row>
    <row r="6" spans="1:9" x14ac:dyDescent="0.25">
      <c r="A6" s="58" t="s">
        <v>263</v>
      </c>
      <c r="B6" s="53">
        <v>0.71199999999999997</v>
      </c>
      <c r="C6" s="53">
        <v>0.67300000000000004</v>
      </c>
      <c r="D6" s="53">
        <v>0.88800000000000001</v>
      </c>
      <c r="E6" s="53">
        <v>0.80800000000000005</v>
      </c>
    </row>
    <row r="7" spans="1:9" x14ac:dyDescent="0.25">
      <c r="A7" s="58" t="s">
        <v>264</v>
      </c>
      <c r="B7" s="54">
        <v>0.50800000000000001</v>
      </c>
      <c r="C7" s="54">
        <v>0.626</v>
      </c>
      <c r="D7" s="54">
        <v>0.52900000000000003</v>
      </c>
      <c r="E7" s="54">
        <v>0.56100000000000005</v>
      </c>
      <c r="H7" s="49"/>
    </row>
    <row r="8" spans="1:9" x14ac:dyDescent="0.25">
      <c r="A8" s="58" t="s">
        <v>265</v>
      </c>
      <c r="B8" s="53">
        <v>0.56699999999999995</v>
      </c>
      <c r="C8" s="53">
        <v>0.60199999999999998</v>
      </c>
      <c r="D8" s="53">
        <v>0.56699999999999995</v>
      </c>
      <c r="E8" s="53">
        <v>0.60099999999999998</v>
      </c>
    </row>
    <row r="9" spans="1:9" x14ac:dyDescent="0.25">
      <c r="A9" s="58" t="s">
        <v>227</v>
      </c>
      <c r="B9" s="53">
        <v>0.59099999999999997</v>
      </c>
      <c r="C9" s="53">
        <v>0.61899999999999999</v>
      </c>
      <c r="D9" s="53">
        <v>0.53800000000000003</v>
      </c>
      <c r="E9" s="53">
        <v>0.56899999999999995</v>
      </c>
    </row>
    <row r="11" spans="1:9" x14ac:dyDescent="0.25">
      <c r="A11" s="25"/>
      <c r="B11" s="210" t="s">
        <v>275</v>
      </c>
      <c r="C11" s="210"/>
      <c r="D11" s="210"/>
      <c r="E11" s="210"/>
      <c r="F11" s="210" t="s">
        <v>276</v>
      </c>
      <c r="G11" s="210"/>
      <c r="H11" s="210"/>
      <c r="I11" s="210"/>
    </row>
    <row r="12" spans="1:9" x14ac:dyDescent="0.25">
      <c r="A12" s="25"/>
      <c r="B12" s="29" t="s">
        <v>263</v>
      </c>
      <c r="C12" s="29" t="s">
        <v>264</v>
      </c>
      <c r="D12" s="29" t="s">
        <v>265</v>
      </c>
      <c r="E12" s="29" t="s">
        <v>227</v>
      </c>
      <c r="F12" s="29" t="s">
        <v>263</v>
      </c>
      <c r="G12" s="29" t="s">
        <v>264</v>
      </c>
      <c r="H12" s="29" t="s">
        <v>265</v>
      </c>
      <c r="I12" s="29" t="s">
        <v>227</v>
      </c>
    </row>
    <row r="13" spans="1:9" ht="30" x14ac:dyDescent="0.25">
      <c r="A13" s="57" t="s">
        <v>269</v>
      </c>
      <c r="B13" s="55">
        <v>0.88800000000000001</v>
      </c>
      <c r="C13" s="55">
        <v>0.86</v>
      </c>
      <c r="D13" s="55">
        <v>0.81699999999999995</v>
      </c>
      <c r="E13" s="55">
        <v>0.85399999999999998</v>
      </c>
      <c r="F13" s="56">
        <v>0.80800000000000005</v>
      </c>
      <c r="G13" s="55">
        <v>0.83900000000000008</v>
      </c>
      <c r="H13" s="55">
        <v>0.85899999999999999</v>
      </c>
      <c r="I13" s="55">
        <v>0.83700000000000008</v>
      </c>
    </row>
    <row r="14" spans="1:9" ht="45" x14ac:dyDescent="0.25">
      <c r="A14" s="57" t="s">
        <v>270</v>
      </c>
      <c r="B14" s="55">
        <v>0.629</v>
      </c>
      <c r="C14" s="55">
        <v>0.63100000000000001</v>
      </c>
      <c r="D14" s="55">
        <v>0.66300000000000003</v>
      </c>
      <c r="E14" s="55">
        <v>0.67600000000000005</v>
      </c>
      <c r="F14" s="56">
        <v>0.54600000000000004</v>
      </c>
      <c r="G14" s="55">
        <v>0.57399999999999995</v>
      </c>
      <c r="H14" s="55">
        <v>0.55300000000000005</v>
      </c>
      <c r="I14" s="55">
        <v>0.61299999999999999</v>
      </c>
    </row>
    <row r="15" spans="1:9" x14ac:dyDescent="0.25">
      <c r="A15" s="57" t="s">
        <v>271</v>
      </c>
      <c r="B15" s="55">
        <v>0.91700000000000004</v>
      </c>
      <c r="C15" s="55">
        <v>0.86899999999999999</v>
      </c>
      <c r="D15" s="55">
        <v>0.874</v>
      </c>
      <c r="E15" s="55">
        <v>0.86699999999999999</v>
      </c>
      <c r="F15" s="56">
        <v>0.91</v>
      </c>
      <c r="G15" s="55">
        <v>0.89800000000000002</v>
      </c>
      <c r="H15" s="55">
        <v>0.90800000000000003</v>
      </c>
      <c r="I15" s="55">
        <v>0.90300000000000002</v>
      </c>
    </row>
    <row r="16" spans="1:9" ht="45" x14ac:dyDescent="0.25">
      <c r="A16" s="57" t="s">
        <v>272</v>
      </c>
      <c r="B16" s="55">
        <v>0.77</v>
      </c>
      <c r="C16" s="55">
        <v>0.74</v>
      </c>
      <c r="D16" s="55">
        <v>0.81799999999999995</v>
      </c>
      <c r="E16" s="55">
        <v>0.72299999999999998</v>
      </c>
      <c r="F16" s="56">
        <v>0.754</v>
      </c>
      <c r="G16" s="55">
        <v>0.80500000000000005</v>
      </c>
      <c r="H16" s="55">
        <v>0.86099999999999999</v>
      </c>
      <c r="I16" s="55">
        <v>0.77800000000000002</v>
      </c>
    </row>
    <row r="17" spans="1:10" ht="30" x14ac:dyDescent="0.25">
      <c r="A17" s="57" t="s">
        <v>273</v>
      </c>
      <c r="B17" s="55">
        <v>0.39400000000000002</v>
      </c>
      <c r="C17" s="55">
        <v>0.47</v>
      </c>
      <c r="D17" s="55">
        <v>0.48</v>
      </c>
      <c r="E17" s="55">
        <v>0.44</v>
      </c>
      <c r="F17" s="56">
        <v>0.56299999999999994</v>
      </c>
      <c r="G17" s="55">
        <v>0.52900000000000003</v>
      </c>
      <c r="H17" s="55">
        <v>0.624</v>
      </c>
      <c r="I17" s="55">
        <v>0.51600000000000001</v>
      </c>
    </row>
    <row r="18" spans="1:10" x14ac:dyDescent="0.25">
      <c r="A18" s="57" t="s">
        <v>274</v>
      </c>
      <c r="B18" s="55">
        <v>0.754</v>
      </c>
      <c r="C18" s="55">
        <v>0.69699999999999995</v>
      </c>
      <c r="D18" s="55">
        <v>0.79200000000000004</v>
      </c>
      <c r="E18" s="55">
        <v>0.75900000000000001</v>
      </c>
      <c r="F18" s="56">
        <v>0.83099999999999996</v>
      </c>
      <c r="G18" s="55">
        <v>0.7609999999999999</v>
      </c>
      <c r="H18" s="55">
        <v>0.80500000000000005</v>
      </c>
      <c r="I18" s="55">
        <v>0.80400000000000005</v>
      </c>
    </row>
    <row r="21" spans="1:10" s="208" customFormat="1" ht="24" customHeight="1" x14ac:dyDescent="0.35">
      <c r="A21" s="208" t="s">
        <v>283</v>
      </c>
    </row>
    <row r="22" spans="1:10" s="48" customFormat="1" ht="16.5" customHeight="1" x14ac:dyDescent="0.35"/>
    <row r="23" spans="1:10" x14ac:dyDescent="0.25">
      <c r="A23" s="211" t="s">
        <v>277</v>
      </c>
      <c r="B23" s="211"/>
      <c r="C23" s="211"/>
      <c r="D23" s="211"/>
      <c r="E23" s="211"/>
      <c r="F23" s="66"/>
      <c r="G23" s="66"/>
      <c r="H23" s="66"/>
      <c r="I23" s="66" t="s">
        <v>266</v>
      </c>
      <c r="J23" t="s">
        <v>267</v>
      </c>
    </row>
    <row r="24" spans="1:10" x14ac:dyDescent="0.25">
      <c r="A24" s="25"/>
      <c r="B24" s="209">
        <v>2015</v>
      </c>
      <c r="C24" s="209"/>
      <c r="D24" s="209">
        <v>2019</v>
      </c>
      <c r="E24" s="209"/>
      <c r="F24" s="66"/>
      <c r="G24" s="66"/>
      <c r="H24" s="8" t="s">
        <v>263</v>
      </c>
      <c r="I24" s="68">
        <v>0.23699999999999999</v>
      </c>
      <c r="J24" s="65">
        <v>0.39300000000000002</v>
      </c>
    </row>
    <row r="25" spans="1:10" x14ac:dyDescent="0.25">
      <c r="A25" s="25"/>
      <c r="B25" s="29" t="s">
        <v>266</v>
      </c>
      <c r="C25" s="29" t="s">
        <v>267</v>
      </c>
      <c r="D25" s="29" t="s">
        <v>266</v>
      </c>
      <c r="E25" s="29" t="s">
        <v>279</v>
      </c>
      <c r="F25" s="66"/>
      <c r="G25" s="66"/>
      <c r="H25" s="8" t="s">
        <v>264</v>
      </c>
      <c r="I25" s="68">
        <v>0.34</v>
      </c>
      <c r="J25" s="69">
        <v>0.42799999999999999</v>
      </c>
    </row>
    <row r="26" spans="1:10" x14ac:dyDescent="0.25">
      <c r="A26" s="25" t="s">
        <v>263</v>
      </c>
      <c r="B26" s="59">
        <v>0.26</v>
      </c>
      <c r="C26" s="59">
        <v>0.23200000000000001</v>
      </c>
      <c r="D26" s="59">
        <v>0.23699999999999999</v>
      </c>
      <c r="E26" s="67">
        <v>0.39300000000000002</v>
      </c>
      <c r="F26" s="66"/>
      <c r="G26" s="66"/>
      <c r="H26" s="8" t="s">
        <v>278</v>
      </c>
      <c r="I26" s="68">
        <v>0.33700000000000002</v>
      </c>
      <c r="J26" s="69">
        <v>0.36399999999999999</v>
      </c>
    </row>
    <row r="27" spans="1:10" x14ac:dyDescent="0.25">
      <c r="A27" s="25" t="s">
        <v>264</v>
      </c>
      <c r="B27" s="59">
        <v>0.36399999999999999</v>
      </c>
      <c r="C27" s="59">
        <v>0.28199999999999997</v>
      </c>
      <c r="D27" s="67">
        <v>0.34</v>
      </c>
      <c r="E27" s="67">
        <v>0.42799999999999999</v>
      </c>
      <c r="F27" s="66"/>
      <c r="G27" s="66"/>
      <c r="H27" s="8" t="s">
        <v>241</v>
      </c>
      <c r="I27" s="68">
        <v>0.315</v>
      </c>
      <c r="J27" s="69">
        <v>0.36299999999999999</v>
      </c>
    </row>
    <row r="28" spans="1:10" x14ac:dyDescent="0.25">
      <c r="A28" s="25" t="s">
        <v>278</v>
      </c>
      <c r="B28" s="59">
        <v>0.29299999999999998</v>
      </c>
      <c r="C28" s="59">
        <v>0.30099999999999999</v>
      </c>
      <c r="D28" s="67">
        <v>0.33700000000000002</v>
      </c>
      <c r="E28" s="67">
        <v>0.36399999999999999</v>
      </c>
      <c r="F28" s="66"/>
      <c r="G28" s="66"/>
      <c r="H28" s="66"/>
      <c r="I28" s="66"/>
      <c r="J28" s="8"/>
    </row>
    <row r="29" spans="1:10" x14ac:dyDescent="0.25">
      <c r="A29" s="25" t="s">
        <v>241</v>
      </c>
      <c r="B29" s="59">
        <v>0.26700000000000002</v>
      </c>
      <c r="C29" s="59">
        <v>0.28999999999999998</v>
      </c>
      <c r="D29" s="67">
        <v>0.315</v>
      </c>
      <c r="E29" s="67">
        <v>0.36299999999999999</v>
      </c>
      <c r="F29" s="66"/>
      <c r="G29" s="66"/>
      <c r="H29" s="66"/>
      <c r="I29" s="66"/>
      <c r="J29" s="8"/>
    </row>
    <row r="30" spans="1:10" x14ac:dyDescent="0.25">
      <c r="A30" s="62"/>
      <c r="I30" s="66" t="s">
        <v>266</v>
      </c>
      <c r="J30" t="s">
        <v>267</v>
      </c>
    </row>
    <row r="31" spans="1:10" x14ac:dyDescent="0.25">
      <c r="A31" s="211" t="s">
        <v>280</v>
      </c>
      <c r="B31" s="211"/>
      <c r="C31" s="211"/>
      <c r="D31" s="211"/>
      <c r="E31" s="211"/>
      <c r="F31" s="66"/>
      <c r="G31" s="66"/>
      <c r="H31" s="8" t="s">
        <v>263</v>
      </c>
      <c r="I31" s="68">
        <v>0.186</v>
      </c>
      <c r="J31" s="13">
        <v>0.183</v>
      </c>
    </row>
    <row r="32" spans="1:10" x14ac:dyDescent="0.25">
      <c r="A32" s="25"/>
      <c r="B32" s="209">
        <v>2015</v>
      </c>
      <c r="C32" s="209"/>
      <c r="D32" s="209">
        <v>2019</v>
      </c>
      <c r="E32" s="209"/>
      <c r="F32" s="66"/>
      <c r="G32" s="66"/>
      <c r="H32" s="8" t="s">
        <v>264</v>
      </c>
      <c r="I32" s="68">
        <v>0.23300000000000001</v>
      </c>
      <c r="J32" s="13">
        <v>0.21199999999999999</v>
      </c>
    </row>
    <row r="33" spans="1:10" x14ac:dyDescent="0.25">
      <c r="A33" s="25"/>
      <c r="B33" s="29" t="s">
        <v>266</v>
      </c>
      <c r="C33" s="29" t="s">
        <v>267</v>
      </c>
      <c r="D33" s="29" t="s">
        <v>266</v>
      </c>
      <c r="E33" s="29" t="s">
        <v>279</v>
      </c>
      <c r="F33" s="60"/>
      <c r="G33" s="60"/>
      <c r="H33" s="8" t="s">
        <v>278</v>
      </c>
      <c r="I33" s="65">
        <v>0.182</v>
      </c>
      <c r="J33" s="13">
        <v>0.19700000000000001</v>
      </c>
    </row>
    <row r="34" spans="1:10" x14ac:dyDescent="0.25">
      <c r="A34" s="25" t="s">
        <v>263</v>
      </c>
      <c r="B34" s="59">
        <v>0.17599999999999999</v>
      </c>
      <c r="C34" s="59">
        <v>0.156</v>
      </c>
      <c r="D34" s="67">
        <v>0.186</v>
      </c>
      <c r="E34" s="67">
        <v>0.183</v>
      </c>
      <c r="F34" s="60"/>
      <c r="G34" s="60"/>
      <c r="H34" s="8" t="s">
        <v>241</v>
      </c>
      <c r="I34" s="65">
        <v>0.19900000000000001</v>
      </c>
      <c r="J34" s="13">
        <v>0.186</v>
      </c>
    </row>
    <row r="35" spans="1:10" x14ac:dyDescent="0.25">
      <c r="A35" s="25" t="s">
        <v>264</v>
      </c>
      <c r="B35" s="59">
        <v>0.252</v>
      </c>
      <c r="C35" s="59">
        <v>0.13900000000000001</v>
      </c>
      <c r="D35" s="59">
        <v>0.23300000000000001</v>
      </c>
      <c r="E35" s="67">
        <v>0.21199999999999999</v>
      </c>
      <c r="F35" s="60"/>
      <c r="G35" s="60"/>
      <c r="H35" s="60"/>
      <c r="I35" s="60"/>
    </row>
    <row r="36" spans="1:10" x14ac:dyDescent="0.25">
      <c r="A36" s="25" t="s">
        <v>278</v>
      </c>
      <c r="B36" s="59">
        <v>0.17699999999999999</v>
      </c>
      <c r="C36" s="59">
        <v>0.16300000000000001</v>
      </c>
      <c r="D36" s="67">
        <v>0.182</v>
      </c>
      <c r="E36" s="67">
        <v>0.19700000000000001</v>
      </c>
      <c r="F36" s="60"/>
      <c r="G36" s="60"/>
      <c r="H36" s="60"/>
      <c r="I36" s="60"/>
    </row>
    <row r="37" spans="1:10" x14ac:dyDescent="0.25">
      <c r="A37" s="25" t="s">
        <v>241</v>
      </c>
      <c r="B37" s="59">
        <v>0.16200000000000001</v>
      </c>
      <c r="C37" s="59">
        <v>0.16300000000000001</v>
      </c>
      <c r="D37" s="67">
        <v>0.19900000000000001</v>
      </c>
      <c r="E37" s="67">
        <v>0.186</v>
      </c>
      <c r="F37" s="60"/>
      <c r="G37" s="60"/>
      <c r="H37" s="60"/>
      <c r="I37" s="60"/>
    </row>
    <row r="38" spans="1:10" x14ac:dyDescent="0.25">
      <c r="A38" s="62"/>
      <c r="I38" s="66" t="s">
        <v>266</v>
      </c>
      <c r="J38" t="s">
        <v>267</v>
      </c>
    </row>
    <row r="39" spans="1:10" x14ac:dyDescent="0.25">
      <c r="A39" s="211" t="s">
        <v>281</v>
      </c>
      <c r="B39" s="211"/>
      <c r="C39" s="211"/>
      <c r="D39" s="211"/>
      <c r="E39" s="211"/>
      <c r="F39" s="66"/>
      <c r="G39" s="66"/>
      <c r="H39" s="8" t="s">
        <v>263</v>
      </c>
      <c r="I39" s="68">
        <v>8.3000000000000004E-2</v>
      </c>
      <c r="J39" s="13">
        <v>0.05</v>
      </c>
    </row>
    <row r="40" spans="1:10" x14ac:dyDescent="0.25">
      <c r="A40" s="25"/>
      <c r="B40" s="209">
        <v>2015</v>
      </c>
      <c r="C40" s="209"/>
      <c r="D40" s="209">
        <v>2019</v>
      </c>
      <c r="E40" s="209"/>
      <c r="F40" s="60"/>
      <c r="G40" s="60"/>
      <c r="H40" s="8" t="s">
        <v>264</v>
      </c>
      <c r="I40" s="68">
        <v>0.13700000000000001</v>
      </c>
      <c r="J40" s="13">
        <v>7.0999999999999994E-2</v>
      </c>
    </row>
    <row r="41" spans="1:10" x14ac:dyDescent="0.25">
      <c r="A41" s="25"/>
      <c r="B41" s="29" t="s">
        <v>266</v>
      </c>
      <c r="C41" s="29" t="s">
        <v>267</v>
      </c>
      <c r="D41" s="29" t="s">
        <v>266</v>
      </c>
      <c r="E41" s="29" t="s">
        <v>279</v>
      </c>
      <c r="F41" s="60"/>
      <c r="G41" s="60"/>
      <c r="H41" s="8" t="s">
        <v>278</v>
      </c>
      <c r="I41" s="65">
        <v>7.1999999999999995E-2</v>
      </c>
      <c r="J41" s="13">
        <v>9.9000000000000005E-2</v>
      </c>
    </row>
    <row r="42" spans="1:10" x14ac:dyDescent="0.25">
      <c r="A42" s="25" t="s">
        <v>263</v>
      </c>
      <c r="B42" s="59">
        <v>7.3999999999999996E-2</v>
      </c>
      <c r="C42" s="59">
        <v>4.9000000000000002E-2</v>
      </c>
      <c r="D42" s="67">
        <v>8.3000000000000004E-2</v>
      </c>
      <c r="E42" s="59">
        <v>0.05</v>
      </c>
      <c r="F42" s="63"/>
      <c r="G42" s="63"/>
      <c r="H42" s="8" t="s">
        <v>241</v>
      </c>
      <c r="I42" s="65">
        <v>0.1</v>
      </c>
      <c r="J42" s="13">
        <v>7.3999999999999996E-2</v>
      </c>
    </row>
    <row r="43" spans="1:10" x14ac:dyDescent="0.25">
      <c r="A43" s="25" t="s">
        <v>264</v>
      </c>
      <c r="B43" s="59">
        <v>0.14599999999999999</v>
      </c>
      <c r="C43" s="59">
        <v>4.8000000000000001E-2</v>
      </c>
      <c r="D43" s="59">
        <v>0.13700000000000001</v>
      </c>
      <c r="E43" s="59">
        <v>7.0999999999999994E-2</v>
      </c>
      <c r="F43" s="65"/>
      <c r="G43" s="65"/>
      <c r="H43" s="64"/>
      <c r="I43" s="64"/>
    </row>
    <row r="44" spans="1:10" x14ac:dyDescent="0.25">
      <c r="A44" s="25" t="s">
        <v>278</v>
      </c>
      <c r="B44" s="59">
        <v>8.5000000000000006E-2</v>
      </c>
      <c r="C44" s="59">
        <v>0.05</v>
      </c>
      <c r="D44" s="59">
        <v>7.1999999999999995E-2</v>
      </c>
      <c r="E44" s="67">
        <v>9.9000000000000005E-2</v>
      </c>
      <c r="F44" s="65"/>
      <c r="G44" s="65"/>
      <c r="H44" s="64"/>
      <c r="I44" s="64"/>
    </row>
    <row r="45" spans="1:10" x14ac:dyDescent="0.25">
      <c r="A45" s="25" t="s">
        <v>241</v>
      </c>
      <c r="B45" s="59">
        <v>8.2000000000000003E-2</v>
      </c>
      <c r="C45" s="59">
        <v>6.2E-2</v>
      </c>
      <c r="D45" s="67">
        <v>0.1</v>
      </c>
      <c r="E45" s="59">
        <v>7.3999999999999996E-2</v>
      </c>
      <c r="F45" s="63"/>
      <c r="G45" s="63"/>
      <c r="H45" s="64"/>
      <c r="I45" s="64"/>
    </row>
    <row r="46" spans="1:10" x14ac:dyDescent="0.25">
      <c r="A46" s="62" t="s">
        <v>282</v>
      </c>
    </row>
    <row r="49" spans="1:17" s="208" customFormat="1" ht="24" customHeight="1" x14ac:dyDescent="0.35">
      <c r="A49" s="208" t="s">
        <v>284</v>
      </c>
    </row>
    <row r="51" spans="1:17" ht="32.25" customHeight="1" x14ac:dyDescent="0.25">
      <c r="A51" s="213" t="s">
        <v>285</v>
      </c>
      <c r="B51" s="213"/>
      <c r="C51" s="213"/>
      <c r="D51" s="213"/>
      <c r="E51" s="213"/>
    </row>
    <row r="52" spans="1:17" x14ac:dyDescent="0.25">
      <c r="A52" s="25"/>
      <c r="B52" s="209">
        <v>2015</v>
      </c>
      <c r="C52" s="209"/>
      <c r="D52" s="209">
        <v>2019</v>
      </c>
      <c r="E52" s="209"/>
    </row>
    <row r="53" spans="1:17" x14ac:dyDescent="0.25">
      <c r="A53" s="25"/>
      <c r="B53" s="29" t="s">
        <v>266</v>
      </c>
      <c r="C53" s="29" t="s">
        <v>267</v>
      </c>
      <c r="D53" s="29" t="s">
        <v>266</v>
      </c>
      <c r="E53" s="29" t="s">
        <v>279</v>
      </c>
    </row>
    <row r="54" spans="1:17" x14ac:dyDescent="0.25">
      <c r="A54" s="25" t="s">
        <v>263</v>
      </c>
      <c r="B54" s="70">
        <v>0.25</v>
      </c>
      <c r="C54" s="70">
        <v>0.157</v>
      </c>
      <c r="D54" s="67">
        <v>0.26600000000000001</v>
      </c>
      <c r="E54" s="67">
        <v>0.19800000000000001</v>
      </c>
    </row>
    <row r="55" spans="1:17" x14ac:dyDescent="0.25">
      <c r="A55" s="25" t="s">
        <v>264</v>
      </c>
      <c r="B55" s="70">
        <v>0.36599999999999999</v>
      </c>
      <c r="C55" s="70">
        <v>0.17199999999999999</v>
      </c>
      <c r="D55" s="67">
        <v>0.36899999999999999</v>
      </c>
      <c r="E55" s="67">
        <v>0.19800000000000001</v>
      </c>
    </row>
    <row r="56" spans="1:17" x14ac:dyDescent="0.25">
      <c r="A56" s="25" t="s">
        <v>278</v>
      </c>
      <c r="B56" s="70">
        <v>0.28699999999999998</v>
      </c>
      <c r="C56" s="70">
        <v>0.21</v>
      </c>
      <c r="D56" s="67">
        <v>0.26900000000000002</v>
      </c>
      <c r="E56" s="67">
        <v>0.254</v>
      </c>
    </row>
    <row r="57" spans="1:17" x14ac:dyDescent="0.25">
      <c r="A57" s="25" t="s">
        <v>241</v>
      </c>
      <c r="B57" s="70">
        <v>0.29899999999999999</v>
      </c>
      <c r="C57" s="70">
        <v>0.19900000000000001</v>
      </c>
      <c r="D57" s="67">
        <v>0.3</v>
      </c>
      <c r="E57" s="70">
        <v>0.19800000000000001</v>
      </c>
    </row>
    <row r="58" spans="1:17" x14ac:dyDescent="0.25">
      <c r="A58" s="62" t="s">
        <v>282</v>
      </c>
    </row>
    <row r="60" spans="1:17" ht="36" customHeight="1" x14ac:dyDescent="0.25">
      <c r="A60" s="214" t="s">
        <v>286</v>
      </c>
      <c r="B60" s="214"/>
      <c r="C60" s="214"/>
      <c r="D60" s="71"/>
      <c r="E60" s="71"/>
    </row>
    <row r="61" spans="1:17" ht="18" customHeight="1" x14ac:dyDescent="0.25">
      <c r="A61" s="212" t="s">
        <v>287</v>
      </c>
      <c r="B61" s="212"/>
      <c r="C61" s="212"/>
      <c r="D61" s="71"/>
      <c r="E61" s="71"/>
    </row>
    <row r="62" spans="1:17" x14ac:dyDescent="0.25">
      <c r="A62" s="25"/>
      <c r="B62" s="209">
        <v>2019</v>
      </c>
      <c r="C62" s="209"/>
      <c r="F62" t="s">
        <v>294</v>
      </c>
      <c r="M62" t="s">
        <v>275</v>
      </c>
    </row>
    <row r="63" spans="1:17" x14ac:dyDescent="0.25">
      <c r="A63" s="25"/>
      <c r="B63" s="29" t="s">
        <v>266</v>
      </c>
      <c r="C63" s="29" t="s">
        <v>279</v>
      </c>
      <c r="G63" t="s">
        <v>293</v>
      </c>
      <c r="H63" t="s">
        <v>264</v>
      </c>
      <c r="I63" t="s">
        <v>265</v>
      </c>
      <c r="J63" t="s">
        <v>227</v>
      </c>
      <c r="N63" t="s">
        <v>293</v>
      </c>
      <c r="O63" t="s">
        <v>264</v>
      </c>
      <c r="P63" t="s">
        <v>265</v>
      </c>
      <c r="Q63" t="s">
        <v>227</v>
      </c>
    </row>
    <row r="64" spans="1:17" x14ac:dyDescent="0.25">
      <c r="A64" s="25" t="s">
        <v>263</v>
      </c>
      <c r="B64" s="73">
        <v>5.0999999999999997E-2</v>
      </c>
      <c r="C64" s="73">
        <v>1.4999999999999999E-2</v>
      </c>
      <c r="F64" t="s">
        <v>287</v>
      </c>
      <c r="G64" s="75">
        <v>1.4999999999999999E-2</v>
      </c>
      <c r="H64" s="74">
        <v>2.7E-2</v>
      </c>
      <c r="I64" s="74">
        <v>4.5999999999999999E-2</v>
      </c>
      <c r="J64" s="74">
        <v>3.7999999999999999E-2</v>
      </c>
      <c r="M64" t="s">
        <v>287</v>
      </c>
      <c r="N64" s="75">
        <v>5.0999999999999997E-2</v>
      </c>
      <c r="O64" s="74">
        <v>8.1000000000000003E-2</v>
      </c>
      <c r="P64" s="74">
        <v>5.7000000000000002E-2</v>
      </c>
      <c r="Q64" s="74">
        <v>4.9000000000000002E-2</v>
      </c>
    </row>
    <row r="65" spans="1:17" x14ac:dyDescent="0.25">
      <c r="A65" s="25" t="s">
        <v>264</v>
      </c>
      <c r="B65" s="70">
        <v>8.1000000000000003E-2</v>
      </c>
      <c r="C65" s="70">
        <v>2.7E-2</v>
      </c>
      <c r="F65" t="s">
        <v>288</v>
      </c>
      <c r="G65" s="74">
        <v>6.5000000000000002E-2</v>
      </c>
      <c r="H65" s="74">
        <v>5.7000000000000002E-2</v>
      </c>
      <c r="I65" s="74">
        <v>9.1999999999999998E-2</v>
      </c>
      <c r="J65" s="74">
        <v>6.0999999999999999E-2</v>
      </c>
      <c r="M65" t="s">
        <v>288</v>
      </c>
      <c r="N65" s="74">
        <v>9.1999999999999998E-2</v>
      </c>
      <c r="O65" s="74">
        <v>8.5000000000000006E-2</v>
      </c>
      <c r="P65" s="74">
        <v>6.5000000000000002E-2</v>
      </c>
      <c r="Q65" s="74">
        <v>7.1999999999999995E-2</v>
      </c>
    </row>
    <row r="66" spans="1:17" x14ac:dyDescent="0.25">
      <c r="A66" s="25" t="s">
        <v>278</v>
      </c>
      <c r="B66" s="70">
        <v>5.7000000000000002E-2</v>
      </c>
      <c r="C66" s="70">
        <v>4.5999999999999999E-2</v>
      </c>
      <c r="F66" t="s">
        <v>289</v>
      </c>
      <c r="G66" s="74">
        <v>5.0999999999999997E-2</v>
      </c>
      <c r="H66" s="74">
        <v>8.0000000000000002E-3</v>
      </c>
      <c r="I66" s="74">
        <v>5.8000000000000003E-2</v>
      </c>
      <c r="J66" s="74">
        <v>3.2000000000000001E-2</v>
      </c>
      <c r="M66" t="s">
        <v>289</v>
      </c>
      <c r="N66" s="74">
        <v>0.05</v>
      </c>
      <c r="O66" s="74">
        <v>5.3999999999999999E-2</v>
      </c>
      <c r="P66" s="74">
        <v>7.0000000000000007E-2</v>
      </c>
      <c r="Q66" s="74">
        <v>6.0999999999999999E-2</v>
      </c>
    </row>
    <row r="67" spans="1:17" x14ac:dyDescent="0.25">
      <c r="A67" s="25" t="s">
        <v>241</v>
      </c>
      <c r="B67" s="70">
        <v>4.9000000000000002E-2</v>
      </c>
      <c r="C67" s="70">
        <v>3.7999999999999999E-2</v>
      </c>
      <c r="F67" t="s">
        <v>290</v>
      </c>
      <c r="G67" s="74">
        <v>5.8999999999999997E-2</v>
      </c>
      <c r="H67" s="74">
        <v>4.1000000000000002E-2</v>
      </c>
      <c r="I67" s="74">
        <v>8.6999999999999994E-2</v>
      </c>
      <c r="J67" s="74">
        <v>7.3999999999999996E-2</v>
      </c>
      <c r="M67" t="s">
        <v>290</v>
      </c>
      <c r="N67" s="74">
        <v>0.106</v>
      </c>
      <c r="O67" s="74">
        <v>0.16500000000000001</v>
      </c>
      <c r="P67" s="74">
        <v>0.114</v>
      </c>
      <c r="Q67" s="74">
        <v>0.14000000000000001</v>
      </c>
    </row>
    <row r="68" spans="1:17" ht="15" customHeight="1" x14ac:dyDescent="0.25">
      <c r="A68" s="212" t="s">
        <v>288</v>
      </c>
      <c r="B68" s="212"/>
      <c r="C68" s="212"/>
      <c r="D68" s="71"/>
      <c r="E68" s="71"/>
      <c r="F68" t="s">
        <v>291</v>
      </c>
      <c r="G68" s="74">
        <v>4.2999999999999997E-2</v>
      </c>
      <c r="H68" s="74">
        <v>3.3000000000000002E-2</v>
      </c>
      <c r="I68" s="74">
        <v>0.04</v>
      </c>
      <c r="J68" s="74">
        <v>3.9E-2</v>
      </c>
      <c r="M68" t="s">
        <v>291</v>
      </c>
      <c r="N68" s="74">
        <v>0.08</v>
      </c>
      <c r="O68" s="74">
        <v>8.5999999999999993E-2</v>
      </c>
      <c r="P68" s="74">
        <v>6.3E-2</v>
      </c>
      <c r="Q68" s="74">
        <v>7.4999999999999997E-2</v>
      </c>
    </row>
    <row r="69" spans="1:17" x14ac:dyDescent="0.25">
      <c r="A69" s="25"/>
      <c r="B69" s="209">
        <v>2019</v>
      </c>
      <c r="C69" s="209"/>
      <c r="F69" t="s">
        <v>292</v>
      </c>
      <c r="G69" s="74">
        <v>9.5000000000000001E-2</v>
      </c>
      <c r="H69" s="74">
        <v>0.12</v>
      </c>
      <c r="I69" s="74">
        <v>9.8000000000000004E-2</v>
      </c>
      <c r="J69" s="74">
        <v>9.0999999999999998E-2</v>
      </c>
      <c r="M69" t="s">
        <v>292</v>
      </c>
      <c r="N69" s="74">
        <v>0.114</v>
      </c>
      <c r="O69" s="74">
        <v>0.17699999999999999</v>
      </c>
      <c r="P69" s="74">
        <v>0.13700000000000001</v>
      </c>
      <c r="Q69" s="74">
        <v>0.153</v>
      </c>
    </row>
    <row r="70" spans="1:17" x14ac:dyDescent="0.25">
      <c r="A70" s="25"/>
      <c r="B70" s="29" t="s">
        <v>266</v>
      </c>
      <c r="C70" s="29" t="s">
        <v>279</v>
      </c>
    </row>
    <row r="71" spans="1:17" x14ac:dyDescent="0.25">
      <c r="A71" s="25" t="s">
        <v>263</v>
      </c>
      <c r="B71" s="70">
        <v>9.1999999999999998E-2</v>
      </c>
      <c r="C71" s="70">
        <v>6.5000000000000002E-2</v>
      </c>
    </row>
    <row r="72" spans="1:17" x14ac:dyDescent="0.25">
      <c r="A72" s="25" t="s">
        <v>264</v>
      </c>
      <c r="B72" s="70">
        <v>8.5000000000000006E-2</v>
      </c>
      <c r="C72" s="70">
        <v>5.7000000000000002E-2</v>
      </c>
    </row>
    <row r="73" spans="1:17" x14ac:dyDescent="0.25">
      <c r="A73" s="25" t="s">
        <v>278</v>
      </c>
      <c r="B73" s="70">
        <v>6.5000000000000002E-2</v>
      </c>
      <c r="C73" s="70">
        <v>9.1999999999999998E-2</v>
      </c>
    </row>
    <row r="74" spans="1:17" x14ac:dyDescent="0.25">
      <c r="A74" s="25" t="s">
        <v>241</v>
      </c>
      <c r="B74" s="70">
        <v>7.1999999999999995E-2</v>
      </c>
      <c r="C74" s="70">
        <v>6.0999999999999999E-2</v>
      </c>
    </row>
    <row r="75" spans="1:17" x14ac:dyDescent="0.25">
      <c r="A75" s="212" t="s">
        <v>289</v>
      </c>
      <c r="B75" s="212"/>
      <c r="C75" s="212"/>
      <c r="D75" s="71"/>
      <c r="E75" s="71"/>
    </row>
    <row r="76" spans="1:17" x14ac:dyDescent="0.25">
      <c r="A76" s="25"/>
      <c r="B76" s="209">
        <v>2019</v>
      </c>
      <c r="C76" s="209"/>
    </row>
    <row r="77" spans="1:17" x14ac:dyDescent="0.25">
      <c r="A77" s="25"/>
      <c r="B77" s="29" t="s">
        <v>266</v>
      </c>
      <c r="C77" s="29" t="s">
        <v>279</v>
      </c>
    </row>
    <row r="78" spans="1:17" x14ac:dyDescent="0.25">
      <c r="A78" s="25" t="s">
        <v>263</v>
      </c>
      <c r="B78" s="70">
        <v>0.05</v>
      </c>
      <c r="C78" s="70">
        <v>5.0999999999999997E-2</v>
      </c>
    </row>
    <row r="79" spans="1:17" x14ac:dyDescent="0.25">
      <c r="A79" s="25" t="s">
        <v>264</v>
      </c>
      <c r="B79" s="70">
        <v>5.3999999999999999E-2</v>
      </c>
      <c r="C79" s="70">
        <v>8.0000000000000002E-3</v>
      </c>
    </row>
    <row r="80" spans="1:17" x14ac:dyDescent="0.25">
      <c r="A80" s="25" t="s">
        <v>278</v>
      </c>
      <c r="B80" s="70">
        <v>7.0000000000000007E-2</v>
      </c>
      <c r="C80" s="70">
        <v>5.8000000000000003E-2</v>
      </c>
    </row>
    <row r="81" spans="1:5" x14ac:dyDescent="0.25">
      <c r="A81" s="25" t="s">
        <v>241</v>
      </c>
      <c r="B81" s="70">
        <v>6.0999999999999999E-2</v>
      </c>
      <c r="C81" s="70">
        <v>3.2000000000000001E-2</v>
      </c>
    </row>
    <row r="82" spans="1:5" x14ac:dyDescent="0.25">
      <c r="A82" s="212" t="s">
        <v>290</v>
      </c>
      <c r="B82" s="212"/>
      <c r="C82" s="212"/>
      <c r="D82" s="71"/>
      <c r="E82" s="71"/>
    </row>
    <row r="83" spans="1:5" x14ac:dyDescent="0.25">
      <c r="A83" s="25"/>
      <c r="B83" s="209">
        <v>2019</v>
      </c>
      <c r="C83" s="209"/>
      <c r="D83" s="72"/>
      <c r="E83" s="72"/>
    </row>
    <row r="84" spans="1:5" x14ac:dyDescent="0.25">
      <c r="A84" s="25"/>
      <c r="B84" s="29" t="s">
        <v>266</v>
      </c>
      <c r="C84" s="29" t="s">
        <v>279</v>
      </c>
    </row>
    <row r="85" spans="1:5" x14ac:dyDescent="0.25">
      <c r="A85" s="25" t="s">
        <v>263</v>
      </c>
      <c r="B85" s="70">
        <v>0.106</v>
      </c>
      <c r="C85" s="70">
        <v>5.8999999999999997E-2</v>
      </c>
    </row>
    <row r="86" spans="1:5" x14ac:dyDescent="0.25">
      <c r="A86" s="25" t="s">
        <v>264</v>
      </c>
      <c r="B86" s="70">
        <v>0.16500000000000001</v>
      </c>
      <c r="C86" s="70">
        <v>4.1000000000000002E-2</v>
      </c>
    </row>
    <row r="87" spans="1:5" x14ac:dyDescent="0.25">
      <c r="A87" s="25" t="s">
        <v>278</v>
      </c>
      <c r="B87" s="70">
        <v>0.114</v>
      </c>
      <c r="C87" s="70">
        <v>8.6999999999999994E-2</v>
      </c>
    </row>
    <row r="88" spans="1:5" x14ac:dyDescent="0.25">
      <c r="A88" s="25" t="s">
        <v>241</v>
      </c>
      <c r="B88" s="70">
        <v>0.14000000000000001</v>
      </c>
      <c r="C88" s="70">
        <v>7.3999999999999996E-2</v>
      </c>
    </row>
    <row r="89" spans="1:5" x14ac:dyDescent="0.25">
      <c r="A89" s="212" t="s">
        <v>291</v>
      </c>
      <c r="B89" s="212"/>
      <c r="C89" s="212"/>
      <c r="D89" s="71"/>
      <c r="E89" s="71"/>
    </row>
    <row r="90" spans="1:5" x14ac:dyDescent="0.25">
      <c r="A90" s="25"/>
      <c r="B90" s="209">
        <v>2019</v>
      </c>
      <c r="C90" s="209"/>
    </row>
    <row r="91" spans="1:5" x14ac:dyDescent="0.25">
      <c r="A91" s="25"/>
      <c r="B91" s="29" t="s">
        <v>266</v>
      </c>
      <c r="C91" s="29" t="s">
        <v>279</v>
      </c>
    </row>
    <row r="92" spans="1:5" x14ac:dyDescent="0.25">
      <c r="A92" s="25" t="s">
        <v>263</v>
      </c>
      <c r="B92" s="70">
        <v>0.08</v>
      </c>
      <c r="C92" s="70">
        <v>4.2999999999999997E-2</v>
      </c>
    </row>
    <row r="93" spans="1:5" x14ac:dyDescent="0.25">
      <c r="A93" s="25" t="s">
        <v>264</v>
      </c>
      <c r="B93" s="70">
        <v>8.5999999999999993E-2</v>
      </c>
      <c r="C93" s="70">
        <v>3.3000000000000002E-2</v>
      </c>
    </row>
    <row r="94" spans="1:5" x14ac:dyDescent="0.25">
      <c r="A94" s="25" t="s">
        <v>278</v>
      </c>
      <c r="B94" s="70">
        <v>6.3E-2</v>
      </c>
      <c r="C94" s="70">
        <v>0.04</v>
      </c>
    </row>
    <row r="95" spans="1:5" x14ac:dyDescent="0.25">
      <c r="A95" s="25" t="s">
        <v>241</v>
      </c>
      <c r="B95" s="70">
        <v>7.4999999999999997E-2</v>
      </c>
      <c r="C95" s="70">
        <v>3.9E-2</v>
      </c>
    </row>
    <row r="96" spans="1:5" x14ac:dyDescent="0.25">
      <c r="A96" s="212" t="s">
        <v>292</v>
      </c>
      <c r="B96" s="212"/>
      <c r="C96" s="212"/>
      <c r="D96" s="71"/>
      <c r="E96" s="71"/>
    </row>
    <row r="97" spans="1:3" x14ac:dyDescent="0.25">
      <c r="A97" s="25"/>
      <c r="B97" s="209">
        <v>2019</v>
      </c>
      <c r="C97" s="209"/>
    </row>
    <row r="98" spans="1:3" x14ac:dyDescent="0.25">
      <c r="A98" s="25"/>
      <c r="B98" s="29" t="s">
        <v>266</v>
      </c>
      <c r="C98" s="29" t="s">
        <v>279</v>
      </c>
    </row>
    <row r="99" spans="1:3" x14ac:dyDescent="0.25">
      <c r="A99" s="25" t="s">
        <v>263</v>
      </c>
      <c r="B99" s="70">
        <v>0.114</v>
      </c>
      <c r="C99" s="70">
        <v>9.5000000000000001E-2</v>
      </c>
    </row>
    <row r="100" spans="1:3" x14ac:dyDescent="0.25">
      <c r="A100" s="25" t="s">
        <v>264</v>
      </c>
      <c r="B100" s="70">
        <v>0.17699999999999999</v>
      </c>
      <c r="C100" s="70">
        <v>0.12</v>
      </c>
    </row>
    <row r="101" spans="1:3" x14ac:dyDescent="0.25">
      <c r="A101" s="25" t="s">
        <v>278</v>
      </c>
      <c r="B101" s="70">
        <v>0.13700000000000001</v>
      </c>
      <c r="C101" s="70">
        <v>9.8000000000000004E-2</v>
      </c>
    </row>
    <row r="102" spans="1:3" x14ac:dyDescent="0.25">
      <c r="A102" s="25" t="s">
        <v>241</v>
      </c>
      <c r="B102" s="70">
        <v>0.153</v>
      </c>
      <c r="C102" s="70">
        <v>9.0999999999999998E-2</v>
      </c>
    </row>
    <row r="105" spans="1:3" s="208" customFormat="1" ht="24" customHeight="1" x14ac:dyDescent="0.35">
      <c r="A105" s="208" t="s">
        <v>128</v>
      </c>
    </row>
    <row r="107" spans="1:3" ht="45" customHeight="1" x14ac:dyDescent="0.25">
      <c r="A107" s="214" t="s">
        <v>295</v>
      </c>
      <c r="B107" s="214"/>
      <c r="C107" s="76"/>
    </row>
    <row r="108" spans="1:3" x14ac:dyDescent="0.25">
      <c r="A108" s="25"/>
      <c r="B108" s="29" t="s">
        <v>279</v>
      </c>
    </row>
    <row r="109" spans="1:3" x14ac:dyDescent="0.25">
      <c r="A109" s="25" t="s">
        <v>263</v>
      </c>
      <c r="B109" s="70">
        <v>0.28499999999999998</v>
      </c>
    </row>
    <row r="110" spans="1:3" x14ac:dyDescent="0.25">
      <c r="A110" s="25" t="s">
        <v>264</v>
      </c>
      <c r="B110" s="70">
        <v>0.32500000000000001</v>
      </c>
    </row>
    <row r="111" spans="1:3" x14ac:dyDescent="0.25">
      <c r="A111" s="25" t="s">
        <v>278</v>
      </c>
      <c r="B111" s="70">
        <v>0.28599999999999998</v>
      </c>
    </row>
    <row r="112" spans="1:3" x14ac:dyDescent="0.25">
      <c r="A112" s="25" t="s">
        <v>241</v>
      </c>
      <c r="B112" s="70">
        <v>0.27</v>
      </c>
    </row>
    <row r="113" spans="1:9" x14ac:dyDescent="0.25">
      <c r="A113" s="61" t="s">
        <v>297</v>
      </c>
    </row>
    <row r="114" spans="1:9" ht="36" customHeight="1" x14ac:dyDescent="0.25">
      <c r="A114" s="214" t="s">
        <v>296</v>
      </c>
      <c r="B114" s="214"/>
    </row>
    <row r="115" spans="1:9" x14ac:dyDescent="0.25">
      <c r="A115" s="25"/>
      <c r="B115" s="29" t="s">
        <v>279</v>
      </c>
    </row>
    <row r="116" spans="1:9" x14ac:dyDescent="0.25">
      <c r="A116" s="25" t="s">
        <v>263</v>
      </c>
      <c r="B116" s="70">
        <v>8.3000000000000004E-2</v>
      </c>
    </row>
    <row r="117" spans="1:9" x14ac:dyDescent="0.25">
      <c r="A117" s="25" t="s">
        <v>264</v>
      </c>
      <c r="B117" s="70">
        <v>9.6000000000000002E-2</v>
      </c>
    </row>
    <row r="118" spans="1:9" x14ac:dyDescent="0.25">
      <c r="A118" s="25" t="s">
        <v>278</v>
      </c>
      <c r="B118" s="70">
        <v>9.7000000000000003E-2</v>
      </c>
    </row>
    <row r="119" spans="1:9" x14ac:dyDescent="0.25">
      <c r="A119" s="25" t="s">
        <v>241</v>
      </c>
      <c r="B119" s="70">
        <v>7.0000000000000007E-2</v>
      </c>
    </row>
    <row r="120" spans="1:9" x14ac:dyDescent="0.25">
      <c r="A120" s="61" t="s">
        <v>297</v>
      </c>
    </row>
    <row r="122" spans="1:9" s="208" customFormat="1" ht="24" customHeight="1" x14ac:dyDescent="0.35">
      <c r="A122" s="208" t="s">
        <v>299</v>
      </c>
    </row>
    <row r="124" spans="1:9" ht="36" customHeight="1" x14ac:dyDescent="0.25">
      <c r="A124" s="214" t="s">
        <v>298</v>
      </c>
      <c r="B124" s="214"/>
      <c r="C124" s="214"/>
      <c r="D124" s="214"/>
      <c r="E124" s="214"/>
    </row>
    <row r="125" spans="1:9" x14ac:dyDescent="0.25">
      <c r="A125" s="25"/>
      <c r="B125" s="209">
        <v>2015</v>
      </c>
      <c r="C125" s="209"/>
      <c r="D125" s="209">
        <v>2019</v>
      </c>
      <c r="E125" s="209"/>
      <c r="H125" t="s">
        <v>266</v>
      </c>
      <c r="I125" t="s">
        <v>279</v>
      </c>
    </row>
    <row r="126" spans="1:9" x14ac:dyDescent="0.25">
      <c r="A126" s="25"/>
      <c r="B126" s="29" t="s">
        <v>266</v>
      </c>
      <c r="C126" s="29" t="s">
        <v>279</v>
      </c>
      <c r="D126" s="29" t="s">
        <v>266</v>
      </c>
      <c r="E126" s="29" t="s">
        <v>279</v>
      </c>
      <c r="G126" t="s">
        <v>263</v>
      </c>
      <c r="H126" s="13">
        <v>0.188</v>
      </c>
      <c r="I126" s="13">
        <v>0.28999999999999998</v>
      </c>
    </row>
    <row r="127" spans="1:9" x14ac:dyDescent="0.25">
      <c r="A127" s="25" t="s">
        <v>263</v>
      </c>
      <c r="B127" s="70">
        <v>0.16</v>
      </c>
      <c r="C127" s="70">
        <v>0.216</v>
      </c>
      <c r="D127" s="67">
        <v>0.188</v>
      </c>
      <c r="E127" s="67">
        <v>0.28999999999999998</v>
      </c>
      <c r="G127" t="s">
        <v>264</v>
      </c>
      <c r="H127" s="13">
        <v>0.20799999999999999</v>
      </c>
      <c r="I127" s="13">
        <v>0.25900000000000001</v>
      </c>
    </row>
    <row r="128" spans="1:9" x14ac:dyDescent="0.25">
      <c r="A128" s="25" t="s">
        <v>264</v>
      </c>
      <c r="B128" s="70">
        <v>0.19800000000000001</v>
      </c>
      <c r="C128" s="70">
        <v>0.151</v>
      </c>
      <c r="D128" s="67">
        <v>0.20799999999999999</v>
      </c>
      <c r="E128" s="67">
        <v>0.25900000000000001</v>
      </c>
      <c r="G128" t="s">
        <v>278</v>
      </c>
      <c r="H128" s="13">
        <v>0.192</v>
      </c>
      <c r="I128" s="13">
        <v>0.216</v>
      </c>
    </row>
    <row r="129" spans="1:23" x14ac:dyDescent="0.25">
      <c r="A129" s="25" t="s">
        <v>278</v>
      </c>
      <c r="B129" s="70">
        <v>0.16200000000000001</v>
      </c>
      <c r="C129" s="70">
        <v>0.185</v>
      </c>
      <c r="D129" s="67">
        <v>0.192</v>
      </c>
      <c r="E129" s="67">
        <v>0.216</v>
      </c>
      <c r="G129" t="s">
        <v>241</v>
      </c>
      <c r="H129" s="13">
        <v>0.19900000000000001</v>
      </c>
      <c r="I129" s="13">
        <v>0.23100000000000001</v>
      </c>
    </row>
    <row r="130" spans="1:23" x14ac:dyDescent="0.25">
      <c r="A130" s="25" t="s">
        <v>241</v>
      </c>
      <c r="B130" s="70">
        <v>0.16600000000000001</v>
      </c>
      <c r="C130" s="70">
        <v>0.185</v>
      </c>
      <c r="D130" s="67">
        <v>0.19900000000000001</v>
      </c>
      <c r="E130" s="67">
        <v>0.23100000000000001</v>
      </c>
    </row>
    <row r="131" spans="1:23" x14ac:dyDescent="0.25">
      <c r="A131" s="62" t="s">
        <v>282</v>
      </c>
    </row>
    <row r="138" spans="1:23" s="215" customFormat="1" ht="24" customHeight="1" x14ac:dyDescent="0.35">
      <c r="A138" s="215" t="s">
        <v>300</v>
      </c>
    </row>
    <row r="139" spans="1:23" s="77" customFormat="1" ht="13.5" customHeight="1" x14ac:dyDescent="0.35"/>
    <row r="140" spans="1:23" x14ac:dyDescent="0.25">
      <c r="A140" s="72"/>
    </row>
    <row r="141" spans="1:23" x14ac:dyDescent="0.25">
      <c r="B141" s="217">
        <v>2015</v>
      </c>
      <c r="C141" s="217"/>
      <c r="D141" s="217"/>
      <c r="E141" s="217"/>
      <c r="F141" s="217"/>
      <c r="G141" s="217"/>
      <c r="H141" s="217"/>
      <c r="I141" s="217"/>
      <c r="J141" s="218">
        <v>2019</v>
      </c>
      <c r="K141" s="218"/>
      <c r="L141" s="218"/>
      <c r="M141" s="218"/>
      <c r="N141" s="218"/>
      <c r="O141" s="218"/>
      <c r="P141" s="218"/>
      <c r="Q141" s="218"/>
    </row>
    <row r="142" spans="1:23" x14ac:dyDescent="0.25">
      <c r="A142" s="78"/>
      <c r="B142" s="216" t="s">
        <v>225</v>
      </c>
      <c r="C142" s="216"/>
      <c r="D142" s="216"/>
      <c r="E142" s="216"/>
      <c r="F142" s="216" t="s">
        <v>276</v>
      </c>
      <c r="G142" s="216"/>
      <c r="H142" s="216"/>
      <c r="I142" s="216"/>
      <c r="J142" s="216" t="s">
        <v>225</v>
      </c>
      <c r="K142" s="216"/>
      <c r="L142" s="216"/>
      <c r="M142" s="216"/>
      <c r="N142" s="216" t="s">
        <v>276</v>
      </c>
      <c r="O142" s="216"/>
      <c r="P142" s="216"/>
      <c r="Q142" s="216"/>
    </row>
    <row r="143" spans="1:23" x14ac:dyDescent="0.25">
      <c r="B143" s="80" t="s">
        <v>293</v>
      </c>
      <c r="C143" s="80" t="s">
        <v>264</v>
      </c>
      <c r="D143" s="80" t="s">
        <v>265</v>
      </c>
      <c r="E143" s="80" t="s">
        <v>241</v>
      </c>
      <c r="F143" s="80" t="s">
        <v>293</v>
      </c>
      <c r="G143" s="80" t="s">
        <v>264</v>
      </c>
      <c r="H143" s="80" t="s">
        <v>278</v>
      </c>
      <c r="I143" s="80" t="s">
        <v>227</v>
      </c>
      <c r="J143" s="80" t="s">
        <v>293</v>
      </c>
      <c r="K143" s="80" t="s">
        <v>264</v>
      </c>
      <c r="L143" s="80" t="s">
        <v>265</v>
      </c>
      <c r="M143" s="80" t="s">
        <v>241</v>
      </c>
      <c r="N143" s="80" t="s">
        <v>293</v>
      </c>
      <c r="O143" s="80" t="s">
        <v>264</v>
      </c>
      <c r="P143" s="80" t="s">
        <v>278</v>
      </c>
      <c r="Q143" s="80" t="s">
        <v>227</v>
      </c>
      <c r="T143" s="86"/>
      <c r="U143" s="75"/>
      <c r="V143" s="87"/>
      <c r="W143" s="79"/>
    </row>
    <row r="144" spans="1:23" x14ac:dyDescent="0.25">
      <c r="A144" s="25" t="s">
        <v>302</v>
      </c>
      <c r="B144" s="59">
        <v>8.0000000000000002E-3</v>
      </c>
      <c r="C144" s="59">
        <v>7.4999999999999997E-2</v>
      </c>
      <c r="D144" s="59">
        <v>7.9000000000000001E-2</v>
      </c>
      <c r="E144" s="59">
        <v>0.11899999999999999</v>
      </c>
      <c r="F144" s="59">
        <v>7.1999999999999995E-2</v>
      </c>
      <c r="G144" s="73">
        <v>7.2999999999999995E-2</v>
      </c>
      <c r="H144" s="73">
        <v>0.112</v>
      </c>
      <c r="I144" s="73">
        <v>0.29099999999999998</v>
      </c>
      <c r="J144" s="55">
        <v>5.0000000000000001E-3</v>
      </c>
      <c r="K144" s="55">
        <v>2.8000000000000001E-2</v>
      </c>
      <c r="L144" s="55">
        <v>4.0000000000000001E-3</v>
      </c>
      <c r="M144" s="55">
        <v>2.5999999999999999E-2</v>
      </c>
      <c r="N144" s="55">
        <v>3.9E-2</v>
      </c>
      <c r="O144" s="55">
        <v>0.09</v>
      </c>
      <c r="P144" s="55">
        <v>9.8000000000000004E-2</v>
      </c>
      <c r="Q144" s="55">
        <v>4.9000000000000002E-2</v>
      </c>
      <c r="U144" s="75"/>
      <c r="V144" s="87"/>
      <c r="W144" s="79"/>
    </row>
    <row r="145" spans="1:23" x14ac:dyDescent="0.25">
      <c r="A145" s="81" t="s">
        <v>301</v>
      </c>
      <c r="B145" s="82">
        <v>7.2999999999999995E-2</v>
      </c>
      <c r="C145" s="82">
        <v>0.16900000000000001</v>
      </c>
      <c r="D145" s="82">
        <v>0.14099999999999999</v>
      </c>
      <c r="E145" s="82">
        <v>4.2999999999999997E-2</v>
      </c>
      <c r="F145" s="82">
        <v>0.3</v>
      </c>
      <c r="G145" s="82">
        <v>0.23699999999999999</v>
      </c>
      <c r="H145" s="82">
        <v>0.29099999999999998</v>
      </c>
      <c r="I145" s="82">
        <v>8.7999999999999995E-2</v>
      </c>
      <c r="J145" s="82">
        <v>0.123</v>
      </c>
      <c r="K145" s="82">
        <v>0.13200000000000001</v>
      </c>
      <c r="L145" s="82">
        <v>8.5999999999999993E-2</v>
      </c>
      <c r="M145" s="82">
        <v>0.113</v>
      </c>
      <c r="N145" s="82">
        <v>0.16800000000000001</v>
      </c>
      <c r="O145" s="82">
        <v>0.24299999999999999</v>
      </c>
      <c r="P145" s="82">
        <v>0.25800000000000001</v>
      </c>
      <c r="Q145" s="82">
        <v>0.24299999999999999</v>
      </c>
      <c r="U145" s="75"/>
      <c r="V145" s="87"/>
      <c r="W145" s="79"/>
    </row>
    <row r="146" spans="1:23" x14ac:dyDescent="0.25">
      <c r="A146" s="25" t="s">
        <v>124</v>
      </c>
      <c r="B146" s="33">
        <v>3.9E-2</v>
      </c>
      <c r="C146" s="33">
        <v>0.217</v>
      </c>
      <c r="D146" s="33">
        <v>0.124</v>
      </c>
      <c r="E146" s="33">
        <v>8.7999999999999995E-2</v>
      </c>
      <c r="F146" s="33">
        <v>0.20499999999999999</v>
      </c>
      <c r="G146" s="33">
        <v>0.23</v>
      </c>
      <c r="H146" s="33">
        <v>0.215</v>
      </c>
      <c r="I146" s="33">
        <v>0.191</v>
      </c>
      <c r="J146" s="33">
        <v>3.9E-2</v>
      </c>
      <c r="K146" s="33">
        <v>9.4E-2</v>
      </c>
      <c r="L146" s="33">
        <v>4.2000000000000003E-2</v>
      </c>
      <c r="M146" s="33">
        <v>7.8E-2</v>
      </c>
      <c r="N146" s="33">
        <v>0.16800000000000001</v>
      </c>
      <c r="O146" s="33">
        <v>0.17399999999999999</v>
      </c>
      <c r="P146" s="33">
        <v>0.23</v>
      </c>
      <c r="Q146" s="33">
        <v>0.20399999999999999</v>
      </c>
      <c r="U146" s="75"/>
      <c r="V146" s="87"/>
      <c r="W146" s="79"/>
    </row>
    <row r="147" spans="1:23" x14ac:dyDescent="0.25">
      <c r="A147" s="25" t="s">
        <v>303</v>
      </c>
      <c r="B147" s="33">
        <v>2.9000000000000001E-2</v>
      </c>
      <c r="C147" s="33">
        <v>5.0999999999999997E-2</v>
      </c>
      <c r="D147" s="33">
        <v>6.5000000000000002E-2</v>
      </c>
      <c r="E147" s="33">
        <v>4.1000000000000002E-2</v>
      </c>
      <c r="F147" s="33">
        <v>0.10199999999999999</v>
      </c>
      <c r="G147" s="33">
        <v>5.0999999999999997E-2</v>
      </c>
      <c r="H147" s="33">
        <v>7.4999999999999997E-2</v>
      </c>
      <c r="I147" s="33">
        <v>6.5000000000000002E-2</v>
      </c>
      <c r="J147" s="33">
        <v>0.04</v>
      </c>
      <c r="K147" s="33">
        <v>5.5E-2</v>
      </c>
      <c r="L147" s="33">
        <v>0.05</v>
      </c>
      <c r="M147" s="33">
        <v>5.8999999999999997E-2</v>
      </c>
      <c r="N147" s="33">
        <v>3.5999999999999997E-2</v>
      </c>
      <c r="O147" s="33">
        <v>0.09</v>
      </c>
      <c r="P147" s="33">
        <v>5.1999999999999998E-2</v>
      </c>
      <c r="Q147" s="33">
        <v>4.8000000000000001E-2</v>
      </c>
    </row>
    <row r="148" spans="1:23" x14ac:dyDescent="0.25">
      <c r="A148" s="25" t="s">
        <v>304</v>
      </c>
      <c r="B148" s="33">
        <v>4.7E-2</v>
      </c>
      <c r="C148" s="33">
        <v>9.7000000000000003E-2</v>
      </c>
      <c r="D148" s="33">
        <v>0.14099999999999999</v>
      </c>
      <c r="E148" s="33">
        <v>9.2999999999999999E-2</v>
      </c>
      <c r="F148" s="33">
        <v>0.11899999999999999</v>
      </c>
      <c r="G148" s="33">
        <v>0.1</v>
      </c>
      <c r="H148" s="33">
        <v>0.20499999999999999</v>
      </c>
      <c r="I148" s="33">
        <v>0.17100000000000001</v>
      </c>
      <c r="J148" s="33">
        <v>7.4999999999999997E-2</v>
      </c>
      <c r="K148" s="33">
        <v>7.0000000000000007E-2</v>
      </c>
      <c r="L148" s="33">
        <v>9.8000000000000004E-2</v>
      </c>
      <c r="M148" s="33">
        <v>0.105</v>
      </c>
      <c r="N148" s="33">
        <v>0.20300000000000001</v>
      </c>
      <c r="O148" s="33">
        <v>0.16200000000000001</v>
      </c>
      <c r="P148" s="33">
        <v>0.374</v>
      </c>
      <c r="Q148" s="33">
        <v>0.214</v>
      </c>
    </row>
    <row r="149" spans="1:23" x14ac:dyDescent="0.25">
      <c r="A149" s="8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</row>
    <row r="150" spans="1:23" x14ac:dyDescent="0.25">
      <c r="A150" s="220" t="s">
        <v>302</v>
      </c>
      <c r="B150" s="220"/>
      <c r="C150" s="220"/>
      <c r="D150" s="220"/>
      <c r="E150" s="220"/>
      <c r="F150" s="220"/>
      <c r="G150" s="220"/>
    </row>
    <row r="151" spans="1:23" x14ac:dyDescent="0.25">
      <c r="B151" s="219" t="s">
        <v>266</v>
      </c>
      <c r="C151" s="219"/>
      <c r="F151" s="219" t="s">
        <v>279</v>
      </c>
      <c r="G151" s="219"/>
    </row>
    <row r="152" spans="1:23" x14ac:dyDescent="0.25">
      <c r="B152" s="83">
        <v>2015</v>
      </c>
      <c r="C152" s="83">
        <v>2019</v>
      </c>
      <c r="F152" s="83">
        <v>2015</v>
      </c>
      <c r="G152" s="83">
        <v>2019</v>
      </c>
    </row>
    <row r="153" spans="1:23" x14ac:dyDescent="0.25">
      <c r="A153" s="84" t="s">
        <v>293</v>
      </c>
      <c r="B153" s="75">
        <v>8.0000000000000002E-3</v>
      </c>
      <c r="C153" s="79">
        <v>5.0000000000000001E-3</v>
      </c>
      <c r="D153" s="79"/>
      <c r="E153" s="84" t="s">
        <v>293</v>
      </c>
      <c r="F153" s="75">
        <v>7.1999999999999995E-2</v>
      </c>
      <c r="G153" s="79">
        <v>3.9E-2</v>
      </c>
      <c r="H153" s="79"/>
      <c r="I153" s="79"/>
    </row>
    <row r="154" spans="1:23" x14ac:dyDescent="0.25">
      <c r="A154" s="84" t="s">
        <v>264</v>
      </c>
      <c r="B154" s="75">
        <v>7.4999999999999997E-2</v>
      </c>
      <c r="C154" s="79">
        <v>2.8000000000000001E-2</v>
      </c>
      <c r="D154" s="79"/>
      <c r="E154" s="84" t="s">
        <v>264</v>
      </c>
      <c r="F154" s="75">
        <v>7.2999999999999995E-2</v>
      </c>
      <c r="G154" s="79">
        <v>0.09</v>
      </c>
      <c r="H154" s="79"/>
      <c r="I154" s="79"/>
    </row>
    <row r="155" spans="1:23" x14ac:dyDescent="0.25">
      <c r="A155" s="84" t="s">
        <v>265</v>
      </c>
      <c r="B155" s="75">
        <v>7.9000000000000001E-2</v>
      </c>
      <c r="C155" s="79">
        <v>4.0000000000000001E-3</v>
      </c>
      <c r="D155" s="79"/>
      <c r="E155" s="84" t="s">
        <v>265</v>
      </c>
      <c r="F155" s="75">
        <v>0.112</v>
      </c>
      <c r="G155" s="79">
        <v>9.8000000000000004E-2</v>
      </c>
      <c r="H155" s="79"/>
      <c r="I155" s="79"/>
    </row>
    <row r="156" spans="1:23" x14ac:dyDescent="0.25">
      <c r="A156" s="84" t="s">
        <v>241</v>
      </c>
      <c r="B156" s="75">
        <v>0.11899999999999999</v>
      </c>
      <c r="C156" s="79">
        <v>2.5999999999999999E-2</v>
      </c>
      <c r="D156" s="8"/>
      <c r="E156" s="84" t="s">
        <v>241</v>
      </c>
      <c r="F156" s="75">
        <v>0.29099999999999998</v>
      </c>
      <c r="G156" s="79">
        <v>4.9000000000000002E-2</v>
      </c>
      <c r="H156" s="8"/>
      <c r="I156" s="8"/>
    </row>
    <row r="159" spans="1:23" x14ac:dyDescent="0.25">
      <c r="A159" s="220" t="s">
        <v>108</v>
      </c>
      <c r="B159" s="220"/>
      <c r="C159" s="220"/>
      <c r="D159" s="220"/>
      <c r="E159" s="220"/>
      <c r="F159" s="220"/>
      <c r="G159" s="220"/>
    </row>
    <row r="160" spans="1:23" x14ac:dyDescent="0.25">
      <c r="B160" s="219" t="s">
        <v>266</v>
      </c>
      <c r="C160" s="219"/>
      <c r="F160" s="219" t="s">
        <v>279</v>
      </c>
      <c r="G160" s="219"/>
    </row>
    <row r="161" spans="1:7" x14ac:dyDescent="0.25">
      <c r="B161" s="83">
        <v>2015</v>
      </c>
      <c r="C161" s="83">
        <v>2019</v>
      </c>
      <c r="F161" s="83">
        <v>2015</v>
      </c>
      <c r="G161" s="83">
        <v>2019</v>
      </c>
    </row>
    <row r="162" spans="1:7" x14ac:dyDescent="0.25">
      <c r="A162" s="84" t="s">
        <v>293</v>
      </c>
      <c r="B162" s="79">
        <v>7.2999999999999995E-2</v>
      </c>
      <c r="C162" s="79">
        <v>0.123</v>
      </c>
      <c r="D162" s="79"/>
      <c r="E162" s="84" t="s">
        <v>293</v>
      </c>
      <c r="F162" s="79">
        <v>0.3</v>
      </c>
      <c r="G162" s="79">
        <v>0.16800000000000001</v>
      </c>
    </row>
    <row r="163" spans="1:7" x14ac:dyDescent="0.25">
      <c r="A163" s="84" t="s">
        <v>264</v>
      </c>
      <c r="B163" s="79">
        <v>0.16900000000000001</v>
      </c>
      <c r="C163" s="79">
        <v>0.13200000000000001</v>
      </c>
      <c r="D163" s="79"/>
      <c r="E163" s="84" t="s">
        <v>264</v>
      </c>
      <c r="F163" s="79">
        <v>0.23699999999999999</v>
      </c>
      <c r="G163" s="79">
        <v>0.24299999999999999</v>
      </c>
    </row>
    <row r="164" spans="1:7" x14ac:dyDescent="0.25">
      <c r="A164" s="84" t="s">
        <v>265</v>
      </c>
      <c r="B164" s="79">
        <v>0.14099999999999999</v>
      </c>
      <c r="C164" s="79">
        <v>8.5999999999999993E-2</v>
      </c>
      <c r="D164" s="79"/>
      <c r="E164" s="84" t="s">
        <v>265</v>
      </c>
      <c r="F164" s="79">
        <v>0.29099999999999998</v>
      </c>
      <c r="G164" s="79">
        <v>0.25800000000000001</v>
      </c>
    </row>
    <row r="165" spans="1:7" x14ac:dyDescent="0.25">
      <c r="A165" s="84" t="s">
        <v>241</v>
      </c>
      <c r="B165" s="79">
        <v>4.2999999999999997E-2</v>
      </c>
      <c r="C165" s="79">
        <v>0.113</v>
      </c>
      <c r="D165" s="8"/>
      <c r="E165" s="84" t="s">
        <v>241</v>
      </c>
      <c r="F165" s="79">
        <v>8.7999999999999995E-2</v>
      </c>
      <c r="G165" s="79">
        <v>0.24299999999999999</v>
      </c>
    </row>
    <row r="167" spans="1:7" x14ac:dyDescent="0.25">
      <c r="A167" s="220" t="s">
        <v>124</v>
      </c>
      <c r="B167" s="220"/>
      <c r="C167" s="220"/>
      <c r="D167" s="220"/>
      <c r="E167" s="220"/>
      <c r="F167" s="220"/>
      <c r="G167" s="220"/>
    </row>
    <row r="168" spans="1:7" x14ac:dyDescent="0.25">
      <c r="B168" s="219" t="s">
        <v>266</v>
      </c>
      <c r="C168" s="219"/>
      <c r="F168" s="219" t="s">
        <v>279</v>
      </c>
      <c r="G168" s="219"/>
    </row>
    <row r="169" spans="1:7" x14ac:dyDescent="0.25">
      <c r="B169" s="83">
        <v>2015</v>
      </c>
      <c r="C169" s="83">
        <v>2019</v>
      </c>
      <c r="F169" s="83">
        <v>2015</v>
      </c>
      <c r="G169" s="83">
        <v>2019</v>
      </c>
    </row>
    <row r="170" spans="1:7" x14ac:dyDescent="0.25">
      <c r="A170" s="84" t="s">
        <v>293</v>
      </c>
      <c r="B170" s="85">
        <v>3.9E-2</v>
      </c>
      <c r="C170" s="85">
        <v>3.9E-2</v>
      </c>
      <c r="D170" s="79"/>
      <c r="E170" s="84" t="s">
        <v>293</v>
      </c>
      <c r="F170" s="85">
        <v>0.20499999999999999</v>
      </c>
      <c r="G170" s="85">
        <v>0.16800000000000001</v>
      </c>
    </row>
    <row r="171" spans="1:7" x14ac:dyDescent="0.25">
      <c r="A171" s="84" t="s">
        <v>264</v>
      </c>
      <c r="B171" s="85">
        <v>0.217</v>
      </c>
      <c r="C171" s="85">
        <v>9.4E-2</v>
      </c>
      <c r="D171" s="79"/>
      <c r="E171" s="84" t="s">
        <v>264</v>
      </c>
      <c r="F171" s="85">
        <v>0.23</v>
      </c>
      <c r="G171" s="85">
        <v>0.17399999999999999</v>
      </c>
    </row>
    <row r="172" spans="1:7" x14ac:dyDescent="0.25">
      <c r="A172" s="84" t="s">
        <v>265</v>
      </c>
      <c r="B172" s="85">
        <v>0.124</v>
      </c>
      <c r="C172" s="85">
        <v>4.2000000000000003E-2</v>
      </c>
      <c r="D172" s="79"/>
      <c r="E172" s="84" t="s">
        <v>265</v>
      </c>
      <c r="F172" s="85">
        <v>0.215</v>
      </c>
      <c r="G172" s="85">
        <v>0.23</v>
      </c>
    </row>
    <row r="173" spans="1:7" x14ac:dyDescent="0.25">
      <c r="A173" s="84" t="s">
        <v>241</v>
      </c>
      <c r="B173" s="85">
        <v>8.7999999999999995E-2</v>
      </c>
      <c r="C173" s="85">
        <v>7.8E-2</v>
      </c>
      <c r="D173" s="8"/>
      <c r="E173" s="84" t="s">
        <v>241</v>
      </c>
      <c r="F173" s="85">
        <v>0.191</v>
      </c>
      <c r="G173" s="85">
        <v>0.20399999999999999</v>
      </c>
    </row>
    <row r="174" spans="1:7" x14ac:dyDescent="0.25">
      <c r="F174" s="8"/>
      <c r="G174" s="8"/>
    </row>
    <row r="175" spans="1:7" x14ac:dyDescent="0.25">
      <c r="A175" s="220" t="s">
        <v>305</v>
      </c>
      <c r="B175" s="220"/>
      <c r="C175" s="220"/>
      <c r="D175" s="220"/>
      <c r="E175" s="220"/>
      <c r="F175" s="220"/>
      <c r="G175" s="220"/>
    </row>
    <row r="176" spans="1:7" x14ac:dyDescent="0.25">
      <c r="B176" s="219" t="s">
        <v>266</v>
      </c>
      <c r="C176" s="219"/>
      <c r="F176" s="219" t="s">
        <v>279</v>
      </c>
      <c r="G176" s="219"/>
    </row>
    <row r="177" spans="1:7" x14ac:dyDescent="0.25">
      <c r="B177" s="83">
        <v>2015</v>
      </c>
      <c r="C177" s="83">
        <v>2019</v>
      </c>
      <c r="F177" s="83">
        <v>2015</v>
      </c>
      <c r="G177" s="83">
        <v>2019</v>
      </c>
    </row>
    <row r="178" spans="1:7" x14ac:dyDescent="0.25">
      <c r="A178" s="84" t="s">
        <v>293</v>
      </c>
      <c r="B178" s="85">
        <v>2.9000000000000001E-2</v>
      </c>
      <c r="C178" s="85">
        <v>0.04</v>
      </c>
      <c r="D178" s="79"/>
      <c r="E178" s="84" t="s">
        <v>293</v>
      </c>
      <c r="F178" s="85">
        <v>0.10199999999999999</v>
      </c>
      <c r="G178" s="85">
        <v>3.5999999999999997E-2</v>
      </c>
    </row>
    <row r="179" spans="1:7" x14ac:dyDescent="0.25">
      <c r="A179" s="84" t="s">
        <v>264</v>
      </c>
      <c r="B179" s="85">
        <v>5.0999999999999997E-2</v>
      </c>
      <c r="C179" s="85">
        <v>5.5E-2</v>
      </c>
      <c r="D179" s="79"/>
      <c r="E179" s="84" t="s">
        <v>264</v>
      </c>
      <c r="F179" s="85">
        <v>5.0999999999999997E-2</v>
      </c>
      <c r="G179" s="85">
        <v>0.09</v>
      </c>
    </row>
    <row r="180" spans="1:7" x14ac:dyDescent="0.25">
      <c r="A180" s="84" t="s">
        <v>265</v>
      </c>
      <c r="B180" s="85">
        <v>6.5000000000000002E-2</v>
      </c>
      <c r="C180" s="85">
        <v>0.05</v>
      </c>
      <c r="D180" s="79"/>
      <c r="E180" s="84" t="s">
        <v>265</v>
      </c>
      <c r="F180" s="85">
        <v>7.4999999999999997E-2</v>
      </c>
      <c r="G180" s="85">
        <v>5.1999999999999998E-2</v>
      </c>
    </row>
    <row r="181" spans="1:7" x14ac:dyDescent="0.25">
      <c r="A181" s="84" t="s">
        <v>241</v>
      </c>
      <c r="B181" s="85">
        <v>4.1000000000000002E-2</v>
      </c>
      <c r="C181" s="85">
        <v>5.8999999999999997E-2</v>
      </c>
      <c r="D181" s="8"/>
      <c r="E181" s="84" t="s">
        <v>241</v>
      </c>
      <c r="F181" s="85">
        <v>6.5000000000000002E-2</v>
      </c>
      <c r="G181" s="85">
        <v>4.8000000000000001E-2</v>
      </c>
    </row>
    <row r="182" spans="1:7" x14ac:dyDescent="0.25">
      <c r="F182" s="8"/>
      <c r="G182" s="8"/>
    </row>
    <row r="183" spans="1:7" x14ac:dyDescent="0.25">
      <c r="A183" s="220" t="s">
        <v>304</v>
      </c>
      <c r="B183" s="220"/>
      <c r="C183" s="220"/>
      <c r="D183" s="220"/>
      <c r="E183" s="220"/>
      <c r="F183" s="220"/>
      <c r="G183" s="220"/>
    </row>
    <row r="184" spans="1:7" x14ac:dyDescent="0.25">
      <c r="B184" s="219" t="s">
        <v>266</v>
      </c>
      <c r="C184" s="219"/>
      <c r="F184" s="219" t="s">
        <v>279</v>
      </c>
      <c r="G184" s="219"/>
    </row>
    <row r="185" spans="1:7" x14ac:dyDescent="0.25">
      <c r="B185" s="83">
        <v>2015</v>
      </c>
      <c r="C185" s="83">
        <v>2019</v>
      </c>
      <c r="F185" s="83">
        <v>2015</v>
      </c>
      <c r="G185" s="83">
        <v>2019</v>
      </c>
    </row>
    <row r="186" spans="1:7" x14ac:dyDescent="0.25">
      <c r="A186" s="84" t="s">
        <v>293</v>
      </c>
      <c r="B186" s="85">
        <v>4.7E-2</v>
      </c>
      <c r="C186" s="85">
        <v>7.4999999999999997E-2</v>
      </c>
      <c r="D186" s="79"/>
      <c r="E186" s="84" t="s">
        <v>293</v>
      </c>
      <c r="F186" s="85">
        <v>0.11899999999999999</v>
      </c>
      <c r="G186" s="85">
        <v>0.20300000000000001</v>
      </c>
    </row>
    <row r="187" spans="1:7" x14ac:dyDescent="0.25">
      <c r="A187" s="84" t="s">
        <v>264</v>
      </c>
      <c r="B187" s="85">
        <v>9.7000000000000003E-2</v>
      </c>
      <c r="C187" s="85">
        <v>7.0000000000000007E-2</v>
      </c>
      <c r="D187" s="79"/>
      <c r="E187" s="84" t="s">
        <v>264</v>
      </c>
      <c r="F187" s="85">
        <v>0.1</v>
      </c>
      <c r="G187" s="85">
        <v>0.16200000000000001</v>
      </c>
    </row>
    <row r="188" spans="1:7" x14ac:dyDescent="0.25">
      <c r="A188" s="84" t="s">
        <v>265</v>
      </c>
      <c r="B188" s="85">
        <v>0.14099999999999999</v>
      </c>
      <c r="C188" s="85">
        <v>9.8000000000000004E-2</v>
      </c>
      <c r="D188" s="79"/>
      <c r="E188" s="84" t="s">
        <v>265</v>
      </c>
      <c r="F188" s="85">
        <v>0.20499999999999999</v>
      </c>
      <c r="G188" s="85">
        <v>0.374</v>
      </c>
    </row>
    <row r="189" spans="1:7" x14ac:dyDescent="0.25">
      <c r="A189" s="84" t="s">
        <v>241</v>
      </c>
      <c r="B189" s="85">
        <v>9.2999999999999999E-2</v>
      </c>
      <c r="C189" s="85">
        <v>0.105</v>
      </c>
      <c r="D189" s="8"/>
      <c r="E189" s="84" t="s">
        <v>241</v>
      </c>
      <c r="F189" s="85">
        <v>0.17100000000000001</v>
      </c>
      <c r="G189" s="85">
        <v>0.214</v>
      </c>
    </row>
    <row r="191" spans="1:7" x14ac:dyDescent="0.25">
      <c r="B191" s="219" t="s">
        <v>225</v>
      </c>
      <c r="C191" s="219"/>
      <c r="D191" s="219"/>
      <c r="E191" s="219"/>
    </row>
    <row r="192" spans="1:7" x14ac:dyDescent="0.25">
      <c r="B192" s="84" t="s">
        <v>293</v>
      </c>
      <c r="C192" s="84" t="s">
        <v>264</v>
      </c>
      <c r="D192" s="84" t="s">
        <v>265</v>
      </c>
      <c r="E192" s="84" t="s">
        <v>241</v>
      </c>
    </row>
    <row r="193" spans="1:5" x14ac:dyDescent="0.25">
      <c r="A193" s="8" t="s">
        <v>302</v>
      </c>
      <c r="B193" s="79">
        <v>5.0000000000000001E-3</v>
      </c>
      <c r="C193" s="79">
        <v>2.8000000000000001E-2</v>
      </c>
      <c r="D193" s="79">
        <v>4.0000000000000001E-3</v>
      </c>
      <c r="E193" s="79">
        <v>2.5999999999999999E-2</v>
      </c>
    </row>
    <row r="194" spans="1:5" x14ac:dyDescent="0.25">
      <c r="A194" s="8" t="s">
        <v>306</v>
      </c>
      <c r="B194" s="79">
        <v>0.123</v>
      </c>
      <c r="C194" s="79">
        <v>0.13200000000000001</v>
      </c>
      <c r="D194" s="79">
        <v>8.5999999999999993E-2</v>
      </c>
      <c r="E194" s="79">
        <v>0.113</v>
      </c>
    </row>
    <row r="195" spans="1:5" x14ac:dyDescent="0.25">
      <c r="A195" s="8" t="s">
        <v>124</v>
      </c>
      <c r="B195" s="85">
        <v>3.9E-2</v>
      </c>
      <c r="C195" s="85">
        <v>9.4E-2</v>
      </c>
      <c r="D195" s="85">
        <v>4.2000000000000003E-2</v>
      </c>
      <c r="E195" s="85">
        <v>7.8E-2</v>
      </c>
    </row>
    <row r="196" spans="1:5" x14ac:dyDescent="0.25">
      <c r="A196" s="8" t="s">
        <v>303</v>
      </c>
      <c r="B196" s="85">
        <v>0.04</v>
      </c>
      <c r="C196" s="85">
        <v>5.5E-2</v>
      </c>
      <c r="D196" s="85">
        <v>0.05</v>
      </c>
      <c r="E196" s="85">
        <v>5.8999999999999997E-2</v>
      </c>
    </row>
    <row r="197" spans="1:5" x14ac:dyDescent="0.25">
      <c r="A197" s="8" t="s">
        <v>304</v>
      </c>
      <c r="B197" s="85">
        <v>7.4999999999999997E-2</v>
      </c>
      <c r="C197" s="85">
        <v>7.0000000000000007E-2</v>
      </c>
      <c r="D197" s="85">
        <v>9.8000000000000004E-2</v>
      </c>
      <c r="E197" s="85">
        <v>0.105</v>
      </c>
    </row>
    <row r="199" spans="1:5" x14ac:dyDescent="0.25">
      <c r="B199" s="219" t="s">
        <v>294</v>
      </c>
      <c r="C199" s="219"/>
      <c r="D199" s="219"/>
      <c r="E199" s="219"/>
    </row>
    <row r="200" spans="1:5" x14ac:dyDescent="0.25">
      <c r="B200" s="84" t="s">
        <v>293</v>
      </c>
      <c r="C200" s="84" t="s">
        <v>264</v>
      </c>
      <c r="D200" s="84" t="s">
        <v>265</v>
      </c>
      <c r="E200" s="84" t="s">
        <v>241</v>
      </c>
    </row>
    <row r="201" spans="1:5" x14ac:dyDescent="0.25">
      <c r="A201" s="8" t="s">
        <v>302</v>
      </c>
      <c r="B201" s="79">
        <v>3.9E-2</v>
      </c>
      <c r="C201" s="79">
        <v>0.09</v>
      </c>
      <c r="D201" s="79">
        <v>9.8000000000000004E-2</v>
      </c>
      <c r="E201" s="79">
        <v>4.9000000000000002E-2</v>
      </c>
    </row>
    <row r="202" spans="1:5" x14ac:dyDescent="0.25">
      <c r="A202" s="8" t="s">
        <v>306</v>
      </c>
      <c r="B202" s="79">
        <v>0.16800000000000001</v>
      </c>
      <c r="C202" s="79">
        <v>0.24299999999999999</v>
      </c>
      <c r="D202" s="79">
        <v>0.25800000000000001</v>
      </c>
      <c r="E202" s="79">
        <v>0.24299999999999999</v>
      </c>
    </row>
    <row r="203" spans="1:5" x14ac:dyDescent="0.25">
      <c r="A203" s="8" t="s">
        <v>124</v>
      </c>
      <c r="B203" s="85">
        <v>0.16800000000000001</v>
      </c>
      <c r="C203" s="85">
        <v>0.17399999999999999</v>
      </c>
      <c r="D203" s="85">
        <v>0.23</v>
      </c>
      <c r="E203" s="85">
        <v>0.20399999999999999</v>
      </c>
    </row>
    <row r="204" spans="1:5" x14ac:dyDescent="0.25">
      <c r="A204" s="8" t="s">
        <v>303</v>
      </c>
      <c r="B204" s="85">
        <v>3.5999999999999997E-2</v>
      </c>
      <c r="C204" s="85">
        <v>0.09</v>
      </c>
      <c r="D204" s="85">
        <v>5.1999999999999998E-2</v>
      </c>
      <c r="E204" s="85">
        <v>4.8000000000000001E-2</v>
      </c>
    </row>
    <row r="205" spans="1:5" x14ac:dyDescent="0.25">
      <c r="A205" s="8" t="s">
        <v>304</v>
      </c>
      <c r="B205" s="85">
        <v>0.20300000000000001</v>
      </c>
      <c r="C205" s="85">
        <v>0.16200000000000001</v>
      </c>
      <c r="D205" s="85">
        <v>0.374</v>
      </c>
      <c r="E205" s="85">
        <v>0.214</v>
      </c>
    </row>
  </sheetData>
  <mergeCells count="64">
    <mergeCell ref="B191:E191"/>
    <mergeCell ref="B199:E199"/>
    <mergeCell ref="A175:G175"/>
    <mergeCell ref="B176:C176"/>
    <mergeCell ref="F176:G176"/>
    <mergeCell ref="A183:G183"/>
    <mergeCell ref="B184:C184"/>
    <mergeCell ref="F184:G184"/>
    <mergeCell ref="A159:G159"/>
    <mergeCell ref="B160:C160"/>
    <mergeCell ref="F160:G160"/>
    <mergeCell ref="A167:G167"/>
    <mergeCell ref="B168:C168"/>
    <mergeCell ref="F168:G168"/>
    <mergeCell ref="J142:M142"/>
    <mergeCell ref="N142:Q142"/>
    <mergeCell ref="B141:I141"/>
    <mergeCell ref="J141:Q141"/>
    <mergeCell ref="B151:C151"/>
    <mergeCell ref="F151:G151"/>
    <mergeCell ref="A150:G150"/>
    <mergeCell ref="B142:E142"/>
    <mergeCell ref="F142:I142"/>
    <mergeCell ref="B125:C125"/>
    <mergeCell ref="D125:E125"/>
    <mergeCell ref="A124:E124"/>
    <mergeCell ref="A122:XFD122"/>
    <mergeCell ref="A138:XFD138"/>
    <mergeCell ref="A105:XFD105"/>
    <mergeCell ref="A107:B107"/>
    <mergeCell ref="A114:B114"/>
    <mergeCell ref="B90:C90"/>
    <mergeCell ref="B97:C97"/>
    <mergeCell ref="A96:C96"/>
    <mergeCell ref="A89:C89"/>
    <mergeCell ref="B76:C76"/>
    <mergeCell ref="B83:C83"/>
    <mergeCell ref="A82:C82"/>
    <mergeCell ref="A75:C75"/>
    <mergeCell ref="B69:C69"/>
    <mergeCell ref="A68:C68"/>
    <mergeCell ref="B52:C52"/>
    <mergeCell ref="D52:E52"/>
    <mergeCell ref="A51:E51"/>
    <mergeCell ref="B62:C62"/>
    <mergeCell ref="A61:C61"/>
    <mergeCell ref="A60:C60"/>
    <mergeCell ref="A49:XFD49"/>
    <mergeCell ref="A39:E39"/>
    <mergeCell ref="B40:C40"/>
    <mergeCell ref="D40:E40"/>
    <mergeCell ref="A21:XFD21"/>
    <mergeCell ref="B24:C24"/>
    <mergeCell ref="D24:E24"/>
    <mergeCell ref="B32:C32"/>
    <mergeCell ref="D32:E32"/>
    <mergeCell ref="A31:E31"/>
    <mergeCell ref="A23:E23"/>
    <mergeCell ref="A1:XFD1"/>
    <mergeCell ref="B4:C4"/>
    <mergeCell ref="D4:E4"/>
    <mergeCell ref="B11:E11"/>
    <mergeCell ref="F11:I11"/>
    <mergeCell ref="A3:E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374B-A518-4B05-A7D8-E1E02814C45D}">
  <dimension ref="A1:E51"/>
  <sheetViews>
    <sheetView workbookViewId="0">
      <selection activeCell="E35" sqref="E35"/>
    </sheetView>
  </sheetViews>
  <sheetFormatPr defaultRowHeight="15" x14ac:dyDescent="0.25"/>
  <cols>
    <col min="1" max="1" width="22.140625" customWidth="1"/>
    <col min="2" max="2" width="24" customWidth="1"/>
    <col min="3" max="3" width="9.140625" customWidth="1"/>
    <col min="4" max="4" width="24.140625" customWidth="1"/>
  </cols>
  <sheetData>
    <row r="1" spans="1:5" x14ac:dyDescent="0.25">
      <c r="A1" s="93" t="s">
        <v>333</v>
      </c>
    </row>
    <row r="2" spans="1:5" x14ac:dyDescent="0.25">
      <c r="A2" t="s">
        <v>263</v>
      </c>
      <c r="B2" s="89" t="s">
        <v>308</v>
      </c>
    </row>
    <row r="3" spans="1:5" x14ac:dyDescent="0.25">
      <c r="A3" t="s">
        <v>264</v>
      </c>
      <c r="B3" s="89" t="s">
        <v>309</v>
      </c>
    </row>
    <row r="4" spans="1:5" x14ac:dyDescent="0.25">
      <c r="A4" t="s">
        <v>265</v>
      </c>
      <c r="B4" s="89" t="s">
        <v>310</v>
      </c>
    </row>
    <row r="5" spans="1:5" x14ac:dyDescent="0.25">
      <c r="A5" t="s">
        <v>227</v>
      </c>
      <c r="B5" s="89" t="s">
        <v>307</v>
      </c>
    </row>
    <row r="8" spans="1:5" ht="50.25" customHeight="1" x14ac:dyDescent="0.25">
      <c r="A8" s="92" t="s">
        <v>312</v>
      </c>
      <c r="B8" s="92" t="s">
        <v>313</v>
      </c>
      <c r="C8" s="223" t="s">
        <v>311</v>
      </c>
      <c r="D8" s="223"/>
      <c r="E8" s="91"/>
    </row>
    <row r="9" spans="1:5" x14ac:dyDescent="0.25">
      <c r="A9" s="25" t="s">
        <v>317</v>
      </c>
      <c r="B9" s="25" t="s">
        <v>264</v>
      </c>
      <c r="C9" s="209">
        <v>2.27</v>
      </c>
      <c r="D9" s="209"/>
    </row>
    <row r="10" spans="1:5" x14ac:dyDescent="0.25">
      <c r="A10" s="25" t="s">
        <v>314</v>
      </c>
      <c r="B10" s="25" t="s">
        <v>263</v>
      </c>
      <c r="C10" s="209">
        <v>1.68</v>
      </c>
      <c r="D10" s="209"/>
    </row>
    <row r="11" spans="1:5" x14ac:dyDescent="0.25">
      <c r="A11" s="224" t="s">
        <v>321</v>
      </c>
      <c r="B11" s="225"/>
      <c r="C11" s="222">
        <v>1.25</v>
      </c>
      <c r="D11" s="222"/>
    </row>
    <row r="12" spans="1:5" x14ac:dyDescent="0.25">
      <c r="A12" s="25" t="s">
        <v>319</v>
      </c>
      <c r="B12" s="25" t="s">
        <v>264</v>
      </c>
      <c r="C12" s="209">
        <v>0.97</v>
      </c>
      <c r="D12" s="209"/>
    </row>
    <row r="13" spans="1:5" x14ac:dyDescent="0.25">
      <c r="A13" s="25" t="s">
        <v>315</v>
      </c>
      <c r="B13" s="25" t="s">
        <v>316</v>
      </c>
      <c r="C13" s="209">
        <v>0.79</v>
      </c>
      <c r="D13" s="209"/>
    </row>
    <row r="14" spans="1:5" x14ac:dyDescent="0.25">
      <c r="A14" s="25" t="s">
        <v>325</v>
      </c>
      <c r="B14" s="25" t="s">
        <v>264</v>
      </c>
      <c r="C14" s="209">
        <v>0.48</v>
      </c>
      <c r="D14" s="209"/>
    </row>
    <row r="15" spans="1:5" x14ac:dyDescent="0.25">
      <c r="A15" s="25" t="s">
        <v>329</v>
      </c>
      <c r="B15" s="25" t="s">
        <v>264</v>
      </c>
      <c r="C15" s="209">
        <v>0.35</v>
      </c>
      <c r="D15" s="209"/>
    </row>
    <row r="16" spans="1:5" x14ac:dyDescent="0.25">
      <c r="A16" s="25" t="s">
        <v>331</v>
      </c>
      <c r="B16" s="25" t="s">
        <v>264</v>
      </c>
      <c r="C16" s="209">
        <v>0.33</v>
      </c>
      <c r="D16" s="209"/>
    </row>
    <row r="17" spans="1:5" x14ac:dyDescent="0.25">
      <c r="A17" s="25" t="s">
        <v>320</v>
      </c>
      <c r="B17" s="25" t="s">
        <v>265</v>
      </c>
      <c r="C17" s="221">
        <v>0.3</v>
      </c>
      <c r="D17" s="221"/>
    </row>
    <row r="18" spans="1:5" x14ac:dyDescent="0.25">
      <c r="A18" s="25" t="s">
        <v>328</v>
      </c>
      <c r="B18" s="25" t="s">
        <v>264</v>
      </c>
      <c r="C18" s="209">
        <v>0.28000000000000003</v>
      </c>
      <c r="D18" s="209"/>
    </row>
    <row r="19" spans="1:5" x14ac:dyDescent="0.25">
      <c r="A19" s="25" t="s">
        <v>323</v>
      </c>
      <c r="B19" s="25" t="s">
        <v>265</v>
      </c>
      <c r="C19" s="209">
        <v>0.15</v>
      </c>
      <c r="D19" s="209"/>
    </row>
    <row r="20" spans="1:5" x14ac:dyDescent="0.25">
      <c r="A20" s="25" t="s">
        <v>327</v>
      </c>
      <c r="B20" s="25" t="s">
        <v>265</v>
      </c>
      <c r="C20" s="221">
        <v>0.1</v>
      </c>
      <c r="D20" s="221"/>
    </row>
    <row r="21" spans="1:5" x14ac:dyDescent="0.25">
      <c r="A21" s="25" t="s">
        <v>330</v>
      </c>
      <c r="B21" s="25" t="s">
        <v>265</v>
      </c>
      <c r="C21" s="209">
        <v>0.01</v>
      </c>
      <c r="D21" s="209"/>
    </row>
    <row r="22" spans="1:5" x14ac:dyDescent="0.25">
      <c r="A22" s="25" t="s">
        <v>318</v>
      </c>
      <c r="B22" s="25" t="s">
        <v>265</v>
      </c>
      <c r="C22" s="221">
        <v>0</v>
      </c>
      <c r="D22" s="221"/>
    </row>
    <row r="23" spans="1:5" x14ac:dyDescent="0.25">
      <c r="A23" s="25" t="s">
        <v>322</v>
      </c>
      <c r="B23" s="25" t="s">
        <v>265</v>
      </c>
      <c r="C23" s="221">
        <v>0</v>
      </c>
      <c r="D23" s="221"/>
    </row>
    <row r="24" spans="1:5" x14ac:dyDescent="0.25">
      <c r="A24" s="25" t="s">
        <v>324</v>
      </c>
      <c r="B24" s="25" t="s">
        <v>263</v>
      </c>
      <c r="C24" s="221">
        <v>0</v>
      </c>
      <c r="D24" s="221"/>
    </row>
    <row r="25" spans="1:5" x14ac:dyDescent="0.25">
      <c r="A25" s="25" t="s">
        <v>326</v>
      </c>
      <c r="B25" s="25" t="s">
        <v>263</v>
      </c>
      <c r="C25" s="221">
        <v>0</v>
      </c>
      <c r="D25" s="221"/>
    </row>
    <row r="26" spans="1:5" x14ac:dyDescent="0.25">
      <c r="A26" s="226" t="s">
        <v>332</v>
      </c>
      <c r="B26" s="226"/>
      <c r="C26" s="226"/>
      <c r="D26" s="226"/>
    </row>
    <row r="28" spans="1:5" x14ac:dyDescent="0.25">
      <c r="A28" t="s">
        <v>340</v>
      </c>
      <c r="B28" t="s">
        <v>341</v>
      </c>
    </row>
    <row r="29" spans="1:5" x14ac:dyDescent="0.25">
      <c r="A29" s="89" t="s">
        <v>337</v>
      </c>
      <c r="B29" s="13">
        <v>7.057352152939074E-2</v>
      </c>
    </row>
    <row r="30" spans="1:5" x14ac:dyDescent="0.25">
      <c r="A30" s="89" t="s">
        <v>338</v>
      </c>
      <c r="B30" s="13">
        <v>0.27438357828252158</v>
      </c>
    </row>
    <row r="31" spans="1:5" x14ac:dyDescent="0.25">
      <c r="A31" s="89" t="s">
        <v>334</v>
      </c>
      <c r="B31" s="13">
        <v>0.41557616567145217</v>
      </c>
      <c r="D31" s="13"/>
      <c r="E31" s="13"/>
    </row>
    <row r="32" spans="1:5" x14ac:dyDescent="0.25">
      <c r="A32" s="89" t="s">
        <v>335</v>
      </c>
      <c r="B32" s="13">
        <v>0.46322480217927098</v>
      </c>
      <c r="D32" s="13"/>
      <c r="E32" s="13"/>
    </row>
    <row r="33" spans="1:5" x14ac:dyDescent="0.25">
      <c r="A33" s="89" t="s">
        <v>336</v>
      </c>
      <c r="B33" s="13">
        <v>0.52834687666677127</v>
      </c>
      <c r="D33" s="13"/>
      <c r="E33" s="13"/>
    </row>
    <row r="34" spans="1:5" x14ac:dyDescent="0.25">
      <c r="A34" s="89" t="s">
        <v>339</v>
      </c>
      <c r="B34" s="13">
        <v>0.63862633900441079</v>
      </c>
      <c r="D34" s="13"/>
      <c r="E34" s="13"/>
    </row>
    <row r="35" spans="1:5" x14ac:dyDescent="0.25">
      <c r="D35" s="13"/>
      <c r="E35" s="13"/>
    </row>
    <row r="36" spans="1:5" x14ac:dyDescent="0.25">
      <c r="D36" s="13"/>
      <c r="E36" s="13"/>
    </row>
    <row r="38" spans="1:5" x14ac:dyDescent="0.25">
      <c r="A38" s="94"/>
    </row>
    <row r="39" spans="1:5" x14ac:dyDescent="0.25">
      <c r="A39" s="89"/>
    </row>
    <row r="46" spans="1:5" x14ac:dyDescent="0.25">
      <c r="A46" s="89"/>
    </row>
    <row r="47" spans="1:5" x14ac:dyDescent="0.25">
      <c r="A47" s="89"/>
    </row>
    <row r="48" spans="1:5" x14ac:dyDescent="0.25">
      <c r="A48" s="89"/>
    </row>
    <row r="49" spans="1:1" x14ac:dyDescent="0.25">
      <c r="A49" s="89"/>
    </row>
    <row r="50" spans="1:1" x14ac:dyDescent="0.25">
      <c r="A50" s="89"/>
    </row>
    <row r="51" spans="1:1" x14ac:dyDescent="0.25">
      <c r="A51" s="89"/>
    </row>
  </sheetData>
  <sortState xmlns:xlrd2="http://schemas.microsoft.com/office/spreadsheetml/2017/richdata2" ref="A9:C25">
    <sortCondition descending="1" ref="C9:C25"/>
  </sortState>
  <mergeCells count="20">
    <mergeCell ref="A26:D26"/>
    <mergeCell ref="C22:D22"/>
    <mergeCell ref="C23:D23"/>
    <mergeCell ref="C24:D24"/>
    <mergeCell ref="C25:D25"/>
    <mergeCell ref="C8:D8"/>
    <mergeCell ref="A11:B11"/>
    <mergeCell ref="C16:D16"/>
    <mergeCell ref="C17:D17"/>
    <mergeCell ref="C18:D18"/>
    <mergeCell ref="C19:D19"/>
    <mergeCell ref="C20:D20"/>
    <mergeCell ref="C21:D21"/>
    <mergeCell ref="C9:D9"/>
    <mergeCell ref="C10:D10"/>
    <mergeCell ref="C11:D11"/>
    <mergeCell ref="C12:D12"/>
    <mergeCell ref="C13:D13"/>
    <mergeCell ref="C14:D14"/>
    <mergeCell ref="C15:D15"/>
  </mergeCells>
  <hyperlinks>
    <hyperlink ref="A26:D26" r:id="rId1" display="Only includes cities analyzed in Oregon Office of Rural Health Report:  Oregon areas of unmet health care needs, 2021" xr:uid="{8BBE0D97-CFFF-43FF-8BC5-9852DAAE3170}"/>
    <hyperlink ref="A1" r:id="rId2" xr:uid="{69F62799-7EDB-46A0-AC38-933C2F44CB8E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9289-1311-4648-9C1C-39B3698C4F0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7C1E-46E0-42A8-8FAD-7467F6DA13A9}">
  <dimension ref="A1:I28"/>
  <sheetViews>
    <sheetView workbookViewId="0">
      <selection activeCell="I14" sqref="I14"/>
    </sheetView>
  </sheetViews>
  <sheetFormatPr defaultRowHeight="15" x14ac:dyDescent="0.25"/>
  <cols>
    <col min="2" max="3" width="10.85546875" customWidth="1"/>
    <col min="5" max="5" width="9.140625" customWidth="1"/>
    <col min="7" max="7" width="10.85546875" customWidth="1"/>
    <col min="9" max="9" width="12.5703125" customWidth="1"/>
  </cols>
  <sheetData>
    <row r="1" spans="1:9" x14ac:dyDescent="0.25">
      <c r="A1" s="229"/>
      <c r="B1" s="232" t="s">
        <v>386</v>
      </c>
      <c r="C1" s="232"/>
      <c r="D1" s="232" t="s">
        <v>387</v>
      </c>
      <c r="E1" s="232"/>
      <c r="F1" s="231" t="s">
        <v>388</v>
      </c>
      <c r="G1" s="231"/>
      <c r="H1" s="231" t="s">
        <v>388</v>
      </c>
      <c r="I1" s="231"/>
    </row>
    <row r="2" spans="1:9" x14ac:dyDescent="0.25">
      <c r="A2" s="230"/>
      <c r="B2" s="232"/>
      <c r="C2" s="232"/>
      <c r="D2" s="232"/>
      <c r="E2" s="232"/>
      <c r="F2" s="231"/>
      <c r="G2" s="231"/>
      <c r="H2" s="231"/>
      <c r="I2" s="231"/>
    </row>
    <row r="3" spans="1:9" s="16" customFormat="1" x14ac:dyDescent="0.25">
      <c r="A3" s="58"/>
      <c r="B3" s="115">
        <v>2013</v>
      </c>
      <c r="C3" s="115">
        <v>2016</v>
      </c>
      <c r="D3" s="115">
        <v>2013</v>
      </c>
      <c r="E3" s="115">
        <v>2016</v>
      </c>
      <c r="F3" s="116">
        <v>2013</v>
      </c>
      <c r="G3" s="116">
        <v>2016</v>
      </c>
      <c r="H3" s="117">
        <v>2013</v>
      </c>
      <c r="I3" s="117">
        <v>2016</v>
      </c>
    </row>
    <row r="4" spans="1:9" x14ac:dyDescent="0.25">
      <c r="A4" s="25" t="s">
        <v>293</v>
      </c>
      <c r="B4" s="58">
        <v>616</v>
      </c>
      <c r="C4" s="58">
        <v>572</v>
      </c>
      <c r="D4" s="102">
        <v>1223</v>
      </c>
      <c r="E4" s="102">
        <v>1135</v>
      </c>
      <c r="F4" s="58">
        <v>465</v>
      </c>
      <c r="G4" s="58">
        <v>508</v>
      </c>
      <c r="H4" s="58">
        <v>923</v>
      </c>
      <c r="I4" s="102">
        <v>1197</v>
      </c>
    </row>
    <row r="5" spans="1:9" x14ac:dyDescent="0.25">
      <c r="A5" s="25" t="s">
        <v>264</v>
      </c>
      <c r="B5" s="58">
        <v>69</v>
      </c>
      <c r="C5" s="58">
        <v>22</v>
      </c>
      <c r="D5" s="58">
        <v>137</v>
      </c>
      <c r="E5" s="58">
        <v>43</v>
      </c>
      <c r="F5" s="58">
        <v>52</v>
      </c>
      <c r="G5" s="58">
        <v>19</v>
      </c>
      <c r="H5" s="58">
        <v>103</v>
      </c>
      <c r="I5" s="58">
        <v>46</v>
      </c>
    </row>
    <row r="6" spans="1:9" x14ac:dyDescent="0.25">
      <c r="A6" s="25" t="s">
        <v>278</v>
      </c>
      <c r="B6" s="58">
        <v>569</v>
      </c>
      <c r="C6" s="58">
        <v>710</v>
      </c>
      <c r="D6" s="102">
        <v>1130</v>
      </c>
      <c r="E6" s="102">
        <v>1409</v>
      </c>
      <c r="F6" s="58">
        <v>429</v>
      </c>
      <c r="G6" s="58">
        <v>630</v>
      </c>
      <c r="H6" s="58">
        <v>852</v>
      </c>
      <c r="I6" s="102">
        <v>1485</v>
      </c>
    </row>
    <row r="7" spans="1:9" x14ac:dyDescent="0.25">
      <c r="A7" s="25" t="s">
        <v>227</v>
      </c>
      <c r="B7" s="102">
        <v>27257</v>
      </c>
      <c r="C7" s="102">
        <v>28940</v>
      </c>
      <c r="D7" s="102">
        <v>59800</v>
      </c>
      <c r="E7" s="102">
        <v>57449</v>
      </c>
      <c r="F7" s="102">
        <v>20987</v>
      </c>
      <c r="G7" s="102">
        <v>25682</v>
      </c>
      <c r="H7" s="102">
        <v>46715</v>
      </c>
      <c r="I7" s="102">
        <v>60540</v>
      </c>
    </row>
    <row r="8" spans="1:9" x14ac:dyDescent="0.25">
      <c r="A8" s="227" t="s">
        <v>389</v>
      </c>
      <c r="B8" s="228"/>
      <c r="C8" s="228"/>
      <c r="D8" s="228"/>
      <c r="E8" s="228"/>
      <c r="F8" s="228"/>
      <c r="G8" s="228"/>
      <c r="H8" s="228"/>
      <c r="I8" s="228"/>
    </row>
    <row r="9" spans="1:9" x14ac:dyDescent="0.25">
      <c r="A9" s="118"/>
      <c r="B9" s="118"/>
      <c r="C9" s="118"/>
      <c r="D9" s="118"/>
      <c r="E9" s="118"/>
      <c r="F9" s="118"/>
      <c r="G9" s="118"/>
      <c r="H9" s="118"/>
      <c r="I9" s="118"/>
    </row>
    <row r="10" spans="1:9" ht="15" customHeight="1" x14ac:dyDescent="0.25">
      <c r="B10" s="99">
        <v>2013</v>
      </c>
      <c r="C10" s="99">
        <v>2019</v>
      </c>
    </row>
    <row r="11" spans="1:9" x14ac:dyDescent="0.25">
      <c r="A11" t="s">
        <v>293</v>
      </c>
      <c r="B11" s="98">
        <v>1840</v>
      </c>
      <c r="C11" s="98">
        <v>1707</v>
      </c>
      <c r="E11" s="13"/>
      <c r="F11" s="13"/>
    </row>
    <row r="12" spans="1:9" x14ac:dyDescent="0.25">
      <c r="A12" t="s">
        <v>264</v>
      </c>
      <c r="B12">
        <v>206</v>
      </c>
      <c r="C12">
        <v>65</v>
      </c>
      <c r="E12" s="13"/>
      <c r="F12" s="13"/>
    </row>
    <row r="13" spans="1:9" x14ac:dyDescent="0.25">
      <c r="A13" t="s">
        <v>278</v>
      </c>
      <c r="B13" s="98">
        <v>1699</v>
      </c>
      <c r="C13" s="98">
        <v>2118</v>
      </c>
      <c r="E13" s="13"/>
      <c r="F13" s="13"/>
    </row>
    <row r="14" spans="1:9" x14ac:dyDescent="0.25">
      <c r="B14" s="99">
        <v>2013</v>
      </c>
      <c r="C14" s="99">
        <v>2019</v>
      </c>
    </row>
    <row r="15" spans="1:9" x14ac:dyDescent="0.25">
      <c r="A15" t="s">
        <v>293</v>
      </c>
      <c r="B15">
        <f>465+923</f>
        <v>1388</v>
      </c>
      <c r="C15" s="98">
        <v>3412</v>
      </c>
    </row>
    <row r="16" spans="1:9" x14ac:dyDescent="0.25">
      <c r="A16" t="s">
        <v>264</v>
      </c>
      <c r="B16">
        <f>52+103</f>
        <v>155</v>
      </c>
      <c r="C16">
        <v>131</v>
      </c>
    </row>
    <row r="17" spans="1:3" x14ac:dyDescent="0.25">
      <c r="A17" t="s">
        <v>278</v>
      </c>
      <c r="B17" s="98">
        <f>429+852</f>
        <v>1281</v>
      </c>
      <c r="C17" s="98">
        <v>4233</v>
      </c>
    </row>
    <row r="24" spans="1:3" x14ac:dyDescent="0.25">
      <c r="B24" s="90"/>
      <c r="C24" s="90"/>
    </row>
    <row r="25" spans="1:3" x14ac:dyDescent="0.25">
      <c r="C25" s="98"/>
    </row>
    <row r="27" spans="1:3" x14ac:dyDescent="0.25">
      <c r="C27" s="98"/>
    </row>
    <row r="28" spans="1:3" x14ac:dyDescent="0.25">
      <c r="B28" s="98"/>
      <c r="C28" s="98"/>
    </row>
  </sheetData>
  <mergeCells count="6">
    <mergeCell ref="A8:I8"/>
    <mergeCell ref="A1:A2"/>
    <mergeCell ref="F1:G2"/>
    <mergeCell ref="H1:I2"/>
    <mergeCell ref="B1:C2"/>
    <mergeCell ref="D1:E2"/>
  </mergeCells>
  <hyperlinks>
    <hyperlink ref="A8:I8" r:id="rId1" location=":~:text=An%20estimated%20174%2C000%20migrant%20and,care%20coverage%20through%20their%20employer." display="Source: Vital Role of Migrants in the State Economy" xr:uid="{4872C24A-EE5E-466F-936F-DB8603CFDB76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475F-B11C-47DD-A40B-51BC16301F0A}">
  <dimension ref="A1:F13"/>
  <sheetViews>
    <sheetView workbookViewId="0">
      <selection activeCell="B11" sqref="B11"/>
    </sheetView>
  </sheetViews>
  <sheetFormatPr defaultRowHeight="15" x14ac:dyDescent="0.25"/>
  <cols>
    <col min="2" max="2" width="24.28515625" customWidth="1"/>
    <col min="3" max="3" width="22.140625" customWidth="1"/>
    <col min="4" max="4" width="24.5703125" customWidth="1"/>
    <col min="6" max="6" width="24.5703125" customWidth="1"/>
  </cols>
  <sheetData>
    <row r="1" spans="1:6" x14ac:dyDescent="0.25">
      <c r="A1" s="229"/>
      <c r="B1" s="223" t="s">
        <v>391</v>
      </c>
      <c r="C1" s="233" t="s">
        <v>392</v>
      </c>
      <c r="D1" s="234" t="s">
        <v>393</v>
      </c>
      <c r="E1" s="234" t="s">
        <v>394</v>
      </c>
      <c r="F1" s="234"/>
    </row>
    <row r="2" spans="1:6" x14ac:dyDescent="0.25">
      <c r="A2" s="230"/>
      <c r="B2" s="223"/>
      <c r="C2" s="233"/>
      <c r="D2" s="234"/>
      <c r="E2" s="234"/>
      <c r="F2" s="234"/>
    </row>
    <row r="3" spans="1:6" x14ac:dyDescent="0.25">
      <c r="A3" s="25" t="s">
        <v>293</v>
      </c>
      <c r="B3" s="58">
        <v>1647</v>
      </c>
      <c r="C3" s="58">
        <v>924</v>
      </c>
      <c r="D3" s="123">
        <v>0.23</v>
      </c>
      <c r="E3" s="240">
        <v>0.51</v>
      </c>
      <c r="F3" s="240"/>
    </row>
    <row r="4" spans="1:6" x14ac:dyDescent="0.25">
      <c r="A4" s="25" t="s">
        <v>264</v>
      </c>
      <c r="B4" s="58">
        <v>1584</v>
      </c>
      <c r="C4" s="58">
        <v>922</v>
      </c>
      <c r="D4" s="123">
        <v>0.43</v>
      </c>
      <c r="E4" s="240">
        <v>0.41</v>
      </c>
      <c r="F4" s="240"/>
    </row>
    <row r="5" spans="1:6" x14ac:dyDescent="0.25">
      <c r="A5" s="100" t="s">
        <v>278</v>
      </c>
      <c r="B5" s="80">
        <v>4328</v>
      </c>
      <c r="C5" s="80">
        <v>2352</v>
      </c>
      <c r="D5" s="127">
        <v>0.36</v>
      </c>
      <c r="E5" s="239">
        <v>0.4</v>
      </c>
      <c r="F5" s="239"/>
    </row>
    <row r="6" spans="1:6" x14ac:dyDescent="0.25">
      <c r="A6" s="124" t="s">
        <v>398</v>
      </c>
      <c r="B6" s="128"/>
      <c r="C6" s="112"/>
      <c r="D6" s="112"/>
      <c r="E6" s="112"/>
      <c r="F6" s="44"/>
    </row>
    <row r="7" spans="1:6" x14ac:dyDescent="0.25">
      <c r="A7" s="235" t="s">
        <v>397</v>
      </c>
      <c r="B7" s="236"/>
      <c r="C7" s="8"/>
      <c r="D7" s="8"/>
      <c r="E7" s="8"/>
      <c r="F7" s="45"/>
    </row>
    <row r="8" spans="1:6" x14ac:dyDescent="0.25">
      <c r="A8" s="235" t="s">
        <v>396</v>
      </c>
      <c r="B8" s="236"/>
      <c r="C8" s="8"/>
      <c r="D8" s="8"/>
      <c r="E8" s="8"/>
      <c r="F8" s="45"/>
    </row>
    <row r="9" spans="1:6" x14ac:dyDescent="0.25">
      <c r="A9" s="237" t="s">
        <v>395</v>
      </c>
      <c r="B9" s="238"/>
      <c r="C9" s="125"/>
      <c r="D9" s="125"/>
      <c r="E9" s="125"/>
      <c r="F9" s="126"/>
    </row>
    <row r="11" spans="1:6" x14ac:dyDescent="0.25">
      <c r="B11" s="122"/>
    </row>
    <row r="12" spans="1:6" x14ac:dyDescent="0.25">
      <c r="B12" s="122"/>
    </row>
    <row r="13" spans="1:6" x14ac:dyDescent="0.25">
      <c r="B13" s="122"/>
    </row>
  </sheetData>
  <mergeCells count="11">
    <mergeCell ref="A7:B7"/>
    <mergeCell ref="A8:B8"/>
    <mergeCell ref="A9:B9"/>
    <mergeCell ref="E5:F5"/>
    <mergeCell ref="E3:F3"/>
    <mergeCell ref="E4:F4"/>
    <mergeCell ref="A1:A2"/>
    <mergeCell ref="B1:B2"/>
    <mergeCell ref="C1:C2"/>
    <mergeCell ref="D1:D2"/>
    <mergeCell ref="E1:F2"/>
  </mergeCells>
  <hyperlinks>
    <hyperlink ref="A7" r:id="rId1" xr:uid="{E2A0EC54-C079-4CBE-97F6-56041B996C83}"/>
    <hyperlink ref="A8" r:id="rId2" xr:uid="{AF2A0132-A855-4F74-BF4A-D30789BD8189}"/>
    <hyperlink ref="A9" r:id="rId3" xr:uid="{652206D7-7029-44DA-B44F-7FCF3203B2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159C-F888-4301-BCC0-5B8B53DA14E7}">
  <dimension ref="A1:K213"/>
  <sheetViews>
    <sheetView tabSelected="1" topLeftCell="A154" workbookViewId="0">
      <selection activeCell="F167" sqref="F167"/>
    </sheetView>
  </sheetViews>
  <sheetFormatPr defaultRowHeight="15" x14ac:dyDescent="0.25"/>
  <cols>
    <col min="1" max="1" width="21.85546875" customWidth="1"/>
    <col min="2" max="2" width="25.85546875" customWidth="1"/>
    <col min="3" max="3" width="23" customWidth="1"/>
    <col min="5" max="5" width="18.85546875" customWidth="1"/>
    <col min="7" max="7" width="18.5703125" customWidth="1"/>
    <col min="8" max="8" width="12.140625" customWidth="1"/>
    <col min="9" max="9" width="15.7109375" customWidth="1"/>
  </cols>
  <sheetData>
    <row r="1" spans="1:9" s="242" customFormat="1" ht="30" customHeight="1" x14ac:dyDescent="0.25">
      <c r="A1" s="241" t="s">
        <v>399</v>
      </c>
      <c r="I1" s="243"/>
    </row>
    <row r="2" spans="1:9" s="48" customFormat="1" ht="15" customHeight="1" x14ac:dyDescent="0.35">
      <c r="A2" s="131"/>
      <c r="B2" s="132"/>
      <c r="C2" s="132"/>
      <c r="D2" s="132"/>
      <c r="E2" s="132"/>
      <c r="F2" s="132"/>
      <c r="G2" s="132"/>
      <c r="H2" s="132"/>
    </row>
    <row r="3" spans="1:9" x14ac:dyDescent="0.25">
      <c r="A3" s="210"/>
      <c r="B3" s="246" t="s">
        <v>401</v>
      </c>
      <c r="C3" s="223" t="s">
        <v>400</v>
      </c>
      <c r="D3" s="223"/>
      <c r="E3" s="234" t="s">
        <v>402</v>
      </c>
      <c r="F3" s="234"/>
      <c r="G3" s="234" t="s">
        <v>403</v>
      </c>
      <c r="H3" s="234"/>
    </row>
    <row r="4" spans="1:9" x14ac:dyDescent="0.25">
      <c r="A4" s="210"/>
      <c r="B4" s="247"/>
      <c r="C4" s="223"/>
      <c r="D4" s="223"/>
      <c r="E4" s="234"/>
      <c r="F4" s="234"/>
      <c r="G4" s="234"/>
      <c r="H4" s="234"/>
    </row>
    <row r="5" spans="1:9" x14ac:dyDescent="0.25">
      <c r="A5" s="25" t="s">
        <v>293</v>
      </c>
      <c r="B5" s="102">
        <v>9690</v>
      </c>
      <c r="C5" s="240">
        <v>0.11</v>
      </c>
      <c r="D5" s="209"/>
      <c r="E5" s="249">
        <v>6055</v>
      </c>
      <c r="F5" s="209"/>
      <c r="G5" s="240">
        <v>7.0000000000000007E-2</v>
      </c>
      <c r="H5" s="209"/>
    </row>
    <row r="6" spans="1:9" x14ac:dyDescent="0.25">
      <c r="A6" s="25" t="s">
        <v>264</v>
      </c>
      <c r="B6" s="102">
        <v>7050</v>
      </c>
      <c r="C6" s="240">
        <v>0.15</v>
      </c>
      <c r="D6" s="209"/>
      <c r="E6" s="249">
        <v>2979</v>
      </c>
      <c r="F6" s="209"/>
      <c r="G6" s="240">
        <v>0.06</v>
      </c>
      <c r="H6" s="209"/>
    </row>
    <row r="7" spans="1:9" x14ac:dyDescent="0.25">
      <c r="A7" s="25" t="s">
        <v>278</v>
      </c>
      <c r="B7" s="102">
        <v>16080</v>
      </c>
      <c r="C7" s="240">
        <v>0.13</v>
      </c>
      <c r="D7" s="209"/>
      <c r="E7" s="249">
        <v>10048</v>
      </c>
      <c r="F7" s="209"/>
      <c r="G7" s="240">
        <v>0.09</v>
      </c>
      <c r="H7" s="209"/>
    </row>
    <row r="8" spans="1:9" x14ac:dyDescent="0.25">
      <c r="A8" s="248" t="s">
        <v>406</v>
      </c>
      <c r="B8" s="248"/>
      <c r="C8" s="248"/>
      <c r="D8" s="248"/>
      <c r="E8" s="248"/>
      <c r="F8" s="248"/>
      <c r="G8" s="248"/>
      <c r="H8" s="248"/>
    </row>
    <row r="9" spans="1:9" x14ac:dyDescent="0.25">
      <c r="C9" s="8"/>
    </row>
    <row r="10" spans="1:9" x14ac:dyDescent="0.25">
      <c r="A10" s="105"/>
      <c r="B10" s="92" t="s">
        <v>405</v>
      </c>
      <c r="C10" s="92" t="s">
        <v>404</v>
      </c>
    </row>
    <row r="11" spans="1:9" x14ac:dyDescent="0.25">
      <c r="A11" s="25" t="s">
        <v>293</v>
      </c>
      <c r="B11" s="123">
        <v>0.26</v>
      </c>
      <c r="C11" s="123">
        <v>0.75</v>
      </c>
    </row>
    <row r="12" spans="1:9" x14ac:dyDescent="0.25">
      <c r="A12" s="25" t="s">
        <v>264</v>
      </c>
      <c r="B12" s="123">
        <v>0.21</v>
      </c>
      <c r="C12" s="123">
        <v>0.8</v>
      </c>
    </row>
    <row r="13" spans="1:9" x14ac:dyDescent="0.25">
      <c r="A13" s="25" t="s">
        <v>278</v>
      </c>
      <c r="B13" s="123">
        <v>0.25</v>
      </c>
      <c r="C13" s="123">
        <v>0.75</v>
      </c>
    </row>
    <row r="14" spans="1:9" x14ac:dyDescent="0.25">
      <c r="A14" s="248" t="s">
        <v>407</v>
      </c>
      <c r="B14" s="248"/>
      <c r="C14" s="248"/>
    </row>
    <row r="17" spans="1:9" x14ac:dyDescent="0.25">
      <c r="D17" s="72"/>
    </row>
    <row r="18" spans="1:9" s="242" customFormat="1" ht="30" customHeight="1" x14ac:dyDescent="0.25">
      <c r="A18" s="241" t="s">
        <v>410</v>
      </c>
      <c r="I18" s="243"/>
    </row>
    <row r="19" spans="1:9" x14ac:dyDescent="0.25">
      <c r="B19" s="93" t="s">
        <v>409</v>
      </c>
    </row>
    <row r="20" spans="1:9" x14ac:dyDescent="0.25">
      <c r="A20" s="219" t="s">
        <v>408</v>
      </c>
      <c r="B20" s="219"/>
      <c r="C20" s="219"/>
    </row>
    <row r="24" spans="1:9" x14ac:dyDescent="0.25">
      <c r="F24">
        <v>2021</v>
      </c>
      <c r="G24" s="156"/>
    </row>
    <row r="25" spans="1:9" x14ac:dyDescent="0.25">
      <c r="F25">
        <v>2020</v>
      </c>
      <c r="G25" s="156"/>
    </row>
    <row r="26" spans="1:9" x14ac:dyDescent="0.25">
      <c r="F26">
        <v>2019</v>
      </c>
      <c r="G26" s="156"/>
    </row>
    <row r="27" spans="1:9" x14ac:dyDescent="0.25">
      <c r="F27">
        <v>2018</v>
      </c>
      <c r="G27" s="156"/>
    </row>
    <row r="28" spans="1:9" x14ac:dyDescent="0.25">
      <c r="F28">
        <v>2017</v>
      </c>
      <c r="G28" s="156"/>
    </row>
    <row r="29" spans="1:9" x14ac:dyDescent="0.25">
      <c r="F29">
        <v>2016</v>
      </c>
      <c r="G29" s="156"/>
    </row>
    <row r="122" spans="1:5" s="244" customFormat="1" ht="30" customHeight="1" x14ac:dyDescent="0.25">
      <c r="A122" s="244" t="s">
        <v>412</v>
      </c>
    </row>
    <row r="124" spans="1:5" x14ac:dyDescent="0.25">
      <c r="A124" s="25"/>
      <c r="B124" s="25" t="s">
        <v>413</v>
      </c>
      <c r="C124" s="25" t="s">
        <v>344</v>
      </c>
      <c r="D124" s="25" t="s">
        <v>278</v>
      </c>
    </row>
    <row r="125" spans="1:5" x14ac:dyDescent="0.25">
      <c r="A125" s="27">
        <v>2000</v>
      </c>
      <c r="B125" s="25">
        <v>10</v>
      </c>
      <c r="C125" s="25">
        <v>11</v>
      </c>
      <c r="D125" s="25">
        <v>21</v>
      </c>
      <c r="E125" s="50"/>
    </row>
    <row r="126" spans="1:5" x14ac:dyDescent="0.25">
      <c r="A126" s="27">
        <v>2001</v>
      </c>
      <c r="B126" s="25">
        <v>21</v>
      </c>
      <c r="C126" s="25">
        <v>13</v>
      </c>
      <c r="D126" s="25">
        <v>28</v>
      </c>
    </row>
    <row r="127" spans="1:5" x14ac:dyDescent="0.25">
      <c r="A127" s="27">
        <v>2002</v>
      </c>
      <c r="B127" s="25">
        <v>25</v>
      </c>
      <c r="C127" s="25">
        <v>10</v>
      </c>
      <c r="D127" s="25">
        <v>27</v>
      </c>
    </row>
    <row r="128" spans="1:5" x14ac:dyDescent="0.25">
      <c r="A128" s="27">
        <v>2003</v>
      </c>
      <c r="B128" s="25">
        <v>27</v>
      </c>
      <c r="C128" s="25">
        <v>20</v>
      </c>
      <c r="D128" s="25">
        <v>32</v>
      </c>
    </row>
    <row r="129" spans="1:7" x14ac:dyDescent="0.25">
      <c r="A129" s="27">
        <v>2004</v>
      </c>
      <c r="B129" s="25">
        <v>15</v>
      </c>
      <c r="C129" s="25">
        <v>21</v>
      </c>
      <c r="D129" s="25">
        <v>40</v>
      </c>
    </row>
    <row r="130" spans="1:7" x14ac:dyDescent="0.25">
      <c r="A130" s="27">
        <v>2005</v>
      </c>
      <c r="B130" s="25">
        <v>9</v>
      </c>
      <c r="C130" s="25">
        <v>12</v>
      </c>
      <c r="D130" s="25">
        <v>14</v>
      </c>
    </row>
    <row r="131" spans="1:7" x14ac:dyDescent="0.25">
      <c r="A131" s="27">
        <v>2006</v>
      </c>
      <c r="B131" s="25">
        <v>16</v>
      </c>
      <c r="C131" s="25">
        <v>13</v>
      </c>
      <c r="D131" s="25">
        <v>35</v>
      </c>
    </row>
    <row r="132" spans="1:7" x14ac:dyDescent="0.25">
      <c r="A132" s="27">
        <v>2007</v>
      </c>
      <c r="B132" s="25">
        <v>11</v>
      </c>
      <c r="C132" s="25">
        <v>19</v>
      </c>
      <c r="D132" s="25">
        <v>58</v>
      </c>
    </row>
    <row r="133" spans="1:7" x14ac:dyDescent="0.25">
      <c r="A133" s="27">
        <v>2008</v>
      </c>
      <c r="B133" s="25">
        <v>1</v>
      </c>
      <c r="C133" s="25">
        <v>9</v>
      </c>
      <c r="D133" s="25">
        <v>43</v>
      </c>
    </row>
    <row r="134" spans="1:7" x14ac:dyDescent="0.25">
      <c r="A134" s="27">
        <v>2009</v>
      </c>
      <c r="B134" s="25">
        <v>7</v>
      </c>
      <c r="C134" s="25">
        <v>4</v>
      </c>
      <c r="D134" s="25">
        <v>20</v>
      </c>
    </row>
    <row r="135" spans="1:7" x14ac:dyDescent="0.25">
      <c r="A135" s="27">
        <v>2010</v>
      </c>
      <c r="B135" s="25">
        <v>6</v>
      </c>
      <c r="C135" s="25">
        <v>6</v>
      </c>
      <c r="D135" s="25">
        <v>23</v>
      </c>
    </row>
    <row r="136" spans="1:7" x14ac:dyDescent="0.25">
      <c r="A136" s="27">
        <v>2011</v>
      </c>
      <c r="B136" s="25">
        <v>5</v>
      </c>
      <c r="C136" s="25">
        <v>6</v>
      </c>
      <c r="D136" s="25">
        <v>17</v>
      </c>
    </row>
    <row r="137" spans="1:7" x14ac:dyDescent="0.25">
      <c r="A137" s="27">
        <v>2012</v>
      </c>
      <c r="B137" s="25">
        <v>4</v>
      </c>
      <c r="C137" s="25">
        <v>7</v>
      </c>
      <c r="D137" s="25">
        <v>20</v>
      </c>
    </row>
    <row r="138" spans="1:7" x14ac:dyDescent="0.25">
      <c r="A138" s="27">
        <v>2013</v>
      </c>
      <c r="B138" s="25">
        <v>9</v>
      </c>
      <c r="C138" s="25">
        <v>14</v>
      </c>
      <c r="D138" s="25">
        <v>10</v>
      </c>
    </row>
    <row r="139" spans="1:7" x14ac:dyDescent="0.25">
      <c r="A139" s="27">
        <v>2014</v>
      </c>
      <c r="B139" s="25">
        <v>7</v>
      </c>
      <c r="C139" s="25">
        <v>15</v>
      </c>
      <c r="D139" s="25">
        <v>18</v>
      </c>
    </row>
    <row r="140" spans="1:7" x14ac:dyDescent="0.25">
      <c r="A140" s="27">
        <v>2015</v>
      </c>
      <c r="B140" s="25">
        <v>10</v>
      </c>
      <c r="C140" s="25">
        <v>18</v>
      </c>
      <c r="D140" s="25">
        <v>26</v>
      </c>
    </row>
    <row r="141" spans="1:7" x14ac:dyDescent="0.25">
      <c r="A141" s="27">
        <v>2016</v>
      </c>
      <c r="B141" s="25">
        <v>11</v>
      </c>
      <c r="C141" s="25">
        <v>8</v>
      </c>
      <c r="D141" s="25">
        <v>26</v>
      </c>
    </row>
    <row r="142" spans="1:7" x14ac:dyDescent="0.25">
      <c r="A142" s="27">
        <v>2017</v>
      </c>
      <c r="B142" s="25">
        <v>10</v>
      </c>
      <c r="C142" s="25">
        <v>7</v>
      </c>
      <c r="D142" s="25">
        <v>18</v>
      </c>
      <c r="G142" s="13"/>
    </row>
    <row r="143" spans="1:7" x14ac:dyDescent="0.25">
      <c r="A143" s="27">
        <v>2018</v>
      </c>
      <c r="B143" s="25">
        <v>7</v>
      </c>
      <c r="C143" s="25">
        <v>9</v>
      </c>
      <c r="D143" s="25">
        <v>31</v>
      </c>
      <c r="G143" s="13"/>
    </row>
    <row r="144" spans="1:7" x14ac:dyDescent="0.25">
      <c r="A144" s="27">
        <v>2019</v>
      </c>
      <c r="B144" s="25">
        <v>9</v>
      </c>
      <c r="C144" s="25">
        <v>9</v>
      </c>
      <c r="D144" s="25">
        <v>38</v>
      </c>
      <c r="G144" s="13"/>
    </row>
    <row r="145" spans="1:4" x14ac:dyDescent="0.25">
      <c r="A145" s="27">
        <v>2020</v>
      </c>
      <c r="B145" s="25">
        <v>3</v>
      </c>
      <c r="C145" s="25">
        <v>1</v>
      </c>
      <c r="D145" s="25">
        <v>23</v>
      </c>
    </row>
    <row r="146" spans="1:4" x14ac:dyDescent="0.25">
      <c r="A146" s="27">
        <v>2021</v>
      </c>
      <c r="B146" s="25">
        <v>9</v>
      </c>
      <c r="C146" s="25">
        <v>8</v>
      </c>
      <c r="D146" s="25">
        <v>48</v>
      </c>
    </row>
    <row r="147" spans="1:4" x14ac:dyDescent="0.25">
      <c r="A147" s="27">
        <v>2022</v>
      </c>
      <c r="B147" s="25">
        <v>8</v>
      </c>
      <c r="C147" s="25">
        <v>8</v>
      </c>
      <c r="D147" s="25">
        <v>21</v>
      </c>
    </row>
    <row r="148" spans="1:4" x14ac:dyDescent="0.25">
      <c r="A148" s="136" t="s">
        <v>414</v>
      </c>
      <c r="B148" s="137">
        <v>240</v>
      </c>
      <c r="C148" s="137">
        <v>248</v>
      </c>
      <c r="D148" s="137">
        <v>637</v>
      </c>
    </row>
    <row r="149" spans="1:4" x14ac:dyDescent="0.25">
      <c r="A149" s="245" t="s">
        <v>415</v>
      </c>
      <c r="B149" s="245"/>
    </row>
    <row r="152" spans="1:4" x14ac:dyDescent="0.25">
      <c r="A152" s="25" t="s">
        <v>263</v>
      </c>
      <c r="B152" s="34">
        <v>6.3334087310563218E-3</v>
      </c>
    </row>
    <row r="153" spans="1:4" x14ac:dyDescent="0.25">
      <c r="A153" s="25" t="s">
        <v>344</v>
      </c>
      <c r="B153" s="34">
        <v>6.1072155620900247E-3</v>
      </c>
    </row>
    <row r="154" spans="1:4" x14ac:dyDescent="0.25">
      <c r="A154" s="25" t="s">
        <v>278</v>
      </c>
      <c r="B154" s="34">
        <v>3.1667043655281613E-2</v>
      </c>
    </row>
    <row r="160" spans="1:4" s="244" customFormat="1" ht="30" customHeight="1" x14ac:dyDescent="0.25">
      <c r="A160" s="244" t="s">
        <v>416</v>
      </c>
    </row>
    <row r="161" spans="1:11" x14ac:dyDescent="0.25">
      <c r="A161" s="81"/>
      <c r="B161" s="81"/>
      <c r="C161" s="81"/>
      <c r="D161" s="81"/>
      <c r="E161" s="8"/>
      <c r="F161" s="8"/>
      <c r="G161" s="8"/>
      <c r="H161" s="8"/>
      <c r="I161" s="8"/>
      <c r="J161" s="8"/>
      <c r="K161" s="8"/>
    </row>
    <row r="162" spans="1:11" x14ac:dyDescent="0.25">
      <c r="A162" s="25"/>
      <c r="B162" s="157"/>
      <c r="C162" s="157"/>
      <c r="D162" s="157"/>
      <c r="E162" s="8"/>
      <c r="F162" s="8"/>
      <c r="G162" s="8"/>
      <c r="H162" s="8"/>
      <c r="I162" s="8"/>
      <c r="J162" s="8"/>
      <c r="K162" s="8"/>
    </row>
    <row r="163" spans="1:11" x14ac:dyDescent="0.25">
      <c r="A163" s="25"/>
      <c r="B163" s="157"/>
      <c r="C163" s="157"/>
      <c r="D163" s="157"/>
      <c r="E163" s="8"/>
      <c r="F163" s="8"/>
      <c r="G163" s="8"/>
      <c r="H163" s="8"/>
      <c r="I163" s="8"/>
      <c r="J163" s="8"/>
      <c r="K163" s="8"/>
    </row>
    <row r="164" spans="1:11" x14ac:dyDescent="0.25">
      <c r="A164" s="25"/>
      <c r="B164" s="157"/>
      <c r="C164" s="157"/>
      <c r="D164" s="157"/>
      <c r="E164" s="8"/>
      <c r="F164" s="8"/>
      <c r="G164" s="8"/>
      <c r="H164" s="8"/>
      <c r="I164" s="8"/>
      <c r="J164" s="8"/>
      <c r="K164" s="8"/>
    </row>
    <row r="165" spans="1:11" x14ac:dyDescent="0.25">
      <c r="A165" s="25"/>
      <c r="B165" s="157"/>
      <c r="C165" s="157"/>
      <c r="D165" s="157"/>
      <c r="E165" s="8"/>
      <c r="F165" s="8"/>
      <c r="G165" s="8"/>
      <c r="H165" s="8"/>
      <c r="I165" s="8"/>
      <c r="J165" s="8"/>
      <c r="K165" s="8"/>
    </row>
    <row r="166" spans="1:11" x14ac:dyDescent="0.25">
      <c r="A166" s="25"/>
      <c r="B166" s="157"/>
      <c r="C166" s="157"/>
      <c r="D166" s="157"/>
      <c r="E166" s="8"/>
      <c r="F166" s="8"/>
      <c r="G166" s="8"/>
      <c r="H166" s="8"/>
      <c r="I166" s="8"/>
      <c r="J166" s="8"/>
      <c r="K166" s="8"/>
    </row>
    <row r="167" spans="1:11" x14ac:dyDescent="0.25">
      <c r="A167" s="25"/>
      <c r="B167" s="157"/>
      <c r="C167" s="157"/>
      <c r="D167" s="157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69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69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69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69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69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69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69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69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69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69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69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69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138"/>
      <c r="B194" s="8"/>
      <c r="C194" s="69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138"/>
      <c r="B195" s="8"/>
      <c r="C195" s="69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138"/>
      <c r="B196" s="8"/>
      <c r="C196" s="69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138"/>
      <c r="B197" s="8"/>
      <c r="C197" s="69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138"/>
      <c r="B198" s="8"/>
      <c r="C198" s="69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138"/>
      <c r="B199" s="8"/>
      <c r="C199" s="69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138"/>
      <c r="B200" s="8"/>
      <c r="C200" s="69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138"/>
      <c r="B201" s="8"/>
      <c r="C201" s="69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25">
      <c r="A205" s="8"/>
      <c r="B205" s="69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8"/>
      <c r="B206" s="69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8"/>
      <c r="B207" s="69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8"/>
      <c r="B208" s="69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5">
      <c r="A209" s="8"/>
      <c r="B209" s="69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8"/>
      <c r="B210" s="69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25">
      <c r="A211" s="8"/>
      <c r="B211" s="69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8"/>
      <c r="B212" s="69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</sheetData>
  <sheetProtection selectLockedCells="1" selectUnlockedCells="1"/>
  <mergeCells count="22">
    <mergeCell ref="A20:C20"/>
    <mergeCell ref="A122:XFD122"/>
    <mergeCell ref="A149:B149"/>
    <mergeCell ref="A160:XFD160"/>
    <mergeCell ref="A3:A4"/>
    <mergeCell ref="B3:B4"/>
    <mergeCell ref="A8:H8"/>
    <mergeCell ref="A14:C14"/>
    <mergeCell ref="A18:XFD18"/>
    <mergeCell ref="E3:F4"/>
    <mergeCell ref="G3:H4"/>
    <mergeCell ref="E5:F5"/>
    <mergeCell ref="E6:F6"/>
    <mergeCell ref="E7:F7"/>
    <mergeCell ref="G5:H5"/>
    <mergeCell ref="G6:H6"/>
    <mergeCell ref="G7:H7"/>
    <mergeCell ref="A1:XFD1"/>
    <mergeCell ref="C3:D4"/>
    <mergeCell ref="C5:D5"/>
    <mergeCell ref="C6:D6"/>
    <mergeCell ref="C7:D7"/>
  </mergeCells>
  <phoneticPr fontId="15" type="noConversion"/>
  <hyperlinks>
    <hyperlink ref="A8:H8" r:id="rId1" display="Data Source: County Health Rankings " xr:uid="{F3457A36-5039-4C8D-8BDB-18C376BB5847}"/>
    <hyperlink ref="A14:C14" r:id="rId2" display="Data Source: Feeding America " xr:uid="{5D8307C7-0472-478C-9309-979C169C3BA1}"/>
    <hyperlink ref="B19" r:id="rId3" xr:uid="{B8FE0C28-7A5B-4A3E-8D1B-47FE0DACE5A1}"/>
    <hyperlink ref="A149:B149" r:id="rId4" display="Source: Oregon Department of Forestry" xr:uid="{4D126D4E-F887-42CB-94F6-6C7EB53E7B4C}"/>
  </hyperlinks>
  <pageMargins left="0.7" right="0.7" top="0.75" bottom="0.75" header="0.3" footer="0.3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5230-27B6-404B-909C-BB44B5326C84}">
  <dimension ref="A2:G41"/>
  <sheetViews>
    <sheetView topLeftCell="A33" workbookViewId="0">
      <selection activeCell="D43" sqref="D43"/>
    </sheetView>
  </sheetViews>
  <sheetFormatPr defaultRowHeight="15" x14ac:dyDescent="0.25"/>
  <cols>
    <col min="2" max="2" width="18.28515625" customWidth="1"/>
    <col min="3" max="3" width="24.28515625" customWidth="1"/>
    <col min="4" max="4" width="38" customWidth="1"/>
    <col min="5" max="5" width="26.42578125" customWidth="1"/>
    <col min="6" max="6" width="17.5703125" customWidth="1"/>
  </cols>
  <sheetData>
    <row r="2" spans="1:5" x14ac:dyDescent="0.25">
      <c r="A2" s="259" t="s">
        <v>427</v>
      </c>
      <c r="B2" s="259"/>
      <c r="C2" s="259"/>
      <c r="D2" s="259"/>
      <c r="E2" s="259"/>
    </row>
    <row r="3" spans="1:5" s="16" customFormat="1" x14ac:dyDescent="0.25">
      <c r="A3" s="58"/>
      <c r="B3" s="88" t="s">
        <v>420</v>
      </c>
      <c r="C3" s="88" t="s">
        <v>421</v>
      </c>
      <c r="D3" s="88" t="s">
        <v>422</v>
      </c>
      <c r="E3" s="88" t="s">
        <v>423</v>
      </c>
    </row>
    <row r="4" spans="1:5" x14ac:dyDescent="0.25">
      <c r="A4" s="25" t="s">
        <v>263</v>
      </c>
      <c r="B4" s="133">
        <v>1386</v>
      </c>
      <c r="C4" s="88">
        <v>675</v>
      </c>
      <c r="D4" s="88">
        <v>711</v>
      </c>
      <c r="E4" s="59">
        <v>0.51300000000000001</v>
      </c>
    </row>
    <row r="5" spans="1:5" x14ac:dyDescent="0.25">
      <c r="A5" s="25" t="s">
        <v>264</v>
      </c>
      <c r="B5" s="133">
        <v>1059</v>
      </c>
      <c r="C5" s="88">
        <v>599</v>
      </c>
      <c r="D5" s="88">
        <v>460</v>
      </c>
      <c r="E5" s="59">
        <v>0.434</v>
      </c>
    </row>
    <row r="6" spans="1:5" x14ac:dyDescent="0.25">
      <c r="A6" s="25" t="s">
        <v>278</v>
      </c>
      <c r="B6" s="133">
        <v>3108</v>
      </c>
      <c r="C6" s="133">
        <v>1704</v>
      </c>
      <c r="D6" s="133">
        <v>1404</v>
      </c>
      <c r="E6" s="59">
        <v>0.45200000000000001</v>
      </c>
    </row>
    <row r="8" spans="1:5" x14ac:dyDescent="0.25">
      <c r="A8" s="259" t="s">
        <v>428</v>
      </c>
      <c r="B8" s="259"/>
      <c r="C8" s="259"/>
      <c r="D8" s="259"/>
    </row>
    <row r="9" spans="1:5" x14ac:dyDescent="0.25">
      <c r="A9" s="25"/>
      <c r="B9" s="58" t="s">
        <v>424</v>
      </c>
      <c r="C9" s="58" t="s">
        <v>425</v>
      </c>
      <c r="D9" s="58" t="s">
        <v>426</v>
      </c>
    </row>
    <row r="10" spans="1:5" x14ac:dyDescent="0.25">
      <c r="A10" s="25" t="s">
        <v>263</v>
      </c>
      <c r="B10" s="55">
        <v>0.16300000000000001</v>
      </c>
      <c r="C10" s="55">
        <v>0.74399999999999999</v>
      </c>
      <c r="D10" s="55">
        <v>8.4000000000000005E-2</v>
      </c>
    </row>
    <row r="11" spans="1:5" x14ac:dyDescent="0.25">
      <c r="A11" s="25" t="s">
        <v>264</v>
      </c>
      <c r="B11" s="55">
        <v>0.20499999999999999</v>
      </c>
      <c r="C11" s="55">
        <v>0.60499999999999998</v>
      </c>
      <c r="D11" s="55">
        <v>0.11799999999999999</v>
      </c>
    </row>
    <row r="12" spans="1:5" x14ac:dyDescent="0.25">
      <c r="A12" s="25" t="s">
        <v>278</v>
      </c>
      <c r="B12" s="55">
        <v>0.21099999999999999</v>
      </c>
      <c r="C12" s="55">
        <v>0.61</v>
      </c>
      <c r="D12" s="55">
        <v>9.7000000000000003E-2</v>
      </c>
    </row>
    <row r="13" spans="1:5" x14ac:dyDescent="0.25">
      <c r="A13" s="25" t="s">
        <v>227</v>
      </c>
      <c r="B13" s="55">
        <v>0.20699999999999999</v>
      </c>
      <c r="C13" s="55">
        <v>0.63900000000000001</v>
      </c>
      <c r="D13" s="55">
        <v>0.108</v>
      </c>
    </row>
    <row r="14" spans="1:5" x14ac:dyDescent="0.25">
      <c r="B14" s="16"/>
      <c r="C14" s="16"/>
      <c r="D14" s="16"/>
    </row>
    <row r="15" spans="1:5" x14ac:dyDescent="0.25">
      <c r="A15" s="160" t="s">
        <v>429</v>
      </c>
      <c r="B15" s="160"/>
      <c r="C15" s="160"/>
    </row>
    <row r="16" spans="1:5" x14ac:dyDescent="0.25">
      <c r="A16" s="160"/>
      <c r="B16" s="160"/>
      <c r="C16" s="160"/>
    </row>
    <row r="17" spans="1:7" x14ac:dyDescent="0.25">
      <c r="A17" s="25"/>
      <c r="B17" s="58">
        <v>2019</v>
      </c>
      <c r="C17" s="58">
        <v>2020</v>
      </c>
    </row>
    <row r="18" spans="1:7" x14ac:dyDescent="0.25">
      <c r="A18" s="25" t="s">
        <v>263</v>
      </c>
      <c r="B18" s="97">
        <v>0.51639916259595253</v>
      </c>
      <c r="C18" s="97">
        <v>0.48360083740404747</v>
      </c>
    </row>
    <row r="19" spans="1:7" x14ac:dyDescent="0.25">
      <c r="A19" s="25" t="s">
        <v>264</v>
      </c>
      <c r="B19" s="97">
        <v>0.55429292929292928</v>
      </c>
      <c r="C19" s="97">
        <v>0.44570707070707072</v>
      </c>
    </row>
    <row r="20" spans="1:7" x14ac:dyDescent="0.25">
      <c r="A20" s="25" t="s">
        <v>278</v>
      </c>
      <c r="B20" s="97">
        <v>0.51828890266584005</v>
      </c>
      <c r="C20" s="97">
        <v>0.48171109733415995</v>
      </c>
    </row>
    <row r="21" spans="1:7" x14ac:dyDescent="0.25">
      <c r="A21" s="25" t="s">
        <v>227</v>
      </c>
      <c r="B21" s="97">
        <v>0.53218350457809538</v>
      </c>
      <c r="C21" s="97">
        <v>0.46781649542190468</v>
      </c>
    </row>
    <row r="22" spans="1:7" x14ac:dyDescent="0.25">
      <c r="B22" s="141"/>
      <c r="C22" s="13"/>
    </row>
    <row r="23" spans="1:7" x14ac:dyDescent="0.25">
      <c r="A23" s="261" t="s">
        <v>437</v>
      </c>
      <c r="B23" s="261"/>
      <c r="C23" s="261"/>
      <c r="D23" s="261"/>
      <c r="E23" s="261"/>
      <c r="F23" s="261"/>
    </row>
    <row r="24" spans="1:7" x14ac:dyDescent="0.25">
      <c r="A24" s="25"/>
      <c r="B24" s="58" t="s">
        <v>430</v>
      </c>
      <c r="C24" s="58" t="s">
        <v>431</v>
      </c>
      <c r="D24" s="58" t="s">
        <v>432</v>
      </c>
      <c r="E24" s="58" t="s">
        <v>433</v>
      </c>
      <c r="F24" s="58" t="s">
        <v>434</v>
      </c>
    </row>
    <row r="25" spans="1:7" x14ac:dyDescent="0.25">
      <c r="A25" s="142" t="s">
        <v>263</v>
      </c>
      <c r="B25" s="97">
        <v>1.7241379310344827E-2</v>
      </c>
      <c r="C25" s="97">
        <v>0.43103448275862066</v>
      </c>
      <c r="D25" s="97">
        <v>0.10344827586206896</v>
      </c>
      <c r="E25" s="97">
        <v>6.3218390804597707E-2</v>
      </c>
      <c r="F25" s="97">
        <v>0.38505747126436779</v>
      </c>
      <c r="G25" s="98"/>
    </row>
    <row r="26" spans="1:7" x14ac:dyDescent="0.25">
      <c r="A26" s="142" t="s">
        <v>264</v>
      </c>
      <c r="B26" s="97">
        <v>9.9009900990099011E-3</v>
      </c>
      <c r="C26" s="97">
        <v>0.43069306930693069</v>
      </c>
      <c r="D26" s="97">
        <v>4.9504950495049507E-2</v>
      </c>
      <c r="E26" s="97">
        <v>7.4257425742574254E-2</v>
      </c>
      <c r="F26" s="97">
        <v>0.43564356435643564</v>
      </c>
      <c r="G26" s="98"/>
    </row>
    <row r="27" spans="1:7" x14ac:dyDescent="0.25">
      <c r="A27" s="142" t="s">
        <v>278</v>
      </c>
      <c r="B27" s="97">
        <v>1.5299026425591099E-2</v>
      </c>
      <c r="C27" s="97">
        <v>0.36161335187760779</v>
      </c>
      <c r="D27" s="97">
        <v>0.11543810848400557</v>
      </c>
      <c r="E27" s="97">
        <v>6.397774687065369E-2</v>
      </c>
      <c r="F27" s="97">
        <v>0.44367176634214184</v>
      </c>
      <c r="G27" s="98"/>
    </row>
    <row r="28" spans="1:7" x14ac:dyDescent="0.25">
      <c r="A28" s="143" t="s">
        <v>227</v>
      </c>
      <c r="B28" s="101">
        <v>2.6591363689845864E-2</v>
      </c>
      <c r="C28" s="101">
        <v>0.71055418284504057</v>
      </c>
      <c r="D28" s="101">
        <v>0.1666078362160254</v>
      </c>
      <c r="E28" s="101">
        <v>9.6246617249088132E-2</v>
      </c>
      <c r="F28" s="101" t="s">
        <v>435</v>
      </c>
      <c r="G28" s="98"/>
    </row>
    <row r="29" spans="1:7" x14ac:dyDescent="0.25">
      <c r="A29" s="260" t="s">
        <v>436</v>
      </c>
      <c r="B29" s="260"/>
      <c r="C29" s="260"/>
      <c r="D29" s="260"/>
      <c r="E29" s="260"/>
      <c r="F29" s="260"/>
    </row>
    <row r="30" spans="1:7" x14ac:dyDescent="0.25">
      <c r="A30" s="8"/>
      <c r="B30" s="13"/>
      <c r="C30" s="13"/>
      <c r="D30" s="13"/>
      <c r="E30" s="13"/>
      <c r="F30" s="13"/>
    </row>
    <row r="31" spans="1:7" x14ac:dyDescent="0.25">
      <c r="A31" s="160" t="s">
        <v>438</v>
      </c>
      <c r="B31" s="160"/>
      <c r="C31" s="160"/>
      <c r="D31" s="160"/>
      <c r="E31" s="13"/>
      <c r="F31" s="13"/>
    </row>
    <row r="32" spans="1:7" x14ac:dyDescent="0.25">
      <c r="A32" s="160"/>
      <c r="B32" s="160"/>
      <c r="C32" s="160"/>
      <c r="D32" s="160"/>
      <c r="E32" s="13"/>
      <c r="F32" s="13"/>
    </row>
    <row r="33" spans="1:6" x14ac:dyDescent="0.25">
      <c r="A33" s="25"/>
      <c r="B33" s="144">
        <v>2018</v>
      </c>
      <c r="C33" s="144">
        <v>2019</v>
      </c>
      <c r="D33" s="144">
        <v>2020</v>
      </c>
      <c r="E33" s="13"/>
      <c r="F33" s="13"/>
    </row>
    <row r="34" spans="1:6" x14ac:dyDescent="0.25">
      <c r="A34" s="25" t="s">
        <v>263</v>
      </c>
      <c r="B34" s="145">
        <v>9.9</v>
      </c>
      <c r="C34" s="145">
        <v>10.6</v>
      </c>
      <c r="D34" s="145">
        <v>9.1</v>
      </c>
      <c r="E34" s="13"/>
      <c r="F34" s="13"/>
    </row>
    <row r="35" spans="1:6" x14ac:dyDescent="0.25">
      <c r="A35" s="25" t="s">
        <v>264</v>
      </c>
      <c r="B35" s="96">
        <v>18</v>
      </c>
      <c r="C35" s="96">
        <v>20.2</v>
      </c>
      <c r="D35" s="96">
        <v>19.8</v>
      </c>
    </row>
    <row r="36" spans="1:6" x14ac:dyDescent="0.25">
      <c r="A36" s="25" t="s">
        <v>278</v>
      </c>
      <c r="B36" s="96">
        <v>20.399999999999999</v>
      </c>
      <c r="C36" s="96">
        <v>18.600000000000001</v>
      </c>
      <c r="D36" s="96">
        <v>18.5</v>
      </c>
    </row>
    <row r="37" spans="1:6" x14ac:dyDescent="0.25">
      <c r="A37" s="25" t="s">
        <v>227</v>
      </c>
      <c r="B37" s="96">
        <v>14.4</v>
      </c>
      <c r="C37" s="96">
        <v>15.7</v>
      </c>
      <c r="D37" s="96">
        <v>13.4</v>
      </c>
    </row>
    <row r="39" spans="1:6" x14ac:dyDescent="0.25">
      <c r="A39" s="256" t="s">
        <v>343</v>
      </c>
      <c r="B39" s="257"/>
      <c r="C39" s="258"/>
    </row>
    <row r="40" spans="1:6" x14ac:dyDescent="0.25">
      <c r="A40" s="250" t="s">
        <v>440</v>
      </c>
      <c r="B40" s="251"/>
      <c r="C40" s="252"/>
    </row>
    <row r="41" spans="1:6" x14ac:dyDescent="0.25">
      <c r="A41" s="253" t="s">
        <v>441</v>
      </c>
      <c r="B41" s="254"/>
      <c r="C41" s="255"/>
    </row>
  </sheetData>
  <mergeCells count="9">
    <mergeCell ref="A31:D32"/>
    <mergeCell ref="A40:C40"/>
    <mergeCell ref="A41:C41"/>
    <mergeCell ref="A39:C39"/>
    <mergeCell ref="A2:E2"/>
    <mergeCell ref="A8:D8"/>
    <mergeCell ref="A15:C16"/>
    <mergeCell ref="A29:F29"/>
    <mergeCell ref="A23:F23"/>
  </mergeCells>
  <hyperlinks>
    <hyperlink ref="A40:C40" r:id="rId1" display="2019 Child Welfare Data Book " xr:uid="{9B3028EB-73E2-474C-AA39-58756CE7A646}"/>
    <hyperlink ref="A41:C41" r:id="rId2" display="2020 Child Welfare Data Book " xr:uid="{925DB55E-3EA1-4C78-89B2-EBA4A24C356A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F2E7-A175-4C9D-9922-7C5CF5474C2E}">
  <dimension ref="A2:L37"/>
  <sheetViews>
    <sheetView workbookViewId="0">
      <selection activeCell="G18" sqref="G18"/>
    </sheetView>
  </sheetViews>
  <sheetFormatPr defaultRowHeight="15" x14ac:dyDescent="0.25"/>
  <cols>
    <col min="2" max="2" width="22.140625" customWidth="1"/>
    <col min="3" max="3" width="21.7109375" customWidth="1"/>
  </cols>
  <sheetData>
    <row r="2" spans="1:12" x14ac:dyDescent="0.25">
      <c r="A2" s="262" t="s">
        <v>451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</row>
    <row r="3" spans="1:12" x14ac:dyDescent="0.25">
      <c r="A3" s="25"/>
      <c r="B3" s="209" t="s">
        <v>450</v>
      </c>
      <c r="C3" s="209"/>
      <c r="D3" s="209"/>
      <c r="E3" s="209"/>
      <c r="F3" s="209"/>
      <c r="G3" s="25"/>
      <c r="H3" s="209" t="s">
        <v>449</v>
      </c>
      <c r="I3" s="209"/>
      <c r="J3" s="209"/>
      <c r="K3" s="209"/>
      <c r="L3" s="209"/>
    </row>
    <row r="4" spans="1:12" x14ac:dyDescent="0.25">
      <c r="A4" s="25"/>
      <c r="B4" s="148" t="s">
        <v>442</v>
      </c>
      <c r="C4" s="148" t="s">
        <v>443</v>
      </c>
      <c r="D4" s="148" t="s">
        <v>444</v>
      </c>
      <c r="E4" s="148" t="s">
        <v>445</v>
      </c>
      <c r="F4" s="148" t="s">
        <v>342</v>
      </c>
      <c r="G4" s="148"/>
      <c r="H4" s="58"/>
      <c r="I4" s="148" t="s">
        <v>442</v>
      </c>
      <c r="J4" s="148" t="s">
        <v>443</v>
      </c>
      <c r="K4" s="148" t="s">
        <v>444</v>
      </c>
      <c r="L4" s="148" t="s">
        <v>445</v>
      </c>
    </row>
    <row r="5" spans="1:12" x14ac:dyDescent="0.25">
      <c r="A5" s="25" t="s">
        <v>263</v>
      </c>
      <c r="B5" s="58">
        <v>39</v>
      </c>
      <c r="C5" s="58">
        <v>27</v>
      </c>
      <c r="D5" s="58">
        <v>11</v>
      </c>
      <c r="E5" s="58">
        <v>6</v>
      </c>
      <c r="F5" s="58">
        <v>83</v>
      </c>
      <c r="G5" s="58"/>
      <c r="H5" s="107" t="s">
        <v>263</v>
      </c>
      <c r="I5" s="97" cm="1">
        <f t="array" ref="I5:L8">B5:E8/F5:F8</f>
        <v>0.46987951807228917</v>
      </c>
      <c r="J5" s="97">
        <v>0.3253012048192771</v>
      </c>
      <c r="K5" s="97">
        <v>0.13253012048192772</v>
      </c>
      <c r="L5" s="97">
        <v>7.2289156626506021E-2</v>
      </c>
    </row>
    <row r="6" spans="1:12" x14ac:dyDescent="0.25">
      <c r="A6" s="25" t="s">
        <v>264</v>
      </c>
      <c r="B6" s="58">
        <v>63</v>
      </c>
      <c r="C6" s="58">
        <v>63</v>
      </c>
      <c r="D6" s="58">
        <v>27</v>
      </c>
      <c r="E6" s="58">
        <v>24</v>
      </c>
      <c r="F6" s="58">
        <v>177</v>
      </c>
      <c r="G6" s="58"/>
      <c r="H6" s="107" t="s">
        <v>264</v>
      </c>
      <c r="I6" s="97">
        <v>0.3559322033898305</v>
      </c>
      <c r="J6" s="97">
        <v>0.3559322033898305</v>
      </c>
      <c r="K6" s="97">
        <v>0.15254237288135594</v>
      </c>
      <c r="L6" s="97">
        <v>0.13559322033898305</v>
      </c>
    </row>
    <row r="7" spans="1:12" x14ac:dyDescent="0.25">
      <c r="A7" s="25" t="s">
        <v>278</v>
      </c>
      <c r="B7" s="58">
        <v>115</v>
      </c>
      <c r="C7" s="58">
        <v>79</v>
      </c>
      <c r="D7" s="58">
        <v>62</v>
      </c>
      <c r="E7" s="58">
        <v>30</v>
      </c>
      <c r="F7" s="58">
        <v>286</v>
      </c>
      <c r="G7" s="58"/>
      <c r="H7" s="107" t="s">
        <v>278</v>
      </c>
      <c r="I7" s="97">
        <v>0.40209790209790208</v>
      </c>
      <c r="J7" s="97">
        <v>0.2762237762237762</v>
      </c>
      <c r="K7" s="97">
        <v>0.21678321678321677</v>
      </c>
      <c r="L7" s="97">
        <v>0.1048951048951049</v>
      </c>
    </row>
    <row r="8" spans="1:12" x14ac:dyDescent="0.25">
      <c r="A8" s="25" t="s">
        <v>227</v>
      </c>
      <c r="B8" s="58">
        <v>3886</v>
      </c>
      <c r="C8" s="58">
        <v>3126</v>
      </c>
      <c r="D8" s="58">
        <v>2039</v>
      </c>
      <c r="E8" s="58">
        <v>787</v>
      </c>
      <c r="F8" s="58">
        <v>9838</v>
      </c>
      <c r="G8" s="58"/>
      <c r="H8" s="107" t="s">
        <v>227</v>
      </c>
      <c r="I8" s="97">
        <v>0.39499898353323848</v>
      </c>
      <c r="J8" s="97">
        <v>0.31774750965643422</v>
      </c>
      <c r="K8" s="97">
        <v>0.20725757267737344</v>
      </c>
      <c r="L8" s="97">
        <v>7.9995934132953847E-2</v>
      </c>
    </row>
    <row r="9" spans="1:12" x14ac:dyDescent="0.25">
      <c r="H9" s="14"/>
    </row>
    <row r="10" spans="1:12" x14ac:dyDescent="0.25">
      <c r="A10" s="261" t="s">
        <v>453</v>
      </c>
      <c r="B10" s="261"/>
      <c r="C10" s="261"/>
      <c r="D10" s="261"/>
      <c r="E10" s="261"/>
      <c r="F10" s="261"/>
      <c r="G10" s="261"/>
      <c r="H10" s="261"/>
    </row>
    <row r="11" spans="1:12" x14ac:dyDescent="0.25">
      <c r="A11" s="108"/>
      <c r="B11" s="209" t="s">
        <v>452</v>
      </c>
      <c r="C11" s="209"/>
      <c r="D11" s="209"/>
      <c r="E11" s="25"/>
      <c r="F11" s="209" t="s">
        <v>449</v>
      </c>
      <c r="G11" s="209"/>
      <c r="H11" s="209"/>
    </row>
    <row r="12" spans="1:12" x14ac:dyDescent="0.25">
      <c r="A12" s="25"/>
      <c r="B12" s="58">
        <v>2019</v>
      </c>
      <c r="C12" s="58">
        <v>2020</v>
      </c>
      <c r="D12" s="58" t="s">
        <v>342</v>
      </c>
      <c r="E12" s="58"/>
      <c r="F12" s="58"/>
      <c r="G12" s="58">
        <v>2019</v>
      </c>
      <c r="H12" s="58">
        <v>2020</v>
      </c>
    </row>
    <row r="13" spans="1:12" x14ac:dyDescent="0.25">
      <c r="A13" s="25" t="s">
        <v>263</v>
      </c>
      <c r="B13" s="58">
        <v>106</v>
      </c>
      <c r="C13" s="58">
        <v>83</v>
      </c>
      <c r="D13" s="58">
        <f>SUM(B13:C13)</f>
        <v>189</v>
      </c>
      <c r="E13" s="58"/>
      <c r="F13" s="58" t="s">
        <v>263</v>
      </c>
      <c r="G13" s="97" cm="1">
        <f t="array" ref="G13:H16">B13:C16/D13:D16</f>
        <v>0.56084656084656082</v>
      </c>
      <c r="H13" s="97">
        <v>0.43915343915343913</v>
      </c>
    </row>
    <row r="14" spans="1:12" x14ac:dyDescent="0.25">
      <c r="A14" s="25" t="s">
        <v>264</v>
      </c>
      <c r="B14" s="58">
        <v>198</v>
      </c>
      <c r="C14" s="58">
        <v>177</v>
      </c>
      <c r="D14" s="58">
        <f>SUM(B14:C14)</f>
        <v>375</v>
      </c>
      <c r="E14" s="58"/>
      <c r="F14" s="58" t="s">
        <v>264</v>
      </c>
      <c r="G14" s="97">
        <v>0.52800000000000002</v>
      </c>
      <c r="H14" s="97">
        <v>0.47199999999999998</v>
      </c>
    </row>
    <row r="15" spans="1:12" x14ac:dyDescent="0.25">
      <c r="A15" s="25" t="s">
        <v>278</v>
      </c>
      <c r="B15" s="58">
        <v>318</v>
      </c>
      <c r="C15" s="58">
        <v>286</v>
      </c>
      <c r="D15" s="58">
        <f>SUM(B15:C15)</f>
        <v>604</v>
      </c>
      <c r="E15" s="58"/>
      <c r="F15" s="58" t="s">
        <v>278</v>
      </c>
      <c r="G15" s="97">
        <v>0.52649006622516559</v>
      </c>
      <c r="H15" s="97">
        <v>0.47350993377483441</v>
      </c>
    </row>
    <row r="16" spans="1:12" x14ac:dyDescent="0.25">
      <c r="A16" s="25" t="s">
        <v>227</v>
      </c>
      <c r="B16" s="102">
        <v>10887</v>
      </c>
      <c r="C16" s="58">
        <v>9838</v>
      </c>
      <c r="D16" s="102">
        <f>SUM(B16:C16)</f>
        <v>20725</v>
      </c>
      <c r="E16" s="58"/>
      <c r="F16" s="58" t="s">
        <v>227</v>
      </c>
      <c r="G16" s="97">
        <v>0.52530759951749095</v>
      </c>
      <c r="H16" s="97">
        <v>0.47469240048250905</v>
      </c>
    </row>
    <row r="18" spans="1:6" ht="15" customHeight="1" x14ac:dyDescent="0.25">
      <c r="A18" s="72"/>
      <c r="B18" s="149"/>
      <c r="C18" s="149"/>
    </row>
    <row r="19" spans="1:6" x14ac:dyDescent="0.25">
      <c r="A19" s="262" t="s">
        <v>454</v>
      </c>
      <c r="B19" s="262"/>
      <c r="C19" s="262"/>
    </row>
    <row r="20" spans="1:6" x14ac:dyDescent="0.25">
      <c r="A20" s="27"/>
      <c r="B20" s="58">
        <v>2019</v>
      </c>
      <c r="C20" s="58">
        <v>2020</v>
      </c>
    </row>
    <row r="21" spans="1:6" x14ac:dyDescent="0.25">
      <c r="A21" s="25" t="s">
        <v>263</v>
      </c>
      <c r="B21" s="58">
        <v>42</v>
      </c>
      <c r="C21" s="58">
        <v>47</v>
      </c>
    </row>
    <row r="22" spans="1:6" x14ac:dyDescent="0.25">
      <c r="A22" s="25" t="s">
        <v>264</v>
      </c>
      <c r="B22" s="58">
        <v>81</v>
      </c>
      <c r="C22" s="58">
        <v>59</v>
      </c>
    </row>
    <row r="23" spans="1:6" x14ac:dyDescent="0.25">
      <c r="A23" s="25" t="s">
        <v>278</v>
      </c>
      <c r="B23" s="58">
        <v>167</v>
      </c>
      <c r="C23" s="58">
        <v>169</v>
      </c>
    </row>
    <row r="25" spans="1:6" ht="15" customHeight="1" x14ac:dyDescent="0.25">
      <c r="A25" s="72"/>
      <c r="B25" s="149"/>
      <c r="C25" s="149"/>
      <c r="D25" s="49"/>
      <c r="E25" s="49"/>
      <c r="F25" s="49"/>
    </row>
    <row r="26" spans="1:6" x14ac:dyDescent="0.25">
      <c r="A26" s="262" t="s">
        <v>455</v>
      </c>
      <c r="B26" s="262"/>
      <c r="C26" s="262"/>
      <c r="D26" s="14"/>
      <c r="E26" s="14"/>
    </row>
    <row r="27" spans="1:6" x14ac:dyDescent="0.25">
      <c r="A27" s="27"/>
      <c r="B27" s="58" t="s">
        <v>447</v>
      </c>
      <c r="C27" s="58" t="s">
        <v>448</v>
      </c>
    </row>
    <row r="28" spans="1:6" x14ac:dyDescent="0.25">
      <c r="A28" s="25" t="s">
        <v>263</v>
      </c>
      <c r="B28" s="58">
        <v>0</v>
      </c>
      <c r="C28" s="58">
        <v>0</v>
      </c>
    </row>
    <row r="29" spans="1:6" x14ac:dyDescent="0.25">
      <c r="A29" s="25" t="s">
        <v>264</v>
      </c>
      <c r="B29" s="58">
        <v>23</v>
      </c>
      <c r="C29" s="58">
        <v>43</v>
      </c>
    </row>
    <row r="30" spans="1:6" x14ac:dyDescent="0.25">
      <c r="A30" s="25" t="s">
        <v>278</v>
      </c>
      <c r="B30" s="58">
        <v>82</v>
      </c>
      <c r="C30" s="58">
        <v>66</v>
      </c>
    </row>
    <row r="31" spans="1:6" x14ac:dyDescent="0.25">
      <c r="A31" s="8"/>
      <c r="B31" s="104"/>
      <c r="C31" s="104"/>
    </row>
    <row r="32" spans="1:6" x14ac:dyDescent="0.25">
      <c r="A32" s="262" t="s">
        <v>446</v>
      </c>
      <c r="B32" s="262"/>
      <c r="C32" s="262"/>
    </row>
    <row r="33" spans="1:3" x14ac:dyDescent="0.25">
      <c r="A33" s="25"/>
      <c r="B33" s="58">
        <v>2019</v>
      </c>
      <c r="C33" s="58">
        <v>2020</v>
      </c>
    </row>
    <row r="34" spans="1:3" x14ac:dyDescent="0.25">
      <c r="A34" s="25" t="s">
        <v>263</v>
      </c>
      <c r="B34" s="58">
        <v>15.8</v>
      </c>
      <c r="C34" s="58">
        <v>17.5</v>
      </c>
    </row>
    <row r="35" spans="1:3" x14ac:dyDescent="0.25">
      <c r="A35" s="25" t="s">
        <v>264</v>
      </c>
      <c r="B35" s="58">
        <v>22.3</v>
      </c>
      <c r="C35" s="58">
        <v>25.5</v>
      </c>
    </row>
    <row r="36" spans="1:3" x14ac:dyDescent="0.25">
      <c r="A36" s="25" t="s">
        <v>278</v>
      </c>
      <c r="B36" s="58">
        <v>12.9</v>
      </c>
      <c r="C36" s="58">
        <v>12.7</v>
      </c>
    </row>
    <row r="37" spans="1:3" x14ac:dyDescent="0.25">
      <c r="A37" s="25" t="s">
        <v>227</v>
      </c>
      <c r="B37" s="58">
        <v>19.7</v>
      </c>
      <c r="C37" s="58">
        <v>20.9</v>
      </c>
    </row>
  </sheetData>
  <mergeCells count="9">
    <mergeCell ref="A32:C32"/>
    <mergeCell ref="A19:C19"/>
    <mergeCell ref="B3:F3"/>
    <mergeCell ref="H3:L3"/>
    <mergeCell ref="A2:L2"/>
    <mergeCell ref="F11:H11"/>
    <mergeCell ref="B11:D11"/>
    <mergeCell ref="A10:H10"/>
    <mergeCell ref="A26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Outline </vt:lpstr>
      <vt:lpstr>ACEs</vt:lpstr>
      <vt:lpstr>K-12 data </vt:lpstr>
      <vt:lpstr>Domestic Violence </vt:lpstr>
      <vt:lpstr>Oregon Healthy Teen Data </vt:lpstr>
      <vt:lpstr>MH Treatment (Adults) </vt:lpstr>
      <vt:lpstr>Substance Use Treatment </vt:lpstr>
      <vt:lpstr>Migrant Farm Worker </vt:lpstr>
      <vt:lpstr>WIC</vt:lpstr>
      <vt:lpstr>Built Environment </vt:lpstr>
      <vt:lpstr>Child abuse</vt:lpstr>
      <vt:lpstr>Foster 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BANWARTH Peter</dc:creator>
  <cp:lastModifiedBy>Katie Walsh</cp:lastModifiedBy>
  <dcterms:created xsi:type="dcterms:W3CDTF">2021-10-25T22:42:58Z</dcterms:created>
  <dcterms:modified xsi:type="dcterms:W3CDTF">2022-02-21T19:27:00Z</dcterms:modified>
</cp:coreProperties>
</file>