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checkCompatibility="1" autoCompressPictures="0" defaultThemeVersion="124226"/>
  <mc:AlternateContent xmlns:mc="http://schemas.openxmlformats.org/markup-compatibility/2006">
    <mc:Choice Requires="x15">
      <x15ac:absPath xmlns:x15ac="http://schemas.microsoft.com/office/spreadsheetml/2010/11/ac" url="/Users/cuongtieu-kim/Data/Dropbox/cntt/Giang day/Diem qua trinh/2020-2021/HKI/"/>
    </mc:Choice>
  </mc:AlternateContent>
  <xr:revisionPtr revIDLastSave="0" documentId="13_ncr:1_{64B8B5BC-8E4C-2B46-98C8-604F736D6AA1}" xr6:coauthVersionLast="45" xr6:coauthVersionMax="45" xr10:uidLastSave="{00000000-0000-0000-0000-000000000000}"/>
  <bookViews>
    <workbookView xWindow="0" yWindow="460" windowWidth="28800" windowHeight="16880" activeTab="4" xr2:uid="{00000000-000D-0000-FFFF-FFFF00000000}"/>
  </bookViews>
  <sheets>
    <sheet name="Bảng thống kê theo CĐR" sheetId="2" r:id="rId1"/>
    <sheet name="diem EXE" sheetId="3" r:id="rId2"/>
    <sheet name="diem MXE" sheetId="4" r:id="rId3"/>
    <sheet name="diem FEX" sheetId="5" r:id="rId4"/>
    <sheet name="Mau 4" sheetId="8" r:id="rId5"/>
    <sheet name="Phieu cham Thi cuoi ky" sheetId="1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3" i="13" l="1"/>
  <c r="Y14" i="13"/>
  <c r="Y15" i="13"/>
  <c r="Y16" i="13"/>
  <c r="Y17" i="13"/>
  <c r="Y18" i="13"/>
  <c r="Y19" i="13"/>
  <c r="Y20" i="13"/>
  <c r="Y21" i="13"/>
  <c r="Y22" i="13"/>
  <c r="Y23" i="13"/>
  <c r="Y24" i="13"/>
  <c r="Y25" i="13"/>
  <c r="Y26" i="13"/>
  <c r="Y27" i="13"/>
  <c r="Y28" i="13"/>
  <c r="Y29" i="13"/>
  <c r="Y30" i="13"/>
  <c r="Y31" i="13"/>
  <c r="Y32" i="13"/>
  <c r="Y33" i="13"/>
  <c r="Y34" i="13"/>
  <c r="Y35" i="13"/>
  <c r="Y12" i="13"/>
  <c r="J15" i="4"/>
  <c r="J16" i="4"/>
  <c r="J17" i="4"/>
  <c r="J18" i="4"/>
  <c r="J19" i="4"/>
  <c r="J20" i="4"/>
  <c r="J21" i="4"/>
  <c r="J22" i="4"/>
  <c r="J23" i="4"/>
  <c r="J24" i="4"/>
  <c r="J25" i="4"/>
  <c r="J26" i="4"/>
  <c r="J27" i="4"/>
  <c r="J28" i="4"/>
  <c r="J29" i="4"/>
  <c r="J30" i="4"/>
  <c r="J31" i="4"/>
  <c r="J32" i="4"/>
  <c r="J33" i="4"/>
  <c r="J34" i="4"/>
  <c r="J35" i="4"/>
  <c r="J36" i="4"/>
  <c r="J37" i="4"/>
  <c r="L14" i="5" l="1"/>
  <c r="L15" i="5"/>
  <c r="L16" i="5"/>
  <c r="L17" i="5"/>
  <c r="L18" i="5"/>
  <c r="L19" i="5"/>
  <c r="L20" i="5"/>
  <c r="L21" i="5"/>
  <c r="L22" i="5"/>
  <c r="L23" i="5"/>
  <c r="L24" i="5"/>
  <c r="L25" i="5"/>
  <c r="L26" i="5"/>
  <c r="L27" i="5"/>
  <c r="L28" i="5"/>
  <c r="L29" i="5"/>
  <c r="L30" i="5"/>
  <c r="L31" i="5"/>
  <c r="L32" i="5"/>
  <c r="L33" i="5"/>
  <c r="L34" i="5"/>
  <c r="L35" i="5"/>
  <c r="L36" i="5"/>
  <c r="K14" i="5"/>
  <c r="K15" i="5"/>
  <c r="K16" i="5"/>
  <c r="K17" i="5"/>
  <c r="K18" i="5"/>
  <c r="K19" i="5"/>
  <c r="K20" i="5"/>
  <c r="K21" i="5"/>
  <c r="K22" i="5"/>
  <c r="K23" i="5"/>
  <c r="K24" i="5"/>
  <c r="K25" i="5"/>
  <c r="K26" i="5"/>
  <c r="K27" i="5"/>
  <c r="K28" i="5"/>
  <c r="K29" i="5"/>
  <c r="K30" i="5"/>
  <c r="K31" i="5"/>
  <c r="K32" i="5"/>
  <c r="K33" i="5"/>
  <c r="K34" i="5"/>
  <c r="K35" i="5"/>
  <c r="K36" i="5"/>
  <c r="G14" i="3" l="1"/>
  <c r="F15" i="2" s="1"/>
  <c r="G15" i="3"/>
  <c r="G16" i="3"/>
  <c r="F17" i="2" s="1"/>
  <c r="G17" i="3"/>
  <c r="G18" i="3"/>
  <c r="F19" i="2" s="1"/>
  <c r="G19" i="3"/>
  <c r="F20" i="2" s="1"/>
  <c r="G20" i="3"/>
  <c r="F21" i="2" s="1"/>
  <c r="G21" i="3"/>
  <c r="F22" i="2" s="1"/>
  <c r="G22" i="3"/>
  <c r="F23" i="2" s="1"/>
  <c r="G23" i="3"/>
  <c r="G24" i="3"/>
  <c r="F25" i="2" s="1"/>
  <c r="G25" i="3"/>
  <c r="G26" i="3"/>
  <c r="F27" i="2" s="1"/>
  <c r="G27" i="3"/>
  <c r="F28" i="2" s="1"/>
  <c r="G28" i="3"/>
  <c r="F29" i="2" s="1"/>
  <c r="G29" i="3"/>
  <c r="G30" i="3"/>
  <c r="F31" i="2" s="1"/>
  <c r="G31" i="3"/>
  <c r="F32" i="2" s="1"/>
  <c r="G32" i="3"/>
  <c r="F33" i="2" s="1"/>
  <c r="G33" i="3"/>
  <c r="F34" i="2" s="1"/>
  <c r="G34" i="3"/>
  <c r="F35" i="2" s="1"/>
  <c r="G35" i="3"/>
  <c r="F36" i="2" s="1"/>
  <c r="G36" i="3"/>
  <c r="F37" i="2" s="1"/>
  <c r="J15" i="2"/>
  <c r="J16" i="2"/>
  <c r="J17" i="2"/>
  <c r="J18" i="2"/>
  <c r="J19" i="2"/>
  <c r="J20" i="2"/>
  <c r="J21" i="2"/>
  <c r="J22" i="2"/>
  <c r="J23" i="2"/>
  <c r="J24" i="2"/>
  <c r="J25" i="2"/>
  <c r="J26" i="2"/>
  <c r="J27" i="2"/>
  <c r="J28" i="2"/>
  <c r="J29" i="2"/>
  <c r="J30" i="2"/>
  <c r="J31" i="2"/>
  <c r="J32" i="2"/>
  <c r="J33" i="2"/>
  <c r="J34" i="2"/>
  <c r="J35" i="2"/>
  <c r="J36" i="2"/>
  <c r="J37" i="2"/>
  <c r="J17" i="5"/>
  <c r="I18" i="2" s="1"/>
  <c r="J25" i="5"/>
  <c r="I26" i="2" s="1"/>
  <c r="J33" i="5"/>
  <c r="I34" i="2" s="1"/>
  <c r="X13" i="13"/>
  <c r="J14" i="5" s="1"/>
  <c r="I15" i="2" s="1"/>
  <c r="X14" i="13"/>
  <c r="J15" i="5" s="1"/>
  <c r="I16" i="2" s="1"/>
  <c r="X15" i="13"/>
  <c r="J16" i="5" s="1"/>
  <c r="I17" i="2" s="1"/>
  <c r="X16" i="13"/>
  <c r="X17" i="13"/>
  <c r="J18" i="5" s="1"/>
  <c r="I19" i="2" s="1"/>
  <c r="X18" i="13"/>
  <c r="J19" i="5" s="1"/>
  <c r="I20" i="2" s="1"/>
  <c r="X19" i="13"/>
  <c r="J20" i="5" s="1"/>
  <c r="I21" i="2" s="1"/>
  <c r="X20" i="13"/>
  <c r="J21" i="5" s="1"/>
  <c r="I22" i="2" s="1"/>
  <c r="X21" i="13"/>
  <c r="J22" i="5" s="1"/>
  <c r="I23" i="2" s="1"/>
  <c r="X22" i="13"/>
  <c r="J23" i="5" s="1"/>
  <c r="I24" i="2" s="1"/>
  <c r="X23" i="13"/>
  <c r="J24" i="5" s="1"/>
  <c r="I25" i="2" s="1"/>
  <c r="X24" i="13"/>
  <c r="X25" i="13"/>
  <c r="J26" i="5" s="1"/>
  <c r="I27" i="2" s="1"/>
  <c r="X26" i="13"/>
  <c r="J27" i="5" s="1"/>
  <c r="I28" i="2" s="1"/>
  <c r="X27" i="13"/>
  <c r="J28" i="5" s="1"/>
  <c r="I29" i="2" s="1"/>
  <c r="X28" i="13"/>
  <c r="J29" i="5" s="1"/>
  <c r="I30" i="2" s="1"/>
  <c r="X29" i="13"/>
  <c r="J30" i="5" s="1"/>
  <c r="I31" i="2" s="1"/>
  <c r="X30" i="13"/>
  <c r="J31" i="5" s="1"/>
  <c r="I32" i="2" s="1"/>
  <c r="X31" i="13"/>
  <c r="J32" i="5" s="1"/>
  <c r="I33" i="2" s="1"/>
  <c r="X32" i="13"/>
  <c r="X33" i="13"/>
  <c r="J34" i="5" s="1"/>
  <c r="I35" i="2" s="1"/>
  <c r="X34" i="13"/>
  <c r="J35" i="5" s="1"/>
  <c r="I36" i="2" s="1"/>
  <c r="X35" i="13"/>
  <c r="J36" i="5" s="1"/>
  <c r="I37" i="2" s="1"/>
  <c r="F23" i="8"/>
  <c r="F32" i="8"/>
  <c r="G15" i="8"/>
  <c r="K16" i="2"/>
  <c r="G17" i="8"/>
  <c r="K18" i="2"/>
  <c r="G19" i="8"/>
  <c r="H20" i="2"/>
  <c r="G21" i="8"/>
  <c r="K22" i="2"/>
  <c r="K23" i="2"/>
  <c r="H24" i="2"/>
  <c r="K25" i="2"/>
  <c r="H26" i="2"/>
  <c r="G27" i="8"/>
  <c r="H28" i="2"/>
  <c r="K29" i="2"/>
  <c r="G30" i="8"/>
  <c r="H31" i="2"/>
  <c r="K32" i="2"/>
  <c r="K33" i="2"/>
  <c r="K34" i="2"/>
  <c r="H35" i="2"/>
  <c r="K36" i="2"/>
  <c r="G37" i="8"/>
  <c r="R14" i="3"/>
  <c r="T15" i="2" s="1"/>
  <c r="R15" i="3"/>
  <c r="T16" i="2" s="1"/>
  <c r="R16" i="3"/>
  <c r="T17" i="2" s="1"/>
  <c r="R17" i="3"/>
  <c r="T18" i="2" s="1"/>
  <c r="R18" i="3"/>
  <c r="T19" i="2" s="1"/>
  <c r="R19" i="3"/>
  <c r="T20" i="2" s="1"/>
  <c r="R20" i="3"/>
  <c r="T21" i="2" s="1"/>
  <c r="R21" i="3"/>
  <c r="T22" i="2" s="1"/>
  <c r="R22" i="3"/>
  <c r="T23" i="2" s="1"/>
  <c r="R23" i="3"/>
  <c r="T24" i="2" s="1"/>
  <c r="R24" i="3"/>
  <c r="T25" i="2" s="1"/>
  <c r="R25" i="3"/>
  <c r="T26" i="2" s="1"/>
  <c r="R26" i="3"/>
  <c r="T27" i="2" s="1"/>
  <c r="R27" i="3"/>
  <c r="T28" i="2" s="1"/>
  <c r="R28" i="3"/>
  <c r="T29" i="2" s="1"/>
  <c r="R29" i="3"/>
  <c r="T30" i="2" s="1"/>
  <c r="R30" i="3"/>
  <c r="T31" i="2" s="1"/>
  <c r="R31" i="3"/>
  <c r="T32" i="2" s="1"/>
  <c r="R32" i="3"/>
  <c r="T33" i="2" s="1"/>
  <c r="R33" i="3"/>
  <c r="T34" i="2" s="1"/>
  <c r="R34" i="3"/>
  <c r="T35" i="2" s="1"/>
  <c r="R35" i="3"/>
  <c r="T36" i="2" s="1"/>
  <c r="R36" i="3"/>
  <c r="T37" i="2" s="1"/>
  <c r="Q14" i="3"/>
  <c r="S15" i="2" s="1"/>
  <c r="Q15" i="3"/>
  <c r="S16" i="2" s="1"/>
  <c r="Q16" i="3"/>
  <c r="S17" i="2" s="1"/>
  <c r="Q17" i="3"/>
  <c r="S18" i="2" s="1"/>
  <c r="Q18" i="3"/>
  <c r="S19" i="2" s="1"/>
  <c r="Q19" i="3"/>
  <c r="S20" i="2" s="1"/>
  <c r="Q20" i="3"/>
  <c r="S21" i="2" s="1"/>
  <c r="Q21" i="3"/>
  <c r="S22" i="2" s="1"/>
  <c r="Q22" i="3"/>
  <c r="S23" i="2" s="1"/>
  <c r="Q23" i="3"/>
  <c r="S24" i="2" s="1"/>
  <c r="Q24" i="3"/>
  <c r="S25" i="2" s="1"/>
  <c r="Q25" i="3"/>
  <c r="S26" i="2" s="1"/>
  <c r="Q26" i="3"/>
  <c r="S27" i="2" s="1"/>
  <c r="Q27" i="3"/>
  <c r="S28" i="2" s="1"/>
  <c r="Q28" i="3"/>
  <c r="S29" i="2" s="1"/>
  <c r="Q29" i="3"/>
  <c r="S30" i="2" s="1"/>
  <c r="Q30" i="3"/>
  <c r="S31" i="2" s="1"/>
  <c r="Q31" i="3"/>
  <c r="S32" i="2" s="1"/>
  <c r="Q32" i="3"/>
  <c r="S33" i="2" s="1"/>
  <c r="Q33" i="3"/>
  <c r="S34" i="2" s="1"/>
  <c r="Q34" i="3"/>
  <c r="S35" i="2" s="1"/>
  <c r="Q35" i="3"/>
  <c r="S36" i="2" s="1"/>
  <c r="Q36" i="3"/>
  <c r="S37" i="2" s="1"/>
  <c r="P14" i="3"/>
  <c r="R15" i="2" s="1"/>
  <c r="P15" i="3"/>
  <c r="R16" i="2" s="1"/>
  <c r="P16" i="3"/>
  <c r="R17" i="2" s="1"/>
  <c r="P17" i="3"/>
  <c r="R18" i="2" s="1"/>
  <c r="P18" i="3"/>
  <c r="R19" i="2" s="1"/>
  <c r="P19" i="3"/>
  <c r="R20" i="2" s="1"/>
  <c r="P20" i="3"/>
  <c r="R21" i="2" s="1"/>
  <c r="P21" i="3"/>
  <c r="R22" i="2" s="1"/>
  <c r="P22" i="3"/>
  <c r="R23" i="2" s="1"/>
  <c r="P23" i="3"/>
  <c r="R24" i="2" s="1"/>
  <c r="P24" i="3"/>
  <c r="R25" i="2" s="1"/>
  <c r="P25" i="3"/>
  <c r="R26" i="2" s="1"/>
  <c r="P26" i="3"/>
  <c r="R27" i="2" s="1"/>
  <c r="P27" i="3"/>
  <c r="R28" i="2" s="1"/>
  <c r="P28" i="3"/>
  <c r="R29" i="2" s="1"/>
  <c r="P29" i="3"/>
  <c r="R30" i="2" s="1"/>
  <c r="P30" i="3"/>
  <c r="R31" i="2" s="1"/>
  <c r="P31" i="3"/>
  <c r="R32" i="2" s="1"/>
  <c r="P32" i="3"/>
  <c r="R33" i="2" s="1"/>
  <c r="P33" i="3"/>
  <c r="R34" i="2" s="1"/>
  <c r="P34" i="3"/>
  <c r="R35" i="2" s="1"/>
  <c r="P35" i="3"/>
  <c r="R36" i="2" s="1"/>
  <c r="P36" i="3"/>
  <c r="R37" i="2" s="1"/>
  <c r="O14" i="3"/>
  <c r="O15" i="3"/>
  <c r="O16" i="3"/>
  <c r="O17" i="3"/>
  <c r="O18" i="3"/>
  <c r="O19" i="3"/>
  <c r="O20" i="3"/>
  <c r="O21" i="3"/>
  <c r="O22" i="3"/>
  <c r="O23" i="3"/>
  <c r="O24" i="3"/>
  <c r="O25" i="3"/>
  <c r="O26" i="3"/>
  <c r="O27" i="3"/>
  <c r="O28" i="3"/>
  <c r="O29" i="3"/>
  <c r="O30" i="3"/>
  <c r="O31" i="3"/>
  <c r="O32" i="3"/>
  <c r="O33" i="3"/>
  <c r="O34" i="3"/>
  <c r="O35" i="3"/>
  <c r="O36" i="3"/>
  <c r="N14" i="3"/>
  <c r="P15" i="2" s="1"/>
  <c r="N15" i="3"/>
  <c r="P16" i="2" s="1"/>
  <c r="N16" i="3"/>
  <c r="P17" i="2" s="1"/>
  <c r="N17" i="3"/>
  <c r="P18" i="2" s="1"/>
  <c r="N18" i="3"/>
  <c r="P19" i="2" s="1"/>
  <c r="N19" i="3"/>
  <c r="P20" i="2" s="1"/>
  <c r="N20" i="3"/>
  <c r="P21" i="2" s="1"/>
  <c r="N21" i="3"/>
  <c r="P22" i="2" s="1"/>
  <c r="N22" i="3"/>
  <c r="P23" i="2" s="1"/>
  <c r="N23" i="3"/>
  <c r="P24" i="2" s="1"/>
  <c r="N24" i="3"/>
  <c r="P25" i="2" s="1"/>
  <c r="N25" i="3"/>
  <c r="P26" i="2" s="1"/>
  <c r="N26" i="3"/>
  <c r="P27" i="2" s="1"/>
  <c r="N27" i="3"/>
  <c r="P28" i="2" s="1"/>
  <c r="N28" i="3"/>
  <c r="P29" i="2" s="1"/>
  <c r="N29" i="3"/>
  <c r="P30" i="2" s="1"/>
  <c r="N30" i="3"/>
  <c r="P31" i="2" s="1"/>
  <c r="N31" i="3"/>
  <c r="P32" i="2" s="1"/>
  <c r="N32" i="3"/>
  <c r="P33" i="2" s="1"/>
  <c r="N33" i="3"/>
  <c r="P34" i="2" s="1"/>
  <c r="N34" i="3"/>
  <c r="P35" i="2" s="1"/>
  <c r="N35" i="3"/>
  <c r="P36" i="2" s="1"/>
  <c r="N36" i="3"/>
  <c r="P37" i="2" s="1"/>
  <c r="M14" i="3"/>
  <c r="M15" i="3"/>
  <c r="M16" i="3"/>
  <c r="M17" i="3"/>
  <c r="M18" i="3"/>
  <c r="M19" i="3"/>
  <c r="M20" i="3"/>
  <c r="M21" i="3"/>
  <c r="M22" i="3"/>
  <c r="M23" i="3"/>
  <c r="M24" i="3"/>
  <c r="M25" i="3"/>
  <c r="M26" i="3"/>
  <c r="M27" i="3"/>
  <c r="M28" i="3"/>
  <c r="M29" i="3"/>
  <c r="M30" i="3"/>
  <c r="M31" i="3"/>
  <c r="M32" i="3"/>
  <c r="M33" i="3"/>
  <c r="M34" i="3"/>
  <c r="M35" i="3"/>
  <c r="M36" i="3"/>
  <c r="L14" i="3"/>
  <c r="L15" i="3"/>
  <c r="L16" i="3"/>
  <c r="L17" i="3"/>
  <c r="L18" i="3"/>
  <c r="L19" i="3"/>
  <c r="L20" i="3"/>
  <c r="L21" i="3"/>
  <c r="L22" i="3"/>
  <c r="L23" i="3"/>
  <c r="L24" i="3"/>
  <c r="L25" i="3"/>
  <c r="L26" i="3"/>
  <c r="L27" i="3"/>
  <c r="L28" i="3"/>
  <c r="L29" i="3"/>
  <c r="L30" i="3"/>
  <c r="L31" i="3"/>
  <c r="L32" i="3"/>
  <c r="L33" i="3"/>
  <c r="L34" i="3"/>
  <c r="L35" i="3"/>
  <c r="L36" i="3"/>
  <c r="K23" i="8" l="1"/>
  <c r="F34" i="8"/>
  <c r="E32" i="2"/>
  <c r="E20" i="2"/>
  <c r="E28" i="2"/>
  <c r="E31" i="2"/>
  <c r="F35" i="8"/>
  <c r="E35" i="2"/>
  <c r="E22" i="2"/>
  <c r="F30" i="8"/>
  <c r="K30" i="8" s="1"/>
  <c r="F30" i="2"/>
  <c r="F26" i="8"/>
  <c r="F26" i="2"/>
  <c r="E26" i="2" s="1"/>
  <c r="F18" i="8"/>
  <c r="F18" i="2"/>
  <c r="F24" i="8"/>
  <c r="F24" i="2"/>
  <c r="E24" i="2" s="1"/>
  <c r="F16" i="8"/>
  <c r="F16" i="2"/>
  <c r="G29" i="8"/>
  <c r="G23" i="8"/>
  <c r="H34" i="2"/>
  <c r="E34" i="2" s="1"/>
  <c r="H27" i="2"/>
  <c r="E27" i="2" s="1"/>
  <c r="H17" i="2"/>
  <c r="E17" i="2" s="1"/>
  <c r="K27" i="2"/>
  <c r="K15" i="2"/>
  <c r="G34" i="8"/>
  <c r="G28" i="8"/>
  <c r="G20" i="8"/>
  <c r="H33" i="2"/>
  <c r="E33" i="2" s="1"/>
  <c r="H23" i="2"/>
  <c r="E23" i="2" s="1"/>
  <c r="H15" i="2"/>
  <c r="E15" i="2" s="1"/>
  <c r="K21" i="2"/>
  <c r="G33" i="8"/>
  <c r="G25" i="8"/>
  <c r="G18" i="8"/>
  <c r="H30" i="2"/>
  <c r="H21" i="2"/>
  <c r="E21" i="2" s="1"/>
  <c r="K20" i="2"/>
  <c r="G31" i="8"/>
  <c r="G24" i="8"/>
  <c r="H36" i="2"/>
  <c r="E36" i="2" s="1"/>
  <c r="H29" i="2"/>
  <c r="E29" i="2" s="1"/>
  <c r="H18" i="2"/>
  <c r="K28" i="2"/>
  <c r="K17" i="2"/>
  <c r="F15" i="8"/>
  <c r="K15" i="8" s="1"/>
  <c r="F31" i="8"/>
  <c r="K31" i="8" s="1"/>
  <c r="F20" i="8"/>
  <c r="K20" i="8" s="1"/>
  <c r="F33" i="8"/>
  <c r="F21" i="8"/>
  <c r="K21" i="8" s="1"/>
  <c r="F29" i="8"/>
  <c r="K29" i="8" s="1"/>
  <c r="F36" i="8"/>
  <c r="F19" i="8"/>
  <c r="K19" i="8" s="1"/>
  <c r="F22" i="8"/>
  <c r="F37" i="8"/>
  <c r="K37" i="8" s="1"/>
  <c r="F27" i="8"/>
  <c r="K27" i="8" s="1"/>
  <c r="F25" i="8"/>
  <c r="F28" i="8"/>
  <c r="G35" i="8"/>
  <c r="K35" i="2"/>
  <c r="K24" i="2"/>
  <c r="H19" i="2"/>
  <c r="E19" i="2" s="1"/>
  <c r="K19" i="2"/>
  <c r="G36" i="8"/>
  <c r="H25" i="2"/>
  <c r="E25" i="2" s="1"/>
  <c r="G32" i="8"/>
  <c r="K32" i="8" s="1"/>
  <c r="H32" i="2"/>
  <c r="G22" i="8"/>
  <c r="H22" i="2"/>
  <c r="H37" i="2"/>
  <c r="E37" i="2" s="1"/>
  <c r="K37" i="2"/>
  <c r="K30" i="2"/>
  <c r="K31" i="2"/>
  <c r="K26" i="2"/>
  <c r="G26" i="8"/>
  <c r="G16" i="8"/>
  <c r="H16" i="2"/>
  <c r="F17" i="8"/>
  <c r="K17" i="8" s="1"/>
  <c r="J14" i="4"/>
  <c r="E18" i="2" l="1"/>
  <c r="K18" i="8"/>
  <c r="K34" i="8"/>
  <c r="K28" i="8"/>
  <c r="E16" i="2"/>
  <c r="K16" i="8"/>
  <c r="K24" i="8"/>
  <c r="K26" i="8"/>
  <c r="K33" i="8"/>
  <c r="K36" i="8"/>
  <c r="K35" i="8"/>
  <c r="E30" i="2"/>
  <c r="K22" i="8"/>
  <c r="K25" i="8"/>
  <c r="L13" i="5"/>
  <c r="K13" i="5"/>
  <c r="X12" i="13"/>
  <c r="J13" i="5" s="1"/>
  <c r="J14" i="2" l="1"/>
  <c r="R13" i="3"/>
  <c r="T14" i="2" s="1"/>
  <c r="Q13" i="3"/>
  <c r="P13" i="3"/>
  <c r="R14" i="2" s="1"/>
  <c r="O13" i="3"/>
  <c r="H14" i="2"/>
  <c r="G14" i="8"/>
  <c r="S17" i="5"/>
  <c r="T18" i="5"/>
  <c r="T17" i="5"/>
  <c r="I14" i="2"/>
  <c r="K14" i="2" l="1"/>
  <c r="Z18" i="3"/>
  <c r="Z17" i="3"/>
  <c r="AA17" i="3"/>
  <c r="AA18" i="3"/>
  <c r="S14" i="2"/>
  <c r="X18" i="3"/>
  <c r="N13" i="3"/>
  <c r="P14" i="2" s="1"/>
  <c r="M13" i="3"/>
  <c r="L13" i="3"/>
  <c r="G13" i="3"/>
  <c r="F14" i="8" l="1"/>
  <c r="K14" i="8" s="1"/>
  <c r="F14" i="2"/>
  <c r="E14" i="2" s="1"/>
  <c r="W17" i="3"/>
  <c r="Y17" i="3"/>
  <c r="V18" i="3"/>
  <c r="W18" i="3"/>
  <c r="X17" i="3"/>
  <c r="Y18" i="3"/>
  <c r="U17" i="3"/>
  <c r="V17" i="3"/>
  <c r="U18" i="3"/>
  <c r="U15" i="2"/>
  <c r="U16" i="2"/>
  <c r="U17" i="2"/>
  <c r="U18" i="2"/>
  <c r="U19" i="2"/>
  <c r="U20" i="2"/>
  <c r="U21" i="2"/>
  <c r="U22" i="2"/>
  <c r="U23" i="2"/>
  <c r="U24" i="2"/>
  <c r="U25" i="2"/>
  <c r="U26" i="2"/>
  <c r="U27" i="2"/>
  <c r="U28" i="2"/>
  <c r="U29" i="2"/>
  <c r="U30" i="2"/>
  <c r="U31" i="2"/>
  <c r="U32" i="2"/>
  <c r="U33" i="2"/>
  <c r="U34" i="2"/>
  <c r="U35" i="2"/>
  <c r="U36" i="2"/>
  <c r="U37" i="2"/>
  <c r="U14" i="2"/>
  <c r="G19" i="2"/>
  <c r="G27" i="2"/>
  <c r="G15" i="2"/>
  <c r="G16" i="2"/>
  <c r="G17" i="2"/>
  <c r="G18" i="2"/>
  <c r="G20" i="2"/>
  <c r="G21" i="2"/>
  <c r="G22" i="2"/>
  <c r="G23" i="2"/>
  <c r="G24" i="2"/>
  <c r="G25" i="2"/>
  <c r="G26" i="2"/>
  <c r="G28" i="2"/>
  <c r="G29" i="2"/>
  <c r="G30" i="2"/>
  <c r="G31" i="2"/>
  <c r="G32" i="2"/>
  <c r="G33" i="2"/>
  <c r="G34" i="2"/>
  <c r="G35" i="2"/>
  <c r="G36" i="2"/>
  <c r="G37" i="2"/>
  <c r="N15" i="2"/>
  <c r="N16" i="2"/>
  <c r="N17" i="2"/>
  <c r="N18" i="2"/>
  <c r="N19" i="2"/>
  <c r="N20" i="2"/>
  <c r="N21" i="2"/>
  <c r="N22" i="2"/>
  <c r="N23" i="2"/>
  <c r="N24" i="2"/>
  <c r="N25" i="2"/>
  <c r="N26" i="2"/>
  <c r="N27" i="2"/>
  <c r="N28" i="2"/>
  <c r="N29" i="2"/>
  <c r="N30" i="2"/>
  <c r="N31" i="2"/>
  <c r="N32" i="2"/>
  <c r="N33" i="2"/>
  <c r="N34" i="2"/>
  <c r="N35" i="2"/>
  <c r="N36" i="2"/>
  <c r="N37" i="2"/>
  <c r="M15" i="2"/>
  <c r="M16" i="2"/>
  <c r="M17" i="2"/>
  <c r="M18" i="2"/>
  <c r="M19" i="2"/>
  <c r="M20" i="2"/>
  <c r="M21" i="2"/>
  <c r="M22" i="2"/>
  <c r="M23" i="2"/>
  <c r="M24" i="2"/>
  <c r="M25" i="2"/>
  <c r="M26" i="2"/>
  <c r="M27" i="2"/>
  <c r="M28" i="2"/>
  <c r="M29" i="2"/>
  <c r="M30" i="2"/>
  <c r="M31" i="2"/>
  <c r="M32" i="2"/>
  <c r="M33" i="2"/>
  <c r="M34" i="2"/>
  <c r="M35" i="2"/>
  <c r="M36" i="2"/>
  <c r="M37" i="2"/>
  <c r="L15" i="2"/>
  <c r="L16" i="2"/>
  <c r="L17" i="2"/>
  <c r="L18" i="2"/>
  <c r="L19" i="2"/>
  <c r="L20" i="2"/>
  <c r="L21" i="2"/>
  <c r="L22" i="2"/>
  <c r="L23" i="2"/>
  <c r="L24" i="2"/>
  <c r="L25" i="2"/>
  <c r="L26" i="2"/>
  <c r="L27" i="2"/>
  <c r="L28" i="2"/>
  <c r="L29" i="2"/>
  <c r="L30" i="2"/>
  <c r="L31" i="2"/>
  <c r="L32" i="2"/>
  <c r="L33" i="2"/>
  <c r="L34" i="2"/>
  <c r="L35" i="2"/>
  <c r="L36" i="2"/>
  <c r="L37" i="2"/>
  <c r="G14" i="2"/>
  <c r="C41" i="2"/>
  <c r="N14" i="2"/>
  <c r="M14" i="2"/>
  <c r="L14" i="2"/>
  <c r="S18" i="5"/>
  <c r="O34" i="2" l="1"/>
  <c r="O21" i="2"/>
  <c r="Q23" i="2"/>
  <c r="Q32" i="2"/>
  <c r="O36" i="2"/>
  <c r="O20" i="2"/>
  <c r="Q26" i="2"/>
  <c r="O18" i="2"/>
  <c r="O29" i="2"/>
  <c r="O27" i="2"/>
  <c r="Q37" i="2"/>
  <c r="Q21" i="2"/>
  <c r="O22" i="2"/>
  <c r="Q35" i="2"/>
  <c r="Q19" i="2"/>
  <c r="Q16" i="2"/>
  <c r="O32" i="2"/>
  <c r="O16" i="2"/>
  <c r="Q22" i="2"/>
  <c r="Q36" i="2"/>
  <c r="O17" i="2"/>
  <c r="O23" i="2"/>
  <c r="Q33" i="2"/>
  <c r="Q17" i="2"/>
  <c r="Q24" i="2"/>
  <c r="Q31" i="2"/>
  <c r="Q15" i="2"/>
  <c r="O37" i="2"/>
  <c r="O28" i="2"/>
  <c r="Q34" i="2"/>
  <c r="Q18" i="2"/>
  <c r="Q28" i="2"/>
  <c r="O35" i="2"/>
  <c r="O19" i="2"/>
  <c r="Q29" i="2"/>
  <c r="O33" i="2"/>
  <c r="Q27" i="2"/>
  <c r="O26" i="2"/>
  <c r="O25" i="2"/>
  <c r="O24" i="2"/>
  <c r="Q30" i="2"/>
  <c r="O30" i="2"/>
  <c r="Q20" i="2"/>
  <c r="O31" i="2"/>
  <c r="O15" i="2"/>
  <c r="Q25" i="2"/>
  <c r="O14" i="2"/>
  <c r="S39" i="2"/>
  <c r="R39" i="2"/>
  <c r="R38" i="2"/>
  <c r="O39" i="2"/>
  <c r="S38" i="2"/>
  <c r="P38" i="2"/>
  <c r="P39" i="2" s="1"/>
  <c r="O38" i="2"/>
  <c r="Q39" i="2"/>
  <c r="Q38" i="2"/>
  <c r="J39" i="2"/>
  <c r="Q14" i="2"/>
  <c r="T39" i="2"/>
  <c r="J38" i="2"/>
  <c r="U38" i="2"/>
  <c r="T38" i="2"/>
  <c r="U39" i="2"/>
  <c r="L38" i="2"/>
  <c r="N39" i="2"/>
  <c r="M38" i="2"/>
  <c r="L39" i="2"/>
  <c r="M39" i="2"/>
  <c r="N38" i="2"/>
  <c r="I39" i="2"/>
  <c r="I38" i="2"/>
  <c r="G39" i="2"/>
  <c r="G38" i="2"/>
  <c r="F39" i="2"/>
  <c r="F38" i="2"/>
  <c r="P17" i="4" l="1"/>
  <c r="H39" i="2" l="1"/>
  <c r="K38" i="2"/>
  <c r="J41" i="2" s="1"/>
  <c r="P16" i="4"/>
  <c r="H38" i="2"/>
  <c r="K39" i="2" l="1"/>
  <c r="E38" i="2"/>
  <c r="E39" i="2"/>
</calcChain>
</file>

<file path=xl/sharedStrings.xml><?xml version="1.0" encoding="utf-8"?>
<sst xmlns="http://schemas.openxmlformats.org/spreadsheetml/2006/main" count="1174" uniqueCount="225">
  <si>
    <t>Họ Tên SV</t>
  </si>
  <si>
    <t>EXE</t>
  </si>
  <si>
    <t>STT</t>
  </si>
  <si>
    <t>Mã SV</t>
  </si>
  <si>
    <t>Lớp SV</t>
  </si>
  <si>
    <t>Họ lót</t>
  </si>
  <si>
    <t>Tên</t>
  </si>
  <si>
    <t>Ngày sinh</t>
  </si>
  <si>
    <t>Điểm thi</t>
  </si>
  <si>
    <t>Ghi chú</t>
  </si>
  <si>
    <t>Hướng dẫn:</t>
    <phoneticPr fontId="22" type="noConversion"/>
  </si>
  <si>
    <t>1. Bảng này là thống kê từ các bảng điểm chi tiết. Đề nghị giảng viên không nhập dữ liệu vào đây.</t>
    <phoneticPr fontId="22" type="noConversion"/>
  </si>
  <si>
    <t>2. Trưởng nhóm giảng viên căn cứ vào mục tiêu học phần đưa ra điều kiện đạt học phần (tính theo phần trăm đạt của từng CĐR) như bảng trên</t>
    <phoneticPr fontId="22" type="noConversion"/>
  </si>
  <si>
    <t>Đạt</t>
    <phoneticPr fontId="22" type="noConversion"/>
  </si>
  <si>
    <t>Không đạt</t>
    <phoneticPr fontId="22" type="noConversion"/>
  </si>
  <si>
    <t>Đạt</t>
    <phoneticPr fontId="22" type="noConversion"/>
  </si>
  <si>
    <t>THỐNG KÊ KẾT QUẢ TOÀN LỚP THEO CĐR</t>
    <phoneticPr fontId="22" type="noConversion"/>
  </si>
  <si>
    <t>Điều kiện học phần đạt yêu cầu</t>
    <phoneticPr fontId="22" type="noConversion"/>
  </si>
  <si>
    <t>KHÔNG ĐẠT</t>
  </si>
  <si>
    <t>MỨC ĐỘ HOÀN THÀNH CỦA HỌC PHẦN VỚI CTĐT:</t>
    <phoneticPr fontId="22" type="noConversion"/>
  </si>
  <si>
    <t>3. Mức độ hoàn thành của học phần với CTĐT: Dựa trên điều kiện đạt hay không của học phần trong bảng trên hệ thống sẽ tự xác định xem học phần có đạt yêu cầu của chương trình đào tạo đề ra hay không</t>
    <phoneticPr fontId="22" type="noConversion"/>
  </si>
  <si>
    <t>Điểm</t>
  </si>
  <si>
    <t>PRJ</t>
  </si>
  <si>
    <t>MEX</t>
  </si>
  <si>
    <t>FEX</t>
  </si>
  <si>
    <t>Điều kiện đạt theo điểm</t>
    <phoneticPr fontId="22" type="noConversion"/>
  </si>
  <si>
    <t>Tổng</t>
    <phoneticPr fontId="22" type="noConversion"/>
  </si>
  <si>
    <t>TỔNG SỐ SINH VIÊN :</t>
    <phoneticPr fontId="22" type="noConversion"/>
  </si>
  <si>
    <t>Điều kiện đạt các CĐR</t>
    <phoneticPr fontId="22" type="noConversion"/>
  </si>
  <si>
    <t>Điều kiện đạt CĐR</t>
    <phoneticPr fontId="22" type="noConversion"/>
  </si>
  <si>
    <t>Đạt</t>
    <phoneticPr fontId="22" type="noConversion"/>
  </si>
  <si>
    <t>Thống kê kết quả theo CĐR</t>
    <phoneticPr fontId="22" type="noConversion"/>
  </si>
  <si>
    <t>Thống kê kết quả theo CĐR</t>
    <phoneticPr fontId="22" type="noConversion"/>
  </si>
  <si>
    <t>Mã số sinh viên</t>
    <phoneticPr fontId="22" type="noConversion"/>
  </si>
  <si>
    <t>PRJ (25%)</t>
  </si>
  <si>
    <t>MEX (10%)</t>
  </si>
  <si>
    <t>FEX (50%)</t>
  </si>
  <si>
    <t>LO8</t>
  </si>
  <si>
    <t>Điểm tổng</t>
  </si>
  <si>
    <t>LO9</t>
  </si>
  <si>
    <t>LO10</t>
  </si>
  <si>
    <t>LO11</t>
  </si>
  <si>
    <t>LO1</t>
  </si>
  <si>
    <t>LO2</t>
  </si>
  <si>
    <t>LO3</t>
  </si>
  <si>
    <t>LO4</t>
  </si>
  <si>
    <t>LO5</t>
  </si>
  <si>
    <t>LO6</t>
  </si>
  <si>
    <t>LO7</t>
  </si>
  <si>
    <t>Điểm FEX (50%)</t>
  </si>
  <si>
    <t>Điểm EXE (20%)</t>
  </si>
  <si>
    <t>EXE 1 - L.O.1
(Trọng số 5%)</t>
  </si>
  <si>
    <t>CÁC BÀI EXE</t>
  </si>
  <si>
    <t>EXE 2 - L.O.5, L.O.6
(Trọng số 5%)</t>
  </si>
  <si>
    <t>EXE 3 - L.O.3
(Trọng số 5%)</t>
  </si>
  <si>
    <t>EXE 4 - L.O.4
(Trọng số 5%)</t>
  </si>
  <si>
    <t>L.O.1</t>
  </si>
  <si>
    <t>L.O.3</t>
  </si>
  <si>
    <t>L.O.4</t>
  </si>
  <si>
    <t>L.O.5</t>
  </si>
  <si>
    <t>L.O.6</t>
  </si>
  <si>
    <t>LO2 (30%)</t>
  </si>
  <si>
    <t>Điểm MEX (30%)</t>
  </si>
  <si>
    <t>MSSV</t>
  </si>
  <si>
    <t>HỌ</t>
  </si>
  <si>
    <t>TÊN</t>
  </si>
  <si>
    <t>ĐIỂM ĐÁNH GIÁ QUÁ TRÌNH</t>
  </si>
  <si>
    <t>ĐIỂM TRUNG BÌNH</t>
  </si>
  <si>
    <t>GHI CHÚ</t>
  </si>
  <si>
    <t>ĐIỂM</t>
  </si>
  <si>
    <t>TỈ LỆ %</t>
  </si>
  <si>
    <t>20%</t>
  </si>
  <si>
    <t>Ngày ... tháng ... năm ...</t>
  </si>
  <si>
    <t>GIẢNG VIÊN</t>
  </si>
  <si>
    <t>30%</t>
  </si>
  <si>
    <t>ỦY BAN NHÂN DÂN TP.HỒ CHÍ MINH</t>
  </si>
  <si>
    <t>CỘNG HÒA XÃ HỘI CHỦ NGHĨA VIỆT NAM</t>
  </si>
  <si>
    <t>TRƯỜNG CAO ĐẲNG CÔNG NGHỆ THỦ ĐỨC</t>
  </si>
  <si>
    <t>Độc lập - Tự do - Hạnh phúc</t>
  </si>
  <si>
    <t>--------------------------</t>
  </si>
  <si>
    <t>BẢNG ĐIỂM ĐÁNH GIÁ QUÁ TRÌNH</t>
  </si>
  <si>
    <t>Mẫu 4</t>
  </si>
  <si>
    <t>Tên học phần: Cấu trúc dữ liệu và giải thuật</t>
  </si>
  <si>
    <t>Bậc: Cao đẳng</t>
  </si>
  <si>
    <t>Lớp HP: 17111CSC10617103</t>
  </si>
  <si>
    <t>Số tín chỉ: 3</t>
  </si>
  <si>
    <t>Số tín chỉ: 4</t>
  </si>
  <si>
    <t>Khoa: Khoa Công nghệ thông tin</t>
  </si>
  <si>
    <t>Năm học: 2017-2018</t>
  </si>
  <si>
    <t>Học kỳ: HK01</t>
  </si>
  <si>
    <t>GV giảng dạy: Tiêu Kim Cương</t>
  </si>
  <si>
    <t>GV giảng dạy: Nguyễn Thị  Vân, Phan Thị  Trinh</t>
  </si>
  <si>
    <t>Tên học phần: Lập trình di động 1</t>
  </si>
  <si>
    <t xml:space="preserve">                                 TRƯỜNG CAO ĐẲNG CÔNG NGHỆ THỦ ĐỨC</t>
  </si>
  <si>
    <t xml:space="preserve">                                     PHÒNG QUẢN LÝ ĐÀO TẠO</t>
  </si>
  <si>
    <t>PHIẾU CHẤM THI THỰC HÀNH TIN HỌC</t>
  </si>
  <si>
    <t>TẬP PHÁCH SỐ:………………….</t>
  </si>
  <si>
    <t>Stt</t>
  </si>
  <si>
    <t>HỌ TÊN HS/SV</t>
  </si>
  <si>
    <t>SỐ 
MÁY</t>
  </si>
  <si>
    <t>LO.2</t>
  </si>
  <si>
    <t>TỔNG
CỘNG</t>
  </si>
  <si>
    <t>THỐNG 
NHẤT</t>
  </si>
  <si>
    <t>Tp. HCM, ngày ……. tháng …….năm 201……</t>
  </si>
  <si>
    <t>TRƯỞNG KHOA/ TRƯỞNG BỘ MÔN</t>
  </si>
  <si>
    <t xml:space="preserve">          GIÁM KHẢO 1</t>
  </si>
  <si>
    <t>GIÁM KHẢO 2</t>
  </si>
  <si>
    <t xml:space="preserve">             ( Ký &amp; ghi rõ họ tên )</t>
  </si>
  <si>
    <t xml:space="preserve">      ( Ký và ghi rõ họ tên)</t>
  </si>
  <si>
    <r>
      <t xml:space="preserve"> ( </t>
    </r>
    <r>
      <rPr>
        <i/>
        <sz val="12"/>
        <rFont val="Times New Roman"/>
        <family val="1"/>
      </rPr>
      <t>Ký và ghi rõ họ tên)</t>
    </r>
  </si>
  <si>
    <t>LO.4</t>
  </si>
  <si>
    <t>Xây dựng API (1 điểm)</t>
  </si>
  <si>
    <t>Sử dụng API (1 điểm)</t>
  </si>
  <si>
    <t>Giao diện cơ bản (2 điểm)</t>
  </si>
  <si>
    <t>BẢNG ĐIỂM ĐÁNH GIÁ CUỐI KỲ</t>
  </si>
  <si>
    <t>HỌC PHẦN: Lập trình di động 1</t>
  </si>
  <si>
    <t xml:space="preserve">SỐ BÀI THI: </t>
  </si>
  <si>
    <t>BẢNG ĐIỂM ĐÁNH GIÁ GIỮA KỲ</t>
  </si>
  <si>
    <t>BẢNG ĐIỂM ĐÁNH GIÁ QUÁ TRÌNH (BÀI TẬP TẠI LỚP)</t>
  </si>
  <si>
    <t>BẢNG ĐIỂM ĐÁNH GIÁ TỔNG KẾT THEO CHUẨN ĐẦU RA</t>
  </si>
  <si>
    <t>Hướng dẫn:</t>
  </si>
  <si>
    <t>2. Không cần nhập bất kỳ thông tin gì. Điểm sẽ được lấy từ phiếu chấm thi cuối kỳ</t>
  </si>
  <si>
    <t>2. Nhập điều kiện đạt chuẩn</t>
  </si>
  <si>
    <t>1. Giáo viên nhập điều kiện đạt chuẩn</t>
  </si>
  <si>
    <t>2. Nhập điểm từng bài EXE tương ứng theo thang điểm 10</t>
  </si>
  <si>
    <t>1. Giáo viên nhập điểm giữa kỳ vào cột mầu vàng theo thang điểm 10</t>
  </si>
  <si>
    <t>1. Giáo viên chỉ cần nhập điều kiện đạt CĐR</t>
  </si>
  <si>
    <t>L.O.7</t>
  </si>
  <si>
    <t>L.O.8</t>
  </si>
  <si>
    <t>Điều kiện đạt CĐR</t>
  </si>
  <si>
    <t>Hiếu</t>
  </si>
  <si>
    <t>Adapter (1.5 điêm)</t>
  </si>
  <si>
    <t>Cài đặt chức năng (4.5)</t>
  </si>
  <si>
    <t>Sơn</t>
  </si>
  <si>
    <t>Trường</t>
  </si>
  <si>
    <t>Anh</t>
  </si>
  <si>
    <t>Công nghệ thông tin 9</t>
  </si>
  <si>
    <t>Triết</t>
  </si>
  <si>
    <t>Đặng Thanh</t>
  </si>
  <si>
    <t>Trần Quang</t>
  </si>
  <si>
    <t>Năm học: 2020-2021</t>
  </si>
  <si>
    <t>Lớp HP: 20111CNC10754101</t>
  </si>
  <si>
    <t>KỲ THI: HK1</t>
  </si>
  <si>
    <t>NĂM HỌC: 2020 - 2021</t>
  </si>
  <si>
    <t>LỚP: 20111CNC10754101</t>
  </si>
  <si>
    <t>19211TT0342</t>
  </si>
  <si>
    <t>Phạm Hoàng</t>
  </si>
  <si>
    <t>23/06/1999</t>
  </si>
  <si>
    <t>19211TT2879</t>
  </si>
  <si>
    <t>Bình</t>
  </si>
  <si>
    <t>18/09/2001</t>
  </si>
  <si>
    <t>19211TT4280</t>
  </si>
  <si>
    <t>Vũ Minh</t>
  </si>
  <si>
    <t>Chuẩn</t>
  </si>
  <si>
    <t>29/09/1999</t>
  </si>
  <si>
    <t>19211TT3086</t>
  </si>
  <si>
    <t>Bùi Đình</t>
  </si>
  <si>
    <t>Công</t>
  </si>
  <si>
    <t>25/02/1997</t>
  </si>
  <si>
    <t>19211TT0901</t>
  </si>
  <si>
    <t>Huỳnh Nhựt</t>
  </si>
  <si>
    <t>Duy</t>
  </si>
  <si>
    <t>19/10/2001</t>
  </si>
  <si>
    <t>19211TT1234</t>
  </si>
  <si>
    <t>Nguyễn Hải</t>
  </si>
  <si>
    <t>Dương</t>
  </si>
  <si>
    <t>19/11/2001</t>
  </si>
  <si>
    <t>19211TT4107</t>
  </si>
  <si>
    <t>Trương Minh</t>
  </si>
  <si>
    <t>19211TT0720</t>
  </si>
  <si>
    <t>Hưng</t>
  </si>
  <si>
    <t>19211TT3521</t>
  </si>
  <si>
    <t>Hoàng Hữu</t>
  </si>
  <si>
    <t>Long</t>
  </si>
  <si>
    <t>14/04/2001</t>
  </si>
  <si>
    <t>19211TT0246</t>
  </si>
  <si>
    <t xml:space="preserve">Phạm Văn </t>
  </si>
  <si>
    <t>Lộc</t>
  </si>
  <si>
    <t>19211TT1795</t>
  </si>
  <si>
    <t>Phan Hồng Bảo</t>
  </si>
  <si>
    <t>Ngọc</t>
  </si>
  <si>
    <t>15/06/2001</t>
  </si>
  <si>
    <t>19211TT3002</t>
  </si>
  <si>
    <t>Nguyên</t>
  </si>
  <si>
    <t>19211TT1688</t>
  </si>
  <si>
    <t>Lưu Thị Kiều</t>
  </si>
  <si>
    <t>Oanh</t>
  </si>
  <si>
    <t>19211TT2568</t>
  </si>
  <si>
    <t>Lê Bá</t>
  </si>
  <si>
    <t>Quang</t>
  </si>
  <si>
    <t>27/01/2001</t>
  </si>
  <si>
    <t>19211TT1065</t>
  </si>
  <si>
    <t>Đào Xuân</t>
  </si>
  <si>
    <t>19211TT0792</t>
  </si>
  <si>
    <t>Nguyễn Đoàn Huy</t>
  </si>
  <si>
    <t>15/05/2001</t>
  </si>
  <si>
    <t>19211TT1487</t>
  </si>
  <si>
    <t>Phạm Phước</t>
  </si>
  <si>
    <t>Thạch</t>
  </si>
  <si>
    <t>23/05/2001</t>
  </si>
  <si>
    <t>19211TT4165</t>
  </si>
  <si>
    <t>Nguyễn Lê Trọng</t>
  </si>
  <si>
    <t>Tiền</t>
  </si>
  <si>
    <t>30/10/2001</t>
  </si>
  <si>
    <t>19211TT0640</t>
  </si>
  <si>
    <t>Trần Minh</t>
  </si>
  <si>
    <t>27/08/2001</t>
  </si>
  <si>
    <t>19211TT3181</t>
  </si>
  <si>
    <t>Nguyễn Thị Ánh</t>
  </si>
  <si>
    <t>Trinh</t>
  </si>
  <si>
    <t>19211TT0629</t>
  </si>
  <si>
    <t>Nguyễn Công</t>
  </si>
  <si>
    <t>Trình</t>
  </si>
  <si>
    <t>21/09/1998</t>
  </si>
  <si>
    <t>19211TT3510</t>
  </si>
  <si>
    <t>Phạm Xuân</t>
  </si>
  <si>
    <t>29/08/2001</t>
  </si>
  <si>
    <t>19211TT3634</t>
  </si>
  <si>
    <t>Võ Thị Ngọc</t>
  </si>
  <si>
    <t>Tuyền</t>
  </si>
  <si>
    <t>27/04/2001</t>
  </si>
  <si>
    <t>19211TT1111</t>
  </si>
  <si>
    <t>Huỳnh Dương Mỹ</t>
  </si>
  <si>
    <t>Uyên</t>
  </si>
  <si>
    <t>25/08/2001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</si>
</sst>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mm/dd/yy;@"/>
    <numFmt numFmtId="165" formatCode="0.0"/>
  </numFmts>
  <fonts count="50">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Times New Roman"/>
      <family val="1"/>
    </font>
    <font>
      <sz val="8"/>
      <name val="Verdana"/>
      <family val="2"/>
    </font>
    <font>
      <sz val="11"/>
      <color indexed="8"/>
      <name val="Calibri"/>
      <family val="2"/>
    </font>
    <font>
      <sz val="11"/>
      <color indexed="8"/>
      <name val="Times New Roman"/>
      <family val="1"/>
    </font>
    <font>
      <b/>
      <sz val="16"/>
      <color indexed="8"/>
      <name val="Times New Roman"/>
      <family val="1"/>
    </font>
    <font>
      <sz val="10"/>
      <color indexed="8"/>
      <name val="Times New Roman"/>
      <family val="1"/>
    </font>
    <font>
      <b/>
      <sz val="10"/>
      <color indexed="8"/>
      <name val="Times New Roman"/>
      <family val="1"/>
    </font>
    <font>
      <b/>
      <sz val="14"/>
      <color indexed="8"/>
      <name val="Times New Roman"/>
      <family val="1"/>
    </font>
    <font>
      <u/>
      <sz val="11"/>
      <color theme="10"/>
      <name val="Calibri"/>
      <family val="2"/>
      <scheme val="minor"/>
    </font>
    <font>
      <u/>
      <sz val="11"/>
      <color theme="11"/>
      <name val="Calibri"/>
      <family val="2"/>
      <scheme val="minor"/>
    </font>
    <font>
      <sz val="10"/>
      <color rgb="FF000000"/>
      <name val="Arial"/>
      <family val="2"/>
    </font>
    <font>
      <sz val="11"/>
      <color rgb="FF000000"/>
      <name val="Calibri"/>
      <family val="2"/>
      <scheme val="minor"/>
    </font>
    <font>
      <b/>
      <sz val="11"/>
      <color theme="1"/>
      <name val="Times New Roman"/>
      <family val="1"/>
    </font>
    <font>
      <b/>
      <sz val="9"/>
      <color theme="1"/>
      <name val="Times New Roman"/>
      <family val="1"/>
    </font>
    <font>
      <sz val="11"/>
      <color theme="1"/>
      <name val="Times New Roman"/>
      <family val="1"/>
    </font>
    <font>
      <b/>
      <sz val="18"/>
      <color theme="1"/>
      <name val="Times New Roman"/>
      <family val="1"/>
    </font>
    <font>
      <sz val="10"/>
      <name val="VNI-Times"/>
    </font>
    <font>
      <sz val="12"/>
      <name val="Times New Roman"/>
      <family val="1"/>
    </font>
    <font>
      <sz val="13"/>
      <name val="Times New Roman"/>
      <family val="1"/>
    </font>
    <font>
      <b/>
      <sz val="12"/>
      <name val="Times New Roman"/>
      <family val="1"/>
    </font>
    <font>
      <b/>
      <sz val="11"/>
      <name val="Times New Roman"/>
      <family val="1"/>
    </font>
    <font>
      <b/>
      <sz val="16"/>
      <name val="Times New Roman"/>
      <family val="1"/>
    </font>
    <font>
      <sz val="10"/>
      <name val="Times New Roman"/>
      <family val="1"/>
    </font>
    <font>
      <i/>
      <sz val="12"/>
      <name val="Times New Roman"/>
      <family val="1"/>
    </font>
    <font>
      <sz val="12.5"/>
      <color rgb="FF000000"/>
      <name val="Times New Roman"/>
      <family val="1"/>
    </font>
    <font>
      <sz val="11"/>
      <color rgb="FF000000"/>
      <name val="Calibri"/>
      <family val="2"/>
    </font>
    <font>
      <b/>
      <sz val="11"/>
      <color rgb="FF000000"/>
      <name val="Calibri"/>
      <family val="2"/>
    </font>
    <font>
      <sz val="11"/>
      <color theme="1"/>
      <name val="Times New Roman"/>
      <family val="1"/>
    </font>
    <font>
      <sz val="11"/>
      <color rgb="FFFF0000"/>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indexed="13"/>
        <bgColor indexed="64"/>
      </patternFill>
    </fill>
    <fill>
      <patternFill patternType="solid">
        <fgColor indexed="22"/>
        <bgColor indexed="64"/>
      </patternFill>
    </fill>
    <fill>
      <patternFill patternType="solid">
        <fgColor indexed="43"/>
        <bgColor indexed="64"/>
      </patternFill>
    </fill>
    <fill>
      <patternFill patternType="solid">
        <fgColor rgb="FFFFFFFF"/>
        <bgColor rgb="FF000000"/>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right style="thin">
        <color auto="1"/>
      </right>
      <top/>
      <bottom style="thin">
        <color auto="1"/>
      </bottom>
      <diagonal/>
    </border>
  </borders>
  <cellStyleXfs count="54">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9" fontId="23"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44" fontId="32" fillId="0" borderId="0" applyFont="0" applyFill="0" applyBorder="0" applyAlignment="0" applyProtection="0"/>
    <xf numFmtId="0" fontId="37" fillId="0" borderId="0"/>
    <xf numFmtId="0" fontId="2" fillId="0" borderId="0"/>
    <xf numFmtId="0" fontId="1" fillId="0" borderId="0"/>
  </cellStyleXfs>
  <cellXfs count="203">
    <xf numFmtId="0" fontId="0" fillId="0" borderId="0" xfId="0"/>
    <xf numFmtId="0" fontId="21" fillId="0" borderId="10" xfId="42" applyFont="1" applyBorder="1"/>
    <xf numFmtId="0" fontId="24" fillId="0" borderId="0" xfId="0" applyFont="1"/>
    <xf numFmtId="0" fontId="25" fillId="0" borderId="0" xfId="0" applyFont="1"/>
    <xf numFmtId="0" fontId="26" fillId="0" borderId="10" xfId="0" applyFont="1" applyBorder="1" applyAlignment="1">
      <alignment wrapText="1"/>
    </xf>
    <xf numFmtId="0" fontId="24" fillId="0" borderId="10" xfId="0" applyFont="1" applyFill="1" applyBorder="1" applyAlignment="1">
      <alignment wrapText="1"/>
    </xf>
    <xf numFmtId="0" fontId="24" fillId="0" borderId="10" xfId="0" applyFont="1" applyBorder="1" applyAlignment="1">
      <alignment wrapText="1"/>
    </xf>
    <xf numFmtId="0" fontId="21" fillId="0" borderId="0" xfId="0" applyFont="1"/>
    <xf numFmtId="0" fontId="26" fillId="33" borderId="10" xfId="0" applyFont="1" applyFill="1" applyBorder="1" applyAlignment="1">
      <alignment wrapText="1"/>
    </xf>
    <xf numFmtId="0" fontId="26" fillId="34" borderId="10" xfId="0" applyFont="1" applyFill="1" applyBorder="1" applyAlignment="1">
      <alignment wrapText="1"/>
    </xf>
    <xf numFmtId="0" fontId="26" fillId="35" borderId="10" xfId="0" applyFont="1" applyFill="1" applyBorder="1" applyAlignment="1">
      <alignment wrapText="1"/>
    </xf>
    <xf numFmtId="0" fontId="24" fillId="33" borderId="10" xfId="0" applyFont="1" applyFill="1" applyBorder="1" applyAlignment="1">
      <alignment wrapText="1"/>
    </xf>
    <xf numFmtId="0" fontId="24" fillId="34" borderId="10" xfId="0" applyFont="1" applyFill="1" applyBorder="1" applyAlignment="1">
      <alignment wrapText="1"/>
    </xf>
    <xf numFmtId="0" fontId="24" fillId="35" borderId="10" xfId="0" applyFont="1" applyFill="1" applyBorder="1" applyAlignment="1">
      <alignment wrapText="1"/>
    </xf>
    <xf numFmtId="0" fontId="24" fillId="0" borderId="0" xfId="42" applyFont="1"/>
    <xf numFmtId="9" fontId="21" fillId="0" borderId="10" xfId="43" applyNumberFormat="1" applyFont="1" applyBorder="1" applyAlignment="1">
      <alignment horizontal="center"/>
    </xf>
    <xf numFmtId="0" fontId="24" fillId="0" borderId="10" xfId="42" applyFont="1" applyBorder="1"/>
    <xf numFmtId="2" fontId="24" fillId="0" borderId="10" xfId="42" applyNumberFormat="1" applyFont="1" applyBorder="1"/>
    <xf numFmtId="0" fontId="24" fillId="0" borderId="10" xfId="0" applyFont="1" applyBorder="1" applyAlignment="1">
      <alignment horizontal="center"/>
    </xf>
    <xf numFmtId="0" fontId="21" fillId="37" borderId="10" xfId="0" applyFont="1" applyFill="1" applyBorder="1"/>
    <xf numFmtId="0" fontId="24" fillId="0" borderId="0" xfId="0" applyFont="1" applyAlignment="1">
      <alignment horizontal="center"/>
    </xf>
    <xf numFmtId="0" fontId="21" fillId="37" borderId="10" xfId="0" applyFont="1" applyFill="1" applyBorder="1" applyAlignment="1">
      <alignment horizontal="center"/>
    </xf>
    <xf numFmtId="0" fontId="24" fillId="0" borderId="0" xfId="42" applyFont="1" applyAlignment="1">
      <alignment horizontal="left"/>
    </xf>
    <xf numFmtId="0" fontId="24" fillId="0" borderId="0" xfId="42" applyFont="1" applyAlignment="1">
      <alignment horizontal="center"/>
    </xf>
    <xf numFmtId="2" fontId="24" fillId="0" borderId="10" xfId="42" applyNumberFormat="1" applyFont="1" applyBorder="1" applyAlignment="1">
      <alignment horizontal="center"/>
    </xf>
    <xf numFmtId="0" fontId="21" fillId="37" borderId="10" xfId="42" applyFont="1" applyFill="1" applyBorder="1"/>
    <xf numFmtId="0" fontId="21" fillId="0" borderId="0" xfId="42" applyFont="1"/>
    <xf numFmtId="9" fontId="24" fillId="0" borderId="10" xfId="45" applyFont="1" applyBorder="1"/>
    <xf numFmtId="0" fontId="21" fillId="0" borderId="10" xfId="42" applyFont="1" applyBorder="1" applyAlignment="1">
      <alignment vertical="center"/>
    </xf>
    <xf numFmtId="2" fontId="24" fillId="0" borderId="0" xfId="42" applyNumberFormat="1" applyFont="1" applyBorder="1"/>
    <xf numFmtId="0" fontId="21" fillId="0" borderId="0" xfId="42" applyFont="1" applyBorder="1" applyAlignment="1">
      <alignment vertical="center"/>
    </xf>
    <xf numFmtId="0" fontId="24" fillId="0" borderId="0" xfId="42" applyFont="1" applyBorder="1"/>
    <xf numFmtId="0" fontId="21" fillId="0" borderId="10" xfId="45" applyNumberFormat="1" applyFont="1" applyBorder="1" applyAlignment="1">
      <alignment horizontal="center" vertical="center"/>
    </xf>
    <xf numFmtId="0" fontId="21" fillId="0" borderId="10" xfId="42" applyFont="1" applyBorder="1" applyAlignment="1">
      <alignment horizontal="center"/>
    </xf>
    <xf numFmtId="10" fontId="21" fillId="37" borderId="10" xfId="45" applyNumberFormat="1" applyFont="1" applyFill="1" applyBorder="1" applyAlignment="1">
      <alignment horizontal="center"/>
    </xf>
    <xf numFmtId="10" fontId="21" fillId="37" borderId="10" xfId="45" applyNumberFormat="1" applyFont="1" applyFill="1" applyBorder="1"/>
    <xf numFmtId="2" fontId="24" fillId="0" borderId="0" xfId="42" applyNumberFormat="1" applyFont="1"/>
    <xf numFmtId="0" fontId="24" fillId="0" borderId="10" xfId="0" applyFont="1" applyBorder="1"/>
    <xf numFmtId="2" fontId="24" fillId="38" borderId="10" xfId="0" applyNumberFormat="1" applyFont="1" applyFill="1" applyBorder="1" applyAlignment="1">
      <alignment wrapText="1"/>
    </xf>
    <xf numFmtId="0" fontId="26" fillId="0" borderId="0" xfId="0" applyFont="1" applyAlignment="1">
      <alignment wrapText="1"/>
    </xf>
    <xf numFmtId="0" fontId="24" fillId="0" borderId="0" xfId="0" applyFont="1" applyAlignment="1">
      <alignment wrapText="1"/>
    </xf>
    <xf numFmtId="0" fontId="21" fillId="0" borderId="15" xfId="42" applyFont="1" applyBorder="1" applyAlignment="1">
      <alignment horizontal="center" vertical="center"/>
    </xf>
    <xf numFmtId="0" fontId="21" fillId="0" borderId="10" xfId="42" applyFont="1" applyBorder="1" applyAlignment="1">
      <alignment horizontal="center" vertical="center"/>
    </xf>
    <xf numFmtId="0" fontId="21" fillId="0" borderId="0" xfId="42" applyFont="1" applyAlignment="1">
      <alignment horizontal="center"/>
    </xf>
    <xf numFmtId="0" fontId="26" fillId="0" borderId="10" xfId="0" applyFont="1" applyBorder="1" applyAlignment="1">
      <alignment wrapText="1"/>
    </xf>
    <xf numFmtId="0" fontId="21" fillId="37" borderId="10" xfId="0" applyFont="1" applyFill="1" applyBorder="1" applyAlignment="1">
      <alignment horizontal="center"/>
    </xf>
    <xf numFmtId="0" fontId="24" fillId="0" borderId="0" xfId="0" applyFont="1" applyAlignment="1">
      <alignment horizontal="center" vertical="center"/>
    </xf>
    <xf numFmtId="0" fontId="27" fillId="0" borderId="11" xfId="0" applyFont="1" applyBorder="1" applyAlignment="1">
      <alignment horizontal="center" vertical="center" wrapText="1"/>
    </xf>
    <xf numFmtId="0" fontId="24" fillId="0" borderId="10" xfId="0" applyFont="1" applyBorder="1" applyAlignment="1">
      <alignment horizontal="center" vertical="center"/>
    </xf>
    <xf numFmtId="0" fontId="24" fillId="0" borderId="10" xfId="0" applyFont="1" applyBorder="1" applyAlignment="1">
      <alignment horizontal="center" vertical="center" wrapText="1"/>
    </xf>
    <xf numFmtId="0" fontId="21" fillId="37" borderId="10" xfId="0" applyFont="1" applyFill="1" applyBorder="1" applyAlignment="1"/>
    <xf numFmtId="0" fontId="26" fillId="0" borderId="10" xfId="0" applyFont="1" applyBorder="1" applyAlignment="1">
      <alignment vertical="center" wrapText="1"/>
    </xf>
    <xf numFmtId="14" fontId="26" fillId="0" borderId="10" xfId="0" applyNumberFormat="1" applyFont="1" applyBorder="1" applyAlignment="1">
      <alignment horizontal="right" vertical="center" wrapText="1"/>
    </xf>
    <xf numFmtId="0" fontId="24" fillId="33" borderId="10" xfId="0" applyFont="1" applyFill="1" applyBorder="1" applyAlignment="1">
      <alignment horizontal="center" vertical="center" wrapText="1"/>
    </xf>
    <xf numFmtId="0" fontId="31" fillId="0" borderId="10" xfId="0" applyFont="1" applyBorder="1" applyAlignment="1">
      <alignment horizontal="center" vertical="center"/>
    </xf>
    <xf numFmtId="49" fontId="34" fillId="0" borderId="10" xfId="0" applyNumberFormat="1" applyFont="1" applyBorder="1" applyAlignment="1">
      <alignment horizontal="center" vertical="center"/>
    </xf>
    <xf numFmtId="49" fontId="35" fillId="0" borderId="10" xfId="0" applyNumberFormat="1" applyFont="1" applyBorder="1"/>
    <xf numFmtId="2" fontId="35" fillId="0" borderId="10" xfId="0" applyNumberFormat="1" applyFont="1" applyBorder="1"/>
    <xf numFmtId="49" fontId="35" fillId="0" borderId="0" xfId="0" applyNumberFormat="1" applyFont="1"/>
    <xf numFmtId="49" fontId="35" fillId="0" borderId="10" xfId="0" applyNumberFormat="1" applyFont="1" applyFill="1" applyBorder="1"/>
    <xf numFmtId="2" fontId="35" fillId="0" borderId="10" xfId="0" applyNumberFormat="1" applyFont="1" applyFill="1" applyBorder="1"/>
    <xf numFmtId="0" fontId="0" fillId="0" borderId="0" xfId="0" applyFill="1"/>
    <xf numFmtId="49" fontId="35" fillId="0" borderId="0" xfId="0" applyNumberFormat="1" applyFont="1" applyAlignment="1">
      <alignment horizontal="center" vertical="center"/>
    </xf>
    <xf numFmtId="49" fontId="35" fillId="0" borderId="10" xfId="0" applyNumberFormat="1" applyFont="1" applyBorder="1" applyAlignment="1">
      <alignment horizontal="center" vertical="center"/>
    </xf>
    <xf numFmtId="2" fontId="35" fillId="0" borderId="10" xfId="0" applyNumberFormat="1" applyFont="1" applyBorder="1" applyAlignment="1">
      <alignment horizontal="center" vertical="center"/>
    </xf>
    <xf numFmtId="0" fontId="0" fillId="0" borderId="0" xfId="0" applyAlignment="1">
      <alignment horizontal="center" vertical="center"/>
    </xf>
    <xf numFmtId="49" fontId="35" fillId="0" borderId="0" xfId="0" applyNumberFormat="1" applyFont="1" applyAlignment="1"/>
    <xf numFmtId="49" fontId="35" fillId="0" borderId="0" xfId="0" applyNumberFormat="1" applyFont="1" applyAlignment="1">
      <alignment horizontal="left"/>
    </xf>
    <xf numFmtId="0" fontId="0" fillId="0" borderId="0" xfId="0" applyAlignment="1">
      <alignment horizontal="left"/>
    </xf>
    <xf numFmtId="0" fontId="38" fillId="0" borderId="0" xfId="51" applyFont="1" applyFill="1" applyBorder="1" applyAlignment="1">
      <alignment horizontal="left"/>
    </xf>
    <xf numFmtId="14" fontId="38" fillId="0" borderId="0" xfId="51" applyNumberFormat="1" applyFont="1" applyFill="1" applyBorder="1"/>
    <xf numFmtId="0" fontId="38" fillId="0" borderId="0" xfId="51" applyFont="1" applyFill="1" applyBorder="1"/>
    <xf numFmtId="0" fontId="39" fillId="0" borderId="0" xfId="51" applyFont="1" applyFill="1" applyBorder="1"/>
    <xf numFmtId="0" fontId="40" fillId="0" borderId="0" xfId="51" applyFont="1" applyFill="1" applyBorder="1" applyAlignment="1">
      <alignment horizontal="left"/>
    </xf>
    <xf numFmtId="0" fontId="45" fillId="0" borderId="0" xfId="0" applyFont="1" applyFill="1" applyBorder="1" applyAlignment="1"/>
    <xf numFmtId="164" fontId="45" fillId="0" borderId="0" xfId="50" applyNumberFormat="1" applyFont="1" applyFill="1" applyBorder="1" applyAlignment="1"/>
    <xf numFmtId="0" fontId="41" fillId="0" borderId="0" xfId="0" applyFont="1" applyFill="1" applyBorder="1" applyAlignment="1">
      <alignment horizontal="center"/>
    </xf>
    <xf numFmtId="0" fontId="41" fillId="0" borderId="0" xfId="0" applyFont="1" applyFill="1" applyBorder="1" applyAlignment="1">
      <alignment horizontal="centerContinuous"/>
    </xf>
    <xf numFmtId="0" fontId="46" fillId="0" borderId="0" xfId="0" quotePrefix="1" applyNumberFormat="1" applyFont="1" applyFill="1" applyBorder="1" applyAlignment="1">
      <alignment horizontal="center"/>
    </xf>
    <xf numFmtId="0" fontId="46" fillId="0" borderId="0" xfId="0" applyFont="1" applyFill="1" applyBorder="1" applyAlignment="1"/>
    <xf numFmtId="0" fontId="38" fillId="0" borderId="0" xfId="0" applyFont="1" applyFill="1" applyBorder="1" applyAlignment="1"/>
    <xf numFmtId="0" fontId="47" fillId="0" borderId="10" xfId="0" applyFont="1" applyFill="1" applyBorder="1" applyAlignment="1">
      <alignment horizontal="center" vertical="center" wrapText="1"/>
    </xf>
    <xf numFmtId="0" fontId="46" fillId="0" borderId="10" xfId="0" applyFont="1" applyFill="1" applyBorder="1" applyAlignment="1">
      <alignment horizontal="center" vertical="center"/>
    </xf>
    <xf numFmtId="0" fontId="46" fillId="0" borderId="10" xfId="0" applyFont="1" applyFill="1" applyBorder="1" applyAlignment="1">
      <alignment horizontal="center" vertical="center" wrapText="1"/>
    </xf>
    <xf numFmtId="0" fontId="40" fillId="0" borderId="0" xfId="0" applyFont="1" applyFill="1" applyBorder="1" applyAlignment="1"/>
    <xf numFmtId="0" fontId="44" fillId="0" borderId="0" xfId="0" applyFont="1" applyFill="1" applyBorder="1" applyAlignment="1"/>
    <xf numFmtId="0" fontId="40" fillId="0" borderId="0" xfId="0" applyFont="1" applyFill="1" applyBorder="1" applyAlignment="1">
      <alignment horizontal="center"/>
    </xf>
    <xf numFmtId="0" fontId="46" fillId="0" borderId="0" xfId="0" applyFont="1" applyFill="1" applyBorder="1" applyAlignment="1">
      <alignment horizontal="center"/>
    </xf>
    <xf numFmtId="0" fontId="46" fillId="0" borderId="0" xfId="0" applyFont="1" applyFill="1" applyBorder="1" applyAlignment="1">
      <alignment horizontal="left"/>
    </xf>
    <xf numFmtId="0" fontId="46" fillId="0" borderId="10" xfId="0" applyFont="1" applyFill="1" applyBorder="1" applyAlignment="1">
      <alignment horizontal="center"/>
    </xf>
    <xf numFmtId="0" fontId="46" fillId="39" borderId="10" xfId="0" applyFont="1" applyFill="1" applyBorder="1" applyAlignment="1"/>
    <xf numFmtId="0" fontId="40" fillId="0" borderId="10" xfId="0" applyFont="1" applyFill="1" applyBorder="1" applyAlignment="1">
      <alignment horizontal="center" vertical="center"/>
    </xf>
    <xf numFmtId="165" fontId="40" fillId="0" borderId="10" xfId="0" applyNumberFormat="1" applyFont="1" applyFill="1" applyBorder="1" applyAlignment="1">
      <alignment horizontal="center" vertical="center"/>
    </xf>
    <xf numFmtId="0" fontId="46" fillId="0" borderId="10" xfId="0" applyFont="1" applyFill="1" applyBorder="1" applyAlignment="1"/>
    <xf numFmtId="0" fontId="27" fillId="0" borderId="10" xfId="0" applyFont="1" applyBorder="1" applyAlignment="1">
      <alignment horizontal="center" vertical="center" wrapText="1"/>
    </xf>
    <xf numFmtId="0" fontId="27" fillId="33" borderId="10" xfId="0" applyFont="1" applyFill="1" applyBorder="1" applyAlignment="1">
      <alignment horizontal="center" vertical="center" wrapText="1"/>
    </xf>
    <xf numFmtId="0" fontId="27" fillId="34" borderId="10" xfId="0" applyFont="1" applyFill="1" applyBorder="1" applyAlignment="1">
      <alignment horizontal="center" vertical="center" wrapText="1"/>
    </xf>
    <xf numFmtId="0" fontId="27" fillId="35" borderId="10" xfId="0" applyFont="1" applyFill="1" applyBorder="1" applyAlignment="1">
      <alignment horizontal="center" vertical="center" wrapText="1"/>
    </xf>
    <xf numFmtId="0" fontId="27" fillId="0" borderId="10" xfId="0" applyFont="1" applyFill="1" applyBorder="1" applyAlignment="1">
      <alignment horizontal="center" vertical="center"/>
    </xf>
    <xf numFmtId="0" fontId="27" fillId="0" borderId="14" xfId="0" applyFont="1" applyFill="1" applyBorder="1" applyAlignment="1">
      <alignment horizontal="center" vertical="center"/>
    </xf>
    <xf numFmtId="0" fontId="21" fillId="37" borderId="10" xfId="0" applyFont="1" applyFill="1" applyBorder="1" applyAlignment="1">
      <alignment horizontal="center" vertical="center"/>
    </xf>
    <xf numFmtId="0" fontId="21" fillId="37" borderId="10" xfId="0" applyFont="1" applyFill="1" applyBorder="1" applyAlignment="1">
      <alignment horizontal="left" vertical="center"/>
    </xf>
    <xf numFmtId="9" fontId="21" fillId="0" borderId="14" xfId="42" applyNumberFormat="1" applyFont="1" applyBorder="1" applyAlignment="1">
      <alignment horizontal="center" vertical="center"/>
    </xf>
    <xf numFmtId="0" fontId="21" fillId="0" borderId="14" xfId="42" applyFont="1" applyBorder="1" applyAlignment="1">
      <alignment horizontal="center" vertical="center"/>
    </xf>
    <xf numFmtId="0" fontId="24" fillId="0" borderId="0" xfId="42" applyFont="1" applyAlignment="1">
      <alignment horizontal="center" vertical="center"/>
    </xf>
    <xf numFmtId="9" fontId="21" fillId="0" borderId="10" xfId="43" applyNumberFormat="1" applyFont="1" applyBorder="1" applyAlignment="1">
      <alignment horizontal="center" vertical="center"/>
    </xf>
    <xf numFmtId="0" fontId="44" fillId="0" borderId="0" xfId="0" applyFont="1" applyFill="1" applyBorder="1" applyAlignment="1">
      <alignment horizontal="center"/>
    </xf>
    <xf numFmtId="0" fontId="26" fillId="0" borderId="0" xfId="0" applyFont="1" applyAlignment="1">
      <alignment horizontal="center" wrapText="1"/>
    </xf>
    <xf numFmtId="2" fontId="24" fillId="0" borderId="10" xfId="42" applyNumberFormat="1" applyFont="1" applyBorder="1" applyAlignment="1">
      <alignment horizontal="center" vertical="center"/>
    </xf>
    <xf numFmtId="10" fontId="21" fillId="37" borderId="10" xfId="45" applyNumberFormat="1" applyFont="1" applyFill="1" applyBorder="1" applyAlignment="1">
      <alignment horizontal="center" vertical="center"/>
    </xf>
    <xf numFmtId="0" fontId="46" fillId="0" borderId="0" xfId="0" applyFont="1" applyFill="1" applyBorder="1" applyAlignment="1">
      <alignment horizontal="center" vertical="center"/>
    </xf>
    <xf numFmtId="0" fontId="40" fillId="0" borderId="0" xfId="0" applyFont="1" applyFill="1" applyBorder="1" applyAlignment="1">
      <alignment horizontal="center" vertical="center"/>
    </xf>
    <xf numFmtId="0" fontId="44" fillId="0" borderId="0" xfId="0" applyFont="1" applyFill="1" applyBorder="1" applyAlignment="1">
      <alignment horizontal="center" vertical="center"/>
    </xf>
    <xf numFmtId="0" fontId="26" fillId="0" borderId="0" xfId="0" applyFont="1" applyAlignment="1">
      <alignment horizontal="center" vertical="center" wrapText="1"/>
    </xf>
    <xf numFmtId="0" fontId="38" fillId="0" borderId="0" xfId="0" applyFont="1" applyFill="1" applyBorder="1" applyAlignment="1">
      <alignment horizontal="center" vertical="center"/>
    </xf>
    <xf numFmtId="0" fontId="21" fillId="0" borderId="13" xfId="42" applyFont="1" applyBorder="1" applyAlignment="1">
      <alignment vertical="center"/>
    </xf>
    <xf numFmtId="0" fontId="24" fillId="0" borderId="10" xfId="42" applyFont="1" applyBorder="1" applyAlignment="1">
      <alignment horizontal="center" vertical="center"/>
    </xf>
    <xf numFmtId="0" fontId="24" fillId="0" borderId="10" xfId="42" applyFont="1" applyBorder="1" applyAlignment="1">
      <alignment horizontal="center"/>
    </xf>
    <xf numFmtId="49" fontId="48" fillId="0" borderId="10" xfId="0" applyNumberFormat="1" applyFont="1" applyBorder="1"/>
    <xf numFmtId="0" fontId="24" fillId="0" borderId="10" xfId="0" quotePrefix="1" applyFont="1" applyBorder="1" applyAlignment="1">
      <alignment horizontal="center" vertical="center"/>
    </xf>
    <xf numFmtId="0" fontId="46" fillId="0" borderId="0" xfId="0" applyFont="1" applyFill="1" applyBorder="1" applyAlignment="1">
      <alignment horizontal="center"/>
    </xf>
    <xf numFmtId="0" fontId="40" fillId="0" borderId="0" xfId="0" applyFont="1" applyFill="1" applyBorder="1" applyAlignment="1">
      <alignment horizontal="center"/>
    </xf>
    <xf numFmtId="0" fontId="46" fillId="0" borderId="0" xfId="0" applyFont="1" applyFill="1" applyBorder="1" applyAlignment="1">
      <alignment horizontal="center"/>
    </xf>
    <xf numFmtId="0" fontId="26" fillId="0" borderId="10" xfId="0" applyFont="1" applyBorder="1" applyAlignment="1">
      <alignment wrapText="1"/>
    </xf>
    <xf numFmtId="0" fontId="26" fillId="0" borderId="10" xfId="0" applyFont="1" applyBorder="1" applyAlignment="1">
      <alignment vertical="center" wrapText="1"/>
    </xf>
    <xf numFmtId="0" fontId="26" fillId="0" borderId="10" xfId="0" applyFont="1" applyFill="1" applyBorder="1" applyAlignment="1">
      <alignment wrapText="1"/>
    </xf>
    <xf numFmtId="49" fontId="48" fillId="0" borderId="10" xfId="0" applyNumberFormat="1" applyFont="1" applyFill="1" applyBorder="1"/>
    <xf numFmtId="2" fontId="35" fillId="0" borderId="10" xfId="0" applyNumberFormat="1" applyFont="1" applyFill="1" applyBorder="1" applyAlignment="1">
      <alignment horizontal="center" vertical="center"/>
    </xf>
    <xf numFmtId="0" fontId="49" fillId="0" borderId="10" xfId="0" applyFont="1" applyBorder="1" applyAlignment="1">
      <alignment horizontal="center" vertical="center"/>
    </xf>
    <xf numFmtId="0" fontId="26" fillId="0" borderId="10" xfId="0" applyFont="1" applyBorder="1" applyAlignment="1">
      <alignment vertical="center" wrapText="1"/>
    </xf>
    <xf numFmtId="0" fontId="35" fillId="0" borderId="10" xfId="0" applyFont="1" applyBorder="1" applyAlignment="1">
      <alignment horizontal="center" vertical="center"/>
    </xf>
    <xf numFmtId="0" fontId="21" fillId="0" borderId="19" xfId="42" applyFont="1" applyBorder="1" applyAlignment="1"/>
    <xf numFmtId="49" fontId="35" fillId="0" borderId="0" xfId="0" applyNumberFormat="1" applyFont="1" applyAlignment="1">
      <alignment horizontal="center" vertical="center"/>
    </xf>
    <xf numFmtId="49" fontId="33" fillId="0" borderId="0" xfId="0" applyNumberFormat="1" applyFont="1" applyAlignment="1">
      <alignment horizontal="center" vertical="center"/>
    </xf>
    <xf numFmtId="49" fontId="35" fillId="0" borderId="0" xfId="0" applyNumberFormat="1" applyFont="1" applyAlignment="1">
      <alignment horizontal="center"/>
    </xf>
    <xf numFmtId="49" fontId="36" fillId="0" borderId="0" xfId="0" applyNumberFormat="1" applyFont="1" applyAlignment="1">
      <alignment horizontal="center" vertical="center"/>
    </xf>
    <xf numFmtId="49" fontId="35" fillId="0" borderId="0" xfId="0" applyNumberFormat="1" applyFont="1" applyAlignment="1">
      <alignment horizontal="left"/>
    </xf>
    <xf numFmtId="0" fontId="21" fillId="37" borderId="17" xfId="0" applyFont="1" applyFill="1" applyBorder="1" applyAlignment="1">
      <alignment horizontal="center" vertical="center"/>
    </xf>
    <xf numFmtId="0" fontId="0" fillId="0" borderId="0"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21" fillId="0" borderId="15" xfId="42" applyFont="1" applyBorder="1" applyAlignment="1">
      <alignment horizontal="center" vertical="center"/>
    </xf>
    <xf numFmtId="0" fontId="24" fillId="0" borderId="14" xfId="0" applyFont="1" applyBorder="1" applyAlignment="1">
      <alignment horizontal="center" vertical="center"/>
    </xf>
    <xf numFmtId="0" fontId="24" fillId="0" borderId="16" xfId="0" applyFont="1" applyBorder="1" applyAlignment="1">
      <alignment horizontal="center" vertical="center"/>
    </xf>
    <xf numFmtId="0" fontId="21" fillId="0" borderId="10" xfId="42" applyFont="1" applyBorder="1" applyAlignment="1">
      <alignment horizontal="center" vertical="center"/>
    </xf>
    <xf numFmtId="0" fontId="21" fillId="0" borderId="17" xfId="42" applyFont="1" applyBorder="1" applyAlignment="1">
      <alignment horizontal="center" vertical="center"/>
    </xf>
    <xf numFmtId="0" fontId="21" fillId="0" borderId="18" xfId="42" applyFont="1" applyBorder="1" applyAlignment="1">
      <alignment horizontal="center" vertical="center"/>
    </xf>
    <xf numFmtId="0" fontId="21" fillId="0" borderId="19" xfId="42" applyFont="1" applyBorder="1" applyAlignment="1">
      <alignment horizontal="center" vertical="center"/>
    </xf>
    <xf numFmtId="0" fontId="21" fillId="0" borderId="20" xfId="42" applyFont="1" applyBorder="1" applyAlignment="1">
      <alignment horizontal="center" vertical="center"/>
    </xf>
    <xf numFmtId="9" fontId="21" fillId="0" borderId="14" xfId="42" applyNumberFormat="1" applyFont="1" applyBorder="1" applyAlignment="1">
      <alignment horizontal="center" vertical="center"/>
    </xf>
    <xf numFmtId="9" fontId="21" fillId="0" borderId="16" xfId="42" applyNumberFormat="1" applyFont="1" applyBorder="1" applyAlignment="1">
      <alignment horizontal="center" vertical="center"/>
    </xf>
    <xf numFmtId="0" fontId="21" fillId="0" borderId="11" xfId="42" applyFont="1" applyBorder="1" applyAlignment="1">
      <alignment horizontal="center"/>
    </xf>
    <xf numFmtId="0" fontId="21" fillId="0" borderId="12" xfId="42" applyFont="1" applyBorder="1" applyAlignment="1">
      <alignment horizontal="center"/>
    </xf>
    <xf numFmtId="0" fontId="0" fillId="0" borderId="13" xfId="0" applyBorder="1" applyAlignment="1"/>
    <xf numFmtId="9" fontId="21" fillId="0" borderId="15" xfId="43" applyNumberFormat="1" applyFont="1" applyBorder="1" applyAlignment="1">
      <alignment horizontal="center" vertical="center"/>
    </xf>
    <xf numFmtId="9" fontId="21" fillId="0" borderId="14" xfId="43" applyNumberFormat="1" applyFont="1" applyBorder="1" applyAlignment="1">
      <alignment horizontal="center" vertical="center"/>
    </xf>
    <xf numFmtId="9" fontId="21" fillId="0" borderId="16" xfId="43" applyNumberFormat="1" applyFont="1" applyBorder="1" applyAlignment="1">
      <alignment horizontal="center" vertical="center"/>
    </xf>
    <xf numFmtId="0" fontId="21" fillId="0" borderId="14" xfId="42" applyFont="1" applyBorder="1" applyAlignment="1">
      <alignment horizontal="center" vertical="center"/>
    </xf>
    <xf numFmtId="0" fontId="21" fillId="0" borderId="16" xfId="42" applyFont="1" applyBorder="1" applyAlignment="1">
      <alignment horizontal="center" vertical="center"/>
    </xf>
    <xf numFmtId="0" fontId="21" fillId="0" borderId="0" xfId="42" applyFont="1" applyAlignment="1"/>
    <xf numFmtId="0" fontId="0" fillId="0" borderId="0" xfId="0" applyAlignment="1"/>
    <xf numFmtId="0" fontId="21" fillId="0" borderId="0" xfId="42" applyFont="1" applyAlignment="1">
      <alignment horizontal="center"/>
    </xf>
    <xf numFmtId="0" fontId="28" fillId="0" borderId="17" xfId="42" applyFont="1" applyBorder="1" applyAlignment="1">
      <alignment horizontal="center" vertical="center"/>
    </xf>
    <xf numFmtId="0" fontId="28" fillId="0" borderId="23" xfId="42" applyFont="1" applyBorder="1" applyAlignment="1">
      <alignment horizontal="center" vertical="center"/>
    </xf>
    <xf numFmtId="0" fontId="28" fillId="0" borderId="18" xfId="42" applyFont="1" applyBorder="1" applyAlignment="1">
      <alignment horizontal="center" vertical="center"/>
    </xf>
    <xf numFmtId="0" fontId="28" fillId="0" borderId="19" xfId="42" applyFont="1" applyBorder="1" applyAlignment="1">
      <alignment horizontal="center" vertical="center"/>
    </xf>
    <xf numFmtId="0" fontId="28" fillId="0" borderId="0" xfId="42" applyFont="1" applyBorder="1" applyAlignment="1">
      <alignment horizontal="center" vertical="center"/>
    </xf>
    <xf numFmtId="0" fontId="28" fillId="0" borderId="20" xfId="42" applyFont="1" applyBorder="1" applyAlignment="1">
      <alignment horizontal="center" vertical="center"/>
    </xf>
    <xf numFmtId="0" fontId="28" fillId="0" borderId="21" xfId="42" applyFont="1" applyBorder="1" applyAlignment="1">
      <alignment horizontal="center" vertical="center"/>
    </xf>
    <xf numFmtId="0" fontId="28" fillId="0" borderId="22" xfId="42" applyFont="1" applyBorder="1" applyAlignment="1">
      <alignment horizontal="center" vertical="center"/>
    </xf>
    <xf numFmtId="0" fontId="28" fillId="0" borderId="24" xfId="42" applyFont="1" applyBorder="1" applyAlignment="1">
      <alignment horizontal="center" vertical="center"/>
    </xf>
    <xf numFmtId="0" fontId="24" fillId="0" borderId="15" xfId="0" applyFont="1" applyBorder="1" applyAlignment="1">
      <alignment horizontal="center" vertical="center"/>
    </xf>
    <xf numFmtId="0" fontId="21" fillId="37" borderId="21" xfId="0" applyFont="1" applyFill="1" applyBorder="1" applyAlignment="1">
      <alignment horizontal="center"/>
    </xf>
    <xf numFmtId="0" fontId="21" fillId="37" borderId="22" xfId="0" applyFont="1" applyFill="1" applyBorder="1" applyAlignment="1">
      <alignment horizontal="center"/>
    </xf>
    <xf numFmtId="0" fontId="26" fillId="0" borderId="23" xfId="0" applyFont="1" applyBorder="1" applyAlignment="1">
      <alignment wrapText="1"/>
    </xf>
    <xf numFmtId="0" fontId="26" fillId="0" borderId="10" xfId="0" applyFont="1" applyBorder="1" applyAlignment="1">
      <alignment wrapText="1"/>
    </xf>
    <xf numFmtId="0" fontId="26" fillId="0" borderId="10" xfId="0" applyFont="1" applyBorder="1" applyAlignment="1">
      <alignment vertical="center" wrapText="1"/>
    </xf>
    <xf numFmtId="0" fontId="24" fillId="36" borderId="15" xfId="0" applyFont="1" applyFill="1" applyBorder="1" applyAlignment="1">
      <alignment horizontal="center" vertical="center" wrapText="1"/>
    </xf>
    <xf numFmtId="0" fontId="24" fillId="36" borderId="16" xfId="0" applyFont="1" applyFill="1" applyBorder="1" applyAlignment="1">
      <alignment horizontal="center" vertical="center" wrapText="1"/>
    </xf>
    <xf numFmtId="0" fontId="21" fillId="0" borderId="11" xfId="0" applyFont="1" applyBorder="1" applyAlignment="1">
      <alignment horizontal="center" vertical="center"/>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26" fillId="0" borderId="0" xfId="0" applyFont="1" applyBorder="1" applyAlignment="1">
      <alignment wrapText="1"/>
    </xf>
    <xf numFmtId="0" fontId="27" fillId="0" borderId="15"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10" xfId="0" applyFont="1" applyBorder="1" applyAlignment="1">
      <alignment horizontal="center" vertical="center" wrapText="1"/>
    </xf>
    <xf numFmtId="0" fontId="26" fillId="36" borderId="15" xfId="0" applyFont="1" applyFill="1" applyBorder="1" applyAlignment="1">
      <alignment horizontal="center" vertical="center" wrapText="1"/>
    </xf>
    <xf numFmtId="0" fontId="26" fillId="36" borderId="16" xfId="0" applyFont="1" applyFill="1" applyBorder="1" applyAlignment="1">
      <alignment horizontal="center" vertical="center" wrapText="1"/>
    </xf>
    <xf numFmtId="0" fontId="21" fillId="37" borderId="11" xfId="0" applyFont="1" applyFill="1" applyBorder="1" applyAlignment="1">
      <alignment horizontal="center" vertical="center"/>
    </xf>
    <xf numFmtId="0" fontId="21" fillId="37" borderId="13" xfId="0" applyFont="1" applyFill="1" applyBorder="1" applyAlignment="1">
      <alignment horizontal="center" vertical="center"/>
    </xf>
    <xf numFmtId="0" fontId="21" fillId="38" borderId="15" xfId="0" applyFont="1" applyFill="1" applyBorder="1" applyAlignment="1">
      <alignment horizontal="center" vertical="center" wrapText="1"/>
    </xf>
    <xf numFmtId="0" fontId="21" fillId="38" borderId="16" xfId="0" applyFont="1" applyFill="1" applyBorder="1" applyAlignment="1">
      <alignment horizontal="center" vertical="center" wrapText="1"/>
    </xf>
    <xf numFmtId="49" fontId="33" fillId="0" borderId="10" xfId="0" applyNumberFormat="1" applyFont="1" applyBorder="1" applyAlignment="1">
      <alignment horizontal="center" vertical="center"/>
    </xf>
    <xf numFmtId="49" fontId="33" fillId="0" borderId="10" xfId="0" applyNumberFormat="1" applyFont="1" applyBorder="1" applyAlignment="1">
      <alignment horizontal="left" vertical="center"/>
    </xf>
    <xf numFmtId="49" fontId="33" fillId="0" borderId="15" xfId="0" applyNumberFormat="1" applyFont="1" applyBorder="1" applyAlignment="1">
      <alignment horizontal="center" vertical="center" wrapText="1"/>
    </xf>
    <xf numFmtId="49" fontId="33" fillId="0" borderId="14" xfId="0" applyNumberFormat="1" applyFont="1" applyBorder="1" applyAlignment="1">
      <alignment horizontal="center" vertical="center" wrapText="1"/>
    </xf>
    <xf numFmtId="49" fontId="33" fillId="0" borderId="16" xfId="0" applyNumberFormat="1" applyFont="1" applyBorder="1" applyAlignment="1">
      <alignment horizontal="center" vertical="center" wrapText="1"/>
    </xf>
    <xf numFmtId="0" fontId="43" fillId="0" borderId="10" xfId="0" applyFont="1" applyFill="1" applyBorder="1" applyAlignment="1">
      <alignment horizontal="center" vertical="center"/>
    </xf>
    <xf numFmtId="0" fontId="42" fillId="0" borderId="0" xfId="0" applyFont="1" applyFill="1" applyBorder="1" applyAlignment="1">
      <alignment horizontal="center"/>
    </xf>
    <xf numFmtId="0" fontId="41" fillId="0" borderId="10" xfId="0" applyFont="1" applyFill="1" applyBorder="1" applyAlignment="1">
      <alignment horizontal="center" vertical="center" wrapText="1"/>
    </xf>
    <xf numFmtId="0" fontId="43" fillId="39" borderId="10" xfId="0" applyFont="1" applyFill="1" applyBorder="1" applyAlignment="1">
      <alignment horizontal="center" vertical="center"/>
    </xf>
    <xf numFmtId="2" fontId="24" fillId="33" borderId="10" xfId="0" applyNumberFormat="1" applyFont="1" applyFill="1" applyBorder="1" applyAlignment="1">
      <alignment horizontal="center" vertical="center" wrapText="1"/>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00000000-0005-0000-0000-00001B000000}"/>
    <cellStyle name="Currency" xfId="50" builtinId="4"/>
    <cellStyle name="Explanatory Text" xfId="16" builtinId="53" customBuilti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rmal 2" xfId="42" xr:uid="{00000000-0005-0000-0000-00002B000000}"/>
    <cellStyle name="Normal 3" xfId="52" xr:uid="{00000000-0005-0000-0000-00002C000000}"/>
    <cellStyle name="Normal 4" xfId="53" xr:uid="{00000000-0005-0000-0000-00002D000000}"/>
    <cellStyle name="Normal_LICH THI BO SUNG GIUA HOC KY I NH 2008-2009 KHOA 07" xfId="51" xr:uid="{00000000-0005-0000-0000-00002E000000}"/>
    <cellStyle name="Note" xfId="15" builtinId="10" customBuiltin="1"/>
    <cellStyle name="Output" xfId="10" builtinId="21" customBuiltin="1"/>
    <cellStyle name="Percent" xfId="45" builtinId="5"/>
    <cellStyle name="Percent 2" xfId="43" xr:uid="{00000000-0005-0000-0000-000032000000}"/>
    <cellStyle name="Title" xfId="1" builtinId="15" customBuiltin="1"/>
    <cellStyle name="Total" xfId="17" builtinId="25" customBuiltin="1"/>
    <cellStyle name="Warning Text" xfId="14" builtinId="11" customBuiltin="1"/>
  </cellStyles>
  <dxfs count="6">
    <dxf>
      <fill>
        <patternFill>
          <bgColor indexed="33"/>
        </patternFill>
      </fill>
    </dxf>
    <dxf>
      <fill>
        <patternFill>
          <bgColor indexed="33"/>
        </patternFill>
      </fill>
    </dxf>
    <dxf>
      <fill>
        <patternFill>
          <bgColor indexed="33"/>
        </patternFill>
      </fill>
    </dxf>
    <dxf>
      <fill>
        <patternFill>
          <bgColor indexed="33"/>
        </patternFill>
      </fill>
    </dxf>
    <dxf>
      <fill>
        <patternFill>
          <bgColor indexed="33"/>
        </patternFill>
      </fill>
    </dxf>
    <dxf>
      <fill>
        <patternFill>
          <bgColor indexed="33"/>
        </patternFill>
      </fill>
    </dxf>
  </dxfs>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198120</xdr:colOff>
      <xdr:row>0</xdr:row>
      <xdr:rowOff>0</xdr:rowOff>
    </xdr:from>
    <xdr:to>
      <xdr:col>1</xdr:col>
      <xdr:colOff>944880</xdr:colOff>
      <xdr:row>3</xdr:row>
      <xdr:rowOff>114300</xdr:rowOff>
    </xdr:to>
    <xdr:pic>
      <xdr:nvPicPr>
        <xdr:cNvPr id="2" name="Picture 2" descr="logo truong cao dang cong nghe thu duc">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4345" y="0"/>
          <a:ext cx="74676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19050</xdr:colOff>
      <xdr:row>0</xdr:row>
      <xdr:rowOff>0</xdr:rowOff>
    </xdr:from>
    <xdr:to>
      <xdr:col>24</xdr:col>
      <xdr:colOff>582930</xdr:colOff>
      <xdr:row>1</xdr:row>
      <xdr:rowOff>9525</xdr:rowOff>
    </xdr:to>
    <xdr:sp macro="" textlink="">
      <xdr:nvSpPr>
        <xdr:cNvPr id="3" name="Text Box 3">
          <a:extLst>
            <a:ext uri="{FF2B5EF4-FFF2-40B4-BE49-F238E27FC236}">
              <a16:creationId xmlns:a16="http://schemas.microsoft.com/office/drawing/2014/main" id="{00000000-0008-0000-0500-000003000000}"/>
            </a:ext>
          </a:extLst>
        </xdr:cNvPr>
        <xdr:cNvSpPr txBox="1">
          <a:spLocks noChangeArrowheads="1"/>
        </xdr:cNvSpPr>
      </xdr:nvSpPr>
      <xdr:spPr bwMode="auto">
        <a:xfrm>
          <a:off x="10401300" y="0"/>
          <a:ext cx="563880" cy="2190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Times New Roman"/>
              <a:cs typeface="Times New Roman"/>
            </a:rPr>
            <a:t>Mẫu 14</a:t>
          </a:r>
        </a:p>
      </xdr:txBody>
    </xdr:sp>
    <xdr:clientData/>
  </xdr:twoCellAnchor>
  <xdr:twoCellAnchor>
    <xdr:from>
      <xdr:col>1</xdr:col>
      <xdr:colOff>1592580</xdr:colOff>
      <xdr:row>1</xdr:row>
      <xdr:rowOff>205740</xdr:rowOff>
    </xdr:from>
    <xdr:to>
      <xdr:col>5</xdr:col>
      <xdr:colOff>243840</xdr:colOff>
      <xdr:row>1</xdr:row>
      <xdr:rowOff>205740</xdr:rowOff>
    </xdr:to>
    <xdr:sp macro="" textlink="">
      <xdr:nvSpPr>
        <xdr:cNvPr id="4" name="Line 4">
          <a:extLst>
            <a:ext uri="{FF2B5EF4-FFF2-40B4-BE49-F238E27FC236}">
              <a16:creationId xmlns:a16="http://schemas.microsoft.com/office/drawing/2014/main" id="{00000000-0008-0000-0500-000004000000}"/>
            </a:ext>
          </a:extLst>
        </xdr:cNvPr>
        <xdr:cNvSpPr>
          <a:spLocks noChangeShapeType="1"/>
        </xdr:cNvSpPr>
      </xdr:nvSpPr>
      <xdr:spPr bwMode="auto">
        <a:xfrm>
          <a:off x="1659255" y="415290"/>
          <a:ext cx="183261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69"/>
  <sheetViews>
    <sheetView workbookViewId="0">
      <selection activeCell="E14" sqref="E14"/>
    </sheetView>
  </sheetViews>
  <sheetFormatPr baseColWidth="10" defaultColWidth="6.5" defaultRowHeight="14"/>
  <cols>
    <col min="1" max="1" width="6.5" style="14"/>
    <col min="2" max="2" width="24.83203125" style="14" customWidth="1"/>
    <col min="3" max="3" width="10.1640625" style="14" customWidth="1"/>
    <col min="4" max="4" width="12.5" style="14" customWidth="1"/>
    <col min="5" max="5" width="9.5" style="23" customWidth="1"/>
    <col min="6" max="6" width="10.33203125" style="23" customWidth="1"/>
    <col min="7" max="7" width="9.6640625" style="14" hidden="1" customWidth="1"/>
    <col min="8" max="8" width="9.5" style="104" customWidth="1"/>
    <col min="9" max="9" width="11.6640625" style="104" customWidth="1"/>
    <col min="10" max="10" width="9.5" style="14" customWidth="1"/>
    <col min="11" max="11" width="12.33203125" style="104" customWidth="1"/>
    <col min="12" max="12" width="1.33203125" style="104" hidden="1" customWidth="1"/>
    <col min="13" max="13" width="1.5" style="104" hidden="1" customWidth="1"/>
    <col min="14" max="14" width="1.6640625" style="104" hidden="1" customWidth="1"/>
    <col min="15" max="15" width="11.5" style="104" customWidth="1"/>
    <col min="16" max="16" width="9.83203125" style="104" customWidth="1"/>
    <col min="17" max="17" width="11.83203125" style="104" customWidth="1"/>
    <col min="18" max="18" width="8.33203125" style="104" bestFit="1" customWidth="1"/>
    <col min="19" max="19" width="9" style="104" customWidth="1"/>
    <col min="20" max="20" width="9.33203125" style="104" customWidth="1"/>
    <col min="21" max="21" width="0.1640625" style="14" customWidth="1"/>
    <col min="22" max="22" width="11.6640625" style="14" customWidth="1"/>
    <col min="23" max="16384" width="6.5" style="14"/>
  </cols>
  <sheetData>
    <row r="1" spans="1:31">
      <c r="A1" s="132" t="s">
        <v>75</v>
      </c>
      <c r="B1" s="132" t="s">
        <v>75</v>
      </c>
      <c r="C1" s="132" t="s">
        <v>75</v>
      </c>
      <c r="D1" s="132" t="s">
        <v>75</v>
      </c>
      <c r="E1" s="132" t="s">
        <v>75</v>
      </c>
      <c r="F1" s="133" t="s">
        <v>76</v>
      </c>
      <c r="G1" s="133" t="s">
        <v>76</v>
      </c>
      <c r="H1" s="133" t="s">
        <v>76</v>
      </c>
      <c r="I1" s="133" t="s">
        <v>76</v>
      </c>
      <c r="J1" s="133" t="s">
        <v>76</v>
      </c>
      <c r="K1" s="133" t="s">
        <v>76</v>
      </c>
      <c r="L1" s="133" t="s">
        <v>76</v>
      </c>
    </row>
    <row r="2" spans="1:31">
      <c r="A2" s="133" t="s">
        <v>77</v>
      </c>
      <c r="B2" s="133" t="s">
        <v>77</v>
      </c>
      <c r="C2" s="133" t="s">
        <v>77</v>
      </c>
      <c r="D2" s="133" t="s">
        <v>77</v>
      </c>
      <c r="E2" s="133" t="s">
        <v>77</v>
      </c>
      <c r="F2" s="133" t="s">
        <v>78</v>
      </c>
      <c r="G2" s="133" t="s">
        <v>78</v>
      </c>
      <c r="H2" s="133" t="s">
        <v>78</v>
      </c>
      <c r="I2" s="133" t="s">
        <v>78</v>
      </c>
      <c r="J2" s="133" t="s">
        <v>78</v>
      </c>
      <c r="K2" s="133" t="s">
        <v>78</v>
      </c>
      <c r="L2" s="133" t="s">
        <v>78</v>
      </c>
    </row>
    <row r="3" spans="1:31">
      <c r="A3" s="134" t="s">
        <v>79</v>
      </c>
      <c r="B3" s="134" t="s">
        <v>79</v>
      </c>
      <c r="C3" s="134" t="s">
        <v>79</v>
      </c>
      <c r="D3" s="134" t="s">
        <v>79</v>
      </c>
      <c r="E3" s="134" t="s">
        <v>79</v>
      </c>
      <c r="F3" s="134" t="s">
        <v>79</v>
      </c>
      <c r="G3" s="134" t="s">
        <v>79</v>
      </c>
      <c r="H3" s="134" t="s">
        <v>79</v>
      </c>
      <c r="I3" s="134" t="s">
        <v>79</v>
      </c>
      <c r="J3" s="134" t="s">
        <v>79</v>
      </c>
      <c r="K3" s="134" t="s">
        <v>79</v>
      </c>
      <c r="L3" s="134" t="s">
        <v>79</v>
      </c>
    </row>
    <row r="4" spans="1:31">
      <c r="A4" s="58"/>
      <c r="B4" s="67"/>
      <c r="C4" s="58"/>
      <c r="D4" s="58"/>
      <c r="E4" s="58"/>
      <c r="F4" s="62"/>
      <c r="G4" s="62"/>
      <c r="H4" s="62"/>
      <c r="I4" s="62"/>
      <c r="J4" s="58"/>
      <c r="K4" s="62"/>
      <c r="L4" s="62"/>
    </row>
    <row r="5" spans="1:31" ht="23">
      <c r="A5" s="135" t="s">
        <v>119</v>
      </c>
      <c r="B5" s="135" t="s">
        <v>80</v>
      </c>
      <c r="C5" s="135" t="s">
        <v>80</v>
      </c>
      <c r="D5" s="135" t="s">
        <v>80</v>
      </c>
      <c r="E5" s="135" t="s">
        <v>80</v>
      </c>
      <c r="F5" s="135" t="s">
        <v>80</v>
      </c>
      <c r="G5" s="135" t="s">
        <v>80</v>
      </c>
      <c r="H5" s="135" t="s">
        <v>80</v>
      </c>
      <c r="I5" s="135" t="s">
        <v>80</v>
      </c>
      <c r="J5" s="135" t="s">
        <v>80</v>
      </c>
      <c r="K5" s="135" t="s">
        <v>80</v>
      </c>
      <c r="L5" s="135" t="s">
        <v>80</v>
      </c>
    </row>
    <row r="6" spans="1:31">
      <c r="A6" s="58"/>
      <c r="B6" s="67"/>
      <c r="C6" s="58"/>
      <c r="D6" s="58"/>
      <c r="E6" s="58"/>
      <c r="F6" s="62"/>
      <c r="G6" s="62"/>
      <c r="H6" s="62"/>
      <c r="I6" s="62"/>
      <c r="J6" s="58"/>
      <c r="K6" s="63"/>
      <c r="L6" s="62"/>
    </row>
    <row r="7" spans="1:31">
      <c r="A7" s="136" t="s">
        <v>92</v>
      </c>
      <c r="B7" s="136" t="s">
        <v>82</v>
      </c>
      <c r="C7" s="136" t="s">
        <v>82</v>
      </c>
      <c r="D7" s="136" t="s">
        <v>82</v>
      </c>
      <c r="E7" s="136" t="s">
        <v>82</v>
      </c>
      <c r="F7" s="136" t="s">
        <v>82</v>
      </c>
      <c r="G7" s="136" t="s">
        <v>82</v>
      </c>
      <c r="H7" s="136" t="s">
        <v>83</v>
      </c>
      <c r="I7" s="136" t="s">
        <v>83</v>
      </c>
      <c r="J7" s="136" t="s">
        <v>83</v>
      </c>
      <c r="K7" s="136" t="s">
        <v>83</v>
      </c>
      <c r="L7" s="136" t="s">
        <v>83</v>
      </c>
    </row>
    <row r="8" spans="1:31">
      <c r="A8" s="136" t="s">
        <v>141</v>
      </c>
      <c r="B8" s="136" t="s">
        <v>84</v>
      </c>
      <c r="C8" s="136" t="s">
        <v>84</v>
      </c>
      <c r="D8" s="136" t="s">
        <v>85</v>
      </c>
      <c r="E8" s="136" t="s">
        <v>86</v>
      </c>
      <c r="F8" s="136" t="s">
        <v>86</v>
      </c>
      <c r="G8" s="136" t="s">
        <v>86</v>
      </c>
      <c r="H8" s="136" t="s">
        <v>87</v>
      </c>
      <c r="I8" s="136" t="s">
        <v>87</v>
      </c>
      <c r="J8" s="136" t="s">
        <v>87</v>
      </c>
      <c r="K8" s="136" t="s">
        <v>87</v>
      </c>
      <c r="L8" s="136" t="s">
        <v>87</v>
      </c>
    </row>
    <row r="9" spans="1:31">
      <c r="A9" s="136" t="s">
        <v>140</v>
      </c>
      <c r="B9" s="136" t="s">
        <v>88</v>
      </c>
      <c r="C9" s="136" t="s">
        <v>88</v>
      </c>
      <c r="D9" s="136" t="s">
        <v>89</v>
      </c>
      <c r="E9" s="136" t="s">
        <v>89</v>
      </c>
      <c r="F9" s="136" t="s">
        <v>89</v>
      </c>
      <c r="G9" s="136" t="s">
        <v>89</v>
      </c>
      <c r="H9" s="136" t="s">
        <v>90</v>
      </c>
      <c r="I9" s="136" t="s">
        <v>91</v>
      </c>
      <c r="J9" s="136" t="s">
        <v>91</v>
      </c>
      <c r="K9" s="136" t="s">
        <v>91</v>
      </c>
      <c r="L9" s="136" t="s">
        <v>91</v>
      </c>
    </row>
    <row r="10" spans="1:31" ht="18" customHeight="1">
      <c r="A10" s="26"/>
      <c r="B10" s="26"/>
      <c r="C10" s="26"/>
      <c r="D10" s="26"/>
      <c r="E10" s="43"/>
      <c r="F10" s="43"/>
      <c r="X10" s="163" t="s">
        <v>17</v>
      </c>
      <c r="Y10" s="164"/>
      <c r="Z10" s="164"/>
      <c r="AA10" s="164"/>
      <c r="AB10" s="164"/>
      <c r="AC10" s="164"/>
      <c r="AD10" s="164"/>
      <c r="AE10" s="165"/>
    </row>
    <row r="11" spans="1:31" ht="15" customHeight="1">
      <c r="A11" s="145" t="s">
        <v>2</v>
      </c>
      <c r="B11" s="146" t="s">
        <v>0</v>
      </c>
      <c r="C11" s="147"/>
      <c r="D11" s="142" t="s">
        <v>33</v>
      </c>
      <c r="E11" s="145" t="s">
        <v>38</v>
      </c>
      <c r="F11" s="41" t="s">
        <v>1</v>
      </c>
      <c r="G11" s="41" t="s">
        <v>22</v>
      </c>
      <c r="H11" s="41" t="s">
        <v>23</v>
      </c>
      <c r="I11" s="41" t="s">
        <v>24</v>
      </c>
      <c r="J11" s="142" t="s">
        <v>42</v>
      </c>
      <c r="K11" s="155" t="s">
        <v>43</v>
      </c>
      <c r="L11" s="145"/>
      <c r="M11" s="145"/>
      <c r="N11" s="145"/>
      <c r="O11" s="155" t="s">
        <v>44</v>
      </c>
      <c r="P11" s="155" t="s">
        <v>45</v>
      </c>
      <c r="Q11" s="155" t="s">
        <v>46</v>
      </c>
      <c r="R11" s="155" t="s">
        <v>47</v>
      </c>
      <c r="S11" s="155" t="s">
        <v>48</v>
      </c>
      <c r="T11" s="155" t="s">
        <v>37</v>
      </c>
      <c r="U11" s="115"/>
      <c r="V11" s="131"/>
      <c r="X11" s="166"/>
      <c r="Y11" s="167"/>
      <c r="Z11" s="167"/>
      <c r="AA11" s="167"/>
      <c r="AB11" s="167"/>
      <c r="AC11" s="167"/>
      <c r="AD11" s="167"/>
      <c r="AE11" s="168"/>
    </row>
    <row r="12" spans="1:31">
      <c r="A12" s="145"/>
      <c r="B12" s="148"/>
      <c r="C12" s="149"/>
      <c r="D12" s="143"/>
      <c r="E12" s="145"/>
      <c r="F12" s="150">
        <v>0.2</v>
      </c>
      <c r="G12" s="102">
        <v>0.25</v>
      </c>
      <c r="H12" s="150">
        <v>0.3</v>
      </c>
      <c r="I12" s="150">
        <v>0.5</v>
      </c>
      <c r="J12" s="158"/>
      <c r="K12" s="156"/>
      <c r="L12" s="28"/>
      <c r="M12" s="28"/>
      <c r="N12" s="28"/>
      <c r="O12" s="156"/>
      <c r="P12" s="156"/>
      <c r="Q12" s="156"/>
      <c r="R12" s="156"/>
      <c r="S12" s="156"/>
      <c r="T12" s="156"/>
      <c r="U12" s="115"/>
      <c r="V12" s="131"/>
      <c r="X12" s="169"/>
      <c r="Y12" s="170"/>
      <c r="Z12" s="170"/>
      <c r="AA12" s="170"/>
      <c r="AB12" s="170"/>
      <c r="AC12" s="170"/>
      <c r="AD12" s="170"/>
      <c r="AE12" s="171"/>
    </row>
    <row r="13" spans="1:31">
      <c r="A13" s="145"/>
      <c r="B13" s="148"/>
      <c r="C13" s="149"/>
      <c r="D13" s="144"/>
      <c r="E13" s="145"/>
      <c r="F13" s="151"/>
      <c r="G13" s="103"/>
      <c r="H13" s="151"/>
      <c r="I13" s="151"/>
      <c r="J13" s="159"/>
      <c r="K13" s="157"/>
      <c r="L13" s="42" t="s">
        <v>39</v>
      </c>
      <c r="M13" s="42" t="s">
        <v>40</v>
      </c>
      <c r="N13" s="42" t="s">
        <v>41</v>
      </c>
      <c r="O13" s="157"/>
      <c r="P13" s="157"/>
      <c r="Q13" s="157"/>
      <c r="R13" s="157"/>
      <c r="S13" s="157"/>
      <c r="T13" s="157"/>
      <c r="U13" s="105" t="s">
        <v>48</v>
      </c>
      <c r="V13" s="131"/>
      <c r="X13" s="1" t="s">
        <v>42</v>
      </c>
      <c r="Y13" s="15" t="s">
        <v>43</v>
      </c>
      <c r="Z13" s="1" t="s">
        <v>44</v>
      </c>
      <c r="AA13" s="1" t="s">
        <v>45</v>
      </c>
      <c r="AB13" s="1" t="s">
        <v>46</v>
      </c>
      <c r="AC13" s="15" t="s">
        <v>47</v>
      </c>
      <c r="AD13" s="15" t="s">
        <v>48</v>
      </c>
      <c r="AE13" s="15" t="s">
        <v>37</v>
      </c>
    </row>
    <row r="14" spans="1:31">
      <c r="A14" s="4">
        <v>1</v>
      </c>
      <c r="B14" s="118" t="s">
        <v>146</v>
      </c>
      <c r="C14" s="118" t="s">
        <v>135</v>
      </c>
      <c r="D14" s="118" t="s">
        <v>145</v>
      </c>
      <c r="E14" s="24">
        <f xml:space="preserve"> MROUND(F14*0.2+H14*0.3+I14*0.5, 0.5)</f>
        <v>4</v>
      </c>
      <c r="F14" s="24">
        <f>'diem EXE'!G13</f>
        <v>8</v>
      </c>
      <c r="G14" s="17" t="e">
        <f>#REF!</f>
        <v>#REF!</v>
      </c>
      <c r="H14" s="108">
        <f>'diem MXE'!J14</f>
        <v>8</v>
      </c>
      <c r="I14" s="108">
        <f>'diem FEX'!J13</f>
        <v>0</v>
      </c>
      <c r="J14" s="108">
        <f>'diem EXE'!H13</f>
        <v>9</v>
      </c>
      <c r="K14" s="108">
        <f>('diem MXE'!J14+'diem FEX'!K13)/2</f>
        <v>4</v>
      </c>
      <c r="L14" s="116" t="e">
        <f>#REF!</f>
        <v>#REF!</v>
      </c>
      <c r="M14" s="116" t="e">
        <f>#REF!</f>
        <v>#REF!</v>
      </c>
      <c r="N14" s="116" t="e">
        <f>#REF!</f>
        <v>#REF!</v>
      </c>
      <c r="O14" s="108">
        <f>'diem EXE'!M13/$C$41</f>
        <v>0.29166666666666669</v>
      </c>
      <c r="P14" s="108">
        <f>('diem EXE'!N13*0.1+'diem FEX'!L13*0.9)</f>
        <v>0.65</v>
      </c>
      <c r="Q14" s="108">
        <f>'diem EXE'!O13/$C$41</f>
        <v>0.39583333333333331</v>
      </c>
      <c r="R14" s="108">
        <f>'diem EXE'!P13</f>
        <v>9.5</v>
      </c>
      <c r="S14" s="108">
        <f>'diem EXE'!Q13</f>
        <v>8</v>
      </c>
      <c r="T14" s="108">
        <f>'diem EXE'!R13</f>
        <v>8</v>
      </c>
      <c r="U14" s="17">
        <f>'diem FEX'!N13*10/15</f>
        <v>0</v>
      </c>
      <c r="V14" s="36"/>
      <c r="X14" s="27">
        <v>0.5</v>
      </c>
      <c r="Y14" s="27">
        <v>0.5</v>
      </c>
      <c r="Z14" s="27">
        <v>0.5</v>
      </c>
      <c r="AA14" s="27">
        <v>0.5</v>
      </c>
      <c r="AB14" s="27">
        <v>0.5</v>
      </c>
      <c r="AC14" s="27">
        <v>0.5</v>
      </c>
      <c r="AD14" s="27">
        <v>0.5</v>
      </c>
      <c r="AE14" s="27">
        <v>0.5</v>
      </c>
    </row>
    <row r="15" spans="1:31">
      <c r="A15" s="4">
        <v>2</v>
      </c>
      <c r="B15" s="118" t="s">
        <v>138</v>
      </c>
      <c r="C15" s="118" t="s">
        <v>149</v>
      </c>
      <c r="D15" s="118" t="s">
        <v>148</v>
      </c>
      <c r="E15" s="24">
        <f t="shared" ref="E15:E37" si="0" xml:space="preserve"> MROUND(F15*0.2+H15*0.3+I15*0.5, 0.5)</f>
        <v>2.5</v>
      </c>
      <c r="F15" s="24">
        <f>'diem EXE'!G14</f>
        <v>4.5</v>
      </c>
      <c r="G15" s="17" t="e">
        <f>#REF!</f>
        <v>#REF!</v>
      </c>
      <c r="H15" s="108">
        <f>'diem MXE'!J15</f>
        <v>5</v>
      </c>
      <c r="I15" s="108">
        <f>'diem FEX'!J14</f>
        <v>0</v>
      </c>
      <c r="J15" s="108">
        <f>'diem EXE'!H14</f>
        <v>0</v>
      </c>
      <c r="K15" s="108">
        <f>('diem MXE'!J15+'diem FEX'!K14)/2</f>
        <v>2.5</v>
      </c>
      <c r="L15" s="116" t="e">
        <f>#REF!</f>
        <v>#REF!</v>
      </c>
      <c r="M15" s="116" t="e">
        <f>#REF!</f>
        <v>#REF!</v>
      </c>
      <c r="N15" s="116" t="e">
        <f>#REF!</f>
        <v>#REF!</v>
      </c>
      <c r="O15" s="108">
        <f>'diem EXE'!M14/$C$41</f>
        <v>0.125</v>
      </c>
      <c r="P15" s="108">
        <f>('diem EXE'!N14*0.1+'diem FEX'!L14*0.9)</f>
        <v>0.60000000000000009</v>
      </c>
      <c r="Q15" s="108">
        <f>'diem EXE'!O14/$C$41</f>
        <v>0.375</v>
      </c>
      <c r="R15" s="108">
        <f>'diem EXE'!P14</f>
        <v>9</v>
      </c>
      <c r="S15" s="108">
        <f>'diem EXE'!Q14</f>
        <v>4.5</v>
      </c>
      <c r="T15" s="108">
        <f>'diem EXE'!R14</f>
        <v>4.5</v>
      </c>
      <c r="U15" s="17">
        <f>'diem FEX'!N14*10/15</f>
        <v>0</v>
      </c>
      <c r="V15" s="36"/>
    </row>
    <row r="16" spans="1:31">
      <c r="A16" s="123">
        <v>3</v>
      </c>
      <c r="B16" s="118" t="s">
        <v>152</v>
      </c>
      <c r="C16" s="118" t="s">
        <v>153</v>
      </c>
      <c r="D16" s="118" t="s">
        <v>151</v>
      </c>
      <c r="E16" s="24">
        <f t="shared" si="0"/>
        <v>4</v>
      </c>
      <c r="F16" s="24">
        <f>'diem EXE'!G15</f>
        <v>8.375</v>
      </c>
      <c r="G16" s="17" t="e">
        <f>#REF!</f>
        <v>#REF!</v>
      </c>
      <c r="H16" s="108">
        <f>'diem MXE'!J16</f>
        <v>7</v>
      </c>
      <c r="I16" s="108">
        <f>'diem FEX'!J15</f>
        <v>0</v>
      </c>
      <c r="J16" s="108">
        <f>'diem EXE'!H15</f>
        <v>9</v>
      </c>
      <c r="K16" s="108">
        <f>('diem MXE'!J16+'diem FEX'!K15)/2</f>
        <v>3.5</v>
      </c>
      <c r="L16" s="116" t="e">
        <f>#REF!</f>
        <v>#REF!</v>
      </c>
      <c r="M16" s="116" t="e">
        <f>#REF!</f>
        <v>#REF!</v>
      </c>
      <c r="N16" s="116" t="e">
        <f>#REF!</f>
        <v>#REF!</v>
      </c>
      <c r="O16" s="108">
        <f>'diem EXE'!M15/$C$41</f>
        <v>0.3125</v>
      </c>
      <c r="P16" s="108">
        <f>('diem EXE'!N15*0.1+'diem FEX'!L15*0.9)</f>
        <v>0.8</v>
      </c>
      <c r="Q16" s="108">
        <f>'diem EXE'!O15/$C$41</f>
        <v>0.375</v>
      </c>
      <c r="R16" s="108">
        <f>'diem EXE'!P15</f>
        <v>9</v>
      </c>
      <c r="S16" s="108">
        <f>'diem EXE'!Q15</f>
        <v>8.375</v>
      </c>
      <c r="T16" s="108">
        <f>'diem EXE'!R15</f>
        <v>8.375</v>
      </c>
      <c r="U16" s="17">
        <f>'diem FEX'!N15*10/15</f>
        <v>0</v>
      </c>
      <c r="V16" s="36"/>
    </row>
    <row r="17" spans="1:35">
      <c r="A17" s="123">
        <v>4</v>
      </c>
      <c r="B17" s="118" t="s">
        <v>156</v>
      </c>
      <c r="C17" s="118" t="s">
        <v>157</v>
      </c>
      <c r="D17" s="118" t="s">
        <v>155</v>
      </c>
      <c r="E17" s="24">
        <f t="shared" si="0"/>
        <v>4</v>
      </c>
      <c r="F17" s="24">
        <f>'diem EXE'!G16</f>
        <v>7.75</v>
      </c>
      <c r="G17" s="17" t="e">
        <f>#REF!</f>
        <v>#REF!</v>
      </c>
      <c r="H17" s="108">
        <f>'diem MXE'!J17</f>
        <v>8.5</v>
      </c>
      <c r="I17" s="108">
        <f>'diem FEX'!J16</f>
        <v>0</v>
      </c>
      <c r="J17" s="108">
        <f>'diem EXE'!H16</f>
        <v>9</v>
      </c>
      <c r="K17" s="108">
        <f>('diem MXE'!J17+'diem FEX'!K16)/2</f>
        <v>4.25</v>
      </c>
      <c r="L17" s="116" t="e">
        <f>#REF!</f>
        <v>#REF!</v>
      </c>
      <c r="M17" s="116" t="e">
        <f>#REF!</f>
        <v>#REF!</v>
      </c>
      <c r="N17" s="116" t="e">
        <f>#REF!</f>
        <v>#REF!</v>
      </c>
      <c r="O17" s="108">
        <f>'diem EXE'!M16/$C$41</f>
        <v>0.29166666666666669</v>
      </c>
      <c r="P17" s="108">
        <f>('diem EXE'!N16*0.1+'diem FEX'!L16*0.9)</f>
        <v>0.70000000000000007</v>
      </c>
      <c r="Q17" s="108">
        <f>'diem EXE'!O16/$C$41</f>
        <v>0.33333333333333331</v>
      </c>
      <c r="R17" s="108">
        <f>'diem EXE'!P16</f>
        <v>8</v>
      </c>
      <c r="S17" s="108">
        <f>'diem EXE'!Q16</f>
        <v>7.75</v>
      </c>
      <c r="T17" s="108">
        <f>'diem EXE'!R16</f>
        <v>7.75</v>
      </c>
      <c r="U17" s="17">
        <f>'diem FEX'!N16*10/15</f>
        <v>0</v>
      </c>
      <c r="V17" s="36"/>
    </row>
    <row r="18" spans="1:35">
      <c r="A18" s="123">
        <v>5</v>
      </c>
      <c r="B18" s="118" t="s">
        <v>160</v>
      </c>
      <c r="C18" s="118" t="s">
        <v>161</v>
      </c>
      <c r="D18" s="118" t="s">
        <v>159</v>
      </c>
      <c r="E18" s="24">
        <f t="shared" si="0"/>
        <v>1.5</v>
      </c>
      <c r="F18" s="24">
        <f>'diem EXE'!G17</f>
        <v>6.75</v>
      </c>
      <c r="G18" s="17" t="e">
        <f>#REF!</f>
        <v>#REF!</v>
      </c>
      <c r="H18" s="108">
        <f>'diem MXE'!J18</f>
        <v>0</v>
      </c>
      <c r="I18" s="108">
        <f>'diem FEX'!J17</f>
        <v>0</v>
      </c>
      <c r="J18" s="108">
        <f>'diem EXE'!H17</f>
        <v>7.5</v>
      </c>
      <c r="K18" s="108">
        <f>('diem MXE'!J18+'diem FEX'!K17)/2</f>
        <v>0</v>
      </c>
      <c r="L18" s="116" t="e">
        <f>#REF!</f>
        <v>#REF!</v>
      </c>
      <c r="M18" s="116" t="e">
        <f>#REF!</f>
        <v>#REF!</v>
      </c>
      <c r="N18" s="116" t="e">
        <f>#REF!</f>
        <v>#REF!</v>
      </c>
      <c r="O18" s="108">
        <f>'diem EXE'!M17/$C$41</f>
        <v>0.25</v>
      </c>
      <c r="P18" s="108">
        <f>('diem EXE'!N17*0.1+'diem FEX'!L17*0.9)</f>
        <v>0.65</v>
      </c>
      <c r="Q18" s="108">
        <f>'diem EXE'!O17/$C$41</f>
        <v>0.29166666666666669</v>
      </c>
      <c r="R18" s="108">
        <f>'diem EXE'!P17</f>
        <v>7</v>
      </c>
      <c r="S18" s="108">
        <f>'diem EXE'!Q17</f>
        <v>6.75</v>
      </c>
      <c r="T18" s="108">
        <f>'diem EXE'!R17</f>
        <v>6.75</v>
      </c>
      <c r="U18" s="17">
        <f>'diem FEX'!N17*10/15</f>
        <v>0</v>
      </c>
      <c r="V18" s="36"/>
    </row>
    <row r="19" spans="1:35" ht="15">
      <c r="A19" s="123">
        <v>6</v>
      </c>
      <c r="B19" s="118" t="s">
        <v>164</v>
      </c>
      <c r="C19" s="118" t="s">
        <v>165</v>
      </c>
      <c r="D19" s="118" t="s">
        <v>163</v>
      </c>
      <c r="E19" s="24">
        <f t="shared" si="0"/>
        <v>3</v>
      </c>
      <c r="F19" s="24">
        <f>'diem EXE'!G18</f>
        <v>6.5</v>
      </c>
      <c r="G19" s="17" t="e">
        <f>#REF!</f>
        <v>#REF!</v>
      </c>
      <c r="H19" s="108">
        <f>'diem MXE'!J19</f>
        <v>5</v>
      </c>
      <c r="I19" s="108">
        <f>'diem FEX'!J18</f>
        <v>0</v>
      </c>
      <c r="J19" s="108">
        <f>'diem EXE'!H18</f>
        <v>8</v>
      </c>
      <c r="K19" s="108">
        <f>('diem MXE'!J19+'diem FEX'!K18)/2</f>
        <v>2.5</v>
      </c>
      <c r="L19" s="116" t="e">
        <f>#REF!</f>
        <v>#REF!</v>
      </c>
      <c r="M19" s="116" t="e">
        <f>#REF!</f>
        <v>#REF!</v>
      </c>
      <c r="N19" s="116" t="e">
        <f>#REF!</f>
        <v>#REF!</v>
      </c>
      <c r="O19" s="108">
        <f>'diem EXE'!M18/$C$41</f>
        <v>0.125</v>
      </c>
      <c r="P19" s="108">
        <f>('diem EXE'!N18*0.1+'diem FEX'!L18*0.9)</f>
        <v>0.60000000000000009</v>
      </c>
      <c r="Q19" s="108">
        <f>'diem EXE'!O18/$C$41</f>
        <v>0.375</v>
      </c>
      <c r="R19" s="108">
        <f>'diem EXE'!P18</f>
        <v>9</v>
      </c>
      <c r="S19" s="108">
        <f>'diem EXE'!Q18</f>
        <v>6.5</v>
      </c>
      <c r="T19" s="108">
        <f>'diem EXE'!R18</f>
        <v>6.5</v>
      </c>
      <c r="U19" s="17">
        <f>'diem FEX'!N18*10/15</f>
        <v>0</v>
      </c>
      <c r="V19" s="36"/>
      <c r="X19" s="152" t="s">
        <v>25</v>
      </c>
      <c r="Y19" s="153"/>
      <c r="Z19" s="153"/>
      <c r="AA19" s="153"/>
      <c r="AB19" s="154"/>
      <c r="AI19" s="14" t="s">
        <v>18</v>
      </c>
    </row>
    <row r="20" spans="1:35">
      <c r="A20" s="123">
        <v>7</v>
      </c>
      <c r="B20" s="118" t="s">
        <v>168</v>
      </c>
      <c r="C20" s="118" t="s">
        <v>130</v>
      </c>
      <c r="D20" s="118" t="s">
        <v>167</v>
      </c>
      <c r="E20" s="24">
        <f t="shared" si="0"/>
        <v>4</v>
      </c>
      <c r="F20" s="24">
        <f>'diem EXE'!G19</f>
        <v>8.375</v>
      </c>
      <c r="G20" s="17" t="e">
        <f>#REF!</f>
        <v>#REF!</v>
      </c>
      <c r="H20" s="108">
        <f>'diem MXE'!J20</f>
        <v>8.5</v>
      </c>
      <c r="I20" s="108">
        <f>'diem FEX'!J19</f>
        <v>0</v>
      </c>
      <c r="J20" s="108">
        <f>'diem EXE'!H19</f>
        <v>9.5</v>
      </c>
      <c r="K20" s="108">
        <f>('diem MXE'!J20+'diem FEX'!K19)/2</f>
        <v>4.25</v>
      </c>
      <c r="L20" s="116" t="e">
        <f>#REF!</f>
        <v>#REF!</v>
      </c>
      <c r="M20" s="116" t="e">
        <f>#REF!</f>
        <v>#REF!</v>
      </c>
      <c r="N20" s="116" t="e">
        <f>#REF!</f>
        <v>#REF!</v>
      </c>
      <c r="O20" s="108">
        <f>'diem EXE'!M19/$C$41</f>
        <v>0.3125</v>
      </c>
      <c r="P20" s="108">
        <f>('diem EXE'!N19*0.1+'diem FEX'!L19*0.9)</f>
        <v>0.75</v>
      </c>
      <c r="Q20" s="108">
        <f>'diem EXE'!O19/$C$41</f>
        <v>0.375</v>
      </c>
      <c r="R20" s="108">
        <f>'diem EXE'!P19</f>
        <v>9</v>
      </c>
      <c r="S20" s="108">
        <f>'diem EXE'!Q19</f>
        <v>8.375</v>
      </c>
      <c r="T20" s="108">
        <f>'diem EXE'!R19</f>
        <v>8.375</v>
      </c>
      <c r="U20" s="17">
        <f>'diem FEX'!N19*10/15</f>
        <v>0</v>
      </c>
      <c r="V20" s="36"/>
      <c r="X20" s="28" t="s">
        <v>1</v>
      </c>
      <c r="Y20" s="28"/>
      <c r="Z20" s="28" t="s">
        <v>23</v>
      </c>
      <c r="AA20" s="28" t="s">
        <v>24</v>
      </c>
      <c r="AB20" s="1" t="s">
        <v>26</v>
      </c>
      <c r="AC20" s="16" t="s">
        <v>43</v>
      </c>
      <c r="AD20" s="16" t="s">
        <v>45</v>
      </c>
    </row>
    <row r="21" spans="1:35">
      <c r="A21" s="123">
        <v>8</v>
      </c>
      <c r="B21" s="118" t="s">
        <v>139</v>
      </c>
      <c r="C21" s="118" t="s">
        <v>170</v>
      </c>
      <c r="D21" s="118" t="s">
        <v>169</v>
      </c>
      <c r="E21" s="24">
        <f t="shared" si="0"/>
        <v>3</v>
      </c>
      <c r="F21" s="24">
        <f>'diem EXE'!G20</f>
        <v>6.5</v>
      </c>
      <c r="G21" s="17" t="e">
        <f>#REF!</f>
        <v>#REF!</v>
      </c>
      <c r="H21" s="108">
        <f>'diem MXE'!J21</f>
        <v>5</v>
      </c>
      <c r="I21" s="108">
        <f>'diem FEX'!J20</f>
        <v>0</v>
      </c>
      <c r="J21" s="108">
        <f>'diem EXE'!H20</f>
        <v>7.5</v>
      </c>
      <c r="K21" s="108">
        <f>('diem MXE'!J21+'diem FEX'!K20)/2</f>
        <v>2.5</v>
      </c>
      <c r="L21" s="116" t="e">
        <f>#REF!</f>
        <v>#REF!</v>
      </c>
      <c r="M21" s="116" t="e">
        <f>#REF!</f>
        <v>#REF!</v>
      </c>
      <c r="N21" s="116" t="e">
        <f>#REF!</f>
        <v>#REF!</v>
      </c>
      <c r="O21" s="108">
        <f>'diem EXE'!M20/$C$41</f>
        <v>0.3125</v>
      </c>
      <c r="P21" s="108">
        <f>('diem EXE'!N20*0.1+'diem FEX'!L20*0.9)</f>
        <v>0.60000000000000009</v>
      </c>
      <c r="Q21" s="108">
        <f>'diem EXE'!O20/$C$41</f>
        <v>0.20833333333333334</v>
      </c>
      <c r="R21" s="108">
        <f>'diem EXE'!P20</f>
        <v>5</v>
      </c>
      <c r="S21" s="108">
        <f>'diem EXE'!Q20</f>
        <v>6.5</v>
      </c>
      <c r="T21" s="108">
        <f>'diem EXE'!R20</f>
        <v>6.5</v>
      </c>
      <c r="U21" s="17">
        <f>'diem FEX'!N20*10/15</f>
        <v>0</v>
      </c>
      <c r="V21" s="36"/>
      <c r="X21" s="32">
        <v>5</v>
      </c>
      <c r="Y21" s="32"/>
      <c r="Z21" s="32">
        <v>5</v>
      </c>
      <c r="AA21" s="32">
        <v>5</v>
      </c>
      <c r="AB21" s="33">
        <v>5</v>
      </c>
      <c r="AC21" s="117">
        <v>5</v>
      </c>
      <c r="AD21" s="117">
        <v>5</v>
      </c>
    </row>
    <row r="22" spans="1:35">
      <c r="A22" s="123">
        <v>9</v>
      </c>
      <c r="B22" s="118" t="s">
        <v>172</v>
      </c>
      <c r="C22" s="118" t="s">
        <v>173</v>
      </c>
      <c r="D22" s="118" t="s">
        <v>171</v>
      </c>
      <c r="E22" s="24">
        <f t="shared" si="0"/>
        <v>3</v>
      </c>
      <c r="F22" s="24">
        <f>'diem EXE'!G21</f>
        <v>4.5</v>
      </c>
      <c r="G22" s="17" t="e">
        <f>#REF!</f>
        <v>#REF!</v>
      </c>
      <c r="H22" s="108">
        <f>'diem MXE'!J22</f>
        <v>7.5</v>
      </c>
      <c r="I22" s="108">
        <f>'diem FEX'!J21</f>
        <v>0</v>
      </c>
      <c r="J22" s="108">
        <f>'diem EXE'!H21</f>
        <v>8.5</v>
      </c>
      <c r="K22" s="108">
        <f>('diem MXE'!J22+'diem FEX'!K21)/2</f>
        <v>3.75</v>
      </c>
      <c r="L22" s="116" t="e">
        <f>#REF!</f>
        <v>#REF!</v>
      </c>
      <c r="M22" s="116" t="e">
        <f>#REF!</f>
        <v>#REF!</v>
      </c>
      <c r="N22" s="116" t="e">
        <f>#REF!</f>
        <v>#REF!</v>
      </c>
      <c r="O22" s="108">
        <f>'diem EXE'!M21/$C$41</f>
        <v>0</v>
      </c>
      <c r="P22" s="108">
        <f>('diem EXE'!N21*0.1+'diem FEX'!L21*0.9)</f>
        <v>0</v>
      </c>
      <c r="Q22" s="108">
        <f>'diem EXE'!O21/$C$41</f>
        <v>0.39583333333333331</v>
      </c>
      <c r="R22" s="108">
        <f>'diem EXE'!P21</f>
        <v>9.5</v>
      </c>
      <c r="S22" s="108">
        <f>'diem EXE'!Q21</f>
        <v>4.5</v>
      </c>
      <c r="T22" s="108">
        <f>'diem EXE'!R21</f>
        <v>4.5</v>
      </c>
      <c r="U22" s="17">
        <f>'diem FEX'!N21*10/15</f>
        <v>0</v>
      </c>
      <c r="V22" s="36"/>
      <c r="W22" s="31"/>
      <c r="X22" s="31"/>
      <c r="Y22" s="30"/>
      <c r="Z22" s="30"/>
      <c r="AA22" s="30"/>
    </row>
    <row r="23" spans="1:35">
      <c r="A23" s="123">
        <v>10</v>
      </c>
      <c r="B23" s="118" t="s">
        <v>176</v>
      </c>
      <c r="C23" s="118" t="s">
        <v>177</v>
      </c>
      <c r="D23" s="118" t="s">
        <v>175</v>
      </c>
      <c r="E23" s="24">
        <f t="shared" si="0"/>
        <v>3.5</v>
      </c>
      <c r="F23" s="24">
        <f>'diem EXE'!G22</f>
        <v>9.125</v>
      </c>
      <c r="G23" s="17" t="e">
        <f>#REF!</f>
        <v>#REF!</v>
      </c>
      <c r="H23" s="108">
        <f>'diem MXE'!J23</f>
        <v>6</v>
      </c>
      <c r="I23" s="108">
        <f>'diem FEX'!J22</f>
        <v>0</v>
      </c>
      <c r="J23" s="108">
        <f>'diem EXE'!H22</f>
        <v>9.5</v>
      </c>
      <c r="K23" s="108">
        <f>('diem MXE'!J23+'diem FEX'!K22)/2</f>
        <v>3</v>
      </c>
      <c r="L23" s="116" t="e">
        <f>#REF!</f>
        <v>#REF!</v>
      </c>
      <c r="M23" s="116" t="e">
        <f>#REF!</f>
        <v>#REF!</v>
      </c>
      <c r="N23" s="116" t="e">
        <f>#REF!</f>
        <v>#REF!</v>
      </c>
      <c r="O23" s="108">
        <f>'diem EXE'!M22/$C$41</f>
        <v>0.3125</v>
      </c>
      <c r="P23" s="108">
        <f>('diem EXE'!N22*0.1+'diem FEX'!L22*0.9)</f>
        <v>1</v>
      </c>
      <c r="Q23" s="108">
        <f>'diem EXE'!O22/$C$41</f>
        <v>0.39583333333333331</v>
      </c>
      <c r="R23" s="108">
        <f>'diem EXE'!P22</f>
        <v>9.5</v>
      </c>
      <c r="S23" s="108">
        <f>'diem EXE'!Q22</f>
        <v>9.125</v>
      </c>
      <c r="T23" s="108">
        <f>'diem EXE'!R22</f>
        <v>9.125</v>
      </c>
      <c r="U23" s="17">
        <f>'diem FEX'!N22*10/15</f>
        <v>0</v>
      </c>
      <c r="V23" s="36"/>
      <c r="X23" s="29"/>
      <c r="Y23" s="29"/>
      <c r="Z23" s="29"/>
      <c r="AA23" s="29"/>
    </row>
    <row r="24" spans="1:35">
      <c r="A24" s="123">
        <v>11</v>
      </c>
      <c r="B24" s="118" t="s">
        <v>179</v>
      </c>
      <c r="C24" s="118" t="s">
        <v>180</v>
      </c>
      <c r="D24" s="118" t="s">
        <v>178</v>
      </c>
      <c r="E24" s="24">
        <f t="shared" si="0"/>
        <v>4.5</v>
      </c>
      <c r="F24" s="24">
        <f>'diem EXE'!G23</f>
        <v>8.5</v>
      </c>
      <c r="G24" s="17" t="e">
        <f>#REF!</f>
        <v>#REF!</v>
      </c>
      <c r="H24" s="108">
        <f>'diem MXE'!J24</f>
        <v>8.5</v>
      </c>
      <c r="I24" s="108">
        <f>'diem FEX'!J23</f>
        <v>0</v>
      </c>
      <c r="J24" s="108">
        <f>'diem EXE'!H23</f>
        <v>9.5</v>
      </c>
      <c r="K24" s="108">
        <f>('diem MXE'!J24+'diem FEX'!K23)/2</f>
        <v>4.25</v>
      </c>
      <c r="L24" s="116" t="e">
        <f>#REF!</f>
        <v>#REF!</v>
      </c>
      <c r="M24" s="116" t="e">
        <f>#REF!</f>
        <v>#REF!</v>
      </c>
      <c r="N24" s="116" t="e">
        <f>#REF!</f>
        <v>#REF!</v>
      </c>
      <c r="O24" s="108">
        <f>'diem EXE'!M23/$C$41</f>
        <v>0.3125</v>
      </c>
      <c r="P24" s="108">
        <f>('diem EXE'!N23*0.1+'diem FEX'!L23*0.9)</f>
        <v>0.70000000000000007</v>
      </c>
      <c r="Q24" s="108">
        <f>'diem EXE'!O23/$C$41</f>
        <v>0.41666666666666669</v>
      </c>
      <c r="R24" s="108">
        <f>'diem EXE'!P23</f>
        <v>10</v>
      </c>
      <c r="S24" s="108">
        <f>'diem EXE'!Q23</f>
        <v>8.5</v>
      </c>
      <c r="T24" s="108">
        <f>'diem EXE'!R23</f>
        <v>8.5</v>
      </c>
      <c r="U24" s="17">
        <f>'diem FEX'!N23*10/15</f>
        <v>0</v>
      </c>
      <c r="V24" s="36"/>
    </row>
    <row r="25" spans="1:35">
      <c r="A25" s="123">
        <v>12</v>
      </c>
      <c r="B25" s="118" t="s">
        <v>138</v>
      </c>
      <c r="C25" s="118" t="s">
        <v>183</v>
      </c>
      <c r="D25" s="118" t="s">
        <v>182</v>
      </c>
      <c r="E25" s="24">
        <f t="shared" si="0"/>
        <v>4.5</v>
      </c>
      <c r="F25" s="24">
        <f>'diem EXE'!G24</f>
        <v>8.625</v>
      </c>
      <c r="G25" s="17" t="e">
        <f>#REF!</f>
        <v>#REF!</v>
      </c>
      <c r="H25" s="108">
        <f>'diem MXE'!J25</f>
        <v>8.5</v>
      </c>
      <c r="I25" s="108">
        <f>'diem FEX'!J24</f>
        <v>0</v>
      </c>
      <c r="J25" s="108">
        <f>'diem EXE'!H24</f>
        <v>9.5</v>
      </c>
      <c r="K25" s="108">
        <f>('diem MXE'!J25+'diem FEX'!K24)/2</f>
        <v>4.25</v>
      </c>
      <c r="L25" s="116" t="e">
        <f>#REF!</f>
        <v>#REF!</v>
      </c>
      <c r="M25" s="116" t="e">
        <f>#REF!</f>
        <v>#REF!</v>
      </c>
      <c r="N25" s="116" t="e">
        <f>#REF!</f>
        <v>#REF!</v>
      </c>
      <c r="O25" s="108">
        <f>'diem EXE'!M24/$C$41</f>
        <v>0.3125</v>
      </c>
      <c r="P25" s="108">
        <f>('diem EXE'!N24*0.1+'diem FEX'!L24*0.9)</f>
        <v>0.8</v>
      </c>
      <c r="Q25" s="108">
        <f>'diem EXE'!O24/$C$41</f>
        <v>0.39583333333333331</v>
      </c>
      <c r="R25" s="108">
        <f>'diem EXE'!P24</f>
        <v>9.5</v>
      </c>
      <c r="S25" s="108">
        <f>'diem EXE'!Q24</f>
        <v>8.625</v>
      </c>
      <c r="T25" s="108">
        <f>'diem EXE'!R24</f>
        <v>8.625</v>
      </c>
      <c r="U25" s="17">
        <f>'diem FEX'!N24*10/15</f>
        <v>0</v>
      </c>
      <c r="V25" s="36"/>
      <c r="X25" s="29" t="s">
        <v>10</v>
      </c>
      <c r="Y25" s="29"/>
      <c r="Z25" s="29"/>
      <c r="AA25" s="29"/>
    </row>
    <row r="26" spans="1:35">
      <c r="A26" s="123">
        <v>13</v>
      </c>
      <c r="B26" s="118" t="s">
        <v>185</v>
      </c>
      <c r="C26" s="118" t="s">
        <v>186</v>
      </c>
      <c r="D26" s="118" t="s">
        <v>184</v>
      </c>
      <c r="E26" s="24">
        <f t="shared" si="0"/>
        <v>4</v>
      </c>
      <c r="F26" s="24">
        <f>'diem EXE'!G25</f>
        <v>6.25</v>
      </c>
      <c r="G26" s="17" t="e">
        <f>#REF!</f>
        <v>#REF!</v>
      </c>
      <c r="H26" s="108">
        <f>'diem MXE'!J26</f>
        <v>8.5</v>
      </c>
      <c r="I26" s="108">
        <f>'diem FEX'!J25</f>
        <v>0</v>
      </c>
      <c r="J26" s="108">
        <f>'diem EXE'!H25</f>
        <v>9</v>
      </c>
      <c r="K26" s="108">
        <f>('diem MXE'!J26+'diem FEX'!K25)/2</f>
        <v>4.25</v>
      </c>
      <c r="L26" s="116" t="e">
        <f>#REF!</f>
        <v>#REF!</v>
      </c>
      <c r="M26" s="116" t="e">
        <f>#REF!</f>
        <v>#REF!</v>
      </c>
      <c r="N26" s="116" t="e">
        <f>#REF!</f>
        <v>#REF!</v>
      </c>
      <c r="O26" s="108">
        <f>'diem EXE'!M25/$C$41</f>
        <v>0.33333333333333331</v>
      </c>
      <c r="P26" s="108">
        <f>('diem EXE'!N25*0.1+'diem FEX'!L25*0.9)</f>
        <v>0.8</v>
      </c>
      <c r="Q26" s="108">
        <f>'diem EXE'!O25/$C$41</f>
        <v>0</v>
      </c>
      <c r="R26" s="108">
        <f>'diem EXE'!P25</f>
        <v>0</v>
      </c>
      <c r="S26" s="108">
        <f>'diem EXE'!Q25</f>
        <v>6.25</v>
      </c>
      <c r="T26" s="108">
        <f>'diem EXE'!R25</f>
        <v>6.25</v>
      </c>
      <c r="U26" s="17">
        <f>'diem FEX'!N25*10/15</f>
        <v>0</v>
      </c>
      <c r="V26" s="36"/>
      <c r="X26" s="14" t="s">
        <v>11</v>
      </c>
    </row>
    <row r="27" spans="1:35">
      <c r="A27" s="123">
        <v>14</v>
      </c>
      <c r="B27" s="118" t="s">
        <v>188</v>
      </c>
      <c r="C27" s="118" t="s">
        <v>189</v>
      </c>
      <c r="D27" s="118" t="s">
        <v>187</v>
      </c>
      <c r="E27" s="24">
        <f t="shared" si="0"/>
        <v>2.5</v>
      </c>
      <c r="F27" s="24">
        <f>'diem EXE'!G26</f>
        <v>5.875</v>
      </c>
      <c r="G27" s="17" t="e">
        <f>#REF!</f>
        <v>#REF!</v>
      </c>
      <c r="H27" s="108">
        <f>'diem MXE'!J27</f>
        <v>5</v>
      </c>
      <c r="I27" s="108">
        <f>'diem FEX'!J26</f>
        <v>0</v>
      </c>
      <c r="J27" s="108">
        <f>'diem EXE'!H26</f>
        <v>8</v>
      </c>
      <c r="K27" s="108">
        <f>('diem MXE'!J27+'diem FEX'!K26)/2</f>
        <v>2.5</v>
      </c>
      <c r="L27" s="116" t="e">
        <f>#REF!</f>
        <v>#REF!</v>
      </c>
      <c r="M27" s="116" t="e">
        <f>#REF!</f>
        <v>#REF!</v>
      </c>
      <c r="N27" s="116" t="e">
        <f>#REF!</f>
        <v>#REF!</v>
      </c>
      <c r="O27" s="108">
        <f>'diem EXE'!M26/$C$41</f>
        <v>0</v>
      </c>
      <c r="P27" s="108">
        <f>('diem EXE'!N26*0.1+'diem FEX'!L26*0.9)</f>
        <v>0.70000000000000007</v>
      </c>
      <c r="Q27" s="108">
        <f>'diem EXE'!O26/$C$41</f>
        <v>0.35416666666666669</v>
      </c>
      <c r="R27" s="108">
        <f>'diem EXE'!P26</f>
        <v>8.5</v>
      </c>
      <c r="S27" s="108">
        <f>'diem EXE'!Q26</f>
        <v>5.875</v>
      </c>
      <c r="T27" s="108">
        <f>'diem EXE'!R26</f>
        <v>5.875</v>
      </c>
      <c r="U27" s="17">
        <f>'diem FEX'!N26*10/15</f>
        <v>0</v>
      </c>
      <c r="V27" s="36"/>
      <c r="X27" s="14" t="s">
        <v>12</v>
      </c>
    </row>
    <row r="28" spans="1:35">
      <c r="A28" s="123">
        <v>15</v>
      </c>
      <c r="B28" s="118" t="s">
        <v>192</v>
      </c>
      <c r="C28" s="118" t="s">
        <v>133</v>
      </c>
      <c r="D28" s="118" t="s">
        <v>191</v>
      </c>
      <c r="E28" s="24">
        <f t="shared" si="0"/>
        <v>2</v>
      </c>
      <c r="F28" s="24">
        <f>'diem EXE'!G27</f>
        <v>6.5</v>
      </c>
      <c r="G28" s="17" t="e">
        <f>#REF!</f>
        <v>#REF!</v>
      </c>
      <c r="H28" s="108">
        <f>'diem MXE'!J28</f>
        <v>3</v>
      </c>
      <c r="I28" s="108">
        <f>'diem FEX'!J27</f>
        <v>0</v>
      </c>
      <c r="J28" s="108">
        <f>'diem EXE'!H27</f>
        <v>8</v>
      </c>
      <c r="K28" s="108">
        <f>('diem MXE'!J28+'diem FEX'!K27)/2</f>
        <v>1.5</v>
      </c>
      <c r="L28" s="116" t="e">
        <f>#REF!</f>
        <v>#REF!</v>
      </c>
      <c r="M28" s="116" t="e">
        <f>#REF!</f>
        <v>#REF!</v>
      </c>
      <c r="N28" s="116" t="e">
        <f>#REF!</f>
        <v>#REF!</v>
      </c>
      <c r="O28" s="108">
        <f>'diem EXE'!M27/$C$41</f>
        <v>0.20833333333333334</v>
      </c>
      <c r="P28" s="108">
        <f>('diem EXE'!N27*0.1+'diem FEX'!L27*0.9)</f>
        <v>0.8</v>
      </c>
      <c r="Q28" s="108">
        <f>'diem EXE'!O27/$C$41</f>
        <v>0.20833333333333334</v>
      </c>
      <c r="R28" s="108">
        <f>'diem EXE'!P27</f>
        <v>5</v>
      </c>
      <c r="S28" s="108">
        <f>'diem EXE'!Q27</f>
        <v>6.5</v>
      </c>
      <c r="T28" s="108">
        <f>'diem EXE'!R27</f>
        <v>6.5</v>
      </c>
      <c r="U28" s="17">
        <f>'diem FEX'!N27*10/15</f>
        <v>0</v>
      </c>
      <c r="V28" s="36"/>
      <c r="X28" s="14" t="s">
        <v>20</v>
      </c>
    </row>
    <row r="29" spans="1:35">
      <c r="A29" s="123">
        <v>16</v>
      </c>
      <c r="B29" s="118" t="s">
        <v>194</v>
      </c>
      <c r="C29" s="118" t="s">
        <v>133</v>
      </c>
      <c r="D29" s="118" t="s">
        <v>193</v>
      </c>
      <c r="E29" s="24">
        <f t="shared" si="0"/>
        <v>4.5</v>
      </c>
      <c r="F29" s="24">
        <f>'diem EXE'!G28</f>
        <v>9.875</v>
      </c>
      <c r="G29" s="17" t="e">
        <f>#REF!</f>
        <v>#REF!</v>
      </c>
      <c r="H29" s="108">
        <f>'diem MXE'!J29</f>
        <v>8.5</v>
      </c>
      <c r="I29" s="108">
        <f>'diem FEX'!J28</f>
        <v>0</v>
      </c>
      <c r="J29" s="108">
        <f>'diem EXE'!H28</f>
        <v>9.5</v>
      </c>
      <c r="K29" s="108">
        <f>('diem MXE'!J29+'diem FEX'!K28)/2</f>
        <v>4.25</v>
      </c>
      <c r="L29" s="116" t="e">
        <f>#REF!</f>
        <v>#REF!</v>
      </c>
      <c r="M29" s="116" t="e">
        <f>#REF!</f>
        <v>#REF!</v>
      </c>
      <c r="N29" s="116" t="e">
        <f>#REF!</f>
        <v>#REF!</v>
      </c>
      <c r="O29" s="108">
        <f>'diem EXE'!M28/$C$41</f>
        <v>0.41666666666666669</v>
      </c>
      <c r="P29" s="108">
        <f>('diem EXE'!N28*0.1+'diem FEX'!L28*0.9)</f>
        <v>1</v>
      </c>
      <c r="Q29" s="108">
        <f>'diem EXE'!O28/$C$41</f>
        <v>0.41666666666666669</v>
      </c>
      <c r="R29" s="108">
        <f>'diem EXE'!P28</f>
        <v>10</v>
      </c>
      <c r="S29" s="108">
        <f>'diem EXE'!Q28</f>
        <v>9.875</v>
      </c>
      <c r="T29" s="108">
        <f>'diem EXE'!R28</f>
        <v>9.875</v>
      </c>
      <c r="U29" s="17">
        <f>'diem FEX'!N28*10/15</f>
        <v>0</v>
      </c>
      <c r="V29" s="36"/>
    </row>
    <row r="30" spans="1:35">
      <c r="A30" s="123">
        <v>17</v>
      </c>
      <c r="B30" s="118" t="s">
        <v>197</v>
      </c>
      <c r="C30" s="118" t="s">
        <v>198</v>
      </c>
      <c r="D30" s="118" t="s">
        <v>196</v>
      </c>
      <c r="E30" s="24">
        <f t="shared" si="0"/>
        <v>4</v>
      </c>
      <c r="F30" s="24">
        <f>'diem EXE'!G29</f>
        <v>7.75</v>
      </c>
      <c r="G30" s="17" t="e">
        <f>#REF!</f>
        <v>#REF!</v>
      </c>
      <c r="H30" s="108">
        <f>'diem MXE'!J30</f>
        <v>7.5</v>
      </c>
      <c r="I30" s="108">
        <f>'diem FEX'!J29</f>
        <v>0</v>
      </c>
      <c r="J30" s="108">
        <f>'diem EXE'!H29</f>
        <v>9</v>
      </c>
      <c r="K30" s="108">
        <f>('diem MXE'!J30+'diem FEX'!K29)/2</f>
        <v>3.75</v>
      </c>
      <c r="L30" s="116" t="e">
        <f>#REF!</f>
        <v>#REF!</v>
      </c>
      <c r="M30" s="116" t="e">
        <f>#REF!</f>
        <v>#REF!</v>
      </c>
      <c r="N30" s="116" t="e">
        <f>#REF!</f>
        <v>#REF!</v>
      </c>
      <c r="O30" s="108">
        <f>'diem EXE'!M29/$C$41</f>
        <v>0.29166666666666669</v>
      </c>
      <c r="P30" s="108">
        <f>('diem EXE'!N29*0.1+'diem FEX'!L29*0.9)</f>
        <v>0.60000000000000009</v>
      </c>
      <c r="Q30" s="108">
        <f>'diem EXE'!O29/$C$41</f>
        <v>0.375</v>
      </c>
      <c r="R30" s="108">
        <f>'diem EXE'!P29</f>
        <v>9</v>
      </c>
      <c r="S30" s="108">
        <f>'diem EXE'!Q29</f>
        <v>7.75</v>
      </c>
      <c r="T30" s="108">
        <f>'diem EXE'!R29</f>
        <v>7.75</v>
      </c>
      <c r="U30" s="17">
        <f>'diem FEX'!N29*10/15</f>
        <v>0</v>
      </c>
      <c r="V30" s="36"/>
    </row>
    <row r="31" spans="1:35">
      <c r="A31" s="123">
        <v>18</v>
      </c>
      <c r="B31" s="118" t="s">
        <v>201</v>
      </c>
      <c r="C31" s="118" t="s">
        <v>202</v>
      </c>
      <c r="D31" s="118" t="s">
        <v>200</v>
      </c>
      <c r="E31" s="24">
        <f t="shared" si="0"/>
        <v>1.5</v>
      </c>
      <c r="F31" s="24">
        <f>'diem EXE'!G30</f>
        <v>3.25</v>
      </c>
      <c r="G31" s="17" t="e">
        <f>#REF!</f>
        <v>#REF!</v>
      </c>
      <c r="H31" s="108">
        <f>'diem MXE'!J31</f>
        <v>3</v>
      </c>
      <c r="I31" s="108">
        <f>'diem FEX'!J30</f>
        <v>0</v>
      </c>
      <c r="J31" s="108">
        <f>'diem EXE'!H30</f>
        <v>5</v>
      </c>
      <c r="K31" s="108">
        <f>('diem MXE'!J31+'diem FEX'!K30)/2</f>
        <v>1.5</v>
      </c>
      <c r="L31" s="116" t="e">
        <f>#REF!</f>
        <v>#REF!</v>
      </c>
      <c r="M31" s="116" t="e">
        <f>#REF!</f>
        <v>#REF!</v>
      </c>
      <c r="N31" s="116" t="e">
        <f>#REF!</f>
        <v>#REF!</v>
      </c>
      <c r="O31" s="108">
        <f>'diem EXE'!M30/$C$41</f>
        <v>0.125</v>
      </c>
      <c r="P31" s="108">
        <f>('diem EXE'!N30*0.1+'diem FEX'!L30*0.9)</f>
        <v>0.5</v>
      </c>
      <c r="Q31" s="108">
        <f>'diem EXE'!O30/$C$41</f>
        <v>0</v>
      </c>
      <c r="R31" s="108">
        <f>'diem EXE'!P30</f>
        <v>0</v>
      </c>
      <c r="S31" s="108">
        <f>'diem EXE'!Q30</f>
        <v>3.25</v>
      </c>
      <c r="T31" s="108">
        <f>'diem EXE'!R30</f>
        <v>3.25</v>
      </c>
      <c r="U31" s="17">
        <f>'diem FEX'!N30*10/15</f>
        <v>0</v>
      </c>
      <c r="V31" s="36"/>
      <c r="X31" s="29"/>
      <c r="Y31" s="29"/>
      <c r="Z31" s="29"/>
      <c r="AA31" s="29"/>
    </row>
    <row r="32" spans="1:35">
      <c r="A32" s="123">
        <v>19</v>
      </c>
      <c r="B32" s="118" t="s">
        <v>205</v>
      </c>
      <c r="C32" s="118" t="s">
        <v>137</v>
      </c>
      <c r="D32" s="118" t="s">
        <v>204</v>
      </c>
      <c r="E32" s="24">
        <f t="shared" si="0"/>
        <v>4</v>
      </c>
      <c r="F32" s="24">
        <f>'diem EXE'!G31</f>
        <v>7.5</v>
      </c>
      <c r="G32" s="17" t="e">
        <f>#REF!</f>
        <v>#REF!</v>
      </c>
      <c r="H32" s="108">
        <f>'diem MXE'!J32</f>
        <v>7.5</v>
      </c>
      <c r="I32" s="108">
        <f>'diem FEX'!J31</f>
        <v>0</v>
      </c>
      <c r="J32" s="108">
        <f>'diem EXE'!H31</f>
        <v>7.5</v>
      </c>
      <c r="K32" s="108">
        <f>('diem MXE'!J32+'diem FEX'!K31)/2</f>
        <v>3.75</v>
      </c>
      <c r="L32" s="116" t="e">
        <f>#REF!</f>
        <v>#REF!</v>
      </c>
      <c r="M32" s="116" t="e">
        <f>#REF!</f>
        <v>#REF!</v>
      </c>
      <c r="N32" s="116" t="e">
        <f>#REF!</f>
        <v>#REF!</v>
      </c>
      <c r="O32" s="108">
        <f>'diem EXE'!M31/$C$41</f>
        <v>0.3125</v>
      </c>
      <c r="P32" s="108">
        <f>('diem EXE'!N31*0.1+'diem FEX'!L31*0.9)</f>
        <v>0.60000000000000009</v>
      </c>
      <c r="Q32" s="108">
        <f>'diem EXE'!O31/$C$41</f>
        <v>0.375</v>
      </c>
      <c r="R32" s="108">
        <f>'diem EXE'!P31</f>
        <v>9</v>
      </c>
      <c r="S32" s="108">
        <f>'diem EXE'!Q31</f>
        <v>7.5</v>
      </c>
      <c r="T32" s="108">
        <f>'diem EXE'!R31</f>
        <v>7.5</v>
      </c>
      <c r="U32" s="17">
        <f>'diem FEX'!N31*10/15</f>
        <v>0</v>
      </c>
      <c r="V32" s="36"/>
    </row>
    <row r="33" spans="1:25">
      <c r="A33" s="123">
        <v>20</v>
      </c>
      <c r="B33" s="118" t="s">
        <v>208</v>
      </c>
      <c r="C33" s="118" t="s">
        <v>209</v>
      </c>
      <c r="D33" s="118" t="s">
        <v>207</v>
      </c>
      <c r="E33" s="24">
        <f t="shared" si="0"/>
        <v>2.5</v>
      </c>
      <c r="F33" s="24">
        <f>'diem EXE'!G32</f>
        <v>5.75</v>
      </c>
      <c r="G33" s="17" t="e">
        <f>#REF!</f>
        <v>#REF!</v>
      </c>
      <c r="H33" s="108">
        <f>'diem MXE'!J33</f>
        <v>5</v>
      </c>
      <c r="I33" s="108">
        <f>'diem FEX'!J32</f>
        <v>0</v>
      </c>
      <c r="J33" s="108">
        <f>'diem EXE'!H32</f>
        <v>5</v>
      </c>
      <c r="K33" s="108">
        <f>('diem MXE'!J33+'diem FEX'!K32)/2</f>
        <v>2.5</v>
      </c>
      <c r="L33" s="116" t="e">
        <f>#REF!</f>
        <v>#REF!</v>
      </c>
      <c r="M33" s="116" t="e">
        <f>#REF!</f>
        <v>#REF!</v>
      </c>
      <c r="N33" s="116" t="e">
        <f>#REF!</f>
        <v>#REF!</v>
      </c>
      <c r="O33" s="108">
        <f>'diem EXE'!M32/$C$41</f>
        <v>0.16666666666666666</v>
      </c>
      <c r="P33" s="108">
        <f>('diem EXE'!N32*0.1+'diem FEX'!L32*0.9)</f>
        <v>0.5</v>
      </c>
      <c r="Q33" s="108">
        <f>'diem EXE'!O32/$C$41</f>
        <v>0.375</v>
      </c>
      <c r="R33" s="108">
        <f>'diem EXE'!P32</f>
        <v>9</v>
      </c>
      <c r="S33" s="108">
        <f>'diem EXE'!Q32</f>
        <v>5.75</v>
      </c>
      <c r="T33" s="108">
        <f>'diem EXE'!R32</f>
        <v>5.75</v>
      </c>
      <c r="U33" s="17" t="e">
        <f>'diem FEX'!#REF!*10/15</f>
        <v>#REF!</v>
      </c>
      <c r="V33" s="36"/>
    </row>
    <row r="34" spans="1:25">
      <c r="A34" s="123">
        <v>21</v>
      </c>
      <c r="B34" s="118" t="s">
        <v>211</v>
      </c>
      <c r="C34" s="118" t="s">
        <v>212</v>
      </c>
      <c r="D34" s="118" t="s">
        <v>210</v>
      </c>
      <c r="E34" s="24">
        <f t="shared" si="0"/>
        <v>3</v>
      </c>
      <c r="F34" s="24">
        <f>'diem EXE'!G33</f>
        <v>6.5</v>
      </c>
      <c r="G34" s="17" t="e">
        <f>#REF!</f>
        <v>#REF!</v>
      </c>
      <c r="H34" s="108">
        <f>'diem MXE'!J34</f>
        <v>5</v>
      </c>
      <c r="I34" s="108">
        <f>'diem FEX'!J33</f>
        <v>0</v>
      </c>
      <c r="J34" s="108">
        <f>'diem EXE'!H33</f>
        <v>9</v>
      </c>
      <c r="K34" s="108">
        <f>('diem MXE'!J34+'diem FEX'!K33)/2</f>
        <v>2.5</v>
      </c>
      <c r="L34" s="116" t="e">
        <f>#REF!</f>
        <v>#REF!</v>
      </c>
      <c r="M34" s="116" t="e">
        <f>#REF!</f>
        <v>#REF!</v>
      </c>
      <c r="N34" s="116" t="e">
        <f>#REF!</f>
        <v>#REF!</v>
      </c>
      <c r="O34" s="108">
        <f>'diem EXE'!M33/$C$41</f>
        <v>0</v>
      </c>
      <c r="P34" s="108">
        <f>('diem EXE'!N33*0.1+'diem FEX'!L33*0.9)</f>
        <v>0.75</v>
      </c>
      <c r="Q34" s="108">
        <f>'diem EXE'!O33/$C$41</f>
        <v>0.39583333333333331</v>
      </c>
      <c r="R34" s="108">
        <f>'diem EXE'!P33</f>
        <v>9.5</v>
      </c>
      <c r="S34" s="108">
        <f>'diem EXE'!Q33</f>
        <v>6.5</v>
      </c>
      <c r="T34" s="108">
        <f>'diem EXE'!R33</f>
        <v>6.5</v>
      </c>
      <c r="U34" s="17" t="e">
        <f>'diem FEX'!#REF!*10/15</f>
        <v>#REF!</v>
      </c>
      <c r="V34" s="36"/>
    </row>
    <row r="35" spans="1:25">
      <c r="A35" s="123">
        <v>22</v>
      </c>
      <c r="B35" s="118" t="s">
        <v>215</v>
      </c>
      <c r="C35" s="118" t="s">
        <v>134</v>
      </c>
      <c r="D35" s="118" t="s">
        <v>214</v>
      </c>
      <c r="E35" s="24">
        <f t="shared" si="0"/>
        <v>4</v>
      </c>
      <c r="F35" s="24">
        <f>'diem EXE'!G34</f>
        <v>8</v>
      </c>
      <c r="G35" s="17" t="e">
        <f>#REF!</f>
        <v>#REF!</v>
      </c>
      <c r="H35" s="108">
        <f>'diem MXE'!J35</f>
        <v>8</v>
      </c>
      <c r="I35" s="108">
        <f>'diem FEX'!J34</f>
        <v>0</v>
      </c>
      <c r="J35" s="108">
        <f>'diem EXE'!H34</f>
        <v>7.5</v>
      </c>
      <c r="K35" s="108">
        <f>('diem MXE'!J35+'diem FEX'!K34)/2</f>
        <v>4</v>
      </c>
      <c r="L35" s="116" t="e">
        <f>#REF!</f>
        <v>#REF!</v>
      </c>
      <c r="M35" s="116" t="e">
        <f>#REF!</f>
        <v>#REF!</v>
      </c>
      <c r="N35" s="116" t="e">
        <f>#REF!</f>
        <v>#REF!</v>
      </c>
      <c r="O35" s="108">
        <f>'diem EXE'!M34/$C$41</f>
        <v>0.3125</v>
      </c>
      <c r="P35" s="108">
        <f>('diem EXE'!N34*0.1+'diem FEX'!L34*0.9)</f>
        <v>0.8</v>
      </c>
      <c r="Q35" s="108">
        <f>'diem EXE'!O34/$C$41</f>
        <v>0.375</v>
      </c>
      <c r="R35" s="108">
        <f>'diem EXE'!P34</f>
        <v>9</v>
      </c>
      <c r="S35" s="108">
        <f>'diem EXE'!Q34</f>
        <v>8</v>
      </c>
      <c r="T35" s="108">
        <f>'diem EXE'!R34</f>
        <v>8</v>
      </c>
      <c r="U35" s="17" t="e">
        <f>'diem FEX'!#REF!*10/15</f>
        <v>#REF!</v>
      </c>
      <c r="V35" s="36"/>
    </row>
    <row r="36" spans="1:25">
      <c r="A36" s="123">
        <v>23</v>
      </c>
      <c r="B36" s="118" t="s">
        <v>218</v>
      </c>
      <c r="C36" s="118" t="s">
        <v>219</v>
      </c>
      <c r="D36" s="118" t="s">
        <v>217</v>
      </c>
      <c r="E36" s="24">
        <f t="shared" si="0"/>
        <v>4</v>
      </c>
      <c r="F36" s="24">
        <f>'diem EXE'!G35</f>
        <v>8.625</v>
      </c>
      <c r="G36" s="17" t="e">
        <f>#REF!</f>
        <v>#REF!</v>
      </c>
      <c r="H36" s="108">
        <f>'diem MXE'!J36</f>
        <v>7</v>
      </c>
      <c r="I36" s="108">
        <f>'diem FEX'!J35</f>
        <v>0</v>
      </c>
      <c r="J36" s="108">
        <f>'diem EXE'!H35</f>
        <v>9.5</v>
      </c>
      <c r="K36" s="108">
        <f>('diem MXE'!J36+'diem FEX'!K35)/2</f>
        <v>3.5</v>
      </c>
      <c r="L36" s="116" t="e">
        <f>#REF!</f>
        <v>#REF!</v>
      </c>
      <c r="M36" s="116" t="e">
        <f>#REF!</f>
        <v>#REF!</v>
      </c>
      <c r="N36" s="116" t="e">
        <f>#REF!</f>
        <v>#REF!</v>
      </c>
      <c r="O36" s="108">
        <f>'diem EXE'!M35/$C$41</f>
        <v>0.25</v>
      </c>
      <c r="P36" s="108">
        <f>('diem EXE'!N35*0.1+'diem FEX'!L35*0.9)</f>
        <v>0.9</v>
      </c>
      <c r="Q36" s="108">
        <f>'diem EXE'!O35/$C$41</f>
        <v>0.41666666666666669</v>
      </c>
      <c r="R36" s="108">
        <f>'diem EXE'!P35</f>
        <v>10</v>
      </c>
      <c r="S36" s="108">
        <f>'diem EXE'!Q35</f>
        <v>8.625</v>
      </c>
      <c r="T36" s="108">
        <f>'diem EXE'!R35</f>
        <v>8.625</v>
      </c>
      <c r="U36" s="17" t="e">
        <f>'diem FEX'!#REF!*10/15</f>
        <v>#REF!</v>
      </c>
      <c r="V36" s="36"/>
    </row>
    <row r="37" spans="1:25">
      <c r="A37" s="123">
        <v>24</v>
      </c>
      <c r="B37" s="118" t="s">
        <v>222</v>
      </c>
      <c r="C37" s="118" t="s">
        <v>223</v>
      </c>
      <c r="D37" s="118" t="s">
        <v>221</v>
      </c>
      <c r="E37" s="24">
        <f t="shared" si="0"/>
        <v>4</v>
      </c>
      <c r="F37" s="24">
        <f>'diem EXE'!G36</f>
        <v>7.25</v>
      </c>
      <c r="G37" s="17" t="e">
        <f>#REF!</f>
        <v>#REF!</v>
      </c>
      <c r="H37" s="108">
        <f>'diem MXE'!J37</f>
        <v>8</v>
      </c>
      <c r="I37" s="108">
        <f>'diem FEX'!J36</f>
        <v>0</v>
      </c>
      <c r="J37" s="108">
        <f>'diem EXE'!H36</f>
        <v>9</v>
      </c>
      <c r="K37" s="108">
        <f>('diem MXE'!J37+'diem FEX'!K36)/2</f>
        <v>4</v>
      </c>
      <c r="L37" s="116" t="e">
        <f>#REF!</f>
        <v>#REF!</v>
      </c>
      <c r="M37" s="116" t="e">
        <f>#REF!</f>
        <v>#REF!</v>
      </c>
      <c r="N37" s="116" t="e">
        <f>#REF!</f>
        <v>#REF!</v>
      </c>
      <c r="O37" s="108">
        <f>'diem EXE'!M36/$C$41</f>
        <v>0.125</v>
      </c>
      <c r="P37" s="108">
        <f>('diem EXE'!N36*0.1+'diem FEX'!L36*0.9)</f>
        <v>0.9</v>
      </c>
      <c r="Q37" s="108">
        <f>'diem EXE'!O36/$C$41</f>
        <v>0.33333333333333331</v>
      </c>
      <c r="R37" s="108">
        <f>'diem EXE'!P36</f>
        <v>8</v>
      </c>
      <c r="S37" s="108">
        <f>'diem EXE'!Q36</f>
        <v>7.25</v>
      </c>
      <c r="T37" s="108">
        <f>'diem EXE'!R36</f>
        <v>7.25</v>
      </c>
      <c r="U37" s="17" t="e">
        <f>'diem FEX'!#REF!*10/15</f>
        <v>#REF!</v>
      </c>
      <c r="V37" s="36"/>
    </row>
    <row r="38" spans="1:25" ht="15">
      <c r="A38" s="137" t="s">
        <v>16</v>
      </c>
      <c r="B38" s="138"/>
      <c r="C38" s="139"/>
      <c r="D38" s="25" t="s">
        <v>15</v>
      </c>
      <c r="E38" s="34">
        <f>COUNTIF(E14:E37,"&gt;="&amp;AB21)/$C$41</f>
        <v>0</v>
      </c>
      <c r="F38" s="34">
        <f>COUNTIF(F14:F37,"&gt;="&amp;X21)/$C$41</f>
        <v>0.875</v>
      </c>
      <c r="G38" s="35">
        <f>COUNTIF(G14:G37,"&gt;="&amp;Y21)/$C$41</f>
        <v>0</v>
      </c>
      <c r="H38" s="109">
        <f>COUNTIF(H14:H37,"&gt;="&amp;Z21)/$C$41</f>
        <v>0.875</v>
      </c>
      <c r="I38" s="109">
        <f>COUNTIF(I14:I37,"&gt;="&amp;AA21)/$C$41</f>
        <v>0</v>
      </c>
      <c r="J38" s="35">
        <f>'diem EXE'!U17/'Bảng thống kê theo CĐR'!$C$41</f>
        <v>0.95833333333333337</v>
      </c>
      <c r="K38" s="109">
        <f>COUNTIF(K14:K37, "&gt;="&amp;AC21/$C$41)</f>
        <v>23</v>
      </c>
      <c r="L38" s="109" t="e">
        <f>#REF!/$C$41</f>
        <v>#REF!</v>
      </c>
      <c r="M38" s="109" t="e">
        <f>#REF!/$C$41</f>
        <v>#REF!</v>
      </c>
      <c r="N38" s="109" t="e">
        <f>#REF!/$C$41</f>
        <v>#REF!</v>
      </c>
      <c r="O38" s="109">
        <f>'diem EXE'!V17/$C$41</f>
        <v>0.66666666666666663</v>
      </c>
      <c r="P38" s="109">
        <f>COUNTIF(P14:P37, "&gt;="&amp;AD21)/$C$41</f>
        <v>0</v>
      </c>
      <c r="Q38" s="109">
        <f>'diem EXE'!X17/$C$41</f>
        <v>0.91666666666666663</v>
      </c>
      <c r="R38" s="109">
        <f>'diem EXE'!Y17/$C$41</f>
        <v>0.91666666666666663</v>
      </c>
      <c r="S38" s="109">
        <f>'diem EXE'!Z17/'Bảng thống kê theo CĐR'!$C$41</f>
        <v>0.875</v>
      </c>
      <c r="T38" s="109">
        <f>'diem EXE'!AA17/$C$41</f>
        <v>0.875</v>
      </c>
      <c r="U38" s="35">
        <f>'diem EXE'!AB17/$C$41</f>
        <v>0</v>
      </c>
      <c r="V38"/>
    </row>
    <row r="39" spans="1:25" ht="15">
      <c r="A39" s="140"/>
      <c r="B39" s="141"/>
      <c r="C39" s="141"/>
      <c r="D39" s="25" t="s">
        <v>14</v>
      </c>
      <c r="E39" s="34">
        <f>COUNTIF(E14:E37,"&lt;"&amp;AB21)/$C$41</f>
        <v>1</v>
      </c>
      <c r="F39" s="34">
        <f>COUNTIF(F14:F37,"&lt;"&amp;X21)/$C$41</f>
        <v>0.125</v>
      </c>
      <c r="G39" s="35">
        <f>COUNTIF(G14:G37,"&lt;"&amp;Y21)/$C$41</f>
        <v>0</v>
      </c>
      <c r="H39" s="109">
        <f>COUNTIF(H14:H37,"&lt;"&amp;Z21)/$C$41</f>
        <v>0.125</v>
      </c>
      <c r="I39" s="109">
        <f>COUNTIF(I14:I37,"&lt;"&amp;AA21)/$C$41</f>
        <v>1</v>
      </c>
      <c r="J39" s="35">
        <f>'diem EXE'!U18/'Bảng thống kê theo CĐR'!$C$41</f>
        <v>4.1666666666666664E-2</v>
      </c>
      <c r="K39" s="109">
        <f>COUNTIF(K15:K38, "&lt;"&amp;AC21)/$C$41</f>
        <v>0.95833333333333337</v>
      </c>
      <c r="L39" s="109" t="e">
        <f>#REF!/$C$41</f>
        <v>#REF!</v>
      </c>
      <c r="M39" s="109" t="e">
        <f>#REF!/$C$41</f>
        <v>#REF!</v>
      </c>
      <c r="N39" s="109" t="e">
        <f>#REF!/$C$41</f>
        <v>#REF!</v>
      </c>
      <c r="O39" s="109">
        <f>'diem EXE'!V18/$C$41</f>
        <v>0.33333333333333331</v>
      </c>
      <c r="P39" s="109">
        <f>COUNTIF(P15:P38, "&lt;"&amp;AD21)/$C$41</f>
        <v>1</v>
      </c>
      <c r="Q39" s="109">
        <f>'diem EXE'!X18/$C$41</f>
        <v>8.3333333333333329E-2</v>
      </c>
      <c r="R39" s="109">
        <f>'diem EXE'!Y18/$C$41</f>
        <v>8.3333333333333329E-2</v>
      </c>
      <c r="S39" s="109">
        <f>'diem EXE'!Z18/'Bảng thống kê theo CĐR'!$C$41</f>
        <v>0.125</v>
      </c>
      <c r="T39" s="109">
        <f>'diem EXE'!AA18/$C$41</f>
        <v>0.125</v>
      </c>
      <c r="U39" s="35" t="e">
        <f>'diem FEX'!#REF!/$C$41</f>
        <v>#REF!</v>
      </c>
      <c r="V39"/>
    </row>
    <row r="40" spans="1:25">
      <c r="A40" s="2"/>
    </row>
    <row r="41" spans="1:25" ht="15">
      <c r="A41" s="2"/>
      <c r="B41" s="26" t="s">
        <v>27</v>
      </c>
      <c r="C41" s="22">
        <f>COUNTA(B14:B37)</f>
        <v>24</v>
      </c>
      <c r="D41" s="162" t="s">
        <v>19</v>
      </c>
      <c r="E41" s="161"/>
      <c r="F41" s="161"/>
      <c r="G41" s="161"/>
      <c r="H41" s="161"/>
      <c r="I41" s="161"/>
      <c r="J41" s="160" t="str">
        <f>IF(AND(J38&gt;=X14,K38&gt;=Y14, O38&gt;=Z14, P38&gt;=AA14, Q38&gt;=AB14, R38&gt;=AC14, S38&gt;=AD14, T38&gt;=AE14), "ĐẠT", "KHÔNG ĐẠT")</f>
        <v>KHÔNG ĐẠT</v>
      </c>
      <c r="K41" s="161"/>
    </row>
    <row r="42" spans="1:25">
      <c r="A42" s="2"/>
    </row>
    <row r="43" spans="1:25">
      <c r="A43" s="2"/>
    </row>
    <row r="44" spans="1:25" ht="16">
      <c r="A44" s="79"/>
      <c r="B44" s="79"/>
      <c r="C44" s="79"/>
      <c r="D44" s="79"/>
      <c r="E44" s="79"/>
      <c r="F44" s="87"/>
      <c r="G44" s="79"/>
      <c r="H44" s="110"/>
      <c r="I44" s="110"/>
      <c r="J44" s="79"/>
      <c r="K44" s="110"/>
      <c r="L44" s="110"/>
      <c r="M44" s="110"/>
      <c r="N44" s="110"/>
      <c r="O44" s="110"/>
      <c r="P44" s="110"/>
      <c r="Q44" s="114" t="s">
        <v>103</v>
      </c>
      <c r="R44" s="110"/>
      <c r="S44" s="110"/>
      <c r="T44" s="110"/>
      <c r="U44" s="79"/>
      <c r="V44" s="79"/>
      <c r="W44" s="79"/>
      <c r="X44" s="79"/>
      <c r="Y44" s="79"/>
    </row>
    <row r="45" spans="1:25" ht="15">
      <c r="A45" s="79"/>
      <c r="B45" s="79"/>
      <c r="C45" s="79"/>
      <c r="D45" s="79"/>
      <c r="E45" s="79"/>
      <c r="F45" s="87"/>
      <c r="G45" s="79"/>
      <c r="H45" s="110"/>
      <c r="I45" s="110"/>
      <c r="J45" s="79"/>
      <c r="K45" s="110"/>
      <c r="L45" s="110"/>
      <c r="M45" s="110"/>
      <c r="N45" s="110"/>
      <c r="O45" s="110"/>
      <c r="P45" s="110"/>
      <c r="Q45" s="110"/>
      <c r="R45" s="110"/>
      <c r="S45" s="110"/>
      <c r="T45" s="110"/>
      <c r="U45" s="79"/>
      <c r="V45" s="79"/>
      <c r="W45" s="79"/>
      <c r="X45" s="79"/>
      <c r="Y45" s="79"/>
    </row>
    <row r="46" spans="1:25" ht="16">
      <c r="A46" s="79"/>
      <c r="B46" s="84" t="s">
        <v>104</v>
      </c>
      <c r="C46" s="84"/>
      <c r="D46" s="84"/>
      <c r="E46" s="84"/>
      <c r="F46" s="86"/>
      <c r="G46" s="84"/>
      <c r="H46" s="111" t="s">
        <v>105</v>
      </c>
      <c r="I46" s="110"/>
      <c r="J46" s="84"/>
      <c r="M46" s="111"/>
      <c r="N46" s="110"/>
      <c r="O46" s="110"/>
      <c r="R46" s="110"/>
      <c r="S46" s="111" t="s">
        <v>106</v>
      </c>
      <c r="T46" s="111"/>
      <c r="U46" s="86"/>
      <c r="X46" s="79"/>
      <c r="Y46" s="84"/>
    </row>
    <row r="47" spans="1:25" ht="16">
      <c r="A47" s="79"/>
      <c r="B47" s="85" t="s">
        <v>107</v>
      </c>
      <c r="C47" s="85"/>
      <c r="D47" s="85"/>
      <c r="E47" s="85"/>
      <c r="F47" s="106"/>
      <c r="G47" s="85"/>
      <c r="H47" s="112" t="s">
        <v>108</v>
      </c>
      <c r="I47" s="114"/>
      <c r="J47" s="80"/>
      <c r="M47" s="114"/>
      <c r="N47" s="114"/>
      <c r="O47" s="110"/>
      <c r="R47" s="110"/>
      <c r="S47" s="110" t="s">
        <v>109</v>
      </c>
      <c r="T47" s="110"/>
      <c r="U47" s="87"/>
      <c r="X47" s="79"/>
      <c r="Y47" s="79"/>
    </row>
    <row r="48" spans="1:25" ht="15">
      <c r="A48" s="79"/>
      <c r="B48" s="79"/>
      <c r="C48" s="79"/>
      <c r="D48" s="79"/>
      <c r="E48" s="79"/>
      <c r="F48" s="87"/>
      <c r="G48" s="79"/>
      <c r="H48" s="110"/>
      <c r="I48" s="110"/>
      <c r="J48" s="79"/>
      <c r="M48" s="110"/>
      <c r="N48" s="110"/>
      <c r="O48" s="110"/>
      <c r="P48" s="110"/>
      <c r="Q48" s="110"/>
      <c r="R48" s="110"/>
      <c r="S48" s="110"/>
      <c r="T48" s="110"/>
      <c r="U48" s="79"/>
      <c r="X48" s="79"/>
      <c r="Y48" s="79"/>
    </row>
    <row r="49" spans="1:26" ht="15">
      <c r="A49" s="79"/>
      <c r="B49" s="79"/>
      <c r="C49" s="79"/>
      <c r="D49" s="79"/>
      <c r="E49" s="79"/>
      <c r="F49" s="87"/>
      <c r="G49" s="79"/>
      <c r="H49" s="110"/>
      <c r="I49" s="110"/>
      <c r="J49" s="79"/>
      <c r="K49" s="110"/>
      <c r="L49" s="110"/>
      <c r="M49" s="110"/>
      <c r="N49" s="110"/>
      <c r="O49" s="110"/>
      <c r="P49" s="110"/>
      <c r="Q49" s="110"/>
      <c r="R49" s="110"/>
      <c r="S49" s="110"/>
      <c r="T49" s="110"/>
      <c r="U49" s="79"/>
      <c r="V49" s="79"/>
      <c r="W49" s="79"/>
      <c r="X49" s="79"/>
      <c r="Y49" s="79"/>
    </row>
    <row r="50" spans="1:26" ht="15">
      <c r="A50" s="79"/>
      <c r="B50" s="79"/>
      <c r="C50" s="79"/>
      <c r="D50" s="79"/>
      <c r="E50" s="79"/>
      <c r="F50" s="87"/>
      <c r="G50" s="79"/>
      <c r="H50" s="110"/>
      <c r="I50" s="110"/>
      <c r="J50" s="79"/>
      <c r="K50" s="110"/>
      <c r="L50" s="110"/>
      <c r="M50" s="110"/>
      <c r="N50" s="110"/>
      <c r="O50" s="110"/>
      <c r="P50" s="110"/>
      <c r="Q50" s="110"/>
      <c r="R50" s="110"/>
      <c r="S50" s="110"/>
      <c r="T50" s="110"/>
      <c r="U50" s="79"/>
      <c r="V50" s="79"/>
      <c r="W50" s="79"/>
      <c r="X50" s="79"/>
      <c r="Y50" s="79"/>
    </row>
    <row r="51" spans="1:26" ht="15">
      <c r="A51" s="79"/>
      <c r="B51" s="79"/>
      <c r="C51" s="79"/>
      <c r="D51" s="79"/>
      <c r="E51" s="79"/>
      <c r="F51" s="87"/>
      <c r="G51" s="79"/>
      <c r="H51" s="110"/>
      <c r="I51" s="110"/>
      <c r="J51" s="79"/>
      <c r="K51" s="110"/>
      <c r="L51" s="110"/>
      <c r="M51" s="110"/>
      <c r="N51" s="110"/>
      <c r="O51" s="110"/>
      <c r="P51" s="110"/>
      <c r="Q51" s="110"/>
      <c r="R51" s="110"/>
      <c r="S51" s="110"/>
      <c r="T51" s="110"/>
      <c r="U51" s="79"/>
      <c r="V51" s="79"/>
      <c r="W51" s="79"/>
      <c r="X51" s="79"/>
      <c r="Y51" s="79"/>
    </row>
    <row r="52" spans="1:26" ht="13" customHeight="1">
      <c r="A52" s="79"/>
      <c r="B52" s="79"/>
      <c r="C52" s="79"/>
      <c r="D52" s="79"/>
      <c r="E52" s="79"/>
      <c r="F52" s="87"/>
      <c r="G52" s="79"/>
      <c r="H52" s="110"/>
      <c r="I52" s="110"/>
      <c r="J52" s="79"/>
      <c r="K52" s="110"/>
      <c r="L52" s="110"/>
      <c r="M52" s="110"/>
      <c r="N52" s="110"/>
      <c r="O52" s="110"/>
      <c r="P52" s="110"/>
      <c r="Q52" s="110"/>
      <c r="R52" s="110"/>
      <c r="S52" s="110"/>
      <c r="T52" s="110"/>
      <c r="U52" s="79"/>
      <c r="V52" s="79"/>
      <c r="W52" s="79"/>
      <c r="X52" s="79"/>
      <c r="Y52" s="79"/>
    </row>
    <row r="53" spans="1:26" ht="13" customHeight="1">
      <c r="A53" s="2"/>
      <c r="B53" s="39"/>
      <c r="C53" s="39"/>
      <c r="D53" s="39"/>
      <c r="E53" s="39"/>
      <c r="F53" s="107"/>
      <c r="G53" s="39"/>
      <c r="H53" s="113"/>
      <c r="I53" s="113"/>
      <c r="J53" s="39"/>
      <c r="K53" s="113"/>
      <c r="L53" s="113"/>
      <c r="M53" s="113"/>
      <c r="N53" s="113"/>
      <c r="O53" s="113"/>
      <c r="P53" s="113"/>
      <c r="Q53" s="113"/>
      <c r="R53" s="113"/>
      <c r="S53" s="113"/>
      <c r="T53" s="113"/>
      <c r="U53" s="39"/>
      <c r="V53" s="39"/>
    </row>
    <row r="54" spans="1:26" ht="13" customHeight="1">
      <c r="A54" s="2"/>
      <c r="B54" s="39"/>
      <c r="C54" s="39"/>
      <c r="D54" s="39"/>
      <c r="E54" s="39"/>
      <c r="F54" s="107"/>
      <c r="G54" s="39"/>
      <c r="H54" s="113"/>
      <c r="I54" s="113"/>
      <c r="J54" s="39"/>
      <c r="K54" s="113"/>
      <c r="L54" s="113"/>
      <c r="M54" s="113"/>
      <c r="N54" s="113"/>
      <c r="O54" s="113"/>
      <c r="P54" s="113"/>
      <c r="Q54" s="113"/>
      <c r="R54" s="113"/>
      <c r="S54" s="113"/>
      <c r="T54" s="113"/>
      <c r="U54" s="39"/>
      <c r="V54" s="39"/>
    </row>
    <row r="55" spans="1:26" ht="13" customHeight="1">
      <c r="A55" s="2"/>
      <c r="W55" s="39"/>
      <c r="X55" s="39"/>
      <c r="Y55" s="39"/>
      <c r="Z55" s="39"/>
    </row>
    <row r="56" spans="1:26" ht="13" customHeight="1">
      <c r="A56" s="2"/>
      <c r="W56" s="40"/>
      <c r="X56" s="40"/>
      <c r="Y56" s="40"/>
      <c r="Z56" s="40"/>
    </row>
    <row r="57" spans="1:26" ht="13" customHeight="1">
      <c r="B57" s="39"/>
      <c r="C57" s="39"/>
      <c r="D57" s="39"/>
      <c r="E57" s="39"/>
      <c r="F57" s="107"/>
      <c r="G57" s="39"/>
      <c r="H57" s="113"/>
      <c r="I57" s="113"/>
      <c r="J57" s="39"/>
      <c r="K57" s="113"/>
      <c r="L57" s="113"/>
      <c r="M57" s="113"/>
      <c r="N57" s="113"/>
      <c r="O57" s="113"/>
      <c r="P57" s="113"/>
      <c r="Q57" s="113"/>
      <c r="R57" s="113"/>
      <c r="S57" s="113"/>
      <c r="T57" s="113"/>
      <c r="U57" s="39"/>
      <c r="V57" s="39"/>
      <c r="W57" s="39"/>
      <c r="X57" s="39"/>
      <c r="Y57" s="39"/>
      <c r="Z57" s="39"/>
    </row>
    <row r="58" spans="1:26" ht="13" customHeight="1">
      <c r="B58" s="39"/>
      <c r="C58" s="39"/>
      <c r="D58" s="39"/>
      <c r="E58" s="39"/>
      <c r="F58" s="107"/>
      <c r="G58" s="39"/>
      <c r="H58" s="113"/>
      <c r="I58" s="113"/>
      <c r="J58" s="39"/>
      <c r="K58" s="113"/>
      <c r="L58" s="113"/>
      <c r="M58" s="113"/>
      <c r="N58" s="113"/>
      <c r="O58" s="113"/>
      <c r="P58" s="113"/>
      <c r="Q58" s="113"/>
      <c r="R58" s="113"/>
      <c r="S58" s="113"/>
      <c r="T58" s="113"/>
      <c r="U58" s="39"/>
      <c r="V58" s="39"/>
      <c r="W58" s="39"/>
      <c r="X58" s="39"/>
      <c r="Y58" s="39"/>
      <c r="Z58" s="39"/>
    </row>
    <row r="59" spans="1:26">
      <c r="W59" s="40"/>
      <c r="X59" s="40"/>
      <c r="Y59" s="40"/>
      <c r="Z59" s="40"/>
    </row>
    <row r="60" spans="1:26">
      <c r="W60" s="39"/>
      <c r="X60" s="39"/>
      <c r="Y60" s="39"/>
      <c r="Z60" s="39"/>
    </row>
    <row r="61" spans="1:26" ht="14" customHeight="1">
      <c r="W61" s="39"/>
      <c r="X61" s="39"/>
      <c r="Y61" s="39"/>
      <c r="Z61" s="39"/>
    </row>
    <row r="64" spans="1:26">
      <c r="W64" s="39"/>
      <c r="X64" s="39"/>
      <c r="Y64" s="39"/>
      <c r="Z64" s="39"/>
    </row>
    <row r="65" spans="23:26" ht="14" customHeight="1">
      <c r="W65" s="39"/>
      <c r="X65" s="39"/>
      <c r="Y65" s="39"/>
      <c r="Z65" s="39"/>
    </row>
    <row r="68" spans="23:26">
      <c r="W68" s="39"/>
      <c r="X68" s="39"/>
      <c r="Y68" s="39"/>
      <c r="Z68" s="39"/>
    </row>
    <row r="69" spans="23:26" ht="14" customHeight="1">
      <c r="W69" s="39"/>
      <c r="X69" s="39"/>
      <c r="Y69" s="39"/>
      <c r="Z69" s="39"/>
    </row>
  </sheetData>
  <mergeCells count="37">
    <mergeCell ref="X19:AB19"/>
    <mergeCell ref="K11:K13"/>
    <mergeCell ref="H9:L9"/>
    <mergeCell ref="J11:J13"/>
    <mergeCell ref="J41:K41"/>
    <mergeCell ref="D41:I41"/>
    <mergeCell ref="T11:T13"/>
    <mergeCell ref="H12:H13"/>
    <mergeCell ref="I12:I13"/>
    <mergeCell ref="X10:AE12"/>
    <mergeCell ref="O11:O13"/>
    <mergeCell ref="P11:P13"/>
    <mergeCell ref="Q11:Q13"/>
    <mergeCell ref="R11:R13"/>
    <mergeCell ref="S11:S13"/>
    <mergeCell ref="L11:N11"/>
    <mergeCell ref="A38:C39"/>
    <mergeCell ref="A9:C9"/>
    <mergeCell ref="D9:G9"/>
    <mergeCell ref="D11:D13"/>
    <mergeCell ref="A11:A13"/>
    <mergeCell ref="E11:E13"/>
    <mergeCell ref="B11:C13"/>
    <mergeCell ref="F12:F13"/>
    <mergeCell ref="V11:V13"/>
    <mergeCell ref="A1:E1"/>
    <mergeCell ref="F1:L1"/>
    <mergeCell ref="A2:E2"/>
    <mergeCell ref="F2:L2"/>
    <mergeCell ref="A3:E3"/>
    <mergeCell ref="F3:L3"/>
    <mergeCell ref="A5:L5"/>
    <mergeCell ref="A7:G7"/>
    <mergeCell ref="H7:L7"/>
    <mergeCell ref="A8:C8"/>
    <mergeCell ref="D8:G8"/>
    <mergeCell ref="H8:L8"/>
  </mergeCells>
  <phoneticPr fontId="22" type="noConversion"/>
  <conditionalFormatting sqref="J41">
    <cfRule type="cellIs" dxfId="5" priority="0" stopIfTrue="1" operator="equal">
      <formula>$AI$19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55"/>
  <sheetViews>
    <sheetView topLeftCell="A4" zoomScale="70" zoomScaleNormal="70" workbookViewId="0">
      <pane xSplit="5" ySplit="9" topLeftCell="F13" activePane="bottomRight" state="frozen"/>
      <selection activeCell="A4" sqref="A4"/>
      <selection pane="topRight" activeCell="F4" sqref="F4"/>
      <selection pane="bottomLeft" activeCell="A13" sqref="A13"/>
      <selection pane="bottomRight" activeCell="K19" sqref="K19"/>
    </sheetView>
  </sheetViews>
  <sheetFormatPr baseColWidth="10" defaultColWidth="8.83203125" defaultRowHeight="14"/>
  <cols>
    <col min="1" max="1" width="4.5" style="2" customWidth="1"/>
    <col min="2" max="2" width="12.83203125" style="2" customWidth="1"/>
    <col min="3" max="3" width="18.1640625" style="2" customWidth="1"/>
    <col min="4" max="4" width="17.6640625" style="2" customWidth="1"/>
    <col min="5" max="5" width="7.1640625" style="2" customWidth="1"/>
    <col min="6" max="6" width="11.5" style="2" customWidth="1"/>
    <col min="7" max="7" width="11.1640625" style="2" customWidth="1"/>
    <col min="8" max="8" width="16.5" style="46" customWidth="1"/>
    <col min="9" max="9" width="27" style="46" customWidth="1"/>
    <col min="10" max="10" width="17.33203125" style="46" customWidth="1"/>
    <col min="11" max="11" width="15.6640625" style="46" customWidth="1"/>
    <col min="12" max="20" width="8.83203125" style="2"/>
    <col min="21" max="21" width="11.83203125" style="2" customWidth="1"/>
    <col min="22" max="22" width="12.33203125" style="2" customWidth="1"/>
    <col min="23" max="16384" width="8.83203125" style="2"/>
  </cols>
  <sheetData>
    <row r="1" spans="1:27">
      <c r="A1" s="132" t="s">
        <v>75</v>
      </c>
      <c r="B1" s="132" t="s">
        <v>75</v>
      </c>
      <c r="C1" s="132" t="s">
        <v>75</v>
      </c>
      <c r="D1" s="132" t="s">
        <v>75</v>
      </c>
      <c r="E1" s="132" t="s">
        <v>75</v>
      </c>
      <c r="F1" s="133" t="s">
        <v>76</v>
      </c>
      <c r="G1" s="133" t="s">
        <v>76</v>
      </c>
      <c r="H1" s="133" t="s">
        <v>76</v>
      </c>
      <c r="I1" s="133" t="s">
        <v>76</v>
      </c>
      <c r="J1" s="133" t="s">
        <v>76</v>
      </c>
      <c r="K1" s="133" t="s">
        <v>76</v>
      </c>
      <c r="L1" s="133" t="s">
        <v>76</v>
      </c>
    </row>
    <row r="2" spans="1:27">
      <c r="A2" s="133" t="s">
        <v>77</v>
      </c>
      <c r="B2" s="133" t="s">
        <v>77</v>
      </c>
      <c r="C2" s="133" t="s">
        <v>77</v>
      </c>
      <c r="D2" s="133" t="s">
        <v>77</v>
      </c>
      <c r="E2" s="133" t="s">
        <v>77</v>
      </c>
      <c r="F2" s="133" t="s">
        <v>78</v>
      </c>
      <c r="G2" s="133" t="s">
        <v>78</v>
      </c>
      <c r="H2" s="133" t="s">
        <v>78</v>
      </c>
      <c r="I2" s="133" t="s">
        <v>78</v>
      </c>
      <c r="J2" s="133" t="s">
        <v>78</v>
      </c>
      <c r="K2" s="133" t="s">
        <v>78</v>
      </c>
      <c r="L2" s="133" t="s">
        <v>78</v>
      </c>
    </row>
    <row r="3" spans="1:27">
      <c r="A3" s="134" t="s">
        <v>79</v>
      </c>
      <c r="B3" s="134" t="s">
        <v>79</v>
      </c>
      <c r="C3" s="134" t="s">
        <v>79</v>
      </c>
      <c r="D3" s="134" t="s">
        <v>79</v>
      </c>
      <c r="E3" s="134" t="s">
        <v>79</v>
      </c>
      <c r="F3" s="134" t="s">
        <v>79</v>
      </c>
      <c r="G3" s="134" t="s">
        <v>79</v>
      </c>
      <c r="H3" s="134" t="s">
        <v>79</v>
      </c>
      <c r="I3" s="134" t="s">
        <v>79</v>
      </c>
      <c r="J3" s="134" t="s">
        <v>79</v>
      </c>
      <c r="K3" s="134" t="s">
        <v>79</v>
      </c>
      <c r="L3" s="134" t="s">
        <v>79</v>
      </c>
    </row>
    <row r="4" spans="1:27">
      <c r="A4" s="58"/>
      <c r="B4" s="67"/>
      <c r="C4" s="58"/>
      <c r="D4" s="58"/>
      <c r="E4" s="58"/>
      <c r="F4" s="62"/>
      <c r="G4" s="62"/>
      <c r="H4" s="58"/>
      <c r="I4" s="58"/>
      <c r="J4" s="58"/>
      <c r="K4" s="62"/>
      <c r="L4" s="58"/>
    </row>
    <row r="5" spans="1:27" ht="23">
      <c r="A5" s="135" t="s">
        <v>118</v>
      </c>
      <c r="B5" s="135" t="s">
        <v>80</v>
      </c>
      <c r="C5" s="135" t="s">
        <v>80</v>
      </c>
      <c r="D5" s="135" t="s">
        <v>80</v>
      </c>
      <c r="E5" s="135" t="s">
        <v>80</v>
      </c>
      <c r="F5" s="135" t="s">
        <v>80</v>
      </c>
      <c r="G5" s="135" t="s">
        <v>80</v>
      </c>
      <c r="H5" s="135" t="s">
        <v>80</v>
      </c>
      <c r="I5" s="135" t="s">
        <v>80</v>
      </c>
      <c r="J5" s="135" t="s">
        <v>80</v>
      </c>
      <c r="K5" s="135" t="s">
        <v>80</v>
      </c>
      <c r="L5" s="135" t="s">
        <v>80</v>
      </c>
    </row>
    <row r="6" spans="1:27">
      <c r="A6" s="58"/>
      <c r="B6" s="67"/>
      <c r="C6" s="58"/>
      <c r="D6" s="58"/>
      <c r="E6" s="58"/>
      <c r="F6" s="62"/>
      <c r="G6" s="62"/>
      <c r="H6" s="58"/>
      <c r="I6" s="58"/>
      <c r="J6" s="58"/>
      <c r="K6" s="63"/>
      <c r="L6" s="58"/>
    </row>
    <row r="7" spans="1:27">
      <c r="A7" s="136" t="s">
        <v>92</v>
      </c>
      <c r="B7" s="136" t="s">
        <v>82</v>
      </c>
      <c r="C7" s="136" t="s">
        <v>82</v>
      </c>
      <c r="D7" s="136" t="s">
        <v>82</v>
      </c>
      <c r="E7" s="136" t="s">
        <v>82</v>
      </c>
      <c r="F7" s="136" t="s">
        <v>82</v>
      </c>
      <c r="G7" s="136" t="s">
        <v>82</v>
      </c>
      <c r="H7" s="136" t="s">
        <v>83</v>
      </c>
      <c r="I7" s="136" t="s">
        <v>83</v>
      </c>
      <c r="J7" s="136" t="s">
        <v>83</v>
      </c>
      <c r="K7" s="136" t="s">
        <v>83</v>
      </c>
      <c r="L7" s="136" t="s">
        <v>83</v>
      </c>
    </row>
    <row r="8" spans="1:27">
      <c r="A8" s="136" t="s">
        <v>141</v>
      </c>
      <c r="B8" s="136" t="s">
        <v>84</v>
      </c>
      <c r="C8" s="136" t="s">
        <v>84</v>
      </c>
      <c r="D8" s="136" t="s">
        <v>85</v>
      </c>
      <c r="E8" s="136" t="s">
        <v>86</v>
      </c>
      <c r="F8" s="136" t="s">
        <v>86</v>
      </c>
      <c r="G8" s="136" t="s">
        <v>86</v>
      </c>
      <c r="H8" s="136" t="s">
        <v>87</v>
      </c>
      <c r="I8" s="136" t="s">
        <v>87</v>
      </c>
      <c r="J8" s="136" t="s">
        <v>87</v>
      </c>
      <c r="K8" s="136" t="s">
        <v>87</v>
      </c>
      <c r="L8" s="136" t="s">
        <v>87</v>
      </c>
    </row>
    <row r="9" spans="1:27" ht="21" customHeight="1">
      <c r="A9" s="136" t="s">
        <v>140</v>
      </c>
      <c r="B9" s="136" t="s">
        <v>88</v>
      </c>
      <c r="C9" s="136" t="s">
        <v>88</v>
      </c>
      <c r="D9" s="136" t="s">
        <v>89</v>
      </c>
      <c r="E9" s="136" t="s">
        <v>89</v>
      </c>
      <c r="F9" s="136" t="s">
        <v>89</v>
      </c>
      <c r="G9" s="136" t="s">
        <v>89</v>
      </c>
      <c r="H9" s="136" t="s">
        <v>90</v>
      </c>
      <c r="I9" s="136" t="s">
        <v>91</v>
      </c>
      <c r="J9" s="136" t="s">
        <v>91</v>
      </c>
      <c r="K9" s="136" t="s">
        <v>91</v>
      </c>
      <c r="L9" s="136" t="s">
        <v>91</v>
      </c>
    </row>
    <row r="10" spans="1:27" ht="17" customHeight="1"/>
    <row r="11" spans="1:27" ht="20.5" customHeight="1">
      <c r="A11" s="176" t="s">
        <v>2</v>
      </c>
      <c r="B11" s="177" t="s">
        <v>3</v>
      </c>
      <c r="C11" s="177" t="s">
        <v>4</v>
      </c>
      <c r="D11" s="177" t="s">
        <v>5</v>
      </c>
      <c r="E11" s="177" t="s">
        <v>6</v>
      </c>
      <c r="F11" s="177" t="s">
        <v>7</v>
      </c>
      <c r="G11" s="178" t="s">
        <v>50</v>
      </c>
      <c r="H11" s="180" t="s">
        <v>52</v>
      </c>
      <c r="I11" s="181"/>
      <c r="J11" s="181"/>
      <c r="K11" s="182"/>
      <c r="L11" s="172" t="s">
        <v>56</v>
      </c>
      <c r="M11" s="172" t="s">
        <v>57</v>
      </c>
      <c r="N11" s="172" t="s">
        <v>58</v>
      </c>
      <c r="O11" s="172" t="s">
        <v>59</v>
      </c>
      <c r="P11" s="172" t="s">
        <v>60</v>
      </c>
      <c r="Q11" s="172" t="s">
        <v>127</v>
      </c>
      <c r="R11" s="172" t="s">
        <v>128</v>
      </c>
      <c r="U11" s="173" t="s">
        <v>129</v>
      </c>
      <c r="V11" s="174"/>
      <c r="W11" s="174"/>
      <c r="X11" s="174"/>
      <c r="Y11" s="174"/>
      <c r="Z11" s="174"/>
      <c r="AA11" s="174"/>
    </row>
    <row r="12" spans="1:27" ht="33" customHeight="1">
      <c r="A12" s="176"/>
      <c r="B12" s="177"/>
      <c r="C12" s="177"/>
      <c r="D12" s="177"/>
      <c r="E12" s="177"/>
      <c r="F12" s="177"/>
      <c r="G12" s="179"/>
      <c r="H12" s="49" t="s">
        <v>51</v>
      </c>
      <c r="I12" s="49" t="s">
        <v>53</v>
      </c>
      <c r="J12" s="49" t="s">
        <v>54</v>
      </c>
      <c r="K12" s="49" t="s">
        <v>55</v>
      </c>
      <c r="L12" s="144"/>
      <c r="M12" s="144"/>
      <c r="N12" s="144"/>
      <c r="O12" s="144"/>
      <c r="P12" s="144"/>
      <c r="Q12" s="144"/>
      <c r="R12" s="144"/>
      <c r="U12" s="21" t="s">
        <v>42</v>
      </c>
      <c r="V12" s="21" t="s">
        <v>44</v>
      </c>
      <c r="W12" s="45" t="s">
        <v>45</v>
      </c>
      <c r="X12" s="45" t="s">
        <v>46</v>
      </c>
      <c r="Y12" s="45" t="s">
        <v>47</v>
      </c>
      <c r="Z12" s="45" t="s">
        <v>48</v>
      </c>
      <c r="AA12" s="45" t="s">
        <v>37</v>
      </c>
    </row>
    <row r="13" spans="1:27" ht="23.25" customHeight="1">
      <c r="A13" s="4">
        <v>1</v>
      </c>
      <c r="B13" s="118" t="s">
        <v>145</v>
      </c>
      <c r="C13" s="129" t="s">
        <v>136</v>
      </c>
      <c r="D13" s="118" t="s">
        <v>146</v>
      </c>
      <c r="E13" s="118" t="s">
        <v>135</v>
      </c>
      <c r="F13" s="52" t="s">
        <v>147</v>
      </c>
      <c r="G13" s="202">
        <f>(H13+I13+J13+K13)/4</f>
        <v>8</v>
      </c>
      <c r="H13" s="48">
        <v>9</v>
      </c>
      <c r="I13" s="48">
        <v>9.5</v>
      </c>
      <c r="J13" s="48">
        <v>7</v>
      </c>
      <c r="K13" s="119">
        <v>6.5</v>
      </c>
      <c r="L13" s="48">
        <f>H13</f>
        <v>9</v>
      </c>
      <c r="M13" s="48">
        <f>J13</f>
        <v>7</v>
      </c>
      <c r="N13" s="48">
        <f>K13</f>
        <v>6.5</v>
      </c>
      <c r="O13" s="48">
        <f>I13</f>
        <v>9.5</v>
      </c>
      <c r="P13" s="48">
        <f>I13</f>
        <v>9.5</v>
      </c>
      <c r="Q13" s="48">
        <f>SUM(H13:K13)/4</f>
        <v>8</v>
      </c>
      <c r="R13" s="48">
        <f>SUM(H13:K13)/4</f>
        <v>8</v>
      </c>
      <c r="U13" s="18">
        <v>5</v>
      </c>
      <c r="V13" s="18">
        <v>5</v>
      </c>
      <c r="W13" s="37">
        <v>5</v>
      </c>
      <c r="X13" s="37">
        <v>5</v>
      </c>
      <c r="Y13" s="37">
        <v>5</v>
      </c>
      <c r="Z13" s="37">
        <v>5</v>
      </c>
      <c r="AA13" s="37">
        <v>5</v>
      </c>
    </row>
    <row r="14" spans="1:27" ht="23.25" customHeight="1">
      <c r="A14" s="4">
        <v>2</v>
      </c>
      <c r="B14" s="118" t="s">
        <v>148</v>
      </c>
      <c r="C14" s="129" t="s">
        <v>136</v>
      </c>
      <c r="D14" s="118" t="s">
        <v>138</v>
      </c>
      <c r="E14" s="118" t="s">
        <v>149</v>
      </c>
      <c r="F14" s="52" t="s">
        <v>150</v>
      </c>
      <c r="G14" s="202">
        <f t="shared" ref="G14:G36" si="0">(H14+I14+J14+K14)/4</f>
        <v>4.5</v>
      </c>
      <c r="H14" s="48">
        <v>0</v>
      </c>
      <c r="I14" s="48">
        <v>9</v>
      </c>
      <c r="J14" s="48">
        <v>3</v>
      </c>
      <c r="K14" s="48">
        <v>6</v>
      </c>
      <c r="L14" s="48">
        <f t="shared" ref="L14:L36" si="1">H14</f>
        <v>0</v>
      </c>
      <c r="M14" s="48">
        <f t="shared" ref="M14:M36" si="2">J14</f>
        <v>3</v>
      </c>
      <c r="N14" s="48">
        <f t="shared" ref="N14:N36" si="3">K14</f>
        <v>6</v>
      </c>
      <c r="O14" s="48">
        <f t="shared" ref="O14:O36" si="4">I14</f>
        <v>9</v>
      </c>
      <c r="P14" s="48">
        <f t="shared" ref="P14:P36" si="5">I14</f>
        <v>9</v>
      </c>
      <c r="Q14" s="48">
        <f t="shared" ref="Q14:Q36" si="6">SUM(H14:K14)/4</f>
        <v>4.5</v>
      </c>
      <c r="R14" s="48">
        <f t="shared" ref="R14:R36" si="7">SUM(H14:K14)/4</f>
        <v>4.5</v>
      </c>
    </row>
    <row r="15" spans="1:27" ht="23.25" customHeight="1">
      <c r="A15" s="123">
        <v>3</v>
      </c>
      <c r="B15" s="118" t="s">
        <v>151</v>
      </c>
      <c r="C15" s="129" t="s">
        <v>136</v>
      </c>
      <c r="D15" s="118" t="s">
        <v>152</v>
      </c>
      <c r="E15" s="118" t="s">
        <v>153</v>
      </c>
      <c r="F15" s="52" t="s">
        <v>154</v>
      </c>
      <c r="G15" s="202">
        <f t="shared" si="0"/>
        <v>8.375</v>
      </c>
      <c r="H15" s="48">
        <v>9</v>
      </c>
      <c r="I15" s="48">
        <v>9</v>
      </c>
      <c r="J15" s="48">
        <v>7.5</v>
      </c>
      <c r="K15" s="48">
        <v>8</v>
      </c>
      <c r="L15" s="48">
        <f t="shared" si="1"/>
        <v>9</v>
      </c>
      <c r="M15" s="48">
        <f t="shared" si="2"/>
        <v>7.5</v>
      </c>
      <c r="N15" s="48">
        <f t="shared" si="3"/>
        <v>8</v>
      </c>
      <c r="O15" s="48">
        <f t="shared" si="4"/>
        <v>9</v>
      </c>
      <c r="P15" s="48">
        <f t="shared" si="5"/>
        <v>9</v>
      </c>
      <c r="Q15" s="48">
        <f t="shared" si="6"/>
        <v>8.375</v>
      </c>
      <c r="R15" s="48">
        <f t="shared" si="7"/>
        <v>8.375</v>
      </c>
      <c r="U15" s="173" t="s">
        <v>31</v>
      </c>
      <c r="V15" s="174"/>
      <c r="W15" s="174"/>
      <c r="X15" s="174"/>
      <c r="Y15" s="174"/>
    </row>
    <row r="16" spans="1:27" ht="23.25" customHeight="1">
      <c r="A16" s="123">
        <v>4</v>
      </c>
      <c r="B16" s="118" t="s">
        <v>155</v>
      </c>
      <c r="C16" s="129" t="s">
        <v>136</v>
      </c>
      <c r="D16" s="118" t="s">
        <v>156</v>
      </c>
      <c r="E16" s="118" t="s">
        <v>157</v>
      </c>
      <c r="F16" s="52" t="s">
        <v>158</v>
      </c>
      <c r="G16" s="202">
        <f t="shared" si="0"/>
        <v>7.75</v>
      </c>
      <c r="H16" s="48">
        <v>9</v>
      </c>
      <c r="I16" s="48">
        <v>8</v>
      </c>
      <c r="J16" s="48">
        <v>7</v>
      </c>
      <c r="K16" s="48">
        <v>7</v>
      </c>
      <c r="L16" s="48">
        <f t="shared" si="1"/>
        <v>9</v>
      </c>
      <c r="M16" s="48">
        <f t="shared" si="2"/>
        <v>7</v>
      </c>
      <c r="N16" s="48">
        <f t="shared" si="3"/>
        <v>7</v>
      </c>
      <c r="O16" s="48">
        <f t="shared" si="4"/>
        <v>8</v>
      </c>
      <c r="P16" s="48">
        <f t="shared" si="5"/>
        <v>8</v>
      </c>
      <c r="Q16" s="48">
        <f t="shared" si="6"/>
        <v>7.75</v>
      </c>
      <c r="R16" s="48">
        <f t="shared" si="7"/>
        <v>7.75</v>
      </c>
      <c r="U16" s="45" t="s">
        <v>42</v>
      </c>
      <c r="V16" s="45" t="s">
        <v>44</v>
      </c>
      <c r="W16" s="45" t="s">
        <v>45</v>
      </c>
      <c r="X16" s="45" t="s">
        <v>46</v>
      </c>
      <c r="Y16" s="45" t="s">
        <v>47</v>
      </c>
      <c r="Z16" s="45" t="s">
        <v>48</v>
      </c>
      <c r="AA16" s="45" t="s">
        <v>37</v>
      </c>
    </row>
    <row r="17" spans="1:27" ht="23.25" customHeight="1">
      <c r="A17" s="123">
        <v>5</v>
      </c>
      <c r="B17" s="118" t="s">
        <v>159</v>
      </c>
      <c r="C17" s="129" t="s">
        <v>136</v>
      </c>
      <c r="D17" s="118" t="s">
        <v>160</v>
      </c>
      <c r="E17" s="118" t="s">
        <v>161</v>
      </c>
      <c r="F17" s="52" t="s">
        <v>162</v>
      </c>
      <c r="G17" s="202">
        <f t="shared" si="0"/>
        <v>6.75</v>
      </c>
      <c r="H17" s="48">
        <v>7.5</v>
      </c>
      <c r="I17" s="48">
        <v>7</v>
      </c>
      <c r="J17" s="48">
        <v>6</v>
      </c>
      <c r="K17" s="48">
        <v>6.5</v>
      </c>
      <c r="L17" s="48">
        <f t="shared" si="1"/>
        <v>7.5</v>
      </c>
      <c r="M17" s="48">
        <f t="shared" si="2"/>
        <v>6</v>
      </c>
      <c r="N17" s="48">
        <f t="shared" si="3"/>
        <v>6.5</v>
      </c>
      <c r="O17" s="48">
        <f t="shared" si="4"/>
        <v>7</v>
      </c>
      <c r="P17" s="48">
        <f t="shared" si="5"/>
        <v>7</v>
      </c>
      <c r="Q17" s="48">
        <f t="shared" si="6"/>
        <v>6.75</v>
      </c>
      <c r="R17" s="48">
        <f t="shared" si="7"/>
        <v>6.75</v>
      </c>
      <c r="T17" s="19" t="s">
        <v>30</v>
      </c>
      <c r="U17" s="18">
        <f t="shared" ref="U17:AA17" si="8">COUNTIF(L13:L36,"&gt;="&amp;U13)</f>
        <v>23</v>
      </c>
      <c r="V17" s="18">
        <f t="shared" si="8"/>
        <v>16</v>
      </c>
      <c r="W17" s="18">
        <f t="shared" si="8"/>
        <v>23</v>
      </c>
      <c r="X17" s="18">
        <f t="shared" si="8"/>
        <v>22</v>
      </c>
      <c r="Y17" s="18">
        <f t="shared" si="8"/>
        <v>22</v>
      </c>
      <c r="Z17" s="18">
        <f t="shared" si="8"/>
        <v>21</v>
      </c>
      <c r="AA17" s="18">
        <f t="shared" si="8"/>
        <v>21</v>
      </c>
    </row>
    <row r="18" spans="1:27" ht="23.25" customHeight="1">
      <c r="A18" s="123">
        <v>6</v>
      </c>
      <c r="B18" s="118" t="s">
        <v>163</v>
      </c>
      <c r="C18" s="129" t="s">
        <v>136</v>
      </c>
      <c r="D18" s="118" t="s">
        <v>164</v>
      </c>
      <c r="E18" s="118" t="s">
        <v>165</v>
      </c>
      <c r="F18" s="52" t="s">
        <v>166</v>
      </c>
      <c r="G18" s="202">
        <f t="shared" si="0"/>
        <v>6.5</v>
      </c>
      <c r="H18" s="48">
        <v>8</v>
      </c>
      <c r="I18" s="48">
        <v>9</v>
      </c>
      <c r="J18" s="48">
        <v>3</v>
      </c>
      <c r="K18" s="48">
        <v>6</v>
      </c>
      <c r="L18" s="48">
        <f t="shared" si="1"/>
        <v>8</v>
      </c>
      <c r="M18" s="48">
        <f t="shared" si="2"/>
        <v>3</v>
      </c>
      <c r="N18" s="48">
        <f t="shared" si="3"/>
        <v>6</v>
      </c>
      <c r="O18" s="48">
        <f t="shared" si="4"/>
        <v>9</v>
      </c>
      <c r="P18" s="48">
        <f t="shared" si="5"/>
        <v>9</v>
      </c>
      <c r="Q18" s="48">
        <f t="shared" si="6"/>
        <v>6.5</v>
      </c>
      <c r="R18" s="48">
        <f t="shared" si="7"/>
        <v>6.5</v>
      </c>
      <c r="T18" s="19" t="s">
        <v>14</v>
      </c>
      <c r="U18" s="18">
        <f t="shared" ref="U18:AA18" si="9">COUNTIF(L13:L36,"&lt;"&amp;U13)</f>
        <v>1</v>
      </c>
      <c r="V18" s="18">
        <f t="shared" si="9"/>
        <v>8</v>
      </c>
      <c r="W18" s="18">
        <f t="shared" si="9"/>
        <v>1</v>
      </c>
      <c r="X18" s="18">
        <f t="shared" si="9"/>
        <v>2</v>
      </c>
      <c r="Y18" s="18">
        <f t="shared" si="9"/>
        <v>2</v>
      </c>
      <c r="Z18" s="18">
        <f t="shared" si="9"/>
        <v>3</v>
      </c>
      <c r="AA18" s="18">
        <f t="shared" si="9"/>
        <v>3</v>
      </c>
    </row>
    <row r="19" spans="1:27" ht="23.25" customHeight="1">
      <c r="A19" s="123">
        <v>7</v>
      </c>
      <c r="B19" s="118" t="s">
        <v>167</v>
      </c>
      <c r="C19" s="129" t="s">
        <v>136</v>
      </c>
      <c r="D19" s="118" t="s">
        <v>168</v>
      </c>
      <c r="E19" s="118" t="s">
        <v>130</v>
      </c>
      <c r="F19" s="52">
        <v>37108</v>
      </c>
      <c r="G19" s="202">
        <f t="shared" si="0"/>
        <v>8.375</v>
      </c>
      <c r="H19" s="48">
        <v>9.5</v>
      </c>
      <c r="I19" s="48">
        <v>9</v>
      </c>
      <c r="J19" s="48">
        <v>7.5</v>
      </c>
      <c r="K19" s="48">
        <v>7.5</v>
      </c>
      <c r="L19" s="48">
        <f t="shared" si="1"/>
        <v>9.5</v>
      </c>
      <c r="M19" s="48">
        <f t="shared" si="2"/>
        <v>7.5</v>
      </c>
      <c r="N19" s="48">
        <f t="shared" si="3"/>
        <v>7.5</v>
      </c>
      <c r="O19" s="48">
        <f t="shared" si="4"/>
        <v>9</v>
      </c>
      <c r="P19" s="48">
        <f t="shared" si="5"/>
        <v>9</v>
      </c>
      <c r="Q19" s="48">
        <f t="shared" si="6"/>
        <v>8.375</v>
      </c>
      <c r="R19" s="48">
        <f t="shared" si="7"/>
        <v>8.375</v>
      </c>
    </row>
    <row r="20" spans="1:27" ht="23.25" customHeight="1">
      <c r="A20" s="123">
        <v>8</v>
      </c>
      <c r="B20" s="118" t="s">
        <v>169</v>
      </c>
      <c r="C20" s="129" t="s">
        <v>136</v>
      </c>
      <c r="D20" s="118" t="s">
        <v>139</v>
      </c>
      <c r="E20" s="118" t="s">
        <v>170</v>
      </c>
      <c r="F20" s="52">
        <v>37074</v>
      </c>
      <c r="G20" s="202">
        <f t="shared" si="0"/>
        <v>6.5</v>
      </c>
      <c r="H20" s="48">
        <v>7.5</v>
      </c>
      <c r="I20" s="48">
        <v>5</v>
      </c>
      <c r="J20" s="48">
        <v>7.5</v>
      </c>
      <c r="K20" s="48">
        <v>6</v>
      </c>
      <c r="L20" s="48">
        <f t="shared" si="1"/>
        <v>7.5</v>
      </c>
      <c r="M20" s="48">
        <f t="shared" si="2"/>
        <v>7.5</v>
      </c>
      <c r="N20" s="48">
        <f t="shared" si="3"/>
        <v>6</v>
      </c>
      <c r="O20" s="48">
        <f t="shared" si="4"/>
        <v>5</v>
      </c>
      <c r="P20" s="48">
        <f t="shared" si="5"/>
        <v>5</v>
      </c>
      <c r="Q20" s="48">
        <f t="shared" si="6"/>
        <v>6.5</v>
      </c>
      <c r="R20" s="48">
        <f t="shared" si="7"/>
        <v>6.5</v>
      </c>
      <c r="T20" s="2" t="s">
        <v>10</v>
      </c>
    </row>
    <row r="21" spans="1:27" ht="23.25" customHeight="1">
      <c r="A21" s="123">
        <v>9</v>
      </c>
      <c r="B21" s="118" t="s">
        <v>171</v>
      </c>
      <c r="C21" s="129" t="s">
        <v>136</v>
      </c>
      <c r="D21" s="118" t="s">
        <v>172</v>
      </c>
      <c r="E21" s="118" t="s">
        <v>173</v>
      </c>
      <c r="F21" s="52" t="s">
        <v>174</v>
      </c>
      <c r="G21" s="202">
        <f t="shared" si="0"/>
        <v>4.5</v>
      </c>
      <c r="H21" s="48">
        <v>8.5</v>
      </c>
      <c r="I21" s="48">
        <v>9.5</v>
      </c>
      <c r="J21" s="48">
        <v>0</v>
      </c>
      <c r="K21" s="48">
        <v>0</v>
      </c>
      <c r="L21" s="48">
        <f t="shared" si="1"/>
        <v>8.5</v>
      </c>
      <c r="M21" s="48">
        <f t="shared" si="2"/>
        <v>0</v>
      </c>
      <c r="N21" s="48">
        <f t="shared" si="3"/>
        <v>0</v>
      </c>
      <c r="O21" s="48">
        <f t="shared" si="4"/>
        <v>9.5</v>
      </c>
      <c r="P21" s="48">
        <f t="shared" si="5"/>
        <v>9.5</v>
      </c>
      <c r="Q21" s="48">
        <f t="shared" si="6"/>
        <v>4.5</v>
      </c>
      <c r="R21" s="48">
        <f t="shared" si="7"/>
        <v>4.5</v>
      </c>
      <c r="T21" s="2" t="s">
        <v>123</v>
      </c>
    </row>
    <row r="22" spans="1:27" ht="23.25" customHeight="1">
      <c r="A22" s="123">
        <v>10</v>
      </c>
      <c r="B22" s="118" t="s">
        <v>175</v>
      </c>
      <c r="C22" s="129" t="s">
        <v>136</v>
      </c>
      <c r="D22" s="118" t="s">
        <v>176</v>
      </c>
      <c r="E22" s="118" t="s">
        <v>177</v>
      </c>
      <c r="F22" s="52">
        <v>36111</v>
      </c>
      <c r="G22" s="202">
        <f t="shared" si="0"/>
        <v>9.125</v>
      </c>
      <c r="H22" s="48">
        <v>9.5</v>
      </c>
      <c r="I22" s="130">
        <v>9.5</v>
      </c>
      <c r="J22" s="48">
        <v>7.5</v>
      </c>
      <c r="K22" s="48">
        <v>10</v>
      </c>
      <c r="L22" s="48">
        <f t="shared" si="1"/>
        <v>9.5</v>
      </c>
      <c r="M22" s="48">
        <f t="shared" si="2"/>
        <v>7.5</v>
      </c>
      <c r="N22" s="48">
        <f t="shared" si="3"/>
        <v>10</v>
      </c>
      <c r="O22" s="48">
        <f t="shared" si="4"/>
        <v>9.5</v>
      </c>
      <c r="P22" s="48">
        <f t="shared" si="5"/>
        <v>9.5</v>
      </c>
      <c r="Q22" s="48">
        <f t="shared" si="6"/>
        <v>9.125</v>
      </c>
      <c r="R22" s="48">
        <f t="shared" si="7"/>
        <v>9.125</v>
      </c>
      <c r="T22" s="2" t="s">
        <v>124</v>
      </c>
    </row>
    <row r="23" spans="1:27" ht="23.25" customHeight="1">
      <c r="A23" s="123">
        <v>11</v>
      </c>
      <c r="B23" s="118" t="s">
        <v>178</v>
      </c>
      <c r="C23" s="129" t="s">
        <v>136</v>
      </c>
      <c r="D23" s="118" t="s">
        <v>179</v>
      </c>
      <c r="E23" s="118" t="s">
        <v>180</v>
      </c>
      <c r="F23" s="52" t="s">
        <v>181</v>
      </c>
      <c r="G23" s="202">
        <f t="shared" si="0"/>
        <v>8.5</v>
      </c>
      <c r="H23" s="48">
        <v>9.5</v>
      </c>
      <c r="I23" s="48">
        <v>10</v>
      </c>
      <c r="J23" s="48">
        <v>7.5</v>
      </c>
      <c r="K23" s="48">
        <v>7</v>
      </c>
      <c r="L23" s="48">
        <f t="shared" si="1"/>
        <v>9.5</v>
      </c>
      <c r="M23" s="48">
        <f t="shared" si="2"/>
        <v>7.5</v>
      </c>
      <c r="N23" s="48">
        <f t="shared" si="3"/>
        <v>7</v>
      </c>
      <c r="O23" s="48">
        <f t="shared" si="4"/>
        <v>10</v>
      </c>
      <c r="P23" s="48">
        <f t="shared" si="5"/>
        <v>10</v>
      </c>
      <c r="Q23" s="48">
        <f t="shared" si="6"/>
        <v>8.5</v>
      </c>
      <c r="R23" s="48">
        <f t="shared" si="7"/>
        <v>8.5</v>
      </c>
    </row>
    <row r="24" spans="1:27" ht="23.25" customHeight="1">
      <c r="A24" s="123">
        <v>12</v>
      </c>
      <c r="B24" s="118" t="s">
        <v>182</v>
      </c>
      <c r="C24" s="129" t="s">
        <v>136</v>
      </c>
      <c r="D24" s="118" t="s">
        <v>138</v>
      </c>
      <c r="E24" s="118" t="s">
        <v>183</v>
      </c>
      <c r="F24" s="52">
        <v>36199</v>
      </c>
      <c r="G24" s="202">
        <f t="shared" si="0"/>
        <v>8.625</v>
      </c>
      <c r="H24" s="48">
        <v>9.5</v>
      </c>
      <c r="I24" s="48">
        <v>9.5</v>
      </c>
      <c r="J24" s="48">
        <v>7.5</v>
      </c>
      <c r="K24" s="48">
        <v>8</v>
      </c>
      <c r="L24" s="48">
        <f t="shared" si="1"/>
        <v>9.5</v>
      </c>
      <c r="M24" s="48">
        <f t="shared" si="2"/>
        <v>7.5</v>
      </c>
      <c r="N24" s="48">
        <f t="shared" si="3"/>
        <v>8</v>
      </c>
      <c r="O24" s="48">
        <f t="shared" si="4"/>
        <v>9.5</v>
      </c>
      <c r="P24" s="48">
        <f t="shared" si="5"/>
        <v>9.5</v>
      </c>
      <c r="Q24" s="48">
        <f t="shared" si="6"/>
        <v>8.625</v>
      </c>
      <c r="R24" s="48">
        <f t="shared" si="7"/>
        <v>8.625</v>
      </c>
    </row>
    <row r="25" spans="1:27" ht="23.25" customHeight="1">
      <c r="A25" s="123">
        <v>13</v>
      </c>
      <c r="B25" s="118" t="s">
        <v>184</v>
      </c>
      <c r="C25" s="129" t="s">
        <v>136</v>
      </c>
      <c r="D25" s="118" t="s">
        <v>185</v>
      </c>
      <c r="E25" s="118" t="s">
        <v>186</v>
      </c>
      <c r="F25" s="52">
        <v>36925</v>
      </c>
      <c r="G25" s="202">
        <f t="shared" si="0"/>
        <v>6.25</v>
      </c>
      <c r="H25" s="48">
        <v>9</v>
      </c>
      <c r="I25" s="128">
        <v>0</v>
      </c>
      <c r="J25" s="48">
        <v>8</v>
      </c>
      <c r="K25" s="48">
        <v>8</v>
      </c>
      <c r="L25" s="48">
        <f t="shared" si="1"/>
        <v>9</v>
      </c>
      <c r="M25" s="48">
        <f t="shared" si="2"/>
        <v>8</v>
      </c>
      <c r="N25" s="48">
        <f t="shared" si="3"/>
        <v>8</v>
      </c>
      <c r="O25" s="48">
        <f t="shared" si="4"/>
        <v>0</v>
      </c>
      <c r="P25" s="48">
        <f t="shared" si="5"/>
        <v>0</v>
      </c>
      <c r="Q25" s="48">
        <f t="shared" si="6"/>
        <v>6.25</v>
      </c>
      <c r="R25" s="48">
        <f t="shared" si="7"/>
        <v>6.25</v>
      </c>
    </row>
    <row r="26" spans="1:27" ht="23.25" customHeight="1">
      <c r="A26" s="123">
        <v>14</v>
      </c>
      <c r="B26" s="118" t="s">
        <v>187</v>
      </c>
      <c r="C26" s="129" t="s">
        <v>136</v>
      </c>
      <c r="D26" s="118" t="s">
        <v>188</v>
      </c>
      <c r="E26" s="118" t="s">
        <v>189</v>
      </c>
      <c r="F26" s="52" t="s">
        <v>190</v>
      </c>
      <c r="G26" s="202">
        <f t="shared" si="0"/>
        <v>5.875</v>
      </c>
      <c r="H26" s="48">
        <v>8</v>
      </c>
      <c r="I26" s="48">
        <v>8.5</v>
      </c>
      <c r="J26" s="48">
        <v>0</v>
      </c>
      <c r="K26" s="48">
        <v>7</v>
      </c>
      <c r="L26" s="48">
        <f t="shared" si="1"/>
        <v>8</v>
      </c>
      <c r="M26" s="48">
        <f t="shared" si="2"/>
        <v>0</v>
      </c>
      <c r="N26" s="48">
        <f t="shared" si="3"/>
        <v>7</v>
      </c>
      <c r="O26" s="48">
        <f t="shared" si="4"/>
        <v>8.5</v>
      </c>
      <c r="P26" s="48">
        <f t="shared" si="5"/>
        <v>8.5</v>
      </c>
      <c r="Q26" s="48">
        <f t="shared" si="6"/>
        <v>5.875</v>
      </c>
      <c r="R26" s="48">
        <f t="shared" si="7"/>
        <v>5.875</v>
      </c>
    </row>
    <row r="27" spans="1:27" ht="23.25" customHeight="1">
      <c r="A27" s="123">
        <v>15</v>
      </c>
      <c r="B27" s="118" t="s">
        <v>191</v>
      </c>
      <c r="C27" s="129" t="s">
        <v>136</v>
      </c>
      <c r="D27" s="118" t="s">
        <v>192</v>
      </c>
      <c r="E27" s="118" t="s">
        <v>133</v>
      </c>
      <c r="F27" s="52">
        <v>37044</v>
      </c>
      <c r="G27" s="202">
        <f t="shared" si="0"/>
        <v>6.5</v>
      </c>
      <c r="H27" s="48">
        <v>8</v>
      </c>
      <c r="I27" s="48">
        <v>5</v>
      </c>
      <c r="J27" s="48">
        <v>5</v>
      </c>
      <c r="K27" s="48">
        <v>8</v>
      </c>
      <c r="L27" s="48">
        <f t="shared" si="1"/>
        <v>8</v>
      </c>
      <c r="M27" s="48">
        <f t="shared" si="2"/>
        <v>5</v>
      </c>
      <c r="N27" s="48">
        <f t="shared" si="3"/>
        <v>8</v>
      </c>
      <c r="O27" s="48">
        <f t="shared" si="4"/>
        <v>5</v>
      </c>
      <c r="P27" s="48">
        <f t="shared" si="5"/>
        <v>5</v>
      </c>
      <c r="Q27" s="48">
        <f t="shared" si="6"/>
        <v>6.5</v>
      </c>
      <c r="R27" s="48">
        <f t="shared" si="7"/>
        <v>6.5</v>
      </c>
    </row>
    <row r="28" spans="1:27" ht="23.25" customHeight="1">
      <c r="A28" s="123">
        <v>16</v>
      </c>
      <c r="B28" s="118" t="s">
        <v>193</v>
      </c>
      <c r="C28" s="129" t="s">
        <v>136</v>
      </c>
      <c r="D28" s="118" t="s">
        <v>194</v>
      </c>
      <c r="E28" s="118" t="s">
        <v>133</v>
      </c>
      <c r="F28" s="52" t="s">
        <v>195</v>
      </c>
      <c r="G28" s="202">
        <f t="shared" si="0"/>
        <v>9.875</v>
      </c>
      <c r="H28" s="48">
        <v>9.5</v>
      </c>
      <c r="I28" s="48">
        <v>10</v>
      </c>
      <c r="J28" s="48">
        <v>10</v>
      </c>
      <c r="K28" s="48">
        <v>10</v>
      </c>
      <c r="L28" s="48">
        <f t="shared" si="1"/>
        <v>9.5</v>
      </c>
      <c r="M28" s="48">
        <f t="shared" si="2"/>
        <v>10</v>
      </c>
      <c r="N28" s="48">
        <f t="shared" si="3"/>
        <v>10</v>
      </c>
      <c r="O28" s="48">
        <f t="shared" si="4"/>
        <v>10</v>
      </c>
      <c r="P28" s="48">
        <f t="shared" si="5"/>
        <v>10</v>
      </c>
      <c r="Q28" s="48">
        <f t="shared" si="6"/>
        <v>9.875</v>
      </c>
      <c r="R28" s="48">
        <f t="shared" si="7"/>
        <v>9.875</v>
      </c>
    </row>
    <row r="29" spans="1:27" ht="23.25" customHeight="1">
      <c r="A29" s="123">
        <v>17</v>
      </c>
      <c r="B29" s="118" t="s">
        <v>196</v>
      </c>
      <c r="C29" s="129" t="s">
        <v>136</v>
      </c>
      <c r="D29" s="118" t="s">
        <v>197</v>
      </c>
      <c r="E29" s="118" t="s">
        <v>198</v>
      </c>
      <c r="F29" s="52" t="s">
        <v>199</v>
      </c>
      <c r="G29" s="202">
        <f t="shared" si="0"/>
        <v>7.75</v>
      </c>
      <c r="H29" s="48">
        <v>9</v>
      </c>
      <c r="I29" s="48">
        <v>9</v>
      </c>
      <c r="J29" s="48">
        <v>7</v>
      </c>
      <c r="K29" s="48">
        <v>6</v>
      </c>
      <c r="L29" s="48">
        <f t="shared" si="1"/>
        <v>9</v>
      </c>
      <c r="M29" s="48">
        <f t="shared" si="2"/>
        <v>7</v>
      </c>
      <c r="N29" s="48">
        <f t="shared" si="3"/>
        <v>6</v>
      </c>
      <c r="O29" s="48">
        <f t="shared" si="4"/>
        <v>9</v>
      </c>
      <c r="P29" s="48">
        <f t="shared" si="5"/>
        <v>9</v>
      </c>
      <c r="Q29" s="48">
        <f t="shared" si="6"/>
        <v>7.75</v>
      </c>
      <c r="R29" s="48">
        <f t="shared" si="7"/>
        <v>7.75</v>
      </c>
    </row>
    <row r="30" spans="1:27" ht="23.25" customHeight="1">
      <c r="A30" s="123">
        <v>18</v>
      </c>
      <c r="B30" s="118" t="s">
        <v>200</v>
      </c>
      <c r="C30" s="129" t="s">
        <v>136</v>
      </c>
      <c r="D30" s="118" t="s">
        <v>201</v>
      </c>
      <c r="E30" s="118" t="s">
        <v>202</v>
      </c>
      <c r="F30" s="52" t="s">
        <v>203</v>
      </c>
      <c r="G30" s="202">
        <f t="shared" si="0"/>
        <v>3.25</v>
      </c>
      <c r="H30" s="48">
        <v>5</v>
      </c>
      <c r="I30" s="128">
        <v>0</v>
      </c>
      <c r="J30" s="48">
        <v>3</v>
      </c>
      <c r="K30" s="48">
        <v>5</v>
      </c>
      <c r="L30" s="48">
        <f t="shared" si="1"/>
        <v>5</v>
      </c>
      <c r="M30" s="48">
        <f t="shared" si="2"/>
        <v>3</v>
      </c>
      <c r="N30" s="48">
        <f t="shared" si="3"/>
        <v>5</v>
      </c>
      <c r="O30" s="48">
        <f t="shared" si="4"/>
        <v>0</v>
      </c>
      <c r="P30" s="48">
        <f t="shared" si="5"/>
        <v>0</v>
      </c>
      <c r="Q30" s="48">
        <f t="shared" si="6"/>
        <v>3.25</v>
      </c>
      <c r="R30" s="48">
        <f t="shared" si="7"/>
        <v>3.25</v>
      </c>
    </row>
    <row r="31" spans="1:27" ht="23.25" customHeight="1">
      <c r="A31" s="123">
        <v>19</v>
      </c>
      <c r="B31" s="118" t="s">
        <v>204</v>
      </c>
      <c r="C31" s="129" t="s">
        <v>136</v>
      </c>
      <c r="D31" s="118" t="s">
        <v>205</v>
      </c>
      <c r="E31" s="118" t="s">
        <v>137</v>
      </c>
      <c r="F31" s="52" t="s">
        <v>206</v>
      </c>
      <c r="G31" s="202">
        <f t="shared" si="0"/>
        <v>7.5</v>
      </c>
      <c r="H31" s="48">
        <v>7.5</v>
      </c>
      <c r="I31" s="48">
        <v>9</v>
      </c>
      <c r="J31" s="48">
        <v>7.5</v>
      </c>
      <c r="K31" s="48">
        <v>6</v>
      </c>
      <c r="L31" s="48">
        <f t="shared" si="1"/>
        <v>7.5</v>
      </c>
      <c r="M31" s="48">
        <f t="shared" si="2"/>
        <v>7.5</v>
      </c>
      <c r="N31" s="48">
        <f t="shared" si="3"/>
        <v>6</v>
      </c>
      <c r="O31" s="48">
        <f t="shared" si="4"/>
        <v>9</v>
      </c>
      <c r="P31" s="48">
        <f t="shared" si="5"/>
        <v>9</v>
      </c>
      <c r="Q31" s="48">
        <f t="shared" si="6"/>
        <v>7.5</v>
      </c>
      <c r="R31" s="48">
        <f t="shared" si="7"/>
        <v>7.5</v>
      </c>
    </row>
    <row r="32" spans="1:27" ht="23.25" customHeight="1">
      <c r="A32" s="123">
        <v>20</v>
      </c>
      <c r="B32" s="118" t="s">
        <v>207</v>
      </c>
      <c r="C32" s="129" t="s">
        <v>136</v>
      </c>
      <c r="D32" s="118" t="s">
        <v>208</v>
      </c>
      <c r="E32" s="118" t="s">
        <v>209</v>
      </c>
      <c r="F32" s="52">
        <v>36962</v>
      </c>
      <c r="G32" s="202">
        <f t="shared" si="0"/>
        <v>5.75</v>
      </c>
      <c r="H32" s="48">
        <v>5</v>
      </c>
      <c r="I32" s="48">
        <v>9</v>
      </c>
      <c r="J32" s="48">
        <v>4</v>
      </c>
      <c r="K32" s="48">
        <v>5</v>
      </c>
      <c r="L32" s="48">
        <f t="shared" si="1"/>
        <v>5</v>
      </c>
      <c r="M32" s="48">
        <f t="shared" si="2"/>
        <v>4</v>
      </c>
      <c r="N32" s="48">
        <f t="shared" si="3"/>
        <v>5</v>
      </c>
      <c r="O32" s="48">
        <f t="shared" si="4"/>
        <v>9</v>
      </c>
      <c r="P32" s="48">
        <f t="shared" si="5"/>
        <v>9</v>
      </c>
      <c r="Q32" s="48">
        <f t="shared" si="6"/>
        <v>5.75</v>
      </c>
      <c r="R32" s="48">
        <f t="shared" si="7"/>
        <v>5.75</v>
      </c>
    </row>
    <row r="33" spans="1:18" ht="23.25" customHeight="1">
      <c r="A33" s="123">
        <v>21</v>
      </c>
      <c r="B33" s="118" t="s">
        <v>210</v>
      </c>
      <c r="C33" s="129" t="s">
        <v>136</v>
      </c>
      <c r="D33" s="118" t="s">
        <v>211</v>
      </c>
      <c r="E33" s="118" t="s">
        <v>212</v>
      </c>
      <c r="F33" s="52" t="s">
        <v>213</v>
      </c>
      <c r="G33" s="202">
        <f t="shared" si="0"/>
        <v>6.5</v>
      </c>
      <c r="H33" s="48">
        <v>9</v>
      </c>
      <c r="I33" s="48">
        <v>9.5</v>
      </c>
      <c r="J33" s="48">
        <v>0</v>
      </c>
      <c r="K33" s="48">
        <v>7.5</v>
      </c>
      <c r="L33" s="48">
        <f t="shared" si="1"/>
        <v>9</v>
      </c>
      <c r="M33" s="48">
        <f t="shared" si="2"/>
        <v>0</v>
      </c>
      <c r="N33" s="48">
        <f t="shared" si="3"/>
        <v>7.5</v>
      </c>
      <c r="O33" s="48">
        <f t="shared" si="4"/>
        <v>9.5</v>
      </c>
      <c r="P33" s="48">
        <f t="shared" si="5"/>
        <v>9.5</v>
      </c>
      <c r="Q33" s="48">
        <f t="shared" si="6"/>
        <v>6.5</v>
      </c>
      <c r="R33" s="48">
        <f t="shared" si="7"/>
        <v>6.5</v>
      </c>
    </row>
    <row r="34" spans="1:18" ht="23.25" customHeight="1">
      <c r="A34" s="123">
        <v>22</v>
      </c>
      <c r="B34" s="118" t="s">
        <v>214</v>
      </c>
      <c r="C34" s="129" t="s">
        <v>136</v>
      </c>
      <c r="D34" s="118" t="s">
        <v>215</v>
      </c>
      <c r="E34" s="118" t="s">
        <v>134</v>
      </c>
      <c r="F34" s="52" t="s">
        <v>216</v>
      </c>
      <c r="G34" s="202">
        <f t="shared" si="0"/>
        <v>8</v>
      </c>
      <c r="H34" s="48">
        <v>7.5</v>
      </c>
      <c r="I34" s="48">
        <v>9</v>
      </c>
      <c r="J34" s="48">
        <v>7.5</v>
      </c>
      <c r="K34" s="48">
        <v>8</v>
      </c>
      <c r="L34" s="48">
        <f t="shared" si="1"/>
        <v>7.5</v>
      </c>
      <c r="M34" s="48">
        <f t="shared" si="2"/>
        <v>7.5</v>
      </c>
      <c r="N34" s="48">
        <f t="shared" si="3"/>
        <v>8</v>
      </c>
      <c r="O34" s="48">
        <f t="shared" si="4"/>
        <v>9</v>
      </c>
      <c r="P34" s="48">
        <f t="shared" si="5"/>
        <v>9</v>
      </c>
      <c r="Q34" s="48">
        <f t="shared" si="6"/>
        <v>8</v>
      </c>
      <c r="R34" s="48">
        <f t="shared" si="7"/>
        <v>8</v>
      </c>
    </row>
    <row r="35" spans="1:18" ht="23.25" customHeight="1">
      <c r="A35" s="123">
        <v>23</v>
      </c>
      <c r="B35" s="118" t="s">
        <v>217</v>
      </c>
      <c r="C35" s="129" t="s">
        <v>136</v>
      </c>
      <c r="D35" s="118" t="s">
        <v>218</v>
      </c>
      <c r="E35" s="118" t="s">
        <v>219</v>
      </c>
      <c r="F35" s="52" t="s">
        <v>220</v>
      </c>
      <c r="G35" s="202">
        <f t="shared" si="0"/>
        <v>8.625</v>
      </c>
      <c r="H35" s="48">
        <v>9.5</v>
      </c>
      <c r="I35" s="48">
        <v>10</v>
      </c>
      <c r="J35" s="48">
        <v>6</v>
      </c>
      <c r="K35" s="48">
        <v>9</v>
      </c>
      <c r="L35" s="48">
        <f t="shared" si="1"/>
        <v>9.5</v>
      </c>
      <c r="M35" s="48">
        <f t="shared" si="2"/>
        <v>6</v>
      </c>
      <c r="N35" s="48">
        <f t="shared" si="3"/>
        <v>9</v>
      </c>
      <c r="O35" s="48">
        <f t="shared" si="4"/>
        <v>10</v>
      </c>
      <c r="P35" s="48">
        <f t="shared" si="5"/>
        <v>10</v>
      </c>
      <c r="Q35" s="48">
        <f t="shared" si="6"/>
        <v>8.625</v>
      </c>
      <c r="R35" s="48">
        <f t="shared" si="7"/>
        <v>8.625</v>
      </c>
    </row>
    <row r="36" spans="1:18" ht="23.25" customHeight="1">
      <c r="A36" s="123">
        <v>24</v>
      </c>
      <c r="B36" s="118" t="s">
        <v>221</v>
      </c>
      <c r="C36" s="129" t="s">
        <v>136</v>
      </c>
      <c r="D36" s="118" t="s">
        <v>222</v>
      </c>
      <c r="E36" s="118" t="s">
        <v>223</v>
      </c>
      <c r="F36" s="52" t="s">
        <v>224</v>
      </c>
      <c r="G36" s="202">
        <f t="shared" si="0"/>
        <v>7.25</v>
      </c>
      <c r="H36" s="48">
        <v>9</v>
      </c>
      <c r="I36" s="48">
        <v>8</v>
      </c>
      <c r="J36" s="48">
        <v>3</v>
      </c>
      <c r="K36" s="48">
        <v>9</v>
      </c>
      <c r="L36" s="48">
        <f t="shared" si="1"/>
        <v>9</v>
      </c>
      <c r="M36" s="48">
        <f t="shared" si="2"/>
        <v>3</v>
      </c>
      <c r="N36" s="48">
        <f t="shared" si="3"/>
        <v>9</v>
      </c>
      <c r="O36" s="48">
        <f t="shared" si="4"/>
        <v>8</v>
      </c>
      <c r="P36" s="48">
        <f t="shared" si="5"/>
        <v>8</v>
      </c>
      <c r="Q36" s="48">
        <f t="shared" si="6"/>
        <v>7.25</v>
      </c>
      <c r="R36" s="48">
        <f t="shared" si="7"/>
        <v>7.25</v>
      </c>
    </row>
    <row r="37" spans="1:18" ht="23.25" customHeight="1">
      <c r="A37" s="175"/>
      <c r="B37" s="175"/>
      <c r="C37" s="175"/>
      <c r="D37" s="175"/>
      <c r="E37" s="175"/>
      <c r="F37" s="175"/>
      <c r="G37" s="175"/>
    </row>
    <row r="38" spans="1:18" ht="23.25" customHeight="1">
      <c r="H38" s="2"/>
      <c r="I38" s="2"/>
      <c r="J38" s="2"/>
      <c r="K38" s="2"/>
    </row>
    <row r="39" spans="1:18" ht="23.25" customHeight="1">
      <c r="E39" s="79"/>
      <c r="H39" s="2"/>
      <c r="I39" s="2"/>
      <c r="J39" s="2"/>
      <c r="K39" s="2"/>
      <c r="L39" s="132" t="s">
        <v>72</v>
      </c>
      <c r="M39" s="132" t="s">
        <v>72</v>
      </c>
      <c r="N39" s="132" t="s">
        <v>72</v>
      </c>
    </row>
    <row r="40" spans="1:18" ht="23.25" customHeight="1">
      <c r="E40" s="79"/>
      <c r="H40" s="2"/>
      <c r="I40" s="2"/>
      <c r="J40" s="2"/>
      <c r="K40" s="2"/>
      <c r="L40" s="133" t="s">
        <v>73</v>
      </c>
      <c r="M40" s="133" t="s">
        <v>73</v>
      </c>
      <c r="N40" s="133" t="s">
        <v>73</v>
      </c>
    </row>
    <row r="41" spans="1:18" ht="23.25" customHeight="1">
      <c r="E41" s="86"/>
      <c r="H41" s="2"/>
      <c r="I41" s="2"/>
      <c r="J41" s="2"/>
      <c r="K41" s="2"/>
      <c r="L41" s="58"/>
      <c r="M41" s="62"/>
      <c r="N41" s="58"/>
    </row>
    <row r="42" spans="1:18" ht="23.25" customHeight="1">
      <c r="E42" s="87"/>
      <c r="H42" s="2"/>
      <c r="I42" s="2"/>
      <c r="J42" s="2"/>
      <c r="K42" s="2"/>
    </row>
    <row r="43" spans="1:18" ht="23.25" customHeight="1">
      <c r="E43" s="79"/>
      <c r="H43" s="2"/>
      <c r="I43" s="2"/>
      <c r="J43" s="2"/>
      <c r="K43" s="2"/>
    </row>
    <row r="44" spans="1:18" ht="23.25" customHeight="1">
      <c r="H44" s="2"/>
      <c r="I44" s="2"/>
      <c r="J44" s="2"/>
      <c r="K44" s="2"/>
    </row>
    <row r="45" spans="1:18" ht="23.25" customHeight="1">
      <c r="H45" s="2"/>
      <c r="I45" s="2"/>
      <c r="J45" s="2"/>
      <c r="K45" s="2"/>
    </row>
    <row r="46" spans="1:18" ht="23.25" customHeight="1">
      <c r="H46" s="2"/>
      <c r="I46" s="2"/>
      <c r="J46" s="2"/>
      <c r="K46" s="2"/>
    </row>
    <row r="47" spans="1:18" ht="23.25" customHeight="1">
      <c r="H47" s="2"/>
      <c r="I47" s="2"/>
      <c r="J47" s="2"/>
      <c r="K47" s="2"/>
    </row>
    <row r="49" ht="18.75" customHeight="1"/>
    <row r="50" ht="18.75" customHeight="1"/>
    <row r="51" ht="18.75" customHeight="1"/>
    <row r="52" ht="18.75" customHeight="1"/>
    <row r="53" ht="18.75" customHeight="1"/>
    <row r="54" ht="18.75" customHeight="1"/>
    <row r="55" ht="18.75" customHeight="1"/>
  </sheetData>
  <mergeCells count="35">
    <mergeCell ref="R11:R12"/>
    <mergeCell ref="A9:C9"/>
    <mergeCell ref="U11:AA11"/>
    <mergeCell ref="A37:G37"/>
    <mergeCell ref="A11:A12"/>
    <mergeCell ref="B11:B12"/>
    <mergeCell ref="C11:C12"/>
    <mergeCell ref="D11:D12"/>
    <mergeCell ref="E11:E12"/>
    <mergeCell ref="F11:F12"/>
    <mergeCell ref="G11:G12"/>
    <mergeCell ref="H11:K11"/>
    <mergeCell ref="U15:Y15"/>
    <mergeCell ref="L11:L12"/>
    <mergeCell ref="M11:M12"/>
    <mergeCell ref="P11:P12"/>
    <mergeCell ref="Q11:Q12"/>
    <mergeCell ref="A5:L5"/>
    <mergeCell ref="A7:G7"/>
    <mergeCell ref="H7:L7"/>
    <mergeCell ref="A8:C8"/>
    <mergeCell ref="D8:G8"/>
    <mergeCell ref="H8:L8"/>
    <mergeCell ref="D9:G9"/>
    <mergeCell ref="H9:L9"/>
    <mergeCell ref="N11:N12"/>
    <mergeCell ref="O11:O12"/>
    <mergeCell ref="L40:N40"/>
    <mergeCell ref="L39:N39"/>
    <mergeCell ref="A1:E1"/>
    <mergeCell ref="F1:L1"/>
    <mergeCell ref="A2:E2"/>
    <mergeCell ref="F2:L2"/>
    <mergeCell ref="A3:E3"/>
    <mergeCell ref="F3:L3"/>
  </mergeCells>
  <phoneticPr fontId="22" type="noConversion"/>
  <pageMargins left="0.75000000000000011" right="0.75000000000000011"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6"/>
  <sheetViews>
    <sheetView topLeftCell="A11" workbookViewId="0">
      <selection activeCell="K14" sqref="K14"/>
    </sheetView>
  </sheetViews>
  <sheetFormatPr baseColWidth="10" defaultColWidth="8.83203125" defaultRowHeight="14"/>
  <cols>
    <col min="1" max="1" width="4.1640625" style="2" customWidth="1"/>
    <col min="2" max="2" width="11.6640625" style="2" customWidth="1"/>
    <col min="3" max="3" width="18.1640625" style="2" customWidth="1"/>
    <col min="4" max="4" width="17.6640625" style="2" customWidth="1"/>
    <col min="5" max="5" width="7.1640625" style="2" customWidth="1"/>
    <col min="6" max="6" width="11.5" style="2" customWidth="1"/>
    <col min="7" max="9" width="6.83203125" style="2" hidden="1" customWidth="1"/>
    <col min="10" max="10" width="15.83203125" style="46" customWidth="1"/>
    <col min="11" max="11" width="9.1640625" style="46" customWidth="1"/>
    <col min="12" max="12" width="10.5" style="2" customWidth="1"/>
    <col min="13" max="14" width="8.83203125" style="2"/>
    <col min="15" max="15" width="10.1640625" style="2" customWidth="1"/>
    <col min="16" max="16" width="26.1640625" style="2" customWidth="1"/>
    <col min="17" max="17" width="8.6640625" style="2" customWidth="1"/>
    <col min="18" max="16384" width="8.83203125" style="2"/>
  </cols>
  <sheetData>
    <row r="1" spans="1:16">
      <c r="A1" s="132" t="s">
        <v>75</v>
      </c>
      <c r="B1" s="132" t="s">
        <v>75</v>
      </c>
      <c r="C1" s="132" t="s">
        <v>75</v>
      </c>
      <c r="D1" s="132" t="s">
        <v>75</v>
      </c>
      <c r="E1" s="132" t="s">
        <v>75</v>
      </c>
      <c r="F1" s="133" t="s">
        <v>76</v>
      </c>
      <c r="G1" s="133" t="s">
        <v>76</v>
      </c>
      <c r="H1" s="133" t="s">
        <v>76</v>
      </c>
      <c r="I1" s="133" t="s">
        <v>76</v>
      </c>
      <c r="J1" s="133" t="s">
        <v>76</v>
      </c>
      <c r="K1" s="133" t="s">
        <v>76</v>
      </c>
      <c r="L1" s="133" t="s">
        <v>76</v>
      </c>
    </row>
    <row r="2" spans="1:16">
      <c r="A2" s="133" t="s">
        <v>77</v>
      </c>
      <c r="B2" s="133" t="s">
        <v>77</v>
      </c>
      <c r="C2" s="133" t="s">
        <v>77</v>
      </c>
      <c r="D2" s="133" t="s">
        <v>77</v>
      </c>
      <c r="E2" s="133" t="s">
        <v>77</v>
      </c>
      <c r="F2" s="133" t="s">
        <v>78</v>
      </c>
      <c r="G2" s="133" t="s">
        <v>78</v>
      </c>
      <c r="H2" s="133" t="s">
        <v>78</v>
      </c>
      <c r="I2" s="133" t="s">
        <v>78</v>
      </c>
      <c r="J2" s="133" t="s">
        <v>78</v>
      </c>
      <c r="K2" s="133" t="s">
        <v>78</v>
      </c>
      <c r="L2" s="133" t="s">
        <v>78</v>
      </c>
    </row>
    <row r="3" spans="1:16">
      <c r="A3" s="134" t="s">
        <v>79</v>
      </c>
      <c r="B3" s="134" t="s">
        <v>79</v>
      </c>
      <c r="C3" s="134" t="s">
        <v>79</v>
      </c>
      <c r="D3" s="134" t="s">
        <v>79</v>
      </c>
      <c r="E3" s="134" t="s">
        <v>79</v>
      </c>
      <c r="F3" s="134" t="s">
        <v>79</v>
      </c>
      <c r="G3" s="134" t="s">
        <v>79</v>
      </c>
      <c r="H3" s="134" t="s">
        <v>79</v>
      </c>
      <c r="I3" s="134" t="s">
        <v>79</v>
      </c>
      <c r="J3" s="134" t="s">
        <v>79</v>
      </c>
      <c r="K3" s="134" t="s">
        <v>79</v>
      </c>
      <c r="L3" s="134" t="s">
        <v>79</v>
      </c>
    </row>
    <row r="4" spans="1:16">
      <c r="A4" s="58"/>
      <c r="B4" s="67"/>
      <c r="C4" s="58"/>
      <c r="D4" s="58"/>
      <c r="E4" s="58"/>
      <c r="F4" s="62"/>
      <c r="G4" s="62"/>
      <c r="H4" s="58"/>
      <c r="I4" s="58"/>
      <c r="J4" s="58"/>
      <c r="K4" s="62"/>
      <c r="L4" s="58"/>
    </row>
    <row r="5" spans="1:16" ht="23">
      <c r="A5" s="135" t="s">
        <v>117</v>
      </c>
      <c r="B5" s="135" t="s">
        <v>80</v>
      </c>
      <c r="C5" s="135" t="s">
        <v>80</v>
      </c>
      <c r="D5" s="135" t="s">
        <v>80</v>
      </c>
      <c r="E5" s="135" t="s">
        <v>80</v>
      </c>
      <c r="F5" s="135" t="s">
        <v>80</v>
      </c>
      <c r="G5" s="135" t="s">
        <v>80</v>
      </c>
      <c r="H5" s="135" t="s">
        <v>80</v>
      </c>
      <c r="I5" s="135" t="s">
        <v>80</v>
      </c>
      <c r="J5" s="135" t="s">
        <v>80</v>
      </c>
      <c r="K5" s="135" t="s">
        <v>80</v>
      </c>
      <c r="L5" s="135" t="s">
        <v>80</v>
      </c>
    </row>
    <row r="6" spans="1:16">
      <c r="A6" s="58"/>
      <c r="B6" s="67"/>
      <c r="C6" s="58"/>
      <c r="D6" s="58"/>
      <c r="E6" s="58"/>
      <c r="F6" s="62"/>
      <c r="G6" s="62"/>
      <c r="H6" s="58"/>
      <c r="I6" s="58"/>
      <c r="J6" s="58"/>
      <c r="K6" s="63"/>
      <c r="L6" s="58"/>
    </row>
    <row r="7" spans="1:16">
      <c r="A7" s="136" t="s">
        <v>92</v>
      </c>
      <c r="B7" s="136" t="s">
        <v>82</v>
      </c>
      <c r="C7" s="136" t="s">
        <v>82</v>
      </c>
      <c r="D7" s="136" t="s">
        <v>82</v>
      </c>
      <c r="E7" s="136" t="s">
        <v>82</v>
      </c>
      <c r="F7" s="136" t="s">
        <v>82</v>
      </c>
      <c r="G7" s="136" t="s">
        <v>82</v>
      </c>
      <c r="H7" s="136" t="s">
        <v>83</v>
      </c>
      <c r="I7" s="136" t="s">
        <v>83</v>
      </c>
      <c r="J7" s="136" t="s">
        <v>83</v>
      </c>
      <c r="K7" s="136" t="s">
        <v>83</v>
      </c>
      <c r="L7" s="136" t="s">
        <v>83</v>
      </c>
    </row>
    <row r="8" spans="1:16">
      <c r="A8" s="136" t="s">
        <v>141</v>
      </c>
      <c r="B8" s="136" t="s">
        <v>84</v>
      </c>
      <c r="C8" s="136" t="s">
        <v>84</v>
      </c>
      <c r="D8" s="136" t="s">
        <v>85</v>
      </c>
      <c r="E8" s="136" t="s">
        <v>86</v>
      </c>
      <c r="F8" s="136" t="s">
        <v>86</v>
      </c>
      <c r="G8" s="136" t="s">
        <v>86</v>
      </c>
      <c r="H8" s="136" t="s">
        <v>87</v>
      </c>
      <c r="I8" s="136" t="s">
        <v>87</v>
      </c>
      <c r="J8" s="136" t="s">
        <v>87</v>
      </c>
      <c r="K8" s="136" t="s">
        <v>87</v>
      </c>
      <c r="L8" s="136" t="s">
        <v>87</v>
      </c>
    </row>
    <row r="9" spans="1:16">
      <c r="A9" s="136" t="s">
        <v>140</v>
      </c>
      <c r="B9" s="136" t="s">
        <v>88</v>
      </c>
      <c r="C9" s="136" t="s">
        <v>88</v>
      </c>
      <c r="D9" s="136" t="s">
        <v>89</v>
      </c>
      <c r="E9" s="136" t="s">
        <v>89</v>
      </c>
      <c r="F9" s="136" t="s">
        <v>89</v>
      </c>
      <c r="G9" s="136" t="s">
        <v>89</v>
      </c>
      <c r="H9" s="136" t="s">
        <v>90</v>
      </c>
      <c r="I9" s="136" t="s">
        <v>91</v>
      </c>
      <c r="J9" s="136" t="s">
        <v>91</v>
      </c>
      <c r="K9" s="136" t="s">
        <v>91</v>
      </c>
      <c r="L9" s="136" t="s">
        <v>91</v>
      </c>
    </row>
    <row r="10" spans="1:16" ht="21" customHeight="1">
      <c r="B10" s="7"/>
      <c r="P10" s="50" t="s">
        <v>28</v>
      </c>
    </row>
    <row r="11" spans="1:16" ht="21" customHeight="1">
      <c r="P11" s="21" t="s">
        <v>43</v>
      </c>
    </row>
    <row r="12" spans="1:16" ht="28">
      <c r="A12" s="186" t="s">
        <v>2</v>
      </c>
      <c r="B12" s="186" t="s">
        <v>3</v>
      </c>
      <c r="C12" s="186" t="s">
        <v>4</v>
      </c>
      <c r="D12" s="186" t="s">
        <v>5</v>
      </c>
      <c r="E12" s="186" t="s">
        <v>6</v>
      </c>
      <c r="F12" s="186" t="s">
        <v>7</v>
      </c>
      <c r="G12" s="4" t="s">
        <v>8</v>
      </c>
      <c r="H12" s="4" t="s">
        <v>21</v>
      </c>
      <c r="I12" s="4" t="s">
        <v>21</v>
      </c>
      <c r="J12" s="187" t="s">
        <v>62</v>
      </c>
      <c r="K12" s="184" t="s">
        <v>61</v>
      </c>
      <c r="L12" s="186" t="s">
        <v>9</v>
      </c>
      <c r="P12" s="18">
        <v>5</v>
      </c>
    </row>
    <row r="13" spans="1:16" ht="24.75" customHeight="1">
      <c r="A13" s="186"/>
      <c r="B13" s="186"/>
      <c r="C13" s="186"/>
      <c r="D13" s="186"/>
      <c r="E13" s="186"/>
      <c r="F13" s="186"/>
      <c r="G13" s="8" t="s">
        <v>36</v>
      </c>
      <c r="H13" s="9" t="s">
        <v>34</v>
      </c>
      <c r="I13" s="10" t="s">
        <v>35</v>
      </c>
      <c r="J13" s="188"/>
      <c r="K13" s="185"/>
      <c r="L13" s="186"/>
    </row>
    <row r="14" spans="1:16" ht="23.25" customHeight="1">
      <c r="A14" s="44">
        <v>1</v>
      </c>
      <c r="B14" s="118" t="s">
        <v>145</v>
      </c>
      <c r="C14" s="129" t="s">
        <v>136</v>
      </c>
      <c r="D14" s="118" t="s">
        <v>146</v>
      </c>
      <c r="E14" s="118" t="s">
        <v>135</v>
      </c>
      <c r="F14" s="52" t="s">
        <v>147</v>
      </c>
      <c r="G14" s="11"/>
      <c r="H14" s="12"/>
      <c r="I14" s="13"/>
      <c r="J14" s="53">
        <f>K14</f>
        <v>8</v>
      </c>
      <c r="K14" s="54">
        <v>8</v>
      </c>
      <c r="L14" s="6"/>
      <c r="P14" s="50" t="s">
        <v>31</v>
      </c>
    </row>
    <row r="15" spans="1:16" ht="23.25" customHeight="1">
      <c r="A15" s="44">
        <v>2</v>
      </c>
      <c r="B15" s="118" t="s">
        <v>148</v>
      </c>
      <c r="C15" s="129" t="s">
        <v>136</v>
      </c>
      <c r="D15" s="118" t="s">
        <v>138</v>
      </c>
      <c r="E15" s="118" t="s">
        <v>149</v>
      </c>
      <c r="F15" s="52" t="s">
        <v>150</v>
      </c>
      <c r="G15" s="11"/>
      <c r="H15" s="12"/>
      <c r="I15" s="13"/>
      <c r="J15" s="53">
        <f t="shared" ref="J15:J37" si="0">K15</f>
        <v>5</v>
      </c>
      <c r="K15" s="54">
        <v>5</v>
      </c>
      <c r="L15" s="6"/>
      <c r="P15" s="21" t="s">
        <v>43</v>
      </c>
    </row>
    <row r="16" spans="1:16" ht="23.25" customHeight="1">
      <c r="A16" s="123">
        <v>3</v>
      </c>
      <c r="B16" s="118" t="s">
        <v>151</v>
      </c>
      <c r="C16" s="129" t="s">
        <v>136</v>
      </c>
      <c r="D16" s="118" t="s">
        <v>152</v>
      </c>
      <c r="E16" s="118" t="s">
        <v>153</v>
      </c>
      <c r="F16" s="52" t="s">
        <v>154</v>
      </c>
      <c r="G16" s="11"/>
      <c r="H16" s="12"/>
      <c r="I16" s="13"/>
      <c r="J16" s="53">
        <f t="shared" si="0"/>
        <v>7</v>
      </c>
      <c r="K16" s="54">
        <v>7</v>
      </c>
      <c r="L16" s="6"/>
      <c r="O16" s="19" t="s">
        <v>13</v>
      </c>
      <c r="P16" s="18">
        <f>COUNTIF(K14:K37,"&gt;="&amp;P12)</f>
        <v>21</v>
      </c>
    </row>
    <row r="17" spans="1:16" ht="23.25" customHeight="1">
      <c r="A17" s="123">
        <v>4</v>
      </c>
      <c r="B17" s="118" t="s">
        <v>155</v>
      </c>
      <c r="C17" s="129" t="s">
        <v>136</v>
      </c>
      <c r="D17" s="118" t="s">
        <v>156</v>
      </c>
      <c r="E17" s="118" t="s">
        <v>157</v>
      </c>
      <c r="F17" s="52" t="s">
        <v>158</v>
      </c>
      <c r="G17" s="11"/>
      <c r="H17" s="12"/>
      <c r="I17" s="13"/>
      <c r="J17" s="53">
        <f t="shared" si="0"/>
        <v>8.5</v>
      </c>
      <c r="K17" s="54">
        <v>8.5</v>
      </c>
      <c r="L17" s="6"/>
      <c r="O17" s="19" t="s">
        <v>14</v>
      </c>
      <c r="P17" s="18">
        <f>COUNTIF(K14:K37,"&lt;"&amp;P12)</f>
        <v>3</v>
      </c>
    </row>
    <row r="18" spans="1:16" ht="23.25" customHeight="1">
      <c r="A18" s="123">
        <v>5</v>
      </c>
      <c r="B18" s="118" t="s">
        <v>159</v>
      </c>
      <c r="C18" s="129" t="s">
        <v>136</v>
      </c>
      <c r="D18" s="118" t="s">
        <v>160</v>
      </c>
      <c r="E18" s="118" t="s">
        <v>161</v>
      </c>
      <c r="F18" s="52" t="s">
        <v>162</v>
      </c>
      <c r="G18" s="11"/>
      <c r="H18" s="12"/>
      <c r="I18" s="13"/>
      <c r="J18" s="53">
        <f t="shared" si="0"/>
        <v>0</v>
      </c>
      <c r="K18" s="54">
        <v>0</v>
      </c>
      <c r="L18" s="6"/>
    </row>
    <row r="19" spans="1:16" ht="23.25" customHeight="1">
      <c r="A19" s="123">
        <v>6</v>
      </c>
      <c r="B19" s="118" t="s">
        <v>163</v>
      </c>
      <c r="C19" s="129" t="s">
        <v>136</v>
      </c>
      <c r="D19" s="118" t="s">
        <v>164</v>
      </c>
      <c r="E19" s="118" t="s">
        <v>165</v>
      </c>
      <c r="F19" s="52" t="s">
        <v>166</v>
      </c>
      <c r="G19" s="11"/>
      <c r="H19" s="12"/>
      <c r="I19" s="13"/>
      <c r="J19" s="53">
        <f t="shared" si="0"/>
        <v>5</v>
      </c>
      <c r="K19" s="54">
        <v>5</v>
      </c>
      <c r="L19" s="6"/>
      <c r="O19" s="2" t="s">
        <v>10</v>
      </c>
    </row>
    <row r="20" spans="1:16" ht="23.25" customHeight="1">
      <c r="A20" s="123">
        <v>7</v>
      </c>
      <c r="B20" s="118" t="s">
        <v>167</v>
      </c>
      <c r="C20" s="129" t="s">
        <v>136</v>
      </c>
      <c r="D20" s="118" t="s">
        <v>168</v>
      </c>
      <c r="E20" s="118" t="s">
        <v>130</v>
      </c>
      <c r="F20" s="52">
        <v>37108</v>
      </c>
      <c r="G20" s="11"/>
      <c r="H20" s="12"/>
      <c r="I20" s="13"/>
      <c r="J20" s="53">
        <f t="shared" si="0"/>
        <v>8.5</v>
      </c>
      <c r="K20" s="54">
        <v>8.5</v>
      </c>
      <c r="L20" s="6"/>
      <c r="O20" s="2" t="s">
        <v>125</v>
      </c>
    </row>
    <row r="21" spans="1:16" ht="23.25" customHeight="1">
      <c r="A21" s="123">
        <v>8</v>
      </c>
      <c r="B21" s="118" t="s">
        <v>169</v>
      </c>
      <c r="C21" s="129" t="s">
        <v>136</v>
      </c>
      <c r="D21" s="118" t="s">
        <v>139</v>
      </c>
      <c r="E21" s="118" t="s">
        <v>170</v>
      </c>
      <c r="F21" s="52">
        <v>37074</v>
      </c>
      <c r="G21" s="11"/>
      <c r="H21" s="12"/>
      <c r="I21" s="13"/>
      <c r="J21" s="53">
        <f t="shared" si="0"/>
        <v>5</v>
      </c>
      <c r="K21" s="54">
        <v>5</v>
      </c>
      <c r="L21" s="6"/>
      <c r="O21" s="2" t="s">
        <v>122</v>
      </c>
    </row>
    <row r="22" spans="1:16" ht="23.25" customHeight="1">
      <c r="A22" s="123">
        <v>9</v>
      </c>
      <c r="B22" s="118" t="s">
        <v>171</v>
      </c>
      <c r="C22" s="129" t="s">
        <v>136</v>
      </c>
      <c r="D22" s="118" t="s">
        <v>172</v>
      </c>
      <c r="E22" s="118" t="s">
        <v>173</v>
      </c>
      <c r="F22" s="52" t="s">
        <v>174</v>
      </c>
      <c r="G22" s="11"/>
      <c r="H22" s="12"/>
      <c r="I22" s="13"/>
      <c r="J22" s="53">
        <f t="shared" si="0"/>
        <v>7.5</v>
      </c>
      <c r="K22" s="54">
        <v>7.5</v>
      </c>
      <c r="L22" s="6"/>
    </row>
    <row r="23" spans="1:16" ht="23.25" customHeight="1">
      <c r="A23" s="123">
        <v>10</v>
      </c>
      <c r="B23" s="118" t="s">
        <v>175</v>
      </c>
      <c r="C23" s="129" t="s">
        <v>136</v>
      </c>
      <c r="D23" s="118" t="s">
        <v>176</v>
      </c>
      <c r="E23" s="118" t="s">
        <v>177</v>
      </c>
      <c r="F23" s="52">
        <v>36111</v>
      </c>
      <c r="G23" s="11"/>
      <c r="H23" s="12"/>
      <c r="I23" s="13"/>
      <c r="J23" s="53">
        <f t="shared" si="0"/>
        <v>6</v>
      </c>
      <c r="K23" s="54">
        <v>6</v>
      </c>
      <c r="L23" s="6"/>
    </row>
    <row r="24" spans="1:16" ht="23.25" customHeight="1">
      <c r="A24" s="123">
        <v>11</v>
      </c>
      <c r="B24" s="118" t="s">
        <v>178</v>
      </c>
      <c r="C24" s="129" t="s">
        <v>136</v>
      </c>
      <c r="D24" s="118" t="s">
        <v>179</v>
      </c>
      <c r="E24" s="118" t="s">
        <v>180</v>
      </c>
      <c r="F24" s="52" t="s">
        <v>181</v>
      </c>
      <c r="G24" s="11"/>
      <c r="H24" s="12"/>
      <c r="I24" s="13"/>
      <c r="J24" s="53">
        <f t="shared" si="0"/>
        <v>8.5</v>
      </c>
      <c r="K24" s="54">
        <v>8.5</v>
      </c>
      <c r="L24" s="6"/>
    </row>
    <row r="25" spans="1:16" ht="23.25" customHeight="1">
      <c r="A25" s="123">
        <v>12</v>
      </c>
      <c r="B25" s="118" t="s">
        <v>182</v>
      </c>
      <c r="C25" s="129" t="s">
        <v>136</v>
      </c>
      <c r="D25" s="118" t="s">
        <v>138</v>
      </c>
      <c r="E25" s="118" t="s">
        <v>183</v>
      </c>
      <c r="F25" s="52">
        <v>36199</v>
      </c>
      <c r="G25" s="11"/>
      <c r="H25" s="12"/>
      <c r="I25" s="13"/>
      <c r="J25" s="53">
        <f t="shared" si="0"/>
        <v>8.5</v>
      </c>
      <c r="K25" s="54">
        <v>8.5</v>
      </c>
      <c r="L25" s="6"/>
    </row>
    <row r="26" spans="1:16" ht="23.25" customHeight="1">
      <c r="A26" s="123">
        <v>13</v>
      </c>
      <c r="B26" s="118" t="s">
        <v>184</v>
      </c>
      <c r="C26" s="129" t="s">
        <v>136</v>
      </c>
      <c r="D26" s="118" t="s">
        <v>185</v>
      </c>
      <c r="E26" s="118" t="s">
        <v>186</v>
      </c>
      <c r="F26" s="52">
        <v>36925</v>
      </c>
      <c r="G26" s="11"/>
      <c r="H26" s="12"/>
      <c r="I26" s="13"/>
      <c r="J26" s="53">
        <f t="shared" si="0"/>
        <v>8.5</v>
      </c>
      <c r="K26" s="54">
        <v>8.5</v>
      </c>
      <c r="L26" s="6"/>
    </row>
    <row r="27" spans="1:16" ht="23.25" customHeight="1">
      <c r="A27" s="123">
        <v>14</v>
      </c>
      <c r="B27" s="118" t="s">
        <v>187</v>
      </c>
      <c r="C27" s="129" t="s">
        <v>136</v>
      </c>
      <c r="D27" s="118" t="s">
        <v>188</v>
      </c>
      <c r="E27" s="118" t="s">
        <v>189</v>
      </c>
      <c r="F27" s="52" t="s">
        <v>190</v>
      </c>
      <c r="G27" s="11"/>
      <c r="H27" s="12"/>
      <c r="I27" s="13"/>
      <c r="J27" s="53">
        <f t="shared" si="0"/>
        <v>5</v>
      </c>
      <c r="K27" s="54">
        <v>5</v>
      </c>
      <c r="L27" s="6"/>
    </row>
    <row r="28" spans="1:16" ht="23.25" customHeight="1">
      <c r="A28" s="123">
        <v>15</v>
      </c>
      <c r="B28" s="118" t="s">
        <v>191</v>
      </c>
      <c r="C28" s="129" t="s">
        <v>136</v>
      </c>
      <c r="D28" s="118" t="s">
        <v>192</v>
      </c>
      <c r="E28" s="118" t="s">
        <v>133</v>
      </c>
      <c r="F28" s="52">
        <v>37044</v>
      </c>
      <c r="G28" s="11"/>
      <c r="H28" s="12"/>
      <c r="I28" s="13"/>
      <c r="J28" s="53">
        <f t="shared" si="0"/>
        <v>3</v>
      </c>
      <c r="K28" s="54">
        <v>3</v>
      </c>
      <c r="L28" s="6"/>
    </row>
    <row r="29" spans="1:16" ht="23.25" customHeight="1">
      <c r="A29" s="123">
        <v>16</v>
      </c>
      <c r="B29" s="118" t="s">
        <v>193</v>
      </c>
      <c r="C29" s="129" t="s">
        <v>136</v>
      </c>
      <c r="D29" s="118" t="s">
        <v>194</v>
      </c>
      <c r="E29" s="118" t="s">
        <v>133</v>
      </c>
      <c r="F29" s="52" t="s">
        <v>195</v>
      </c>
      <c r="G29" s="11"/>
      <c r="H29" s="12"/>
      <c r="I29" s="13"/>
      <c r="J29" s="53">
        <f t="shared" si="0"/>
        <v>8.5</v>
      </c>
      <c r="K29" s="54">
        <v>8.5</v>
      </c>
      <c r="L29" s="6"/>
    </row>
    <row r="30" spans="1:16" ht="23.25" customHeight="1">
      <c r="A30" s="123">
        <v>17</v>
      </c>
      <c r="B30" s="118" t="s">
        <v>196</v>
      </c>
      <c r="C30" s="129" t="s">
        <v>136</v>
      </c>
      <c r="D30" s="118" t="s">
        <v>197</v>
      </c>
      <c r="E30" s="118" t="s">
        <v>198</v>
      </c>
      <c r="F30" s="52" t="s">
        <v>199</v>
      </c>
      <c r="G30" s="11"/>
      <c r="H30" s="12"/>
      <c r="I30" s="13"/>
      <c r="J30" s="53">
        <f t="shared" si="0"/>
        <v>7.5</v>
      </c>
      <c r="K30" s="54">
        <v>7.5</v>
      </c>
      <c r="L30" s="6"/>
    </row>
    <row r="31" spans="1:16" ht="23.25" customHeight="1">
      <c r="A31" s="123">
        <v>18</v>
      </c>
      <c r="B31" s="118" t="s">
        <v>200</v>
      </c>
      <c r="C31" s="129" t="s">
        <v>136</v>
      </c>
      <c r="D31" s="118" t="s">
        <v>201</v>
      </c>
      <c r="E31" s="118" t="s">
        <v>202</v>
      </c>
      <c r="F31" s="52" t="s">
        <v>203</v>
      </c>
      <c r="G31" s="11"/>
      <c r="H31" s="12"/>
      <c r="I31" s="13"/>
      <c r="J31" s="53">
        <f t="shared" si="0"/>
        <v>3</v>
      </c>
      <c r="K31" s="54">
        <v>3</v>
      </c>
      <c r="L31" s="6"/>
    </row>
    <row r="32" spans="1:16" ht="23.25" customHeight="1">
      <c r="A32" s="123">
        <v>19</v>
      </c>
      <c r="B32" s="118" t="s">
        <v>204</v>
      </c>
      <c r="C32" s="129" t="s">
        <v>136</v>
      </c>
      <c r="D32" s="118" t="s">
        <v>205</v>
      </c>
      <c r="E32" s="118" t="s">
        <v>137</v>
      </c>
      <c r="F32" s="52" t="s">
        <v>206</v>
      </c>
      <c r="G32" s="11"/>
      <c r="H32" s="12"/>
      <c r="I32" s="13"/>
      <c r="J32" s="53">
        <f t="shared" si="0"/>
        <v>7.5</v>
      </c>
      <c r="K32" s="54">
        <v>7.5</v>
      </c>
      <c r="L32" s="6"/>
    </row>
    <row r="33" spans="1:12" ht="23.25" customHeight="1">
      <c r="A33" s="123">
        <v>20</v>
      </c>
      <c r="B33" s="118" t="s">
        <v>207</v>
      </c>
      <c r="C33" s="129" t="s">
        <v>136</v>
      </c>
      <c r="D33" s="118" t="s">
        <v>208</v>
      </c>
      <c r="E33" s="118" t="s">
        <v>209</v>
      </c>
      <c r="F33" s="52">
        <v>36962</v>
      </c>
      <c r="G33" s="11"/>
      <c r="H33" s="12"/>
      <c r="I33" s="13"/>
      <c r="J33" s="53">
        <f t="shared" si="0"/>
        <v>5</v>
      </c>
      <c r="K33" s="54">
        <v>5</v>
      </c>
      <c r="L33" s="6"/>
    </row>
    <row r="34" spans="1:12" ht="23.25" customHeight="1">
      <c r="A34" s="123">
        <v>21</v>
      </c>
      <c r="B34" s="118" t="s">
        <v>210</v>
      </c>
      <c r="C34" s="129" t="s">
        <v>136</v>
      </c>
      <c r="D34" s="118" t="s">
        <v>211</v>
      </c>
      <c r="E34" s="118" t="s">
        <v>212</v>
      </c>
      <c r="F34" s="52" t="s">
        <v>213</v>
      </c>
      <c r="G34" s="11"/>
      <c r="H34" s="12"/>
      <c r="I34" s="13"/>
      <c r="J34" s="53">
        <f t="shared" si="0"/>
        <v>5</v>
      </c>
      <c r="K34" s="54">
        <v>5</v>
      </c>
      <c r="L34" s="6"/>
    </row>
    <row r="35" spans="1:12" ht="23.25" customHeight="1">
      <c r="A35" s="123">
        <v>22</v>
      </c>
      <c r="B35" s="118" t="s">
        <v>214</v>
      </c>
      <c r="C35" s="129" t="s">
        <v>136</v>
      </c>
      <c r="D35" s="118" t="s">
        <v>215</v>
      </c>
      <c r="E35" s="118" t="s">
        <v>134</v>
      </c>
      <c r="F35" s="52" t="s">
        <v>216</v>
      </c>
      <c r="G35" s="11"/>
      <c r="H35" s="12"/>
      <c r="I35" s="13"/>
      <c r="J35" s="53">
        <f t="shared" si="0"/>
        <v>8</v>
      </c>
      <c r="K35" s="54">
        <v>8</v>
      </c>
      <c r="L35" s="6"/>
    </row>
    <row r="36" spans="1:12" ht="23.25" customHeight="1">
      <c r="A36" s="123">
        <v>23</v>
      </c>
      <c r="B36" s="118" t="s">
        <v>217</v>
      </c>
      <c r="C36" s="129" t="s">
        <v>136</v>
      </c>
      <c r="D36" s="118" t="s">
        <v>218</v>
      </c>
      <c r="E36" s="118" t="s">
        <v>219</v>
      </c>
      <c r="F36" s="52" t="s">
        <v>220</v>
      </c>
      <c r="G36" s="11"/>
      <c r="H36" s="12"/>
      <c r="I36" s="13"/>
      <c r="J36" s="53">
        <f t="shared" si="0"/>
        <v>7</v>
      </c>
      <c r="K36" s="54">
        <v>7</v>
      </c>
      <c r="L36" s="6"/>
    </row>
    <row r="37" spans="1:12" ht="23.25" customHeight="1">
      <c r="A37" s="123">
        <v>24</v>
      </c>
      <c r="B37" s="118" t="s">
        <v>221</v>
      </c>
      <c r="C37" s="129" t="s">
        <v>136</v>
      </c>
      <c r="D37" s="118" t="s">
        <v>222</v>
      </c>
      <c r="E37" s="118" t="s">
        <v>223</v>
      </c>
      <c r="F37" s="52" t="s">
        <v>224</v>
      </c>
      <c r="G37" s="11"/>
      <c r="H37" s="12"/>
      <c r="I37" s="13"/>
      <c r="J37" s="53">
        <f t="shared" si="0"/>
        <v>8</v>
      </c>
      <c r="K37" s="54">
        <v>8</v>
      </c>
      <c r="L37" s="6"/>
    </row>
    <row r="38" spans="1:12" ht="23.25" customHeight="1">
      <c r="A38" s="183"/>
      <c r="B38" s="183"/>
      <c r="C38" s="183"/>
      <c r="D38" s="183"/>
      <c r="E38" s="183"/>
      <c r="F38" s="183"/>
      <c r="G38" s="183"/>
      <c r="H38" s="183"/>
      <c r="I38" s="183"/>
      <c r="J38" s="183"/>
      <c r="K38" s="183"/>
      <c r="L38" s="183"/>
    </row>
    <row r="39" spans="1:12" ht="23.25" customHeight="1">
      <c r="J39" s="2"/>
      <c r="K39" s="2"/>
    </row>
    <row r="40" spans="1:12" ht="23.25" customHeight="1">
      <c r="J40" s="132" t="s">
        <v>72</v>
      </c>
      <c r="K40" s="132" t="s">
        <v>72</v>
      </c>
      <c r="L40" s="132" t="s">
        <v>72</v>
      </c>
    </row>
    <row r="41" spans="1:12" ht="23.25" customHeight="1">
      <c r="J41" s="133" t="s">
        <v>73</v>
      </c>
      <c r="K41" s="133" t="s">
        <v>73</v>
      </c>
      <c r="L41" s="133" t="s">
        <v>73</v>
      </c>
    </row>
    <row r="42" spans="1:12" ht="23.25" customHeight="1">
      <c r="J42" s="58"/>
      <c r="K42" s="62"/>
      <c r="L42" s="58"/>
    </row>
    <row r="43" spans="1:12" ht="23.25" customHeight="1">
      <c r="J43" s="2"/>
      <c r="K43" s="2"/>
    </row>
    <row r="44" spans="1:12" ht="23.25" customHeight="1">
      <c r="J44" s="2"/>
      <c r="K44" s="2"/>
    </row>
    <row r="45" spans="1:12" ht="23.25" customHeight="1">
      <c r="J45" s="2"/>
      <c r="K45" s="2"/>
    </row>
    <row r="46" spans="1:12" ht="23.25" customHeight="1">
      <c r="J46" s="2"/>
      <c r="K46" s="2"/>
    </row>
    <row r="47" spans="1:12" ht="23.25" customHeight="1">
      <c r="J47" s="2"/>
      <c r="K47" s="2"/>
    </row>
    <row r="48" spans="1:12" ht="23.25" customHeight="1">
      <c r="J48" s="2"/>
      <c r="K48" s="2"/>
    </row>
    <row r="49" spans="10:11">
      <c r="J49" s="2"/>
      <c r="K49" s="2"/>
    </row>
    <row r="50" spans="10:11" ht="18.75" customHeight="1">
      <c r="J50" s="2"/>
      <c r="K50" s="2"/>
    </row>
    <row r="51" spans="10:11" ht="18.75" customHeight="1">
      <c r="J51" s="2"/>
      <c r="K51" s="2"/>
    </row>
    <row r="52" spans="10:11" ht="18.75" customHeight="1">
      <c r="J52" s="2"/>
      <c r="K52" s="2"/>
    </row>
    <row r="53" spans="10:11" ht="18.75" customHeight="1">
      <c r="J53" s="2"/>
      <c r="K53" s="2"/>
    </row>
    <row r="54" spans="10:11" ht="18.75" customHeight="1"/>
    <row r="55" spans="10:11" ht="18.75" customHeight="1"/>
    <row r="56" spans="10:11" ht="18.75" customHeight="1"/>
  </sheetData>
  <mergeCells count="27">
    <mergeCell ref="D9:G9"/>
    <mergeCell ref="H9:L9"/>
    <mergeCell ref="K12:K13"/>
    <mergeCell ref="L12:L13"/>
    <mergeCell ref="A12:A13"/>
    <mergeCell ref="B12:B13"/>
    <mergeCell ref="C12:C13"/>
    <mergeCell ref="D12:D13"/>
    <mergeCell ref="E12:E13"/>
    <mergeCell ref="F12:F13"/>
    <mergeCell ref="J12:J13"/>
    <mergeCell ref="J40:L40"/>
    <mergeCell ref="J41:L41"/>
    <mergeCell ref="A38:L38"/>
    <mergeCell ref="A1:E1"/>
    <mergeCell ref="F1:L1"/>
    <mergeCell ref="A2:E2"/>
    <mergeCell ref="F2:L2"/>
    <mergeCell ref="A3:E3"/>
    <mergeCell ref="F3:L3"/>
    <mergeCell ref="A5:L5"/>
    <mergeCell ref="A7:G7"/>
    <mergeCell ref="H7:L7"/>
    <mergeCell ref="A8:C8"/>
    <mergeCell ref="D8:G8"/>
    <mergeCell ref="H8:L8"/>
    <mergeCell ref="A9:C9"/>
  </mergeCells>
  <phoneticPr fontId="22" type="noConversion"/>
  <conditionalFormatting sqref="K14:K37">
    <cfRule type="cellIs" dxfId="4" priority="0" stopIfTrue="1" operator="lessThan">
      <formula>$P$12</formula>
    </cfRule>
  </conditionalFormatting>
  <pageMargins left="0.75000000000000011" right="0.75000000000000011"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5"/>
  <sheetViews>
    <sheetView topLeftCell="A3" workbookViewId="0">
      <selection activeCell="L13" sqref="L13"/>
    </sheetView>
  </sheetViews>
  <sheetFormatPr baseColWidth="10" defaultColWidth="8.83203125" defaultRowHeight="14"/>
  <cols>
    <col min="1" max="1" width="4.5" style="2" customWidth="1"/>
    <col min="2" max="2" width="11.6640625" style="2" customWidth="1"/>
    <col min="3" max="3" width="18.1640625" style="2" customWidth="1"/>
    <col min="4" max="4" width="17.6640625" style="2" customWidth="1"/>
    <col min="5" max="5" width="7.1640625" style="2" customWidth="1"/>
    <col min="6" max="6" width="11.5" style="2" customWidth="1"/>
    <col min="7" max="9" width="6.83203125" style="2" hidden="1" customWidth="1"/>
    <col min="10" max="10" width="6.83203125" style="2" customWidth="1"/>
    <col min="11" max="11" width="6.1640625" style="2" customWidth="1"/>
    <col min="12" max="12" width="7" style="2" customWidth="1"/>
    <col min="13" max="13" width="5.1640625" style="2" hidden="1" customWidth="1"/>
    <col min="14" max="14" width="5.33203125" style="2" hidden="1" customWidth="1"/>
    <col min="15" max="15" width="7.5" style="2" customWidth="1"/>
    <col min="16" max="17" width="8.83203125" style="2"/>
    <col min="18" max="18" width="11.83203125" style="2" customWidth="1"/>
    <col min="19" max="19" width="12.1640625" style="2" customWidth="1"/>
    <col min="20" max="20" width="12.33203125" style="2" customWidth="1"/>
    <col min="21" max="16384" width="8.83203125" style="2"/>
  </cols>
  <sheetData>
    <row r="1" spans="1:20">
      <c r="A1" s="132" t="s">
        <v>75</v>
      </c>
      <c r="B1" s="132" t="s">
        <v>75</v>
      </c>
      <c r="C1" s="132" t="s">
        <v>75</v>
      </c>
      <c r="D1" s="132" t="s">
        <v>75</v>
      </c>
      <c r="E1" s="132" t="s">
        <v>75</v>
      </c>
      <c r="F1" s="133" t="s">
        <v>76</v>
      </c>
      <c r="G1" s="133" t="s">
        <v>76</v>
      </c>
      <c r="H1" s="133" t="s">
        <v>76</v>
      </c>
      <c r="I1" s="133" t="s">
        <v>76</v>
      </c>
      <c r="J1" s="133" t="s">
        <v>76</v>
      </c>
      <c r="K1" s="133" t="s">
        <v>76</v>
      </c>
      <c r="L1" s="133" t="s">
        <v>76</v>
      </c>
    </row>
    <row r="2" spans="1:20">
      <c r="A2" s="133" t="s">
        <v>77</v>
      </c>
      <c r="B2" s="133" t="s">
        <v>77</v>
      </c>
      <c r="C2" s="133" t="s">
        <v>77</v>
      </c>
      <c r="D2" s="133" t="s">
        <v>77</v>
      </c>
      <c r="E2" s="133" t="s">
        <v>77</v>
      </c>
      <c r="F2" s="133" t="s">
        <v>78</v>
      </c>
      <c r="G2" s="133" t="s">
        <v>78</v>
      </c>
      <c r="H2" s="133" t="s">
        <v>78</v>
      </c>
      <c r="I2" s="133" t="s">
        <v>78</v>
      </c>
      <c r="J2" s="133" t="s">
        <v>78</v>
      </c>
      <c r="K2" s="133" t="s">
        <v>78</v>
      </c>
      <c r="L2" s="133" t="s">
        <v>78</v>
      </c>
    </row>
    <row r="3" spans="1:20">
      <c r="A3" s="134" t="s">
        <v>79</v>
      </c>
      <c r="B3" s="134" t="s">
        <v>79</v>
      </c>
      <c r="C3" s="134" t="s">
        <v>79</v>
      </c>
      <c r="D3" s="134" t="s">
        <v>79</v>
      </c>
      <c r="E3" s="134" t="s">
        <v>79</v>
      </c>
      <c r="F3" s="134" t="s">
        <v>79</v>
      </c>
      <c r="G3" s="134" t="s">
        <v>79</v>
      </c>
      <c r="H3" s="134" t="s">
        <v>79</v>
      </c>
      <c r="I3" s="134" t="s">
        <v>79</v>
      </c>
      <c r="J3" s="134" t="s">
        <v>79</v>
      </c>
      <c r="K3" s="134" t="s">
        <v>79</v>
      </c>
      <c r="L3" s="134" t="s">
        <v>79</v>
      </c>
    </row>
    <row r="4" spans="1:20">
      <c r="A4" s="58"/>
      <c r="B4" s="67"/>
      <c r="C4" s="58"/>
      <c r="D4" s="58"/>
      <c r="E4" s="58"/>
      <c r="F4" s="62"/>
      <c r="G4" s="62"/>
      <c r="H4" s="58"/>
      <c r="I4" s="58"/>
      <c r="J4" s="58"/>
      <c r="K4" s="62"/>
      <c r="L4" s="58"/>
    </row>
    <row r="5" spans="1:20" ht="23">
      <c r="A5" s="135" t="s">
        <v>114</v>
      </c>
      <c r="B5" s="135" t="s">
        <v>80</v>
      </c>
      <c r="C5" s="135" t="s">
        <v>80</v>
      </c>
      <c r="D5" s="135" t="s">
        <v>80</v>
      </c>
      <c r="E5" s="135" t="s">
        <v>80</v>
      </c>
      <c r="F5" s="135" t="s">
        <v>80</v>
      </c>
      <c r="G5" s="135" t="s">
        <v>80</v>
      </c>
      <c r="H5" s="135" t="s">
        <v>80</v>
      </c>
      <c r="I5" s="135" t="s">
        <v>80</v>
      </c>
      <c r="J5" s="135" t="s">
        <v>80</v>
      </c>
      <c r="K5" s="135" t="s">
        <v>80</v>
      </c>
      <c r="L5" s="135" t="s">
        <v>80</v>
      </c>
    </row>
    <row r="6" spans="1:20">
      <c r="A6" s="58"/>
      <c r="B6" s="67"/>
      <c r="C6" s="58"/>
      <c r="D6" s="58"/>
      <c r="E6" s="58"/>
      <c r="F6" s="62"/>
      <c r="G6" s="62"/>
      <c r="H6" s="58"/>
      <c r="I6" s="58"/>
      <c r="J6" s="58"/>
      <c r="K6" s="63"/>
      <c r="L6" s="58"/>
    </row>
    <row r="7" spans="1:20">
      <c r="A7" s="136" t="s">
        <v>92</v>
      </c>
      <c r="B7" s="136" t="s">
        <v>82</v>
      </c>
      <c r="C7" s="136" t="s">
        <v>82</v>
      </c>
      <c r="D7" s="136" t="s">
        <v>82</v>
      </c>
      <c r="E7" s="136" t="s">
        <v>82</v>
      </c>
      <c r="F7" s="136" t="s">
        <v>82</v>
      </c>
      <c r="G7" s="136" t="s">
        <v>82</v>
      </c>
      <c r="H7" s="136" t="s">
        <v>83</v>
      </c>
      <c r="I7" s="136" t="s">
        <v>83</v>
      </c>
      <c r="J7" s="136" t="s">
        <v>83</v>
      </c>
      <c r="K7" s="136" t="s">
        <v>83</v>
      </c>
      <c r="L7" s="136" t="s">
        <v>83</v>
      </c>
    </row>
    <row r="8" spans="1:20" ht="19.5" customHeight="1">
      <c r="A8" s="136" t="s">
        <v>141</v>
      </c>
      <c r="B8" s="136" t="s">
        <v>84</v>
      </c>
      <c r="C8" s="136" t="s">
        <v>84</v>
      </c>
      <c r="D8" s="136" t="s">
        <v>85</v>
      </c>
      <c r="E8" s="136" t="s">
        <v>86</v>
      </c>
      <c r="F8" s="136" t="s">
        <v>86</v>
      </c>
      <c r="G8" s="136" t="s">
        <v>86</v>
      </c>
      <c r="H8" s="66" t="s">
        <v>87</v>
      </c>
      <c r="I8" s="66" t="s">
        <v>87</v>
      </c>
      <c r="J8" s="66" t="s">
        <v>87</v>
      </c>
      <c r="K8" s="66"/>
      <c r="L8" s="66"/>
    </row>
    <row r="9" spans="1:20" ht="20.5" customHeight="1">
      <c r="A9" s="136" t="s">
        <v>140</v>
      </c>
      <c r="B9" s="136" t="s">
        <v>88</v>
      </c>
      <c r="C9" s="136" t="s">
        <v>88</v>
      </c>
      <c r="D9" s="136" t="s">
        <v>89</v>
      </c>
      <c r="E9" s="136" t="s">
        <v>89</v>
      </c>
      <c r="F9" s="136" t="s">
        <v>89</v>
      </c>
      <c r="G9" s="136" t="s">
        <v>89</v>
      </c>
      <c r="H9" s="66" t="s">
        <v>90</v>
      </c>
      <c r="I9" s="66" t="s">
        <v>91</v>
      </c>
      <c r="J9" s="66" t="s">
        <v>90</v>
      </c>
      <c r="K9" s="66"/>
      <c r="L9" s="66"/>
    </row>
    <row r="10" spans="1:20" ht="21" customHeight="1">
      <c r="L10" s="3"/>
      <c r="S10" s="189" t="s">
        <v>29</v>
      </c>
      <c r="T10" s="190"/>
    </row>
    <row r="11" spans="1:20" ht="26.5" customHeight="1">
      <c r="A11" s="186" t="s">
        <v>2</v>
      </c>
      <c r="B11" s="186" t="s">
        <v>3</v>
      </c>
      <c r="C11" s="186" t="s">
        <v>4</v>
      </c>
      <c r="D11" s="186" t="s">
        <v>5</v>
      </c>
      <c r="E11" s="186" t="s">
        <v>6</v>
      </c>
      <c r="F11" s="186" t="s">
        <v>7</v>
      </c>
      <c r="G11" s="94" t="s">
        <v>8</v>
      </c>
      <c r="H11" s="94" t="s">
        <v>21</v>
      </c>
      <c r="I11" s="94" t="s">
        <v>21</v>
      </c>
      <c r="J11" s="191" t="s">
        <v>49</v>
      </c>
      <c r="K11" s="184" t="s">
        <v>43</v>
      </c>
      <c r="L11" s="184" t="s">
        <v>45</v>
      </c>
      <c r="M11" s="47"/>
      <c r="N11" s="47"/>
      <c r="O11" s="186" t="s">
        <v>9</v>
      </c>
      <c r="S11" s="100" t="s">
        <v>43</v>
      </c>
      <c r="T11" s="100" t="s">
        <v>45</v>
      </c>
    </row>
    <row r="12" spans="1:20" ht="24.75" customHeight="1">
      <c r="A12" s="186"/>
      <c r="B12" s="186"/>
      <c r="C12" s="186"/>
      <c r="D12" s="186"/>
      <c r="E12" s="186"/>
      <c r="F12" s="186"/>
      <c r="G12" s="95" t="s">
        <v>36</v>
      </c>
      <c r="H12" s="96" t="s">
        <v>34</v>
      </c>
      <c r="I12" s="97" t="s">
        <v>35</v>
      </c>
      <c r="J12" s="192"/>
      <c r="K12" s="185"/>
      <c r="L12" s="185"/>
      <c r="M12" s="98"/>
      <c r="N12" s="99"/>
      <c r="O12" s="186"/>
      <c r="S12" s="48">
        <v>4</v>
      </c>
      <c r="T12" s="48">
        <v>1</v>
      </c>
    </row>
    <row r="13" spans="1:20" ht="23.25" customHeight="1">
      <c r="A13" s="44">
        <v>1</v>
      </c>
      <c r="B13" s="56" t="s">
        <v>145</v>
      </c>
      <c r="C13" s="51" t="s">
        <v>136</v>
      </c>
      <c r="D13" s="118" t="s">
        <v>146</v>
      </c>
      <c r="E13" s="118" t="s">
        <v>135</v>
      </c>
      <c r="F13" s="52" t="s">
        <v>147</v>
      </c>
      <c r="G13" s="11"/>
      <c r="H13" s="12"/>
      <c r="I13" s="13"/>
      <c r="J13" s="38">
        <f>'Phieu cham Thi cuoi ky'!Y12</f>
        <v>0</v>
      </c>
      <c r="K13" s="5">
        <f>SUM('Phieu cham Thi cuoi ky'!E12:G12)</f>
        <v>0</v>
      </c>
      <c r="L13" s="5">
        <f>SUM('Phieu cham Thi cuoi ky'!H12:I12)</f>
        <v>0</v>
      </c>
      <c r="M13" s="5"/>
      <c r="N13" s="5"/>
      <c r="O13" s="6"/>
      <c r="S13" s="46"/>
      <c r="T13" s="46"/>
    </row>
    <row r="14" spans="1:20" ht="23.25" customHeight="1">
      <c r="A14" s="44">
        <v>2</v>
      </c>
      <c r="B14" s="118" t="s">
        <v>148</v>
      </c>
      <c r="C14" s="51" t="s">
        <v>136</v>
      </c>
      <c r="D14" s="118" t="s">
        <v>138</v>
      </c>
      <c r="E14" s="118" t="s">
        <v>149</v>
      </c>
      <c r="F14" s="52" t="s">
        <v>150</v>
      </c>
      <c r="G14" s="11"/>
      <c r="H14" s="12"/>
      <c r="I14" s="13"/>
      <c r="J14" s="38">
        <f>'Phieu cham Thi cuoi ky'!Y13</f>
        <v>0</v>
      </c>
      <c r="K14" s="5">
        <f>SUM('Phieu cham Thi cuoi ky'!E13:G13)</f>
        <v>0</v>
      </c>
      <c r="L14" s="5">
        <f>SUM('Phieu cham Thi cuoi ky'!H13:I13)</f>
        <v>0</v>
      </c>
      <c r="M14" s="5"/>
      <c r="N14" s="5"/>
      <c r="O14" s="6"/>
      <c r="S14" s="46"/>
      <c r="T14" s="46"/>
    </row>
    <row r="15" spans="1:20" ht="23.25" customHeight="1">
      <c r="A15" s="123">
        <v>3</v>
      </c>
      <c r="B15" s="118" t="s">
        <v>151</v>
      </c>
      <c r="C15" s="51" t="s">
        <v>136</v>
      </c>
      <c r="D15" s="118" t="s">
        <v>152</v>
      </c>
      <c r="E15" s="118" t="s">
        <v>153</v>
      </c>
      <c r="F15" s="52" t="s">
        <v>154</v>
      </c>
      <c r="G15" s="11"/>
      <c r="H15" s="12"/>
      <c r="I15" s="13"/>
      <c r="J15" s="38">
        <f>'Phieu cham Thi cuoi ky'!Y14</f>
        <v>0</v>
      </c>
      <c r="K15" s="5">
        <f>SUM('Phieu cham Thi cuoi ky'!E14:G14)</f>
        <v>0</v>
      </c>
      <c r="L15" s="5">
        <f>SUM('Phieu cham Thi cuoi ky'!H14:I14)</f>
        <v>0</v>
      </c>
      <c r="M15" s="5"/>
      <c r="N15" s="5"/>
      <c r="O15" s="6"/>
      <c r="R15" s="20"/>
      <c r="S15" s="189" t="s">
        <v>32</v>
      </c>
      <c r="T15" s="190"/>
    </row>
    <row r="16" spans="1:20" ht="23.25" customHeight="1">
      <c r="A16" s="123">
        <v>4</v>
      </c>
      <c r="B16" s="118" t="s">
        <v>155</v>
      </c>
      <c r="C16" s="51" t="s">
        <v>136</v>
      </c>
      <c r="D16" s="118" t="s">
        <v>156</v>
      </c>
      <c r="E16" s="118" t="s">
        <v>157</v>
      </c>
      <c r="F16" s="52" t="s">
        <v>158</v>
      </c>
      <c r="G16" s="11"/>
      <c r="H16" s="12"/>
      <c r="I16" s="13"/>
      <c r="J16" s="38">
        <f>'Phieu cham Thi cuoi ky'!Y15</f>
        <v>0</v>
      </c>
      <c r="K16" s="5">
        <f>SUM('Phieu cham Thi cuoi ky'!E15:G15)</f>
        <v>0</v>
      </c>
      <c r="L16" s="5">
        <f>SUM('Phieu cham Thi cuoi ky'!H15:I15)</f>
        <v>0</v>
      </c>
      <c r="M16" s="5"/>
      <c r="N16" s="5"/>
      <c r="O16" s="6"/>
      <c r="R16" s="20"/>
      <c r="S16" s="100" t="s">
        <v>43</v>
      </c>
      <c r="T16" s="100" t="s">
        <v>45</v>
      </c>
    </row>
    <row r="17" spans="1:20" ht="23.25" customHeight="1">
      <c r="A17" s="123">
        <v>5</v>
      </c>
      <c r="B17" s="118" t="s">
        <v>159</v>
      </c>
      <c r="C17" s="51" t="s">
        <v>136</v>
      </c>
      <c r="D17" s="118" t="s">
        <v>160</v>
      </c>
      <c r="E17" s="118" t="s">
        <v>161</v>
      </c>
      <c r="F17" s="52" t="s">
        <v>162</v>
      </c>
      <c r="G17" s="11"/>
      <c r="H17" s="12"/>
      <c r="I17" s="13"/>
      <c r="J17" s="38">
        <f>'Phieu cham Thi cuoi ky'!Y16</f>
        <v>0</v>
      </c>
      <c r="K17" s="5">
        <f>SUM('Phieu cham Thi cuoi ky'!E16:G16)</f>
        <v>0</v>
      </c>
      <c r="L17" s="5">
        <f>SUM('Phieu cham Thi cuoi ky'!H16:I16)</f>
        <v>0</v>
      </c>
      <c r="M17" s="5"/>
      <c r="N17" s="5"/>
      <c r="O17" s="6"/>
      <c r="R17" s="101" t="s">
        <v>30</v>
      </c>
      <c r="S17" s="48">
        <f>COUNTIF(K13:K36,"&gt;="&amp;S12)</f>
        <v>0</v>
      </c>
      <c r="T17" s="48">
        <f>COUNTIF(L13:L36,"&gt;="&amp;T12)</f>
        <v>0</v>
      </c>
    </row>
    <row r="18" spans="1:20" ht="23.25" customHeight="1">
      <c r="A18" s="123">
        <v>6</v>
      </c>
      <c r="B18" s="118" t="s">
        <v>163</v>
      </c>
      <c r="C18" s="51" t="s">
        <v>136</v>
      </c>
      <c r="D18" s="118" t="s">
        <v>164</v>
      </c>
      <c r="E18" s="118" t="s">
        <v>165</v>
      </c>
      <c r="F18" s="52" t="s">
        <v>166</v>
      </c>
      <c r="G18" s="11"/>
      <c r="H18" s="12"/>
      <c r="I18" s="13"/>
      <c r="J18" s="38">
        <f>'Phieu cham Thi cuoi ky'!Y17</f>
        <v>0</v>
      </c>
      <c r="K18" s="5">
        <f>SUM('Phieu cham Thi cuoi ky'!E17:G17)</f>
        <v>0</v>
      </c>
      <c r="L18" s="5">
        <f>SUM('Phieu cham Thi cuoi ky'!H17:I17)</f>
        <v>0</v>
      </c>
      <c r="M18" s="5"/>
      <c r="N18" s="5"/>
      <c r="O18" s="6"/>
      <c r="R18" s="101" t="s">
        <v>14</v>
      </c>
      <c r="S18" s="48">
        <f>COUNTIF(K13:K36,"&lt;"&amp;S12)</f>
        <v>24</v>
      </c>
      <c r="T18" s="48">
        <f>COUNTIF(L13:L36,"&lt;"&amp;T12)</f>
        <v>24</v>
      </c>
    </row>
    <row r="19" spans="1:20" ht="23.25" customHeight="1">
      <c r="A19" s="123">
        <v>7</v>
      </c>
      <c r="B19" s="118" t="s">
        <v>167</v>
      </c>
      <c r="C19" s="51" t="s">
        <v>136</v>
      </c>
      <c r="D19" s="118" t="s">
        <v>168</v>
      </c>
      <c r="E19" s="118" t="s">
        <v>130</v>
      </c>
      <c r="F19" s="52">
        <v>37108</v>
      </c>
      <c r="G19" s="11"/>
      <c r="H19" s="12"/>
      <c r="I19" s="13"/>
      <c r="J19" s="38">
        <f>'Phieu cham Thi cuoi ky'!Y18</f>
        <v>0</v>
      </c>
      <c r="K19" s="5">
        <f>SUM('Phieu cham Thi cuoi ky'!E18:G18)</f>
        <v>0</v>
      </c>
      <c r="L19" s="5">
        <f>SUM('Phieu cham Thi cuoi ky'!H18:I18)</f>
        <v>0</v>
      </c>
      <c r="M19" s="5"/>
      <c r="N19" s="5"/>
      <c r="O19" s="6"/>
    </row>
    <row r="20" spans="1:20" ht="23.25" customHeight="1">
      <c r="A20" s="123">
        <v>8</v>
      </c>
      <c r="B20" s="118" t="s">
        <v>169</v>
      </c>
      <c r="C20" s="51" t="s">
        <v>136</v>
      </c>
      <c r="D20" s="118" t="s">
        <v>139</v>
      </c>
      <c r="E20" s="118" t="s">
        <v>170</v>
      </c>
      <c r="F20" s="52">
        <v>37074</v>
      </c>
      <c r="G20" s="11"/>
      <c r="H20" s="12"/>
      <c r="I20" s="13"/>
      <c r="J20" s="38">
        <f>'Phieu cham Thi cuoi ky'!Y19</f>
        <v>0</v>
      </c>
      <c r="K20" s="5">
        <f>SUM('Phieu cham Thi cuoi ky'!E19:G19)</f>
        <v>0</v>
      </c>
      <c r="L20" s="5">
        <f>SUM('Phieu cham Thi cuoi ky'!H19:I19)</f>
        <v>0</v>
      </c>
      <c r="M20" s="5"/>
      <c r="N20" s="5"/>
      <c r="O20" s="6"/>
      <c r="R20" s="2" t="s">
        <v>120</v>
      </c>
    </row>
    <row r="21" spans="1:20" ht="23.25" customHeight="1">
      <c r="A21" s="123">
        <v>9</v>
      </c>
      <c r="B21" s="118" t="s">
        <v>171</v>
      </c>
      <c r="C21" s="51" t="s">
        <v>136</v>
      </c>
      <c r="D21" s="118" t="s">
        <v>172</v>
      </c>
      <c r="E21" s="118" t="s">
        <v>173</v>
      </c>
      <c r="F21" s="52" t="s">
        <v>174</v>
      </c>
      <c r="G21" s="11"/>
      <c r="H21" s="12"/>
      <c r="I21" s="13"/>
      <c r="J21" s="38">
        <f>'Phieu cham Thi cuoi ky'!Y20</f>
        <v>0</v>
      </c>
      <c r="K21" s="5">
        <f>SUM('Phieu cham Thi cuoi ky'!E20:G20)</f>
        <v>0</v>
      </c>
      <c r="L21" s="5">
        <f>SUM('Phieu cham Thi cuoi ky'!H20:I20)</f>
        <v>0</v>
      </c>
      <c r="M21" s="5"/>
      <c r="N21" s="5"/>
      <c r="O21" s="6"/>
      <c r="R21" s="2" t="s">
        <v>126</v>
      </c>
    </row>
    <row r="22" spans="1:20" ht="23.25" customHeight="1">
      <c r="A22" s="123">
        <v>10</v>
      </c>
      <c r="B22" s="118" t="s">
        <v>175</v>
      </c>
      <c r="C22" s="51" t="s">
        <v>136</v>
      </c>
      <c r="D22" s="118" t="s">
        <v>176</v>
      </c>
      <c r="E22" s="118" t="s">
        <v>177</v>
      </c>
      <c r="F22" s="52">
        <v>36111</v>
      </c>
      <c r="G22" s="11"/>
      <c r="H22" s="12"/>
      <c r="I22" s="13"/>
      <c r="J22" s="38">
        <f>'Phieu cham Thi cuoi ky'!Y21</f>
        <v>0</v>
      </c>
      <c r="K22" s="5">
        <f>SUM('Phieu cham Thi cuoi ky'!E21:G21)</f>
        <v>0</v>
      </c>
      <c r="L22" s="5">
        <f>SUM('Phieu cham Thi cuoi ky'!H21:I21)</f>
        <v>0</v>
      </c>
      <c r="M22" s="5"/>
      <c r="N22" s="5"/>
      <c r="O22" s="6"/>
      <c r="R22" s="2" t="s">
        <v>121</v>
      </c>
    </row>
    <row r="23" spans="1:20" ht="23.25" customHeight="1">
      <c r="A23" s="123">
        <v>11</v>
      </c>
      <c r="B23" s="118" t="s">
        <v>178</v>
      </c>
      <c r="C23" s="51" t="s">
        <v>136</v>
      </c>
      <c r="D23" s="118" t="s">
        <v>179</v>
      </c>
      <c r="E23" s="118" t="s">
        <v>180</v>
      </c>
      <c r="F23" s="52" t="s">
        <v>181</v>
      </c>
      <c r="G23" s="11"/>
      <c r="H23" s="12"/>
      <c r="I23" s="13"/>
      <c r="J23" s="38">
        <f>'Phieu cham Thi cuoi ky'!Y22</f>
        <v>0</v>
      </c>
      <c r="K23" s="5">
        <f>SUM('Phieu cham Thi cuoi ky'!E22:G22)</f>
        <v>0</v>
      </c>
      <c r="L23" s="5">
        <f>SUM('Phieu cham Thi cuoi ky'!H22:I22)</f>
        <v>0</v>
      </c>
      <c r="M23" s="5"/>
      <c r="N23" s="5"/>
      <c r="O23" s="6"/>
    </row>
    <row r="24" spans="1:20" ht="23.25" customHeight="1">
      <c r="A24" s="123">
        <v>12</v>
      </c>
      <c r="B24" s="118" t="s">
        <v>182</v>
      </c>
      <c r="C24" s="51" t="s">
        <v>136</v>
      </c>
      <c r="D24" s="118" t="s">
        <v>138</v>
      </c>
      <c r="E24" s="118" t="s">
        <v>183</v>
      </c>
      <c r="F24" s="52">
        <v>36199</v>
      </c>
      <c r="G24" s="11"/>
      <c r="H24" s="12"/>
      <c r="I24" s="13"/>
      <c r="J24" s="38">
        <f>'Phieu cham Thi cuoi ky'!Y23</f>
        <v>0</v>
      </c>
      <c r="K24" s="5">
        <f>SUM('Phieu cham Thi cuoi ky'!E23:G23)</f>
        <v>0</v>
      </c>
      <c r="L24" s="5">
        <f>SUM('Phieu cham Thi cuoi ky'!H23:I23)</f>
        <v>0</v>
      </c>
      <c r="M24" s="5"/>
      <c r="N24" s="5"/>
      <c r="O24" s="6"/>
    </row>
    <row r="25" spans="1:20" ht="23.25" customHeight="1">
      <c r="A25" s="123">
        <v>13</v>
      </c>
      <c r="B25" s="118" t="s">
        <v>184</v>
      </c>
      <c r="C25" s="51" t="s">
        <v>136</v>
      </c>
      <c r="D25" s="118" t="s">
        <v>185</v>
      </c>
      <c r="E25" s="118" t="s">
        <v>186</v>
      </c>
      <c r="F25" s="52">
        <v>36925</v>
      </c>
      <c r="G25" s="11"/>
      <c r="H25" s="12"/>
      <c r="I25" s="13"/>
      <c r="J25" s="38">
        <f>'Phieu cham Thi cuoi ky'!Y24</f>
        <v>0</v>
      </c>
      <c r="K25" s="5">
        <f>SUM('Phieu cham Thi cuoi ky'!E24:G24)</f>
        <v>0</v>
      </c>
      <c r="L25" s="5">
        <f>SUM('Phieu cham Thi cuoi ky'!H24:I24)</f>
        <v>0</v>
      </c>
      <c r="M25" s="5"/>
      <c r="N25" s="5"/>
      <c r="O25" s="6"/>
    </row>
    <row r="26" spans="1:20" ht="23.25" customHeight="1">
      <c r="A26" s="123">
        <v>14</v>
      </c>
      <c r="B26" s="118" t="s">
        <v>187</v>
      </c>
      <c r="C26" s="51" t="s">
        <v>136</v>
      </c>
      <c r="D26" s="118" t="s">
        <v>188</v>
      </c>
      <c r="E26" s="118" t="s">
        <v>189</v>
      </c>
      <c r="F26" s="52" t="s">
        <v>190</v>
      </c>
      <c r="G26" s="11"/>
      <c r="H26" s="12"/>
      <c r="I26" s="13"/>
      <c r="J26" s="38">
        <f>'Phieu cham Thi cuoi ky'!Y25</f>
        <v>0</v>
      </c>
      <c r="K26" s="5">
        <f>SUM('Phieu cham Thi cuoi ky'!E25:G25)</f>
        <v>0</v>
      </c>
      <c r="L26" s="5">
        <f>SUM('Phieu cham Thi cuoi ky'!H25:I25)</f>
        <v>0</v>
      </c>
      <c r="M26" s="5"/>
      <c r="N26" s="5"/>
      <c r="O26" s="6"/>
    </row>
    <row r="27" spans="1:20" ht="23.25" customHeight="1">
      <c r="A27" s="123">
        <v>15</v>
      </c>
      <c r="B27" s="118" t="s">
        <v>191</v>
      </c>
      <c r="C27" s="51" t="s">
        <v>136</v>
      </c>
      <c r="D27" s="118" t="s">
        <v>192</v>
      </c>
      <c r="E27" s="118" t="s">
        <v>133</v>
      </c>
      <c r="F27" s="52">
        <v>37044</v>
      </c>
      <c r="G27" s="11"/>
      <c r="H27" s="12"/>
      <c r="I27" s="13"/>
      <c r="J27" s="38">
        <f>'Phieu cham Thi cuoi ky'!Y26</f>
        <v>0</v>
      </c>
      <c r="K27" s="5">
        <f>SUM('Phieu cham Thi cuoi ky'!E26:G26)</f>
        <v>0</v>
      </c>
      <c r="L27" s="5">
        <f>SUM('Phieu cham Thi cuoi ky'!H26:I26)</f>
        <v>0</v>
      </c>
      <c r="M27" s="5"/>
      <c r="N27" s="5"/>
      <c r="O27" s="6"/>
    </row>
    <row r="28" spans="1:20" ht="23.25" customHeight="1">
      <c r="A28" s="123">
        <v>16</v>
      </c>
      <c r="B28" s="118" t="s">
        <v>193</v>
      </c>
      <c r="C28" s="51" t="s">
        <v>136</v>
      </c>
      <c r="D28" s="118" t="s">
        <v>194</v>
      </c>
      <c r="E28" s="118" t="s">
        <v>133</v>
      </c>
      <c r="F28" s="52" t="s">
        <v>195</v>
      </c>
      <c r="G28" s="11"/>
      <c r="H28" s="12"/>
      <c r="I28" s="13"/>
      <c r="J28" s="38">
        <f>'Phieu cham Thi cuoi ky'!Y27</f>
        <v>0</v>
      </c>
      <c r="K28" s="5">
        <f>SUM('Phieu cham Thi cuoi ky'!E27:G27)</f>
        <v>0</v>
      </c>
      <c r="L28" s="5">
        <f>SUM('Phieu cham Thi cuoi ky'!H27:I27)</f>
        <v>0</v>
      </c>
      <c r="M28" s="5"/>
      <c r="N28" s="5"/>
      <c r="O28" s="6"/>
    </row>
    <row r="29" spans="1:20" ht="23.25" customHeight="1">
      <c r="A29" s="123">
        <v>17</v>
      </c>
      <c r="B29" s="118" t="s">
        <v>196</v>
      </c>
      <c r="C29" s="51" t="s">
        <v>136</v>
      </c>
      <c r="D29" s="118" t="s">
        <v>197</v>
      </c>
      <c r="E29" s="118" t="s">
        <v>198</v>
      </c>
      <c r="F29" s="52" t="s">
        <v>199</v>
      </c>
      <c r="G29" s="11"/>
      <c r="H29" s="12"/>
      <c r="I29" s="13"/>
      <c r="J29" s="38">
        <f>'Phieu cham Thi cuoi ky'!Y28</f>
        <v>0</v>
      </c>
      <c r="K29" s="5">
        <f>SUM('Phieu cham Thi cuoi ky'!E28:G28)</f>
        <v>0</v>
      </c>
      <c r="L29" s="5">
        <f>SUM('Phieu cham Thi cuoi ky'!H28:I28)</f>
        <v>0</v>
      </c>
      <c r="M29" s="5"/>
      <c r="N29" s="5"/>
      <c r="O29" s="6"/>
    </row>
    <row r="30" spans="1:20" ht="23.25" customHeight="1">
      <c r="A30" s="123">
        <v>18</v>
      </c>
      <c r="B30" s="118" t="s">
        <v>200</v>
      </c>
      <c r="C30" s="51" t="s">
        <v>136</v>
      </c>
      <c r="D30" s="118" t="s">
        <v>201</v>
      </c>
      <c r="E30" s="118" t="s">
        <v>202</v>
      </c>
      <c r="F30" s="52" t="s">
        <v>203</v>
      </c>
      <c r="G30" s="11"/>
      <c r="H30" s="12"/>
      <c r="I30" s="13"/>
      <c r="J30" s="38">
        <f>'Phieu cham Thi cuoi ky'!Y29</f>
        <v>0</v>
      </c>
      <c r="K30" s="5">
        <f>SUM('Phieu cham Thi cuoi ky'!E29:G29)</f>
        <v>0</v>
      </c>
      <c r="L30" s="5">
        <f>SUM('Phieu cham Thi cuoi ky'!H29:I29)</f>
        <v>0</v>
      </c>
      <c r="M30" s="5"/>
      <c r="N30" s="5"/>
      <c r="O30" s="6"/>
    </row>
    <row r="31" spans="1:20" ht="23.25" customHeight="1">
      <c r="A31" s="123">
        <v>19</v>
      </c>
      <c r="B31" s="118" t="s">
        <v>204</v>
      </c>
      <c r="C31" s="51" t="s">
        <v>136</v>
      </c>
      <c r="D31" s="118" t="s">
        <v>205</v>
      </c>
      <c r="E31" s="118" t="s">
        <v>137</v>
      </c>
      <c r="F31" s="52" t="s">
        <v>206</v>
      </c>
      <c r="G31" s="11"/>
      <c r="H31" s="12"/>
      <c r="I31" s="13"/>
      <c r="J31" s="38">
        <f>'Phieu cham Thi cuoi ky'!Y30</f>
        <v>0</v>
      </c>
      <c r="K31" s="5">
        <f>SUM('Phieu cham Thi cuoi ky'!E30:G30)</f>
        <v>0</v>
      </c>
      <c r="L31" s="5">
        <f>SUM('Phieu cham Thi cuoi ky'!H30:I30)</f>
        <v>0</v>
      </c>
      <c r="M31" s="5"/>
      <c r="N31" s="5"/>
      <c r="O31" s="6"/>
    </row>
    <row r="32" spans="1:20" ht="23.25" customHeight="1">
      <c r="A32" s="123">
        <v>20</v>
      </c>
      <c r="B32" s="118" t="s">
        <v>207</v>
      </c>
      <c r="C32" s="124" t="s">
        <v>136</v>
      </c>
      <c r="D32" s="118" t="s">
        <v>208</v>
      </c>
      <c r="E32" s="118" t="s">
        <v>209</v>
      </c>
      <c r="F32" s="52">
        <v>36962</v>
      </c>
      <c r="G32" s="11"/>
      <c r="H32" s="12"/>
      <c r="I32" s="13"/>
      <c r="J32" s="38">
        <f>'Phieu cham Thi cuoi ky'!Y31</f>
        <v>0</v>
      </c>
      <c r="K32" s="5">
        <f>SUM('Phieu cham Thi cuoi ky'!E31:G31)</f>
        <v>0</v>
      </c>
      <c r="L32" s="5">
        <f>SUM('Phieu cham Thi cuoi ky'!H31:I31)</f>
        <v>0</v>
      </c>
      <c r="M32" s="5"/>
      <c r="N32" s="5"/>
      <c r="O32" s="6"/>
    </row>
    <row r="33" spans="1:15" ht="23.25" customHeight="1">
      <c r="A33" s="123">
        <v>21</v>
      </c>
      <c r="B33" s="118" t="s">
        <v>210</v>
      </c>
      <c r="C33" s="124" t="s">
        <v>136</v>
      </c>
      <c r="D33" s="118" t="s">
        <v>211</v>
      </c>
      <c r="E33" s="118" t="s">
        <v>212</v>
      </c>
      <c r="F33" s="52" t="s">
        <v>213</v>
      </c>
      <c r="G33" s="11"/>
      <c r="H33" s="12"/>
      <c r="I33" s="13"/>
      <c r="J33" s="38">
        <f>'Phieu cham Thi cuoi ky'!Y32</f>
        <v>0</v>
      </c>
      <c r="K33" s="5">
        <f>SUM('Phieu cham Thi cuoi ky'!E32:G32)</f>
        <v>0</v>
      </c>
      <c r="L33" s="5">
        <f>SUM('Phieu cham Thi cuoi ky'!H32:I32)</f>
        <v>0</v>
      </c>
      <c r="M33" s="5"/>
      <c r="N33" s="5"/>
      <c r="O33" s="6"/>
    </row>
    <row r="34" spans="1:15" ht="23.25" customHeight="1">
      <c r="A34" s="123">
        <v>22</v>
      </c>
      <c r="B34" s="118" t="s">
        <v>214</v>
      </c>
      <c r="C34" s="124" t="s">
        <v>136</v>
      </c>
      <c r="D34" s="118" t="s">
        <v>215</v>
      </c>
      <c r="E34" s="118" t="s">
        <v>134</v>
      </c>
      <c r="F34" s="52" t="s">
        <v>216</v>
      </c>
      <c r="G34" s="11"/>
      <c r="H34" s="12"/>
      <c r="I34" s="13"/>
      <c r="J34" s="38">
        <f>'Phieu cham Thi cuoi ky'!Y33</f>
        <v>0</v>
      </c>
      <c r="K34" s="5">
        <f>SUM('Phieu cham Thi cuoi ky'!E33:G33)</f>
        <v>0</v>
      </c>
      <c r="L34" s="5">
        <f>SUM('Phieu cham Thi cuoi ky'!H33:I33)</f>
        <v>0</v>
      </c>
      <c r="M34" s="5"/>
      <c r="N34" s="5"/>
      <c r="O34" s="6"/>
    </row>
    <row r="35" spans="1:15" ht="23.25" customHeight="1">
      <c r="A35" s="123">
        <v>23</v>
      </c>
      <c r="B35" s="118" t="s">
        <v>217</v>
      </c>
      <c r="C35" s="124" t="s">
        <v>136</v>
      </c>
      <c r="D35" s="118" t="s">
        <v>218</v>
      </c>
      <c r="E35" s="118" t="s">
        <v>219</v>
      </c>
      <c r="F35" s="52" t="s">
        <v>220</v>
      </c>
      <c r="G35" s="11"/>
      <c r="H35" s="12"/>
      <c r="I35" s="13"/>
      <c r="J35" s="38">
        <f>'Phieu cham Thi cuoi ky'!Y34</f>
        <v>0</v>
      </c>
      <c r="K35" s="5">
        <f>SUM('Phieu cham Thi cuoi ky'!E34:G34)</f>
        <v>0</v>
      </c>
      <c r="L35" s="5">
        <f>SUM('Phieu cham Thi cuoi ky'!H34:I34)</f>
        <v>0</v>
      </c>
      <c r="M35" s="5"/>
      <c r="N35" s="5"/>
      <c r="O35" s="6"/>
    </row>
    <row r="36" spans="1:15" ht="23.25" customHeight="1">
      <c r="A36" s="123">
        <v>24</v>
      </c>
      <c r="B36" s="118" t="s">
        <v>221</v>
      </c>
      <c r="C36" s="124" t="s">
        <v>136</v>
      </c>
      <c r="D36" s="118" t="s">
        <v>222</v>
      </c>
      <c r="E36" s="118" t="s">
        <v>223</v>
      </c>
      <c r="F36" s="52" t="s">
        <v>224</v>
      </c>
      <c r="G36" s="11"/>
      <c r="H36" s="12"/>
      <c r="I36" s="13"/>
      <c r="J36" s="38">
        <f>'Phieu cham Thi cuoi ky'!Y35</f>
        <v>0</v>
      </c>
      <c r="K36" s="5">
        <f>SUM('Phieu cham Thi cuoi ky'!E35:G35)</f>
        <v>0</v>
      </c>
      <c r="L36" s="5">
        <f>SUM('Phieu cham Thi cuoi ky'!H35:I35)</f>
        <v>0</v>
      </c>
      <c r="M36" s="5"/>
      <c r="N36" s="5"/>
      <c r="O36" s="6"/>
    </row>
    <row r="37" spans="1:15" ht="23.25" customHeight="1">
      <c r="A37" s="183"/>
      <c r="B37" s="183"/>
      <c r="C37" s="183"/>
      <c r="D37" s="183"/>
      <c r="E37" s="183"/>
      <c r="F37" s="183"/>
      <c r="G37" s="183"/>
      <c r="H37" s="183"/>
      <c r="I37" s="183"/>
      <c r="J37" s="183"/>
      <c r="K37" s="183"/>
      <c r="L37" s="183"/>
      <c r="M37" s="183"/>
      <c r="N37" s="183"/>
      <c r="O37" s="183"/>
    </row>
    <row r="38" spans="1:15" ht="23.25" customHeight="1">
      <c r="E38" s="132" t="s">
        <v>72</v>
      </c>
      <c r="F38" s="132" t="s">
        <v>72</v>
      </c>
      <c r="G38" s="132" t="s">
        <v>72</v>
      </c>
      <c r="K38" s="132"/>
      <c r="L38" s="132"/>
      <c r="M38" s="132"/>
    </row>
    <row r="39" spans="1:15" ht="23.25" customHeight="1">
      <c r="E39" s="133" t="s">
        <v>73</v>
      </c>
      <c r="F39" s="133" t="s">
        <v>73</v>
      </c>
      <c r="G39" s="133" t="s">
        <v>73</v>
      </c>
      <c r="K39" s="133"/>
      <c r="L39" s="133"/>
      <c r="M39" s="133"/>
    </row>
    <row r="40" spans="1:15" ht="23.25" customHeight="1">
      <c r="K40" s="58"/>
      <c r="L40" s="62"/>
      <c r="M40" s="58"/>
    </row>
    <row r="41" spans="1:15" ht="23.25" customHeight="1"/>
    <row r="42" spans="1:15" ht="23.25" customHeight="1"/>
    <row r="43" spans="1:15" ht="23.25" customHeight="1"/>
    <row r="44" spans="1:15" ht="23.25" customHeight="1"/>
    <row r="45" spans="1:15" ht="23.25" customHeight="1"/>
    <row r="46" spans="1:15" ht="23.25" customHeight="1"/>
    <row r="47" spans="1:15" ht="23.25" customHeight="1"/>
    <row r="49" ht="18.75" customHeight="1"/>
    <row r="50" ht="18.75" customHeight="1"/>
    <row r="51" ht="18.75" customHeight="1"/>
    <row r="52" ht="18.75" customHeight="1"/>
    <row r="53" ht="18.75" customHeight="1"/>
    <row r="54" ht="18.75" customHeight="1"/>
    <row r="55" ht="18.75" customHeight="1"/>
  </sheetData>
  <mergeCells count="30">
    <mergeCell ref="A37:O37"/>
    <mergeCell ref="J11:J12"/>
    <mergeCell ref="A11:A12"/>
    <mergeCell ref="B11:B12"/>
    <mergeCell ref="C11:C12"/>
    <mergeCell ref="D11:D12"/>
    <mergeCell ref="E11:E12"/>
    <mergeCell ref="E38:G38"/>
    <mergeCell ref="E39:G39"/>
    <mergeCell ref="K38:M38"/>
    <mergeCell ref="K39:M39"/>
    <mergeCell ref="A1:E1"/>
    <mergeCell ref="F1:L1"/>
    <mergeCell ref="A2:E2"/>
    <mergeCell ref="F2:L2"/>
    <mergeCell ref="A3:E3"/>
    <mergeCell ref="F3:L3"/>
    <mergeCell ref="A5:L5"/>
    <mergeCell ref="A7:G7"/>
    <mergeCell ref="H7:L7"/>
    <mergeCell ref="A8:C8"/>
    <mergeCell ref="D8:G8"/>
    <mergeCell ref="F11:F12"/>
    <mergeCell ref="S10:T10"/>
    <mergeCell ref="S15:T15"/>
    <mergeCell ref="K11:K12"/>
    <mergeCell ref="L11:L12"/>
    <mergeCell ref="A9:C9"/>
    <mergeCell ref="D9:G9"/>
    <mergeCell ref="O11:O12"/>
  </mergeCells>
  <phoneticPr fontId="22" type="noConversion"/>
  <conditionalFormatting sqref="K13:K36">
    <cfRule type="cellIs" dxfId="3" priority="0" stopIfTrue="1" operator="lessThan">
      <formula>$S$12</formula>
    </cfRule>
  </conditionalFormatting>
  <conditionalFormatting sqref="L13:L36">
    <cfRule type="cellIs" dxfId="2" priority="1" stopIfTrue="1" operator="lessThan">
      <formula>$T$12</formula>
    </cfRule>
  </conditionalFormatting>
  <conditionalFormatting sqref="M13:M36">
    <cfRule type="cellIs" dxfId="1" priority="4" stopIfTrue="1" operator="lessThan">
      <formula>#REF!</formula>
    </cfRule>
  </conditionalFormatting>
  <conditionalFormatting sqref="N13:N36">
    <cfRule type="cellIs" dxfId="0" priority="5" stopIfTrue="1" operator="lessThan">
      <formula>#REF!</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3"/>
  <sheetViews>
    <sheetView tabSelected="1" topLeftCell="A7" workbookViewId="0">
      <selection activeCell="K37" sqref="K37"/>
    </sheetView>
  </sheetViews>
  <sheetFormatPr baseColWidth="10" defaultColWidth="11.5" defaultRowHeight="15"/>
  <cols>
    <col min="1" max="1" width="4.5" customWidth="1"/>
    <col min="2" max="2" width="13.33203125" style="68" customWidth="1"/>
    <col min="3" max="3" width="24.1640625" customWidth="1"/>
    <col min="4" max="5" width="8.6640625" customWidth="1"/>
    <col min="6" max="7" width="10.83203125" style="65"/>
    <col min="10" max="10" width="11.1640625" customWidth="1"/>
    <col min="11" max="11" width="10.83203125" style="65"/>
  </cols>
  <sheetData>
    <row r="1" spans="1:13">
      <c r="A1" s="132" t="s">
        <v>75</v>
      </c>
      <c r="B1" s="132" t="s">
        <v>75</v>
      </c>
      <c r="C1" s="132" t="s">
        <v>75</v>
      </c>
      <c r="D1" s="132" t="s">
        <v>75</v>
      </c>
      <c r="E1" s="132" t="s">
        <v>75</v>
      </c>
      <c r="F1" s="133" t="s">
        <v>76</v>
      </c>
      <c r="G1" s="133" t="s">
        <v>76</v>
      </c>
      <c r="H1" s="133" t="s">
        <v>76</v>
      </c>
      <c r="I1" s="133" t="s">
        <v>76</v>
      </c>
      <c r="J1" s="133" t="s">
        <v>76</v>
      </c>
      <c r="K1" s="133" t="s">
        <v>76</v>
      </c>
      <c r="L1" s="133" t="s">
        <v>76</v>
      </c>
    </row>
    <row r="2" spans="1:13">
      <c r="A2" s="133" t="s">
        <v>77</v>
      </c>
      <c r="B2" s="133" t="s">
        <v>77</v>
      </c>
      <c r="C2" s="133" t="s">
        <v>77</v>
      </c>
      <c r="D2" s="133" t="s">
        <v>77</v>
      </c>
      <c r="E2" s="133" t="s">
        <v>77</v>
      </c>
      <c r="F2" s="133" t="s">
        <v>78</v>
      </c>
      <c r="G2" s="133" t="s">
        <v>78</v>
      </c>
      <c r="H2" s="133" t="s">
        <v>78</v>
      </c>
      <c r="I2" s="133" t="s">
        <v>78</v>
      </c>
      <c r="J2" s="133" t="s">
        <v>78</v>
      </c>
      <c r="K2" s="133" t="s">
        <v>78</v>
      </c>
      <c r="L2" s="133" t="s">
        <v>78</v>
      </c>
    </row>
    <row r="3" spans="1:13">
      <c r="A3" s="134" t="s">
        <v>79</v>
      </c>
      <c r="B3" s="134" t="s">
        <v>79</v>
      </c>
      <c r="C3" s="134" t="s">
        <v>79</v>
      </c>
      <c r="D3" s="134" t="s">
        <v>79</v>
      </c>
      <c r="E3" s="134" t="s">
        <v>79</v>
      </c>
      <c r="F3" s="134" t="s">
        <v>79</v>
      </c>
      <c r="G3" s="134" t="s">
        <v>79</v>
      </c>
      <c r="H3" s="134" t="s">
        <v>79</v>
      </c>
      <c r="I3" s="134" t="s">
        <v>79</v>
      </c>
      <c r="J3" s="134" t="s">
        <v>79</v>
      </c>
      <c r="K3" s="134" t="s">
        <v>79</v>
      </c>
      <c r="L3" s="134" t="s">
        <v>79</v>
      </c>
    </row>
    <row r="4" spans="1:13">
      <c r="A4" s="58"/>
      <c r="B4" s="67"/>
      <c r="C4" s="58"/>
      <c r="D4" s="58"/>
      <c r="E4" s="58"/>
      <c r="F4" s="62"/>
      <c r="G4" s="62"/>
      <c r="H4" s="58"/>
      <c r="I4" s="58"/>
      <c r="J4" s="58"/>
      <c r="K4" s="62"/>
      <c r="L4" s="58"/>
    </row>
    <row r="5" spans="1:13" ht="23">
      <c r="A5" s="135" t="s">
        <v>80</v>
      </c>
      <c r="B5" s="135" t="s">
        <v>80</v>
      </c>
      <c r="C5" s="135" t="s">
        <v>80</v>
      </c>
      <c r="D5" s="135" t="s">
        <v>80</v>
      </c>
      <c r="E5" s="135" t="s">
        <v>80</v>
      </c>
      <c r="F5" s="135" t="s">
        <v>80</v>
      </c>
      <c r="G5" s="135" t="s">
        <v>80</v>
      </c>
      <c r="H5" s="135" t="s">
        <v>80</v>
      </c>
      <c r="I5" s="135" t="s">
        <v>80</v>
      </c>
      <c r="J5" s="135" t="s">
        <v>80</v>
      </c>
      <c r="K5" s="135" t="s">
        <v>80</v>
      </c>
      <c r="L5" s="135" t="s">
        <v>80</v>
      </c>
    </row>
    <row r="6" spans="1:13">
      <c r="A6" s="58"/>
      <c r="B6" s="67"/>
      <c r="C6" s="58"/>
      <c r="D6" s="58"/>
      <c r="E6" s="58"/>
      <c r="F6" s="62"/>
      <c r="G6" s="62"/>
      <c r="H6" s="58"/>
      <c r="I6" s="58"/>
      <c r="J6" s="58"/>
      <c r="K6" s="63" t="s">
        <v>81</v>
      </c>
      <c r="L6" s="58"/>
    </row>
    <row r="7" spans="1:13">
      <c r="A7" s="136" t="s">
        <v>92</v>
      </c>
      <c r="B7" s="136" t="s">
        <v>82</v>
      </c>
      <c r="C7" s="136" t="s">
        <v>82</v>
      </c>
      <c r="D7" s="136" t="s">
        <v>82</v>
      </c>
      <c r="E7" s="136" t="s">
        <v>82</v>
      </c>
      <c r="F7" s="136" t="s">
        <v>82</v>
      </c>
      <c r="G7" s="136" t="s">
        <v>82</v>
      </c>
      <c r="H7" s="136" t="s">
        <v>83</v>
      </c>
      <c r="I7" s="136" t="s">
        <v>83</v>
      </c>
      <c r="J7" s="136" t="s">
        <v>83</v>
      </c>
      <c r="K7" s="136" t="s">
        <v>83</v>
      </c>
      <c r="L7" s="136" t="s">
        <v>83</v>
      </c>
    </row>
    <row r="8" spans="1:13">
      <c r="A8" s="136" t="s">
        <v>141</v>
      </c>
      <c r="B8" s="136" t="s">
        <v>84</v>
      </c>
      <c r="C8" s="136" t="s">
        <v>84</v>
      </c>
      <c r="D8" s="136" t="s">
        <v>85</v>
      </c>
      <c r="E8" s="136" t="s">
        <v>86</v>
      </c>
      <c r="F8" s="136" t="s">
        <v>86</v>
      </c>
      <c r="G8" s="136" t="s">
        <v>86</v>
      </c>
      <c r="H8" s="136" t="s">
        <v>87</v>
      </c>
      <c r="I8" s="136" t="s">
        <v>87</v>
      </c>
      <c r="J8" s="136" t="s">
        <v>87</v>
      </c>
      <c r="K8" s="136" t="s">
        <v>87</v>
      </c>
      <c r="L8" s="136" t="s">
        <v>87</v>
      </c>
    </row>
    <row r="9" spans="1:13" s="61" customFormat="1">
      <c r="A9" s="136" t="s">
        <v>140</v>
      </c>
      <c r="B9" s="136" t="s">
        <v>88</v>
      </c>
      <c r="C9" s="136" t="s">
        <v>88</v>
      </c>
      <c r="D9" s="136" t="s">
        <v>89</v>
      </c>
      <c r="E9" s="136" t="s">
        <v>89</v>
      </c>
      <c r="F9" s="136" t="s">
        <v>89</v>
      </c>
      <c r="G9" s="136" t="s">
        <v>89</v>
      </c>
      <c r="H9" s="136" t="s">
        <v>90</v>
      </c>
      <c r="I9" s="136" t="s">
        <v>91</v>
      </c>
      <c r="J9" s="136" t="s">
        <v>91</v>
      </c>
      <c r="K9" s="136" t="s">
        <v>91</v>
      </c>
      <c r="L9" s="136" t="s">
        <v>91</v>
      </c>
    </row>
    <row r="10" spans="1:13" s="61" customFormat="1">
      <c r="A10" s="58"/>
      <c r="B10" s="67"/>
      <c r="C10" s="58"/>
      <c r="D10" s="58"/>
      <c r="E10" s="58"/>
      <c r="F10" s="62"/>
      <c r="G10" s="62"/>
      <c r="H10" s="58"/>
      <c r="I10" s="58"/>
      <c r="J10" s="58"/>
      <c r="K10" s="62"/>
      <c r="L10" s="58"/>
    </row>
    <row r="11" spans="1:13">
      <c r="A11" s="193" t="s">
        <v>2</v>
      </c>
      <c r="B11" s="194" t="s">
        <v>63</v>
      </c>
      <c r="C11" s="193" t="s">
        <v>64</v>
      </c>
      <c r="D11" s="193" t="s">
        <v>65</v>
      </c>
      <c r="E11" s="193" t="s">
        <v>66</v>
      </c>
      <c r="F11" s="193" t="s">
        <v>66</v>
      </c>
      <c r="G11" s="193" t="s">
        <v>66</v>
      </c>
      <c r="H11" s="193" t="s">
        <v>66</v>
      </c>
      <c r="I11" s="193" t="s">
        <v>66</v>
      </c>
      <c r="J11" s="193" t="s">
        <v>66</v>
      </c>
      <c r="K11" s="195" t="s">
        <v>67</v>
      </c>
      <c r="L11" s="193" t="s">
        <v>68</v>
      </c>
    </row>
    <row r="12" spans="1:13">
      <c r="A12" s="193" t="s">
        <v>2</v>
      </c>
      <c r="B12" s="194" t="s">
        <v>63</v>
      </c>
      <c r="C12" s="193" t="s">
        <v>64</v>
      </c>
      <c r="D12" s="193" t="s">
        <v>65</v>
      </c>
      <c r="E12" s="55" t="s">
        <v>69</v>
      </c>
      <c r="F12" s="63" t="s">
        <v>1</v>
      </c>
      <c r="G12" s="63" t="s">
        <v>23</v>
      </c>
      <c r="H12" s="56"/>
      <c r="I12" s="56"/>
      <c r="J12" s="56"/>
      <c r="K12" s="196" t="s">
        <v>67</v>
      </c>
      <c r="L12" s="193" t="s">
        <v>68</v>
      </c>
    </row>
    <row r="13" spans="1:13">
      <c r="A13" s="193" t="s">
        <v>2</v>
      </c>
      <c r="B13" s="194" t="s">
        <v>63</v>
      </c>
      <c r="C13" s="193" t="s">
        <v>64</v>
      </c>
      <c r="D13" s="193" t="s">
        <v>65</v>
      </c>
      <c r="E13" s="55" t="s">
        <v>70</v>
      </c>
      <c r="F13" s="63" t="s">
        <v>71</v>
      </c>
      <c r="G13" s="63" t="s">
        <v>74</v>
      </c>
      <c r="H13" s="56"/>
      <c r="I13" s="56"/>
      <c r="J13" s="56"/>
      <c r="K13" s="197" t="s">
        <v>67</v>
      </c>
      <c r="L13" s="193" t="s">
        <v>68</v>
      </c>
    </row>
    <row r="14" spans="1:13">
      <c r="A14" s="44">
        <v>1</v>
      </c>
      <c r="B14" s="118" t="s">
        <v>145</v>
      </c>
      <c r="C14" s="118" t="s">
        <v>146</v>
      </c>
      <c r="D14" s="118" t="s">
        <v>135</v>
      </c>
      <c r="E14" s="56"/>
      <c r="F14" s="64">
        <f>'diem EXE'!G13</f>
        <v>8</v>
      </c>
      <c r="G14" s="64">
        <f>'diem MXE'!J14</f>
        <v>8</v>
      </c>
      <c r="H14" s="57"/>
      <c r="I14" s="57"/>
      <c r="J14" s="57"/>
      <c r="K14" s="64">
        <f>MROUND(F14*0.4+G14*0.6, 0.5)</f>
        <v>8</v>
      </c>
      <c r="L14" s="56"/>
    </row>
    <row r="15" spans="1:13" s="61" customFormat="1" ht="15" customHeight="1">
      <c r="A15" s="44">
        <v>2</v>
      </c>
      <c r="B15" s="118" t="s">
        <v>148</v>
      </c>
      <c r="C15" s="118" t="s">
        <v>138</v>
      </c>
      <c r="D15" s="118" t="s">
        <v>149</v>
      </c>
      <c r="E15" s="56"/>
      <c r="F15" s="64">
        <f>'diem EXE'!G14</f>
        <v>4.5</v>
      </c>
      <c r="G15" s="64">
        <f>'diem MXE'!J15</f>
        <v>5</v>
      </c>
      <c r="H15" s="57"/>
      <c r="I15" s="57"/>
      <c r="J15" s="57"/>
      <c r="K15" s="64">
        <f t="shared" ref="K15:K37" si="0">MROUND(F15*0.4+G15*0.6, 0.5)</f>
        <v>5</v>
      </c>
      <c r="L15" s="56"/>
      <c r="M15"/>
    </row>
    <row r="16" spans="1:13" ht="15" customHeight="1">
      <c r="A16" s="123">
        <v>3</v>
      </c>
      <c r="B16" s="118" t="s">
        <v>151</v>
      </c>
      <c r="C16" s="118" t="s">
        <v>152</v>
      </c>
      <c r="D16" s="118" t="s">
        <v>153</v>
      </c>
      <c r="E16" s="56"/>
      <c r="F16" s="64">
        <f>'diem EXE'!G15</f>
        <v>8.375</v>
      </c>
      <c r="G16" s="64">
        <f>'diem MXE'!J16</f>
        <v>7</v>
      </c>
      <c r="H16" s="57"/>
      <c r="I16" s="57"/>
      <c r="J16" s="57"/>
      <c r="K16" s="64">
        <f t="shared" si="0"/>
        <v>7.5</v>
      </c>
      <c r="L16" s="56"/>
    </row>
    <row r="17" spans="1:13" ht="15" customHeight="1">
      <c r="A17" s="123">
        <v>4</v>
      </c>
      <c r="B17" s="118" t="s">
        <v>155</v>
      </c>
      <c r="C17" s="118" t="s">
        <v>156</v>
      </c>
      <c r="D17" s="118" t="s">
        <v>157</v>
      </c>
      <c r="E17" s="56"/>
      <c r="F17" s="64">
        <f>'diem EXE'!G16</f>
        <v>7.75</v>
      </c>
      <c r="G17" s="64">
        <f>'diem MXE'!J17</f>
        <v>8.5</v>
      </c>
      <c r="H17" s="57"/>
      <c r="I17" s="57"/>
      <c r="J17" s="57"/>
      <c r="K17" s="64">
        <f t="shared" si="0"/>
        <v>8</v>
      </c>
      <c r="L17" s="56"/>
    </row>
    <row r="18" spans="1:13">
      <c r="A18" s="123">
        <v>5</v>
      </c>
      <c r="B18" s="118" t="s">
        <v>159</v>
      </c>
      <c r="C18" s="118" t="s">
        <v>160</v>
      </c>
      <c r="D18" s="118" t="s">
        <v>161</v>
      </c>
      <c r="E18" s="56"/>
      <c r="F18" s="64">
        <f>'diem EXE'!G17</f>
        <v>6.75</v>
      </c>
      <c r="G18" s="64">
        <f>'diem MXE'!J18</f>
        <v>0</v>
      </c>
      <c r="H18" s="57"/>
      <c r="I18" s="57"/>
      <c r="J18" s="57"/>
      <c r="K18" s="64">
        <f t="shared" si="0"/>
        <v>2.5</v>
      </c>
      <c r="L18" s="56"/>
    </row>
    <row r="19" spans="1:13" s="61" customFormat="1">
      <c r="A19" s="123">
        <v>6</v>
      </c>
      <c r="B19" s="118" t="s">
        <v>163</v>
      </c>
      <c r="C19" s="118" t="s">
        <v>164</v>
      </c>
      <c r="D19" s="118" t="s">
        <v>165</v>
      </c>
      <c r="E19" s="59"/>
      <c r="F19" s="64">
        <f>'diem EXE'!G18</f>
        <v>6.5</v>
      </c>
      <c r="G19" s="64">
        <f>'diem MXE'!J19</f>
        <v>5</v>
      </c>
      <c r="H19" s="60"/>
      <c r="I19" s="60"/>
      <c r="J19" s="60"/>
      <c r="K19" s="64">
        <f t="shared" si="0"/>
        <v>5.5</v>
      </c>
      <c r="L19" s="59"/>
      <c r="M19"/>
    </row>
    <row r="20" spans="1:13" s="61" customFormat="1">
      <c r="A20" s="123">
        <v>7</v>
      </c>
      <c r="B20" s="118" t="s">
        <v>167</v>
      </c>
      <c r="C20" s="118" t="s">
        <v>168</v>
      </c>
      <c r="D20" s="118" t="s">
        <v>130</v>
      </c>
      <c r="E20" s="59"/>
      <c r="F20" s="64">
        <f>'diem EXE'!G19</f>
        <v>8.375</v>
      </c>
      <c r="G20" s="64">
        <f>'diem MXE'!J20</f>
        <v>8.5</v>
      </c>
      <c r="H20" s="60"/>
      <c r="I20" s="60"/>
      <c r="J20" s="60"/>
      <c r="K20" s="64">
        <f t="shared" si="0"/>
        <v>8.5</v>
      </c>
      <c r="L20" s="59"/>
      <c r="M20"/>
    </row>
    <row r="21" spans="1:13">
      <c r="A21" s="123">
        <v>8</v>
      </c>
      <c r="B21" s="118" t="s">
        <v>169</v>
      </c>
      <c r="C21" s="118" t="s">
        <v>139</v>
      </c>
      <c r="D21" s="118" t="s">
        <v>170</v>
      </c>
      <c r="E21" s="56"/>
      <c r="F21" s="64">
        <f>'diem EXE'!G20</f>
        <v>6.5</v>
      </c>
      <c r="G21" s="64">
        <f>'diem MXE'!J21</f>
        <v>5</v>
      </c>
      <c r="H21" s="57"/>
      <c r="I21" s="57"/>
      <c r="J21" s="57"/>
      <c r="K21" s="64">
        <f t="shared" si="0"/>
        <v>5.5</v>
      </c>
      <c r="L21" s="56"/>
    </row>
    <row r="22" spans="1:13" s="61" customFormat="1">
      <c r="A22" s="125">
        <v>9</v>
      </c>
      <c r="B22" s="126" t="s">
        <v>171</v>
      </c>
      <c r="C22" s="126" t="s">
        <v>172</v>
      </c>
      <c r="D22" s="126" t="s">
        <v>173</v>
      </c>
      <c r="E22" s="59"/>
      <c r="F22" s="127">
        <f>'diem EXE'!G21</f>
        <v>4.5</v>
      </c>
      <c r="G22" s="127">
        <f>'diem MXE'!J22</f>
        <v>7.5</v>
      </c>
      <c r="H22" s="60"/>
      <c r="I22" s="60"/>
      <c r="J22" s="60"/>
      <c r="K22" s="64">
        <f t="shared" si="0"/>
        <v>6.5</v>
      </c>
      <c r="L22" s="59"/>
    </row>
    <row r="23" spans="1:13" s="61" customFormat="1">
      <c r="A23" s="125">
        <v>10</v>
      </c>
      <c r="B23" s="126" t="s">
        <v>175</v>
      </c>
      <c r="C23" s="126" t="s">
        <v>176</v>
      </c>
      <c r="D23" s="126" t="s">
        <v>177</v>
      </c>
      <c r="E23" s="59"/>
      <c r="F23" s="127">
        <f>'diem EXE'!G22</f>
        <v>9.125</v>
      </c>
      <c r="G23" s="127">
        <f>'diem MXE'!J23</f>
        <v>6</v>
      </c>
      <c r="H23" s="60"/>
      <c r="I23" s="60"/>
      <c r="J23" s="60"/>
      <c r="K23" s="64">
        <f t="shared" si="0"/>
        <v>7.5</v>
      </c>
      <c r="L23" s="59"/>
    </row>
    <row r="24" spans="1:13" s="61" customFormat="1">
      <c r="A24" s="125">
        <v>11</v>
      </c>
      <c r="B24" s="126" t="s">
        <v>178</v>
      </c>
      <c r="C24" s="126" t="s">
        <v>179</v>
      </c>
      <c r="D24" s="126" t="s">
        <v>180</v>
      </c>
      <c r="E24" s="59"/>
      <c r="F24" s="127">
        <f>'diem EXE'!G23</f>
        <v>8.5</v>
      </c>
      <c r="G24" s="127">
        <f>'diem MXE'!J24</f>
        <v>8.5</v>
      </c>
      <c r="H24" s="60"/>
      <c r="I24" s="60"/>
      <c r="J24" s="60"/>
      <c r="K24" s="64">
        <f t="shared" si="0"/>
        <v>8.5</v>
      </c>
      <c r="L24" s="59"/>
    </row>
    <row r="25" spans="1:13" s="61" customFormat="1">
      <c r="A25" s="125">
        <v>12</v>
      </c>
      <c r="B25" s="126" t="s">
        <v>182</v>
      </c>
      <c r="C25" s="126" t="s">
        <v>138</v>
      </c>
      <c r="D25" s="126" t="s">
        <v>183</v>
      </c>
      <c r="E25" s="59"/>
      <c r="F25" s="127">
        <f>'diem EXE'!G24</f>
        <v>8.625</v>
      </c>
      <c r="G25" s="127">
        <f>'diem MXE'!J25</f>
        <v>8.5</v>
      </c>
      <c r="H25" s="60"/>
      <c r="I25" s="60"/>
      <c r="J25" s="60"/>
      <c r="K25" s="64">
        <f t="shared" si="0"/>
        <v>8.5</v>
      </c>
      <c r="L25" s="59"/>
    </row>
    <row r="26" spans="1:13" s="61" customFormat="1">
      <c r="A26" s="125">
        <v>13</v>
      </c>
      <c r="B26" s="126" t="s">
        <v>184</v>
      </c>
      <c r="C26" s="126" t="s">
        <v>185</v>
      </c>
      <c r="D26" s="126" t="s">
        <v>186</v>
      </c>
      <c r="E26" s="59"/>
      <c r="F26" s="127">
        <f>'diem EXE'!G25</f>
        <v>6.25</v>
      </c>
      <c r="G26" s="127">
        <f>'diem MXE'!J26</f>
        <v>8.5</v>
      </c>
      <c r="H26" s="60"/>
      <c r="I26" s="60"/>
      <c r="J26" s="60"/>
      <c r="K26" s="64">
        <f t="shared" si="0"/>
        <v>7.5</v>
      </c>
      <c r="L26" s="59"/>
    </row>
    <row r="27" spans="1:13" s="61" customFormat="1">
      <c r="A27" s="125">
        <v>14</v>
      </c>
      <c r="B27" s="126" t="s">
        <v>187</v>
      </c>
      <c r="C27" s="126" t="s">
        <v>188</v>
      </c>
      <c r="D27" s="126" t="s">
        <v>189</v>
      </c>
      <c r="E27" s="59"/>
      <c r="F27" s="127">
        <f>'diem EXE'!G26</f>
        <v>5.875</v>
      </c>
      <c r="G27" s="127">
        <f>'diem MXE'!J27</f>
        <v>5</v>
      </c>
      <c r="H27" s="60"/>
      <c r="I27" s="60"/>
      <c r="J27" s="60"/>
      <c r="K27" s="64">
        <f t="shared" si="0"/>
        <v>5.5</v>
      </c>
      <c r="L27" s="59"/>
    </row>
    <row r="28" spans="1:13" s="61" customFormat="1">
      <c r="A28" s="125">
        <v>15</v>
      </c>
      <c r="B28" s="126" t="s">
        <v>191</v>
      </c>
      <c r="C28" s="126" t="s">
        <v>192</v>
      </c>
      <c r="D28" s="126" t="s">
        <v>133</v>
      </c>
      <c r="E28" s="59"/>
      <c r="F28" s="127">
        <f>'diem EXE'!G27</f>
        <v>6.5</v>
      </c>
      <c r="G28" s="127">
        <f>'diem MXE'!J28</f>
        <v>3</v>
      </c>
      <c r="H28" s="60"/>
      <c r="I28" s="60"/>
      <c r="J28" s="60"/>
      <c r="K28" s="64">
        <f t="shared" si="0"/>
        <v>4.5</v>
      </c>
      <c r="L28" s="59"/>
    </row>
    <row r="29" spans="1:13" s="61" customFormat="1">
      <c r="A29" s="125">
        <v>16</v>
      </c>
      <c r="B29" s="126" t="s">
        <v>193</v>
      </c>
      <c r="C29" s="126" t="s">
        <v>194</v>
      </c>
      <c r="D29" s="126" t="s">
        <v>133</v>
      </c>
      <c r="E29" s="59"/>
      <c r="F29" s="127">
        <f>'diem EXE'!G28</f>
        <v>9.875</v>
      </c>
      <c r="G29" s="127">
        <f>'diem MXE'!J29</f>
        <v>8.5</v>
      </c>
      <c r="H29" s="60"/>
      <c r="I29" s="60"/>
      <c r="J29" s="60"/>
      <c r="K29" s="64">
        <f t="shared" si="0"/>
        <v>9</v>
      </c>
      <c r="L29" s="59"/>
    </row>
    <row r="30" spans="1:13" s="61" customFormat="1">
      <c r="A30" s="125">
        <v>17</v>
      </c>
      <c r="B30" s="126" t="s">
        <v>196</v>
      </c>
      <c r="C30" s="126" t="s">
        <v>197</v>
      </c>
      <c r="D30" s="126" t="s">
        <v>198</v>
      </c>
      <c r="E30" s="59"/>
      <c r="F30" s="127">
        <f>'diem EXE'!G29</f>
        <v>7.75</v>
      </c>
      <c r="G30" s="127">
        <f>'diem MXE'!J30</f>
        <v>7.5</v>
      </c>
      <c r="H30" s="60"/>
      <c r="I30" s="60"/>
      <c r="J30" s="60"/>
      <c r="K30" s="64">
        <f t="shared" si="0"/>
        <v>7.5</v>
      </c>
      <c r="L30" s="59"/>
    </row>
    <row r="31" spans="1:13" s="61" customFormat="1">
      <c r="A31" s="125">
        <v>18</v>
      </c>
      <c r="B31" s="126" t="s">
        <v>200</v>
      </c>
      <c r="C31" s="126" t="s">
        <v>201</v>
      </c>
      <c r="D31" s="126" t="s">
        <v>202</v>
      </c>
      <c r="E31" s="59"/>
      <c r="F31" s="127">
        <f>'diem EXE'!G30</f>
        <v>3.25</v>
      </c>
      <c r="G31" s="127">
        <f>'diem MXE'!J31</f>
        <v>3</v>
      </c>
      <c r="H31" s="60"/>
      <c r="I31" s="60"/>
      <c r="J31" s="60"/>
      <c r="K31" s="64">
        <f t="shared" si="0"/>
        <v>3</v>
      </c>
      <c r="L31" s="59"/>
    </row>
    <row r="32" spans="1:13" s="61" customFormat="1">
      <c r="A32" s="125">
        <v>19</v>
      </c>
      <c r="B32" s="126" t="s">
        <v>204</v>
      </c>
      <c r="C32" s="126" t="s">
        <v>205</v>
      </c>
      <c r="D32" s="126" t="s">
        <v>137</v>
      </c>
      <c r="E32" s="59"/>
      <c r="F32" s="127">
        <f>'diem EXE'!G31</f>
        <v>7.5</v>
      </c>
      <c r="G32" s="127">
        <f>'diem MXE'!J32</f>
        <v>7.5</v>
      </c>
      <c r="H32" s="60"/>
      <c r="I32" s="60"/>
      <c r="J32" s="60"/>
      <c r="K32" s="64">
        <f t="shared" si="0"/>
        <v>7.5</v>
      </c>
      <c r="L32" s="59"/>
    </row>
    <row r="33" spans="1:12" s="61" customFormat="1">
      <c r="A33" s="125">
        <v>20</v>
      </c>
      <c r="B33" s="126" t="s">
        <v>207</v>
      </c>
      <c r="C33" s="126" t="s">
        <v>208</v>
      </c>
      <c r="D33" s="126" t="s">
        <v>209</v>
      </c>
      <c r="E33" s="59"/>
      <c r="F33" s="127">
        <f>'diem EXE'!G32</f>
        <v>5.75</v>
      </c>
      <c r="G33" s="127">
        <f>'diem MXE'!J33</f>
        <v>5</v>
      </c>
      <c r="H33" s="60"/>
      <c r="I33" s="60"/>
      <c r="J33" s="60"/>
      <c r="K33" s="64">
        <f t="shared" si="0"/>
        <v>5.5</v>
      </c>
      <c r="L33" s="59"/>
    </row>
    <row r="34" spans="1:12" s="61" customFormat="1">
      <c r="A34" s="125">
        <v>21</v>
      </c>
      <c r="B34" s="126" t="s">
        <v>210</v>
      </c>
      <c r="C34" s="126" t="s">
        <v>211</v>
      </c>
      <c r="D34" s="126" t="s">
        <v>212</v>
      </c>
      <c r="E34" s="59"/>
      <c r="F34" s="127">
        <f>'diem EXE'!G33</f>
        <v>6.5</v>
      </c>
      <c r="G34" s="127">
        <f>'diem MXE'!J34</f>
        <v>5</v>
      </c>
      <c r="H34" s="60"/>
      <c r="I34" s="60"/>
      <c r="J34" s="60"/>
      <c r="K34" s="64">
        <f t="shared" si="0"/>
        <v>5.5</v>
      </c>
      <c r="L34" s="59"/>
    </row>
    <row r="35" spans="1:12" s="61" customFormat="1">
      <c r="A35" s="125">
        <v>22</v>
      </c>
      <c r="B35" s="126" t="s">
        <v>214</v>
      </c>
      <c r="C35" s="126" t="s">
        <v>215</v>
      </c>
      <c r="D35" s="126" t="s">
        <v>134</v>
      </c>
      <c r="E35" s="59"/>
      <c r="F35" s="127">
        <f>'diem EXE'!G34</f>
        <v>8</v>
      </c>
      <c r="G35" s="127">
        <f>'diem MXE'!J35</f>
        <v>8</v>
      </c>
      <c r="H35" s="60"/>
      <c r="I35" s="60"/>
      <c r="J35" s="60"/>
      <c r="K35" s="64">
        <f t="shared" si="0"/>
        <v>8</v>
      </c>
      <c r="L35" s="59"/>
    </row>
    <row r="36" spans="1:12" s="61" customFormat="1">
      <c r="A36" s="125">
        <v>23</v>
      </c>
      <c r="B36" s="126" t="s">
        <v>217</v>
      </c>
      <c r="C36" s="126" t="s">
        <v>218</v>
      </c>
      <c r="D36" s="126" t="s">
        <v>219</v>
      </c>
      <c r="E36" s="59"/>
      <c r="F36" s="127">
        <f>'diem EXE'!G35</f>
        <v>8.625</v>
      </c>
      <c r="G36" s="127">
        <f>'diem MXE'!J36</f>
        <v>7</v>
      </c>
      <c r="H36" s="60"/>
      <c r="I36" s="60"/>
      <c r="J36" s="60"/>
      <c r="K36" s="64">
        <f t="shared" si="0"/>
        <v>7.5</v>
      </c>
      <c r="L36" s="59"/>
    </row>
    <row r="37" spans="1:12" s="61" customFormat="1">
      <c r="A37" s="125">
        <v>24</v>
      </c>
      <c r="B37" s="126" t="s">
        <v>221</v>
      </c>
      <c r="C37" s="126" t="s">
        <v>222</v>
      </c>
      <c r="D37" s="126" t="s">
        <v>223</v>
      </c>
      <c r="E37" s="59"/>
      <c r="F37" s="127">
        <f>'diem EXE'!G36</f>
        <v>7.25</v>
      </c>
      <c r="G37" s="127">
        <f>'diem MXE'!J37</f>
        <v>8</v>
      </c>
      <c r="H37" s="60"/>
      <c r="I37" s="60"/>
      <c r="J37" s="60"/>
      <c r="K37" s="64">
        <f t="shared" si="0"/>
        <v>7.5</v>
      </c>
      <c r="L37" s="59"/>
    </row>
    <row r="38" spans="1:12">
      <c r="A38" s="58"/>
      <c r="B38" s="67"/>
      <c r="C38" s="58"/>
      <c r="D38" s="58"/>
      <c r="E38" s="58"/>
      <c r="F38" s="62"/>
      <c r="G38" s="62"/>
      <c r="H38" s="58"/>
      <c r="I38" s="58"/>
      <c r="J38" s="58"/>
      <c r="K38" s="62"/>
      <c r="L38" s="58"/>
    </row>
    <row r="39" spans="1:12">
      <c r="A39" s="58"/>
      <c r="B39" s="67"/>
      <c r="C39" s="58"/>
      <c r="D39" s="58"/>
      <c r="E39" s="58"/>
      <c r="F39" s="62"/>
      <c r="G39" s="62"/>
      <c r="H39" s="58"/>
      <c r="I39" s="58"/>
      <c r="J39" s="58"/>
      <c r="K39" s="62"/>
      <c r="L39" s="58"/>
    </row>
    <row r="40" spans="1:12">
      <c r="A40" s="58"/>
      <c r="B40" s="67"/>
      <c r="C40" s="58"/>
      <c r="D40" s="58"/>
      <c r="E40" s="58"/>
      <c r="F40" s="62"/>
      <c r="G40" s="62"/>
      <c r="H40" s="58"/>
      <c r="I40" s="58"/>
      <c r="J40" s="132" t="s">
        <v>72</v>
      </c>
      <c r="K40" s="132" t="s">
        <v>72</v>
      </c>
      <c r="L40" s="132" t="s">
        <v>72</v>
      </c>
    </row>
    <row r="41" spans="1:12">
      <c r="A41" s="58"/>
      <c r="B41" s="67"/>
      <c r="C41" s="58"/>
      <c r="D41" s="58"/>
      <c r="E41" s="58"/>
      <c r="F41" s="62"/>
      <c r="G41" s="62"/>
      <c r="H41" s="58"/>
      <c r="I41" s="58"/>
      <c r="J41" s="133" t="s">
        <v>73</v>
      </c>
      <c r="K41" s="133" t="s">
        <v>73</v>
      </c>
      <c r="L41" s="133" t="s">
        <v>73</v>
      </c>
    </row>
    <row r="42" spans="1:12">
      <c r="A42" s="58"/>
      <c r="B42" s="67"/>
      <c r="C42" s="58"/>
      <c r="D42" s="58"/>
      <c r="E42" s="58"/>
      <c r="F42" s="62"/>
      <c r="G42" s="62"/>
      <c r="H42" s="58"/>
      <c r="I42" s="58"/>
      <c r="J42" s="58"/>
      <c r="K42" s="62"/>
      <c r="L42" s="58"/>
    </row>
    <row r="43" spans="1:12">
      <c r="A43" s="58"/>
      <c r="B43" s="67"/>
      <c r="C43" s="58"/>
      <c r="D43" s="58"/>
      <c r="E43" s="58"/>
      <c r="F43" s="62"/>
      <c r="G43" s="62"/>
      <c r="H43" s="58"/>
      <c r="I43" s="58"/>
      <c r="J43" s="58"/>
      <c r="K43" s="62"/>
      <c r="L43" s="58"/>
    </row>
  </sheetData>
  <mergeCells count="24">
    <mergeCell ref="A9:C9"/>
    <mergeCell ref="D9:G9"/>
    <mergeCell ref="H9:L9"/>
    <mergeCell ref="A1:E1"/>
    <mergeCell ref="F1:L1"/>
    <mergeCell ref="A2:E2"/>
    <mergeCell ref="F2:L2"/>
    <mergeCell ref="A3:E3"/>
    <mergeCell ref="F3:L3"/>
    <mergeCell ref="A5:L5"/>
    <mergeCell ref="A7:G7"/>
    <mergeCell ref="H7:L7"/>
    <mergeCell ref="A8:C8"/>
    <mergeCell ref="D8:G8"/>
    <mergeCell ref="H8:L8"/>
    <mergeCell ref="L11:L13"/>
    <mergeCell ref="J40:L40"/>
    <mergeCell ref="J41:L41"/>
    <mergeCell ref="A11:A13"/>
    <mergeCell ref="B11:B13"/>
    <mergeCell ref="C11:C13"/>
    <mergeCell ref="D11:D13"/>
    <mergeCell ref="E11:J11"/>
    <mergeCell ref="K11:K13"/>
  </mergeCells>
  <pageMargins left="0.7" right="0.2" top="0.75" bottom="0.75" header="0.3" footer="0.3"/>
  <pageSetup paperSize="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39"/>
  <sheetViews>
    <sheetView workbookViewId="0">
      <selection activeCell="I12" sqref="I12"/>
    </sheetView>
  </sheetViews>
  <sheetFormatPr baseColWidth="10" defaultColWidth="10" defaultRowHeight="15"/>
  <cols>
    <col min="1" max="1" width="4.1640625" style="79" customWidth="1"/>
    <col min="2" max="2" width="18.83203125" style="79" customWidth="1"/>
    <col min="3" max="3" width="7.6640625" style="79" customWidth="1"/>
    <col min="4" max="4" width="5.83203125" style="79" customWidth="1"/>
    <col min="5" max="5" width="6.5" style="79" customWidth="1"/>
    <col min="6" max="9" width="6.1640625" style="79" customWidth="1"/>
    <col min="10" max="10" width="2.1640625" style="79" customWidth="1"/>
    <col min="11" max="11" width="2.6640625" style="79" customWidth="1"/>
    <col min="12" max="15" width="2.5" style="79" customWidth="1"/>
    <col min="16" max="17" width="2" style="79" customWidth="1"/>
    <col min="18" max="18" width="2.1640625" style="79" customWidth="1"/>
    <col min="19" max="19" width="2" style="79" customWidth="1"/>
    <col min="20" max="21" width="2.1640625" style="79" customWidth="1"/>
    <col min="22" max="23" width="2.33203125" style="79" customWidth="1"/>
    <col min="24" max="24" width="7.6640625" style="79" customWidth="1"/>
    <col min="25" max="25" width="8.83203125" style="79" customWidth="1"/>
    <col min="26" max="16384" width="10" style="79"/>
  </cols>
  <sheetData>
    <row r="1" spans="1:29" s="72" customFormat="1" ht="17">
      <c r="A1" s="69" t="s">
        <v>93</v>
      </c>
      <c r="B1" s="69"/>
      <c r="C1" s="69"/>
      <c r="D1" s="69"/>
      <c r="E1" s="69"/>
      <c r="F1" s="69"/>
      <c r="G1" s="70"/>
      <c r="H1" s="71"/>
      <c r="I1" s="71"/>
      <c r="J1" s="71"/>
    </row>
    <row r="2" spans="1:29" s="72" customFormat="1" ht="17">
      <c r="A2" s="73" t="s">
        <v>94</v>
      </c>
      <c r="B2" s="69"/>
      <c r="C2" s="69"/>
      <c r="D2" s="69"/>
      <c r="E2" s="69"/>
      <c r="F2" s="69"/>
      <c r="G2" s="70"/>
      <c r="H2" s="71"/>
      <c r="I2" s="71"/>
      <c r="J2" s="71"/>
    </row>
    <row r="3" spans="1:29" s="74" customFormat="1" ht="17">
      <c r="I3" s="75"/>
    </row>
    <row r="4" spans="1:29" ht="11.25" customHeight="1">
      <c r="A4" s="76"/>
      <c r="B4" s="76"/>
      <c r="C4" s="76"/>
      <c r="D4" s="76"/>
      <c r="E4" s="76"/>
      <c r="F4" s="76"/>
      <c r="G4" s="76"/>
      <c r="H4" s="76"/>
      <c r="I4" s="76"/>
      <c r="J4" s="76"/>
      <c r="K4" s="77"/>
      <c r="L4" s="77"/>
      <c r="M4" s="77"/>
      <c r="N4" s="77"/>
      <c r="O4" s="77"/>
      <c r="P4" s="77"/>
      <c r="Q4" s="77"/>
      <c r="R4" s="77"/>
      <c r="S4" s="77"/>
      <c r="T4" s="77"/>
      <c r="U4" s="77"/>
      <c r="V4" s="77"/>
      <c r="W4" s="77"/>
      <c r="X4" s="78"/>
    </row>
    <row r="5" spans="1:29" ht="20">
      <c r="A5" s="199" t="s">
        <v>95</v>
      </c>
      <c r="B5" s="199"/>
      <c r="C5" s="199"/>
      <c r="D5" s="199"/>
      <c r="E5" s="199"/>
      <c r="F5" s="199"/>
      <c r="G5" s="199"/>
      <c r="H5" s="199"/>
      <c r="I5" s="199"/>
      <c r="J5" s="199"/>
      <c r="K5" s="199"/>
      <c r="L5" s="199"/>
      <c r="M5" s="199"/>
      <c r="N5" s="199"/>
      <c r="O5" s="199"/>
      <c r="P5" s="199"/>
      <c r="Q5" s="199"/>
      <c r="R5" s="199"/>
      <c r="S5" s="199"/>
      <c r="T5" s="199"/>
      <c r="U5" s="199"/>
      <c r="V5" s="199"/>
      <c r="W5" s="199"/>
      <c r="X5" s="199"/>
      <c r="Y5" s="199"/>
      <c r="Z5" s="88"/>
      <c r="AA5" s="88"/>
      <c r="AB5" s="88"/>
      <c r="AC5" s="88"/>
    </row>
    <row r="6" spans="1:29" ht="16">
      <c r="D6" s="80" t="s">
        <v>142</v>
      </c>
      <c r="E6" s="80"/>
      <c r="F6" s="80"/>
      <c r="G6" s="80"/>
      <c r="H6" s="80"/>
      <c r="I6" s="80"/>
      <c r="J6" s="80"/>
      <c r="M6" s="80"/>
      <c r="N6" s="80"/>
      <c r="O6" s="80"/>
      <c r="P6" s="80"/>
      <c r="Q6" s="80"/>
      <c r="R6" s="80" t="s">
        <v>143</v>
      </c>
      <c r="S6" s="80"/>
      <c r="T6" s="80"/>
      <c r="U6" s="80"/>
    </row>
    <row r="7" spans="1:29" ht="16">
      <c r="D7" s="80" t="s">
        <v>115</v>
      </c>
      <c r="E7" s="80"/>
      <c r="F7" s="80"/>
      <c r="G7" s="80"/>
      <c r="H7" s="80"/>
      <c r="I7" s="80"/>
      <c r="J7" s="80"/>
      <c r="M7" s="80"/>
      <c r="N7" s="80"/>
      <c r="O7" s="80"/>
      <c r="P7" s="80"/>
      <c r="Q7" s="80"/>
      <c r="R7" s="80" t="s">
        <v>144</v>
      </c>
      <c r="S7" s="80"/>
      <c r="T7" s="80"/>
      <c r="U7" s="80"/>
    </row>
    <row r="8" spans="1:29" ht="16">
      <c r="D8" s="80" t="s">
        <v>96</v>
      </c>
      <c r="E8" s="80"/>
      <c r="F8" s="80"/>
      <c r="G8" s="80"/>
      <c r="H8" s="80"/>
      <c r="I8" s="80"/>
      <c r="J8" s="80"/>
      <c r="M8" s="80"/>
      <c r="N8" s="80"/>
      <c r="O8" s="80"/>
      <c r="P8" s="80"/>
      <c r="Q8" s="80"/>
      <c r="R8" s="80" t="s">
        <v>116</v>
      </c>
      <c r="S8" s="80"/>
      <c r="T8" s="80"/>
      <c r="U8" s="80"/>
    </row>
    <row r="9" spans="1:29" ht="9.75" customHeight="1"/>
    <row r="10" spans="1:29" s="120" customFormat="1" ht="15.75" customHeight="1">
      <c r="A10" s="200" t="s">
        <v>97</v>
      </c>
      <c r="B10" s="200" t="s">
        <v>98</v>
      </c>
      <c r="C10" s="200"/>
      <c r="D10" s="200" t="s">
        <v>99</v>
      </c>
      <c r="E10" s="201" t="s">
        <v>100</v>
      </c>
      <c r="F10" s="201"/>
      <c r="G10" s="201"/>
      <c r="H10" s="198" t="s">
        <v>110</v>
      </c>
      <c r="I10" s="198"/>
      <c r="J10" s="198"/>
      <c r="K10" s="201"/>
      <c r="L10" s="201"/>
      <c r="M10" s="201"/>
      <c r="N10" s="198"/>
      <c r="O10" s="198"/>
      <c r="P10" s="198"/>
      <c r="Q10" s="198"/>
      <c r="R10" s="198"/>
      <c r="S10" s="198"/>
      <c r="T10" s="198"/>
      <c r="U10" s="198"/>
      <c r="V10" s="198"/>
      <c r="W10" s="198"/>
      <c r="X10" s="200" t="s">
        <v>101</v>
      </c>
      <c r="Y10" s="200" t="s">
        <v>102</v>
      </c>
    </row>
    <row r="11" spans="1:29" ht="96" customHeight="1">
      <c r="A11" s="200"/>
      <c r="B11" s="200"/>
      <c r="C11" s="200"/>
      <c r="D11" s="200"/>
      <c r="E11" s="81" t="s">
        <v>113</v>
      </c>
      <c r="F11" s="81" t="s">
        <v>132</v>
      </c>
      <c r="G11" s="81" t="s">
        <v>131</v>
      </c>
      <c r="H11" s="81" t="s">
        <v>111</v>
      </c>
      <c r="I11" s="81" t="s">
        <v>112</v>
      </c>
      <c r="J11" s="198"/>
      <c r="K11" s="201"/>
      <c r="L11" s="201"/>
      <c r="M11" s="201"/>
      <c r="N11" s="198"/>
      <c r="O11" s="198"/>
      <c r="P11" s="198"/>
      <c r="Q11" s="198"/>
      <c r="R11" s="198"/>
      <c r="S11" s="198"/>
      <c r="T11" s="198"/>
      <c r="U11" s="198"/>
      <c r="V11" s="198"/>
      <c r="W11" s="198"/>
      <c r="X11" s="200"/>
      <c r="Y11" s="200"/>
    </row>
    <row r="12" spans="1:29" ht="16">
      <c r="A12" s="89">
        <v>1</v>
      </c>
      <c r="B12" s="118" t="s">
        <v>146</v>
      </c>
      <c r="C12" s="118" t="s">
        <v>135</v>
      </c>
      <c r="D12" s="82"/>
      <c r="E12" s="83"/>
      <c r="F12" s="83"/>
      <c r="G12" s="83"/>
      <c r="H12" s="83"/>
      <c r="I12" s="83"/>
      <c r="J12" s="83"/>
      <c r="K12" s="90"/>
      <c r="L12" s="90"/>
      <c r="M12" s="90"/>
      <c r="N12" s="90"/>
      <c r="O12" s="90"/>
      <c r="P12" s="90"/>
      <c r="Q12" s="90"/>
      <c r="R12" s="90"/>
      <c r="S12" s="90"/>
      <c r="T12" s="90"/>
      <c r="U12" s="90"/>
      <c r="V12" s="90"/>
      <c r="W12" s="90"/>
      <c r="X12" s="91">
        <f>SUM(E12:I12)</f>
        <v>0</v>
      </c>
      <c r="Y12" s="92">
        <f>MROUND(X12, 0.5)</f>
        <v>0</v>
      </c>
    </row>
    <row r="13" spans="1:29" ht="16">
      <c r="A13" s="89">
        <v>2</v>
      </c>
      <c r="B13" s="118" t="s">
        <v>138</v>
      </c>
      <c r="C13" s="118" t="s">
        <v>149</v>
      </c>
      <c r="D13" s="82"/>
      <c r="E13" s="83"/>
      <c r="F13" s="83"/>
      <c r="G13" s="83"/>
      <c r="H13" s="83"/>
      <c r="I13" s="83"/>
      <c r="J13" s="83"/>
      <c r="K13" s="90"/>
      <c r="L13" s="90"/>
      <c r="M13" s="90"/>
      <c r="N13" s="90"/>
      <c r="O13" s="90"/>
      <c r="P13" s="90"/>
      <c r="Q13" s="90"/>
      <c r="R13" s="90"/>
      <c r="S13" s="90"/>
      <c r="T13" s="90"/>
      <c r="U13" s="90"/>
      <c r="V13" s="90"/>
      <c r="W13" s="90"/>
      <c r="X13" s="91">
        <f t="shared" ref="X13:X35" si="0">SUM(E13:I13)</f>
        <v>0</v>
      </c>
      <c r="Y13" s="92">
        <f t="shared" ref="Y13:Y35" si="1">MROUND(X13, 0.5)</f>
        <v>0</v>
      </c>
    </row>
    <row r="14" spans="1:29" ht="16">
      <c r="A14" s="89">
        <v>3</v>
      </c>
      <c r="B14" s="118" t="s">
        <v>152</v>
      </c>
      <c r="C14" s="118" t="s">
        <v>153</v>
      </c>
      <c r="D14" s="82"/>
      <c r="E14" s="83"/>
      <c r="F14" s="83"/>
      <c r="G14" s="83"/>
      <c r="H14" s="83"/>
      <c r="I14" s="83"/>
      <c r="J14" s="83"/>
      <c r="K14" s="90"/>
      <c r="L14" s="90"/>
      <c r="M14" s="90"/>
      <c r="N14" s="90"/>
      <c r="O14" s="90"/>
      <c r="P14" s="90"/>
      <c r="Q14" s="90"/>
      <c r="R14" s="90"/>
      <c r="S14" s="90"/>
      <c r="T14" s="90"/>
      <c r="U14" s="90"/>
      <c r="V14" s="90"/>
      <c r="W14" s="90"/>
      <c r="X14" s="91">
        <f t="shared" si="0"/>
        <v>0</v>
      </c>
      <c r="Y14" s="92">
        <f t="shared" si="1"/>
        <v>0</v>
      </c>
    </row>
    <row r="15" spans="1:29" ht="16">
      <c r="A15" s="89">
        <v>4</v>
      </c>
      <c r="B15" s="118" t="s">
        <v>156</v>
      </c>
      <c r="C15" s="118" t="s">
        <v>157</v>
      </c>
      <c r="D15" s="82"/>
      <c r="E15" s="83"/>
      <c r="F15" s="83"/>
      <c r="G15" s="83"/>
      <c r="H15" s="83"/>
      <c r="I15" s="83"/>
      <c r="J15" s="83"/>
      <c r="K15" s="90"/>
      <c r="L15" s="90"/>
      <c r="M15" s="90"/>
      <c r="N15" s="90"/>
      <c r="O15" s="90"/>
      <c r="P15" s="90"/>
      <c r="Q15" s="90"/>
      <c r="R15" s="90"/>
      <c r="S15" s="90"/>
      <c r="T15" s="90"/>
      <c r="U15" s="90"/>
      <c r="V15" s="90"/>
      <c r="W15" s="90"/>
      <c r="X15" s="91">
        <f t="shared" si="0"/>
        <v>0</v>
      </c>
      <c r="Y15" s="92">
        <f t="shared" si="1"/>
        <v>0</v>
      </c>
    </row>
    <row r="16" spans="1:29" ht="16">
      <c r="A16" s="89">
        <v>5</v>
      </c>
      <c r="B16" s="118" t="s">
        <v>160</v>
      </c>
      <c r="C16" s="118" t="s">
        <v>161</v>
      </c>
      <c r="D16" s="82"/>
      <c r="E16" s="83"/>
      <c r="F16" s="83"/>
      <c r="G16" s="83"/>
      <c r="H16" s="83"/>
      <c r="I16" s="83"/>
      <c r="J16" s="83"/>
      <c r="K16" s="90"/>
      <c r="L16" s="90"/>
      <c r="M16" s="90"/>
      <c r="N16" s="90"/>
      <c r="O16" s="90"/>
      <c r="P16" s="90"/>
      <c r="Q16" s="90"/>
      <c r="R16" s="90"/>
      <c r="S16" s="90"/>
      <c r="T16" s="90"/>
      <c r="U16" s="90"/>
      <c r="V16" s="90"/>
      <c r="W16" s="90"/>
      <c r="X16" s="91">
        <f t="shared" si="0"/>
        <v>0</v>
      </c>
      <c r="Y16" s="92">
        <f t="shared" si="1"/>
        <v>0</v>
      </c>
    </row>
    <row r="17" spans="1:25" ht="16">
      <c r="A17" s="89">
        <v>6</v>
      </c>
      <c r="B17" s="118" t="s">
        <v>164</v>
      </c>
      <c r="C17" s="118" t="s">
        <v>165</v>
      </c>
      <c r="D17" s="82"/>
      <c r="E17" s="83"/>
      <c r="F17" s="83"/>
      <c r="G17" s="83"/>
      <c r="H17" s="83"/>
      <c r="I17" s="83"/>
      <c r="J17" s="83"/>
      <c r="K17" s="93"/>
      <c r="L17" s="93"/>
      <c r="M17" s="93"/>
      <c r="N17" s="93"/>
      <c r="O17" s="93"/>
      <c r="P17" s="93"/>
      <c r="Q17" s="93"/>
      <c r="R17" s="93"/>
      <c r="S17" s="93"/>
      <c r="T17" s="93"/>
      <c r="U17" s="93"/>
      <c r="V17" s="93"/>
      <c r="W17" s="93"/>
      <c r="X17" s="91">
        <f t="shared" si="0"/>
        <v>0</v>
      </c>
      <c r="Y17" s="92">
        <f t="shared" si="1"/>
        <v>0</v>
      </c>
    </row>
    <row r="18" spans="1:25" ht="16">
      <c r="A18" s="89">
        <v>7</v>
      </c>
      <c r="B18" s="118" t="s">
        <v>168</v>
      </c>
      <c r="C18" s="118" t="s">
        <v>130</v>
      </c>
      <c r="D18" s="82"/>
      <c r="E18" s="83"/>
      <c r="F18" s="83"/>
      <c r="G18" s="83"/>
      <c r="H18" s="83"/>
      <c r="I18" s="83"/>
      <c r="J18" s="83"/>
      <c r="K18" s="93"/>
      <c r="L18" s="93"/>
      <c r="M18" s="93"/>
      <c r="N18" s="93"/>
      <c r="O18" s="93"/>
      <c r="P18" s="93"/>
      <c r="Q18" s="93"/>
      <c r="R18" s="93"/>
      <c r="S18" s="93"/>
      <c r="T18" s="93"/>
      <c r="U18" s="93"/>
      <c r="V18" s="93"/>
      <c r="W18" s="93"/>
      <c r="X18" s="91">
        <f t="shared" si="0"/>
        <v>0</v>
      </c>
      <c r="Y18" s="92">
        <f t="shared" si="1"/>
        <v>0</v>
      </c>
    </row>
    <row r="19" spans="1:25" ht="16">
      <c r="A19" s="89">
        <v>8</v>
      </c>
      <c r="B19" s="118" t="s">
        <v>139</v>
      </c>
      <c r="C19" s="118" t="s">
        <v>170</v>
      </c>
      <c r="D19" s="82"/>
      <c r="E19" s="83"/>
      <c r="F19" s="83"/>
      <c r="G19" s="83"/>
      <c r="H19" s="83"/>
      <c r="I19" s="83"/>
      <c r="J19" s="83"/>
      <c r="K19" s="90"/>
      <c r="L19" s="90"/>
      <c r="M19" s="90"/>
      <c r="N19" s="90"/>
      <c r="O19" s="90"/>
      <c r="P19" s="90"/>
      <c r="Q19" s="90"/>
      <c r="R19" s="90"/>
      <c r="S19" s="90"/>
      <c r="T19" s="90"/>
      <c r="U19" s="90"/>
      <c r="V19" s="90"/>
      <c r="W19" s="90"/>
      <c r="X19" s="91">
        <f t="shared" si="0"/>
        <v>0</v>
      </c>
      <c r="Y19" s="92">
        <f t="shared" si="1"/>
        <v>0</v>
      </c>
    </row>
    <row r="20" spans="1:25" ht="16">
      <c r="A20" s="89">
        <v>9</v>
      </c>
      <c r="B20" s="118" t="s">
        <v>172</v>
      </c>
      <c r="C20" s="118" t="s">
        <v>173</v>
      </c>
      <c r="D20" s="82"/>
      <c r="E20" s="83"/>
      <c r="F20" s="83"/>
      <c r="G20" s="83"/>
      <c r="H20" s="83"/>
      <c r="I20" s="83"/>
      <c r="J20" s="83"/>
      <c r="K20" s="90"/>
      <c r="L20" s="90"/>
      <c r="M20" s="90"/>
      <c r="N20" s="90"/>
      <c r="O20" s="90"/>
      <c r="P20" s="90"/>
      <c r="Q20" s="90"/>
      <c r="R20" s="90"/>
      <c r="S20" s="90"/>
      <c r="T20" s="90"/>
      <c r="U20" s="90"/>
      <c r="V20" s="90"/>
      <c r="W20" s="90"/>
      <c r="X20" s="91">
        <f t="shared" si="0"/>
        <v>0</v>
      </c>
      <c r="Y20" s="92">
        <f t="shared" si="1"/>
        <v>0</v>
      </c>
    </row>
    <row r="21" spans="1:25" ht="16">
      <c r="A21" s="89">
        <v>10</v>
      </c>
      <c r="B21" s="118" t="s">
        <v>176</v>
      </c>
      <c r="C21" s="118" t="s">
        <v>177</v>
      </c>
      <c r="D21" s="82"/>
      <c r="E21" s="83"/>
      <c r="F21" s="83"/>
      <c r="G21" s="83"/>
      <c r="H21" s="83"/>
      <c r="I21" s="83"/>
      <c r="J21" s="83"/>
      <c r="K21" s="90"/>
      <c r="L21" s="90"/>
      <c r="M21" s="90"/>
      <c r="N21" s="90"/>
      <c r="O21" s="90"/>
      <c r="P21" s="90"/>
      <c r="Q21" s="90"/>
      <c r="R21" s="90"/>
      <c r="S21" s="90"/>
      <c r="T21" s="90"/>
      <c r="U21" s="90"/>
      <c r="V21" s="90"/>
      <c r="W21" s="90"/>
      <c r="X21" s="91">
        <f t="shared" si="0"/>
        <v>0</v>
      </c>
      <c r="Y21" s="92">
        <f t="shared" si="1"/>
        <v>0</v>
      </c>
    </row>
    <row r="22" spans="1:25" ht="16">
      <c r="A22" s="89">
        <v>11</v>
      </c>
      <c r="B22" s="118" t="s">
        <v>179</v>
      </c>
      <c r="C22" s="118" t="s">
        <v>180</v>
      </c>
      <c r="D22" s="82"/>
      <c r="E22" s="83"/>
      <c r="F22" s="83"/>
      <c r="G22" s="83"/>
      <c r="H22" s="83"/>
      <c r="I22" s="83"/>
      <c r="J22" s="83"/>
      <c r="K22" s="90"/>
      <c r="L22" s="90"/>
      <c r="M22" s="90"/>
      <c r="N22" s="90"/>
      <c r="O22" s="90"/>
      <c r="P22" s="90"/>
      <c r="Q22" s="90"/>
      <c r="R22" s="90"/>
      <c r="S22" s="90"/>
      <c r="T22" s="90"/>
      <c r="U22" s="90"/>
      <c r="V22" s="90"/>
      <c r="W22" s="90"/>
      <c r="X22" s="91">
        <f t="shared" si="0"/>
        <v>0</v>
      </c>
      <c r="Y22" s="92">
        <f t="shared" si="1"/>
        <v>0</v>
      </c>
    </row>
    <row r="23" spans="1:25" ht="16">
      <c r="A23" s="89">
        <v>12</v>
      </c>
      <c r="B23" s="118" t="s">
        <v>138</v>
      </c>
      <c r="C23" s="118" t="s">
        <v>183</v>
      </c>
      <c r="D23" s="82"/>
      <c r="E23" s="83"/>
      <c r="F23" s="83"/>
      <c r="G23" s="83"/>
      <c r="H23" s="83"/>
      <c r="I23" s="83"/>
      <c r="J23" s="83"/>
      <c r="K23" s="93"/>
      <c r="L23" s="93"/>
      <c r="M23" s="93"/>
      <c r="N23" s="93"/>
      <c r="O23" s="93"/>
      <c r="P23" s="93"/>
      <c r="Q23" s="93"/>
      <c r="R23" s="93"/>
      <c r="S23" s="93"/>
      <c r="T23" s="93"/>
      <c r="U23" s="93"/>
      <c r="V23" s="93"/>
      <c r="W23" s="93"/>
      <c r="X23" s="91">
        <f t="shared" si="0"/>
        <v>0</v>
      </c>
      <c r="Y23" s="92">
        <f t="shared" si="1"/>
        <v>0</v>
      </c>
    </row>
    <row r="24" spans="1:25" ht="16">
      <c r="A24" s="89">
        <v>13</v>
      </c>
      <c r="B24" s="118" t="s">
        <v>185</v>
      </c>
      <c r="C24" s="118" t="s">
        <v>186</v>
      </c>
      <c r="D24" s="82"/>
      <c r="E24" s="83"/>
      <c r="F24" s="83"/>
      <c r="G24" s="83"/>
      <c r="H24" s="83"/>
      <c r="I24" s="83"/>
      <c r="J24" s="83"/>
      <c r="K24" s="90"/>
      <c r="L24" s="90"/>
      <c r="M24" s="90"/>
      <c r="N24" s="90"/>
      <c r="O24" s="90"/>
      <c r="P24" s="90"/>
      <c r="Q24" s="90"/>
      <c r="R24" s="90"/>
      <c r="S24" s="90"/>
      <c r="T24" s="90"/>
      <c r="U24" s="90"/>
      <c r="V24" s="90"/>
      <c r="W24" s="90"/>
      <c r="X24" s="91">
        <f t="shared" si="0"/>
        <v>0</v>
      </c>
      <c r="Y24" s="92">
        <f t="shared" si="1"/>
        <v>0</v>
      </c>
    </row>
    <row r="25" spans="1:25" ht="16">
      <c r="A25" s="89">
        <v>14</v>
      </c>
      <c r="B25" s="118" t="s">
        <v>188</v>
      </c>
      <c r="C25" s="118" t="s">
        <v>189</v>
      </c>
      <c r="D25" s="82"/>
      <c r="E25" s="83"/>
      <c r="F25" s="83"/>
      <c r="G25" s="83"/>
      <c r="H25" s="83"/>
      <c r="I25" s="83"/>
      <c r="J25" s="83"/>
      <c r="K25" s="90"/>
      <c r="L25" s="90"/>
      <c r="M25" s="90"/>
      <c r="N25" s="90"/>
      <c r="O25" s="90"/>
      <c r="P25" s="90"/>
      <c r="Q25" s="90"/>
      <c r="R25" s="90"/>
      <c r="S25" s="90"/>
      <c r="T25" s="90"/>
      <c r="U25" s="90"/>
      <c r="V25" s="90"/>
      <c r="W25" s="90"/>
      <c r="X25" s="91">
        <f t="shared" si="0"/>
        <v>0</v>
      </c>
      <c r="Y25" s="92">
        <f t="shared" si="1"/>
        <v>0</v>
      </c>
    </row>
    <row r="26" spans="1:25" ht="16">
      <c r="A26" s="89">
        <v>15</v>
      </c>
      <c r="B26" s="118" t="s">
        <v>192</v>
      </c>
      <c r="C26" s="118" t="s">
        <v>133</v>
      </c>
      <c r="D26" s="82"/>
      <c r="E26" s="83"/>
      <c r="F26" s="83"/>
      <c r="G26" s="83"/>
      <c r="H26" s="83"/>
      <c r="I26" s="83"/>
      <c r="J26" s="83"/>
      <c r="K26" s="90"/>
      <c r="L26" s="90"/>
      <c r="M26" s="90"/>
      <c r="N26" s="90"/>
      <c r="O26" s="90"/>
      <c r="P26" s="90"/>
      <c r="Q26" s="90"/>
      <c r="R26" s="90"/>
      <c r="S26" s="90"/>
      <c r="T26" s="90"/>
      <c r="U26" s="90"/>
      <c r="V26" s="90"/>
      <c r="W26" s="90"/>
      <c r="X26" s="91">
        <f t="shared" si="0"/>
        <v>0</v>
      </c>
      <c r="Y26" s="92">
        <f t="shared" si="1"/>
        <v>0</v>
      </c>
    </row>
    <row r="27" spans="1:25" ht="16">
      <c r="A27" s="89">
        <v>16</v>
      </c>
      <c r="B27" s="118" t="s">
        <v>194</v>
      </c>
      <c r="C27" s="118" t="s">
        <v>133</v>
      </c>
      <c r="D27" s="82"/>
      <c r="E27" s="83"/>
      <c r="F27" s="83"/>
      <c r="G27" s="83"/>
      <c r="H27" s="83"/>
      <c r="I27" s="83"/>
      <c r="J27" s="83"/>
      <c r="K27" s="90"/>
      <c r="L27" s="90"/>
      <c r="M27" s="90"/>
      <c r="N27" s="90"/>
      <c r="O27" s="90"/>
      <c r="P27" s="90"/>
      <c r="Q27" s="90"/>
      <c r="R27" s="90"/>
      <c r="S27" s="90"/>
      <c r="T27" s="90"/>
      <c r="U27" s="90"/>
      <c r="V27" s="90"/>
      <c r="W27" s="90"/>
      <c r="X27" s="91">
        <f t="shared" si="0"/>
        <v>0</v>
      </c>
      <c r="Y27" s="92">
        <f t="shared" si="1"/>
        <v>0</v>
      </c>
    </row>
    <row r="28" spans="1:25" ht="16">
      <c r="A28" s="89">
        <v>17</v>
      </c>
      <c r="B28" s="118" t="s">
        <v>197</v>
      </c>
      <c r="C28" s="118" t="s">
        <v>198</v>
      </c>
      <c r="D28" s="82"/>
      <c r="E28" s="83"/>
      <c r="F28" s="83"/>
      <c r="G28" s="83"/>
      <c r="H28" s="83"/>
      <c r="I28" s="83"/>
      <c r="J28" s="83"/>
      <c r="K28" s="90"/>
      <c r="L28" s="90"/>
      <c r="M28" s="90"/>
      <c r="N28" s="90"/>
      <c r="O28" s="90"/>
      <c r="P28" s="90"/>
      <c r="Q28" s="90"/>
      <c r="R28" s="90"/>
      <c r="S28" s="90"/>
      <c r="T28" s="90"/>
      <c r="U28" s="90"/>
      <c r="V28" s="90"/>
      <c r="W28" s="90"/>
      <c r="X28" s="91">
        <f t="shared" si="0"/>
        <v>0</v>
      </c>
      <c r="Y28" s="92">
        <f t="shared" si="1"/>
        <v>0</v>
      </c>
    </row>
    <row r="29" spans="1:25" ht="16">
      <c r="A29" s="89">
        <v>18</v>
      </c>
      <c r="B29" s="118" t="s">
        <v>201</v>
      </c>
      <c r="C29" s="118" t="s">
        <v>202</v>
      </c>
      <c r="D29" s="82"/>
      <c r="E29" s="83"/>
      <c r="F29" s="83"/>
      <c r="G29" s="83"/>
      <c r="H29" s="83"/>
      <c r="I29" s="83"/>
      <c r="J29" s="83"/>
      <c r="K29" s="90"/>
      <c r="L29" s="90"/>
      <c r="M29" s="90"/>
      <c r="N29" s="90"/>
      <c r="O29" s="90"/>
      <c r="P29" s="90"/>
      <c r="Q29" s="90"/>
      <c r="R29" s="90"/>
      <c r="S29" s="90"/>
      <c r="T29" s="90"/>
      <c r="U29" s="90"/>
      <c r="V29" s="90"/>
      <c r="W29" s="90"/>
      <c r="X29" s="91">
        <f t="shared" si="0"/>
        <v>0</v>
      </c>
      <c r="Y29" s="92">
        <f t="shared" si="1"/>
        <v>0</v>
      </c>
    </row>
    <row r="30" spans="1:25" ht="16">
      <c r="A30" s="89">
        <v>19</v>
      </c>
      <c r="B30" s="118" t="s">
        <v>205</v>
      </c>
      <c r="C30" s="118" t="s">
        <v>137</v>
      </c>
      <c r="D30" s="82"/>
      <c r="E30" s="83"/>
      <c r="F30" s="83"/>
      <c r="G30" s="83"/>
      <c r="H30" s="83"/>
      <c r="I30" s="83"/>
      <c r="J30" s="83"/>
      <c r="K30" s="90"/>
      <c r="L30" s="90"/>
      <c r="M30" s="90"/>
      <c r="N30" s="90"/>
      <c r="O30" s="90"/>
      <c r="P30" s="90"/>
      <c r="Q30" s="90"/>
      <c r="R30" s="90"/>
      <c r="S30" s="90"/>
      <c r="T30" s="90"/>
      <c r="U30" s="90"/>
      <c r="V30" s="90"/>
      <c r="W30" s="90"/>
      <c r="X30" s="91">
        <f t="shared" si="0"/>
        <v>0</v>
      </c>
      <c r="Y30" s="92">
        <f t="shared" si="1"/>
        <v>0</v>
      </c>
    </row>
    <row r="31" spans="1:25" ht="16">
      <c r="A31" s="89">
        <v>20</v>
      </c>
      <c r="B31" s="118" t="s">
        <v>208</v>
      </c>
      <c r="C31" s="118" t="s">
        <v>209</v>
      </c>
      <c r="D31" s="82"/>
      <c r="E31" s="83"/>
      <c r="F31" s="83"/>
      <c r="G31" s="83"/>
      <c r="H31" s="83"/>
      <c r="I31" s="83"/>
      <c r="J31" s="83"/>
      <c r="K31" s="90"/>
      <c r="L31" s="90"/>
      <c r="M31" s="90"/>
      <c r="N31" s="90"/>
      <c r="O31" s="90"/>
      <c r="P31" s="90"/>
      <c r="Q31" s="90"/>
      <c r="R31" s="90"/>
      <c r="S31" s="90"/>
      <c r="T31" s="90"/>
      <c r="U31" s="90"/>
      <c r="V31" s="90"/>
      <c r="W31" s="90"/>
      <c r="X31" s="91">
        <f t="shared" si="0"/>
        <v>0</v>
      </c>
      <c r="Y31" s="92">
        <f t="shared" si="1"/>
        <v>0</v>
      </c>
    </row>
    <row r="32" spans="1:25" ht="16">
      <c r="A32" s="89">
        <v>21</v>
      </c>
      <c r="B32" s="118" t="s">
        <v>211</v>
      </c>
      <c r="C32" s="118" t="s">
        <v>212</v>
      </c>
      <c r="D32" s="82"/>
      <c r="E32" s="83"/>
      <c r="F32" s="83"/>
      <c r="G32" s="83"/>
      <c r="H32" s="83"/>
      <c r="I32" s="83"/>
      <c r="J32" s="83"/>
      <c r="K32" s="90"/>
      <c r="L32" s="90"/>
      <c r="M32" s="90"/>
      <c r="N32" s="90"/>
      <c r="O32" s="90"/>
      <c r="P32" s="90"/>
      <c r="Q32" s="90"/>
      <c r="R32" s="90"/>
      <c r="S32" s="90"/>
      <c r="T32" s="90"/>
      <c r="U32" s="90"/>
      <c r="V32" s="90"/>
      <c r="W32" s="90"/>
      <c r="X32" s="91">
        <f t="shared" si="0"/>
        <v>0</v>
      </c>
      <c r="Y32" s="92">
        <f t="shared" si="1"/>
        <v>0</v>
      </c>
    </row>
    <row r="33" spans="1:26" ht="16">
      <c r="A33" s="89">
        <v>22</v>
      </c>
      <c r="B33" s="118" t="s">
        <v>215</v>
      </c>
      <c r="C33" s="118" t="s">
        <v>134</v>
      </c>
      <c r="D33" s="82"/>
      <c r="E33" s="83"/>
      <c r="F33" s="83"/>
      <c r="G33" s="83"/>
      <c r="H33" s="83"/>
      <c r="I33" s="83"/>
      <c r="J33" s="83"/>
      <c r="K33" s="90"/>
      <c r="L33" s="90"/>
      <c r="M33" s="90"/>
      <c r="N33" s="90"/>
      <c r="O33" s="90"/>
      <c r="P33" s="90"/>
      <c r="Q33" s="90"/>
      <c r="R33" s="90"/>
      <c r="S33" s="90"/>
      <c r="T33" s="90"/>
      <c r="U33" s="90"/>
      <c r="V33" s="90"/>
      <c r="W33" s="90"/>
      <c r="X33" s="91">
        <f t="shared" si="0"/>
        <v>0</v>
      </c>
      <c r="Y33" s="92">
        <f t="shared" si="1"/>
        <v>0</v>
      </c>
    </row>
    <row r="34" spans="1:26" ht="16">
      <c r="A34" s="89">
        <v>23</v>
      </c>
      <c r="B34" s="118" t="s">
        <v>218</v>
      </c>
      <c r="C34" s="118" t="s">
        <v>219</v>
      </c>
      <c r="D34" s="82"/>
      <c r="E34" s="83"/>
      <c r="F34" s="83"/>
      <c r="G34" s="83"/>
      <c r="H34" s="83"/>
      <c r="I34" s="83"/>
      <c r="J34" s="83"/>
      <c r="K34" s="90"/>
      <c r="L34" s="90"/>
      <c r="M34" s="90"/>
      <c r="N34" s="90"/>
      <c r="O34" s="90"/>
      <c r="P34" s="90"/>
      <c r="Q34" s="90"/>
      <c r="R34" s="90"/>
      <c r="S34" s="90"/>
      <c r="T34" s="90"/>
      <c r="U34" s="90"/>
      <c r="V34" s="90"/>
      <c r="W34" s="90"/>
      <c r="X34" s="91">
        <f t="shared" si="0"/>
        <v>0</v>
      </c>
      <c r="Y34" s="92">
        <f t="shared" si="1"/>
        <v>0</v>
      </c>
    </row>
    <row r="35" spans="1:26" ht="16">
      <c r="A35" s="89">
        <v>24</v>
      </c>
      <c r="B35" s="118" t="s">
        <v>222</v>
      </c>
      <c r="C35" s="118" t="s">
        <v>223</v>
      </c>
      <c r="D35" s="82"/>
      <c r="E35" s="83"/>
      <c r="F35" s="83"/>
      <c r="G35" s="83"/>
      <c r="H35" s="83"/>
      <c r="I35" s="83"/>
      <c r="J35" s="83"/>
      <c r="K35" s="90"/>
      <c r="L35" s="90"/>
      <c r="M35" s="90"/>
      <c r="N35" s="90"/>
      <c r="O35" s="90"/>
      <c r="P35" s="90"/>
      <c r="Q35" s="90"/>
      <c r="R35" s="90"/>
      <c r="S35" s="90"/>
      <c r="T35" s="90"/>
      <c r="U35" s="90"/>
      <c r="V35" s="90"/>
      <c r="W35" s="90"/>
      <c r="X35" s="91">
        <f t="shared" si="0"/>
        <v>0</v>
      </c>
      <c r="Y35" s="92">
        <f t="shared" si="1"/>
        <v>0</v>
      </c>
    </row>
    <row r="36" spans="1:26" ht="16">
      <c r="J36" s="80" t="s">
        <v>103</v>
      </c>
    </row>
    <row r="37" spans="1:26" ht="9.75" customHeight="1"/>
    <row r="38" spans="1:26" ht="16">
      <c r="B38" s="84" t="s">
        <v>104</v>
      </c>
      <c r="C38" s="84"/>
      <c r="D38" s="84"/>
      <c r="E38" s="84"/>
      <c r="F38" s="84"/>
      <c r="G38" s="84" t="s">
        <v>105</v>
      </c>
      <c r="H38" s="84"/>
      <c r="I38" s="84"/>
      <c r="L38" s="84"/>
      <c r="M38" s="84"/>
      <c r="R38" s="121"/>
      <c r="S38" s="121"/>
      <c r="T38" s="121" t="s">
        <v>106</v>
      </c>
      <c r="U38" s="121"/>
      <c r="Y38" s="84"/>
      <c r="Z38" s="84"/>
    </row>
    <row r="39" spans="1:26" ht="16">
      <c r="B39" s="85" t="s">
        <v>107</v>
      </c>
      <c r="C39" s="85"/>
      <c r="D39" s="85"/>
      <c r="E39" s="85"/>
      <c r="F39" s="85"/>
      <c r="G39" s="85" t="s">
        <v>108</v>
      </c>
      <c r="H39" s="85"/>
      <c r="I39" s="85"/>
      <c r="K39" s="80"/>
      <c r="L39" s="80"/>
      <c r="M39" s="80"/>
      <c r="N39" s="80"/>
      <c r="S39" s="122"/>
      <c r="T39" s="122" t="s">
        <v>109</v>
      </c>
      <c r="U39" s="122"/>
      <c r="V39" s="122"/>
    </row>
  </sheetData>
  <mergeCells count="22">
    <mergeCell ref="W10:W11"/>
    <mergeCell ref="A5:Y5"/>
    <mergeCell ref="A10:A11"/>
    <mergeCell ref="B10:C11"/>
    <mergeCell ref="D10:D11"/>
    <mergeCell ref="E10:G10"/>
    <mergeCell ref="H10:I10"/>
    <mergeCell ref="J10:J11"/>
    <mergeCell ref="K10:K11"/>
    <mergeCell ref="L10:L11"/>
    <mergeCell ref="M10:M11"/>
    <mergeCell ref="X10:X11"/>
    <mergeCell ref="Y10:Y11"/>
    <mergeCell ref="N10:N11"/>
    <mergeCell ref="O10:O11"/>
    <mergeCell ref="V10:V11"/>
    <mergeCell ref="P10:P11"/>
    <mergeCell ref="R10:R11"/>
    <mergeCell ref="S10:S11"/>
    <mergeCell ref="T10:T11"/>
    <mergeCell ref="U10:U11"/>
    <mergeCell ref="Q10:Q11"/>
  </mergeCells>
  <pageMargins left="0.7" right="0.7" top="0.75" bottom="0.75" header="0.3" footer="0.3"/>
  <pageSetup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Bảng thống kê theo CĐR</vt:lpstr>
      <vt:lpstr>diem EXE</vt:lpstr>
      <vt:lpstr>diem MXE</vt:lpstr>
      <vt:lpstr>diem FEX</vt:lpstr>
      <vt:lpstr>Mau 4</vt:lpstr>
      <vt:lpstr>Phieu cham Thi cuoi ky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Cương Tiêu Kim</cp:lastModifiedBy>
  <cp:lastPrinted>2019-06-23T04:42:14Z</cp:lastPrinted>
  <dcterms:created xsi:type="dcterms:W3CDTF">2016-09-23T03:40:39Z</dcterms:created>
  <dcterms:modified xsi:type="dcterms:W3CDTF">2020-12-16T09:34:56Z</dcterms:modified>
</cp:coreProperties>
</file>